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D\Chuii\Pelado\Program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K3" i="1"/>
  <c r="L3" i="1"/>
  <c r="M3" i="1"/>
  <c r="N3" i="1"/>
  <c r="P3" i="1"/>
  <c r="Q3" i="1"/>
  <c r="R3" i="1"/>
  <c r="T3" i="1"/>
  <c r="U3" i="1"/>
  <c r="W3" i="1"/>
  <c r="Y3" i="1"/>
  <c r="Z3" i="1"/>
  <c r="AA3" i="1"/>
  <c r="AB3" i="1"/>
  <c r="AG3" i="1"/>
  <c r="AN3" i="1"/>
  <c r="AQ3" i="1"/>
  <c r="AS3" i="1"/>
  <c r="AW3" i="1"/>
  <c r="AZ3" i="1"/>
  <c r="BA3" i="1"/>
  <c r="BC3" i="1"/>
  <c r="BE3" i="1"/>
  <c r="BF3" i="1"/>
  <c r="BG3" i="1"/>
  <c r="BQ3" i="1"/>
  <c r="BW3" i="1"/>
  <c r="B4" i="1"/>
  <c r="C4" i="1"/>
  <c r="D4" i="1"/>
  <c r="E4" i="1"/>
  <c r="F4" i="1"/>
  <c r="G4" i="1"/>
  <c r="K4" i="1"/>
  <c r="L4" i="1"/>
  <c r="M4" i="1"/>
  <c r="N4" i="1"/>
  <c r="P4" i="1"/>
  <c r="Q4" i="1"/>
  <c r="T4" i="1"/>
  <c r="W4" i="1"/>
  <c r="AN4" i="1"/>
  <c r="AW4" i="1"/>
  <c r="AZ4" i="1"/>
  <c r="BA4" i="1"/>
  <c r="BB4" i="1"/>
  <c r="BC4" i="1"/>
  <c r="BF4" i="1"/>
  <c r="B5" i="1"/>
  <c r="C5" i="1"/>
  <c r="D5" i="1"/>
  <c r="E5" i="1"/>
  <c r="F5" i="1"/>
  <c r="G5" i="1"/>
  <c r="H5" i="1"/>
  <c r="I5" i="1"/>
  <c r="J5" i="1"/>
  <c r="K5" i="1"/>
  <c r="L5" i="1"/>
  <c r="M5" i="1"/>
  <c r="N5" i="1"/>
  <c r="P5" i="1"/>
  <c r="Q5" i="1"/>
  <c r="R5" i="1"/>
  <c r="T5" i="1"/>
  <c r="W5" i="1"/>
  <c r="X5" i="1"/>
  <c r="AT5" i="1"/>
  <c r="AW5" i="1"/>
  <c r="BA5" i="1"/>
  <c r="BC5" i="1"/>
  <c r="BF5" i="1"/>
  <c r="BK5" i="1"/>
  <c r="BQ5" i="1"/>
  <c r="B6" i="1"/>
  <c r="C6" i="1"/>
  <c r="D6" i="1"/>
  <c r="E6" i="1"/>
  <c r="F6" i="1"/>
  <c r="G6" i="1"/>
  <c r="H6" i="1"/>
  <c r="J6" i="1"/>
  <c r="K6" i="1"/>
  <c r="L6" i="1"/>
  <c r="M6" i="1"/>
  <c r="P6" i="1"/>
  <c r="Q6" i="1"/>
  <c r="R6" i="1"/>
  <c r="T6" i="1"/>
  <c r="U6" i="1"/>
  <c r="W6" i="1"/>
  <c r="Y6" i="1"/>
  <c r="AA6" i="1"/>
  <c r="AB6" i="1"/>
  <c r="AH6" i="1"/>
  <c r="AK6" i="1"/>
  <c r="AL6" i="1"/>
  <c r="AQ6" i="1"/>
  <c r="AS6" i="1"/>
  <c r="AW6" i="1"/>
  <c r="AX6" i="1"/>
  <c r="AZ6" i="1"/>
  <c r="BA6" i="1"/>
  <c r="BB6" i="1"/>
  <c r="BD6" i="1"/>
  <c r="BF6" i="1"/>
  <c r="BG6" i="1"/>
  <c r="BQ6" i="1"/>
  <c r="B7" i="1"/>
  <c r="C7" i="1"/>
  <c r="D7" i="1"/>
  <c r="E7" i="1"/>
  <c r="F7" i="1"/>
  <c r="G7" i="1"/>
  <c r="J7" i="1"/>
  <c r="K7" i="1"/>
  <c r="L7" i="1"/>
  <c r="M7" i="1"/>
  <c r="N7" i="1"/>
  <c r="O7" i="1"/>
  <c r="P7" i="1"/>
  <c r="Q7" i="1"/>
  <c r="R7" i="1"/>
  <c r="T7" i="1"/>
  <c r="W7" i="1"/>
  <c r="Y7" i="1"/>
  <c r="Z7" i="1"/>
  <c r="AA7" i="1"/>
  <c r="AB7" i="1"/>
  <c r="AJ7" i="1"/>
  <c r="AK7" i="1"/>
  <c r="AL7" i="1"/>
  <c r="AM7" i="1"/>
  <c r="AR7" i="1"/>
  <c r="AT7" i="1"/>
  <c r="AW7" i="1"/>
  <c r="AY7" i="1"/>
  <c r="AZ7" i="1"/>
  <c r="BA7" i="1"/>
  <c r="BB7" i="1"/>
  <c r="BC7" i="1"/>
  <c r="BF7" i="1"/>
  <c r="BQ7" i="1"/>
  <c r="B8" i="1"/>
  <c r="C8" i="1"/>
  <c r="D8" i="1"/>
  <c r="E8" i="1"/>
  <c r="F8" i="1"/>
  <c r="G8" i="1"/>
  <c r="H8" i="1"/>
  <c r="I8" i="1"/>
  <c r="J8" i="1"/>
  <c r="K8" i="1"/>
  <c r="L8" i="1"/>
  <c r="M8" i="1"/>
  <c r="N8" i="1"/>
  <c r="P8" i="1"/>
  <c r="Q8" i="1"/>
  <c r="R8" i="1"/>
  <c r="T8" i="1"/>
  <c r="W8" i="1"/>
  <c r="X8" i="1"/>
  <c r="Y8" i="1"/>
  <c r="Z8" i="1"/>
  <c r="AC8" i="1"/>
  <c r="AD8" i="1"/>
  <c r="AG8" i="1"/>
  <c r="AI8" i="1"/>
  <c r="AJ8" i="1"/>
  <c r="AK8" i="1"/>
  <c r="AN8" i="1"/>
  <c r="AQ8" i="1"/>
  <c r="AT8" i="1"/>
  <c r="AW8" i="1"/>
  <c r="AY8" i="1"/>
  <c r="AZ8" i="1"/>
  <c r="BA8" i="1"/>
  <c r="BE8" i="1"/>
  <c r="BF8" i="1"/>
  <c r="BG8" i="1"/>
  <c r="BH8" i="1"/>
  <c r="BQ8" i="1"/>
  <c r="B9" i="1"/>
  <c r="C9" i="1"/>
  <c r="D9" i="1"/>
  <c r="E9" i="1"/>
  <c r="F9" i="1"/>
  <c r="G9" i="1"/>
  <c r="J9" i="1"/>
  <c r="K9" i="1"/>
  <c r="L9" i="1"/>
  <c r="M9" i="1"/>
  <c r="N9" i="1"/>
  <c r="O9" i="1"/>
  <c r="P9" i="1"/>
  <c r="Q9" i="1"/>
  <c r="R9" i="1"/>
  <c r="T9" i="1"/>
  <c r="V9" i="1"/>
  <c r="W9" i="1"/>
  <c r="X9" i="1"/>
  <c r="Y9" i="1"/>
  <c r="Z9" i="1"/>
  <c r="AQ9" i="1"/>
  <c r="AW9" i="1"/>
  <c r="AY9" i="1"/>
  <c r="AZ9" i="1"/>
  <c r="BA9" i="1"/>
  <c r="BE9" i="1"/>
  <c r="BF9" i="1"/>
  <c r="BP9" i="1"/>
  <c r="BQ9" i="1"/>
  <c r="BS9" i="1"/>
  <c r="B10" i="1"/>
  <c r="C10" i="1"/>
  <c r="D10" i="1"/>
  <c r="E10" i="1"/>
  <c r="F10" i="1"/>
  <c r="G10" i="1"/>
  <c r="H10" i="1"/>
  <c r="J10" i="1"/>
  <c r="K10" i="1"/>
  <c r="L10" i="1"/>
  <c r="M10" i="1"/>
  <c r="N10" i="1"/>
  <c r="O10" i="1"/>
  <c r="P10" i="1"/>
  <c r="Q10" i="1"/>
  <c r="R10" i="1"/>
  <c r="T10" i="1"/>
  <c r="W10" i="1"/>
  <c r="Y10" i="1"/>
  <c r="AM10" i="1"/>
  <c r="AN10" i="1"/>
  <c r="AR10" i="1"/>
  <c r="AU10" i="1"/>
  <c r="AW10" i="1"/>
  <c r="AY10" i="1"/>
  <c r="AZ10" i="1"/>
  <c r="BB10" i="1"/>
  <c r="BF10" i="1"/>
  <c r="BL10" i="1"/>
  <c r="BQ10" i="1"/>
  <c r="B11" i="1"/>
  <c r="C11" i="1"/>
  <c r="D11" i="1"/>
  <c r="E11" i="1"/>
  <c r="F11" i="1"/>
  <c r="G11" i="1"/>
  <c r="H11" i="1"/>
  <c r="I11" i="1"/>
  <c r="K11" i="1"/>
  <c r="L11" i="1"/>
  <c r="M11" i="1"/>
  <c r="P11" i="1"/>
  <c r="Q11" i="1"/>
  <c r="R11" i="1"/>
  <c r="T11" i="1"/>
  <c r="U11" i="1"/>
  <c r="W11" i="1"/>
  <c r="AA11" i="1"/>
  <c r="AB11" i="1"/>
  <c r="AK11" i="1"/>
  <c r="AN11" i="1"/>
  <c r="AO11" i="1"/>
  <c r="AW11" i="1"/>
  <c r="BA11" i="1"/>
  <c r="BF11" i="1"/>
  <c r="BL11" i="1"/>
  <c r="BM11" i="1"/>
  <c r="BN11" i="1"/>
  <c r="BO11" i="1"/>
  <c r="BP11" i="1"/>
  <c r="BQ11" i="1"/>
  <c r="B12" i="1"/>
  <c r="C12" i="1"/>
  <c r="D12" i="1"/>
  <c r="E12" i="1"/>
  <c r="F12" i="1"/>
  <c r="G12" i="1"/>
  <c r="H12" i="1"/>
  <c r="I12" i="1"/>
  <c r="J12" i="1"/>
  <c r="K12" i="1"/>
  <c r="L12" i="1"/>
  <c r="M12" i="1"/>
  <c r="O12" i="1"/>
  <c r="P12" i="1"/>
  <c r="Q12" i="1"/>
  <c r="R12" i="1"/>
  <c r="S12" i="1"/>
  <c r="T12" i="1"/>
  <c r="U12" i="1"/>
  <c r="W12" i="1"/>
  <c r="X12" i="1"/>
  <c r="Y12" i="1"/>
  <c r="Z12" i="1"/>
  <c r="AA12" i="1"/>
  <c r="AB12" i="1"/>
  <c r="AE12" i="1"/>
  <c r="AF12" i="1"/>
  <c r="AG12" i="1"/>
  <c r="AH12" i="1"/>
  <c r="AI12" i="1"/>
  <c r="AJ12" i="1"/>
  <c r="AN12" i="1"/>
  <c r="AO12" i="1"/>
  <c r="AQ12" i="1"/>
  <c r="AU12" i="1"/>
  <c r="AW12" i="1"/>
  <c r="BF12" i="1"/>
  <c r="BM12" i="1"/>
  <c r="BP12" i="1"/>
  <c r="BQ12" i="1"/>
  <c r="BU12" i="1"/>
  <c r="BW12" i="1"/>
  <c r="B13" i="1"/>
  <c r="C13" i="1"/>
  <c r="D13" i="1"/>
  <c r="E13" i="1"/>
  <c r="F13" i="1"/>
  <c r="G13" i="1"/>
  <c r="H13" i="1"/>
  <c r="I13" i="1"/>
  <c r="K13" i="1"/>
  <c r="L13" i="1"/>
  <c r="M13" i="1"/>
  <c r="N13" i="1"/>
  <c r="O13" i="1"/>
  <c r="P13" i="1"/>
  <c r="Q13" i="1"/>
  <c r="R13" i="1"/>
  <c r="S13" i="1"/>
  <c r="T13" i="1"/>
  <c r="V13" i="1"/>
  <c r="W13" i="1"/>
  <c r="Y13" i="1"/>
  <c r="Z13" i="1"/>
  <c r="AC13" i="1"/>
  <c r="AM13" i="1"/>
  <c r="AT13" i="1"/>
  <c r="AW13" i="1"/>
  <c r="BA13" i="1"/>
  <c r="BC13" i="1"/>
  <c r="BF13" i="1"/>
  <c r="BK13" i="1"/>
  <c r="BM13" i="1"/>
  <c r="BN13" i="1"/>
  <c r="BQ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U14" i="1"/>
  <c r="W14" i="1"/>
  <c r="Y14" i="1"/>
  <c r="AA14" i="1"/>
  <c r="AD14" i="1"/>
  <c r="AG14" i="1"/>
  <c r="AJ14" i="1"/>
  <c r="AK14" i="1"/>
  <c r="AM14" i="1"/>
  <c r="AN14" i="1"/>
  <c r="AO14" i="1"/>
  <c r="AQ14" i="1"/>
  <c r="AR14" i="1"/>
  <c r="AW14" i="1"/>
  <c r="AX14" i="1"/>
  <c r="AY14" i="1"/>
  <c r="AZ14" i="1"/>
  <c r="BA14" i="1"/>
  <c r="BB14" i="1"/>
  <c r="BF14" i="1"/>
  <c r="BQ14" i="1"/>
  <c r="BR14" i="1"/>
  <c r="BW14" i="1"/>
  <c r="B15" i="1"/>
  <c r="C15" i="1"/>
  <c r="D15" i="1"/>
  <c r="E15" i="1"/>
  <c r="F15" i="1"/>
  <c r="G15" i="1"/>
  <c r="K15" i="1"/>
  <c r="L15" i="1"/>
  <c r="M15" i="1"/>
  <c r="P15" i="1"/>
  <c r="Q15" i="1"/>
  <c r="R15" i="1"/>
  <c r="T15" i="1"/>
  <c r="V15" i="1"/>
  <c r="W15" i="1"/>
  <c r="X15" i="1"/>
  <c r="Y15" i="1"/>
  <c r="Z15" i="1"/>
  <c r="AA15" i="1"/>
  <c r="AB15" i="1"/>
  <c r="AN15" i="1"/>
  <c r="AW15" i="1"/>
  <c r="AZ15" i="1"/>
  <c r="BA15" i="1"/>
  <c r="BB15" i="1"/>
  <c r="BC15" i="1"/>
  <c r="BF15" i="1"/>
  <c r="B16" i="1"/>
  <c r="C16" i="1"/>
  <c r="D16" i="1"/>
  <c r="E16" i="1"/>
  <c r="F16" i="1"/>
  <c r="G16" i="1"/>
  <c r="H16" i="1"/>
  <c r="I16" i="1"/>
  <c r="J16" i="1"/>
  <c r="K16" i="1"/>
  <c r="L16" i="1"/>
  <c r="M16" i="1"/>
  <c r="O16" i="1"/>
  <c r="P16" i="1"/>
  <c r="Q16" i="1"/>
  <c r="R16" i="1"/>
  <c r="S16" i="1"/>
  <c r="T16" i="1"/>
  <c r="U16" i="1"/>
  <c r="V16" i="1"/>
  <c r="W16" i="1"/>
  <c r="X16" i="1"/>
  <c r="Y16" i="1"/>
  <c r="Z16" i="1"/>
  <c r="AC16" i="1"/>
  <c r="AE16" i="1"/>
  <c r="AF16" i="1"/>
  <c r="AG16" i="1"/>
  <c r="AH16" i="1"/>
  <c r="AI16" i="1"/>
  <c r="AJ16" i="1"/>
  <c r="AL16" i="1"/>
  <c r="AM16" i="1"/>
  <c r="AN16" i="1"/>
  <c r="AQ16" i="1"/>
  <c r="AR16" i="1"/>
  <c r="AT16" i="1"/>
  <c r="AV16" i="1"/>
  <c r="AW16" i="1"/>
  <c r="AY16" i="1"/>
  <c r="AZ16" i="1"/>
  <c r="BA16" i="1"/>
  <c r="BF16" i="1"/>
  <c r="BG16" i="1"/>
  <c r="BM16" i="1"/>
  <c r="BN16" i="1"/>
  <c r="BP16" i="1"/>
  <c r="BQ16" i="1"/>
  <c r="BR16" i="1"/>
  <c r="BW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W17" i="1"/>
  <c r="Y17" i="1"/>
  <c r="Z17" i="1"/>
  <c r="AC17" i="1"/>
  <c r="AD17" i="1"/>
  <c r="AF17" i="1"/>
  <c r="AN17" i="1"/>
  <c r="AP17" i="1"/>
  <c r="AS17" i="1"/>
  <c r="AT17" i="1"/>
  <c r="AV17" i="1"/>
  <c r="AW17" i="1"/>
  <c r="AY17" i="1"/>
  <c r="AZ17" i="1"/>
  <c r="BB17" i="1"/>
  <c r="BF17" i="1"/>
  <c r="BG17" i="1"/>
  <c r="BK17" i="1"/>
  <c r="BM17" i="1"/>
  <c r="BP17" i="1"/>
  <c r="BQ17" i="1"/>
  <c r="B18" i="1"/>
  <c r="C18" i="1"/>
  <c r="D18" i="1"/>
  <c r="E18" i="1"/>
  <c r="F18" i="1"/>
  <c r="G18" i="1"/>
  <c r="H18" i="1"/>
  <c r="J18" i="1"/>
  <c r="K18" i="1"/>
  <c r="L18" i="1"/>
  <c r="M18" i="1"/>
  <c r="P18" i="1"/>
  <c r="Q18" i="1"/>
  <c r="R18" i="1"/>
  <c r="T18" i="1"/>
  <c r="V18" i="1"/>
  <c r="W18" i="1"/>
  <c r="X18" i="1"/>
  <c r="Y18" i="1"/>
  <c r="Z18" i="1"/>
  <c r="AB18" i="1"/>
  <c r="AC18" i="1"/>
  <c r="AJ18" i="1"/>
  <c r="AT18" i="1"/>
  <c r="AV18" i="1"/>
  <c r="AW18" i="1"/>
  <c r="AX18" i="1"/>
  <c r="BA18" i="1"/>
  <c r="BC18" i="1"/>
  <c r="BD18" i="1"/>
  <c r="BF18" i="1"/>
  <c r="BP18" i="1"/>
  <c r="BQ18" i="1"/>
  <c r="B19" i="1"/>
  <c r="C19" i="1"/>
  <c r="D19" i="1"/>
  <c r="E19" i="1"/>
  <c r="F19" i="1"/>
  <c r="G19" i="1"/>
  <c r="H19" i="1"/>
  <c r="J19" i="1"/>
  <c r="K19" i="1"/>
  <c r="L19" i="1"/>
  <c r="M19" i="1"/>
  <c r="O19" i="1"/>
  <c r="P19" i="1"/>
  <c r="Q19" i="1"/>
  <c r="R19" i="1"/>
  <c r="S19" i="1"/>
  <c r="T19" i="1"/>
  <c r="U19" i="1"/>
  <c r="W19" i="1"/>
  <c r="AA19" i="1"/>
  <c r="AB19" i="1"/>
  <c r="AF19" i="1"/>
  <c r="AI19" i="1"/>
  <c r="AJ19" i="1"/>
  <c r="AK19" i="1"/>
  <c r="AN19" i="1"/>
  <c r="AO19" i="1"/>
  <c r="AQ19" i="1"/>
  <c r="AW19" i="1"/>
  <c r="AY19" i="1"/>
  <c r="AZ19" i="1"/>
  <c r="BC19" i="1"/>
  <c r="BE19" i="1"/>
  <c r="BF19" i="1"/>
  <c r="BG19" i="1"/>
  <c r="BK19" i="1"/>
  <c r="BN19" i="1"/>
  <c r="BQ19" i="1"/>
  <c r="B20" i="1"/>
  <c r="C20" i="1"/>
  <c r="D20" i="1"/>
  <c r="E20" i="1"/>
  <c r="F20" i="1"/>
  <c r="G20" i="1"/>
  <c r="H20" i="1"/>
  <c r="I20" i="1"/>
  <c r="J20" i="1"/>
  <c r="K20" i="1"/>
  <c r="L20" i="1"/>
  <c r="M20" i="1"/>
  <c r="P20" i="1"/>
  <c r="W20" i="1"/>
  <c r="AA20" i="1"/>
  <c r="AG20" i="1"/>
  <c r="AR20" i="1"/>
  <c r="AW20" i="1"/>
  <c r="AY20" i="1"/>
  <c r="BA20" i="1"/>
  <c r="BD20" i="1"/>
  <c r="BE20" i="1"/>
  <c r="BF20" i="1"/>
  <c r="BQ20" i="1"/>
  <c r="B21" i="1"/>
  <c r="C21" i="1"/>
  <c r="D21" i="1"/>
  <c r="E21" i="1"/>
  <c r="F21" i="1"/>
  <c r="G21" i="1"/>
  <c r="K21" i="1"/>
  <c r="L21" i="1"/>
  <c r="M21" i="1"/>
  <c r="P21" i="1"/>
  <c r="Q21" i="1"/>
  <c r="R21" i="1"/>
  <c r="S21" i="1"/>
  <c r="T21" i="1"/>
  <c r="W21" i="1"/>
  <c r="AC21" i="1"/>
  <c r="AR21" i="1"/>
  <c r="AU21" i="1"/>
  <c r="AV21" i="1"/>
  <c r="AW21" i="1"/>
  <c r="B22" i="1"/>
  <c r="C22" i="1"/>
  <c r="D22" i="1"/>
  <c r="E22" i="1"/>
  <c r="F22" i="1"/>
  <c r="G22" i="1"/>
  <c r="H22" i="1"/>
  <c r="I22" i="1"/>
  <c r="K22" i="1"/>
  <c r="L22" i="1"/>
  <c r="M22" i="1"/>
  <c r="O22" i="1"/>
  <c r="P22" i="1"/>
  <c r="Q22" i="1"/>
  <c r="R22" i="1"/>
  <c r="S22" i="1"/>
  <c r="T22" i="1"/>
  <c r="U22" i="1"/>
  <c r="V22" i="1"/>
  <c r="W22" i="1"/>
  <c r="X22" i="1"/>
  <c r="Y22" i="1"/>
  <c r="Z22" i="1"/>
  <c r="AE22" i="1"/>
  <c r="AG22" i="1"/>
  <c r="AI22" i="1"/>
  <c r="AJ22" i="1"/>
  <c r="AL22" i="1"/>
  <c r="AM22" i="1"/>
  <c r="AN22" i="1"/>
  <c r="AQ22" i="1"/>
  <c r="AR22" i="1"/>
  <c r="AU22" i="1"/>
  <c r="AV22" i="1"/>
  <c r="AW22" i="1"/>
  <c r="AY22" i="1"/>
  <c r="AZ22" i="1"/>
  <c r="BA22" i="1"/>
  <c r="BB22" i="1"/>
  <c r="BC22" i="1"/>
  <c r="BD22" i="1"/>
  <c r="BF22" i="1"/>
  <c r="BG22" i="1"/>
  <c r="BK22" i="1"/>
  <c r="BM22" i="1"/>
  <c r="BN22" i="1"/>
  <c r="BP22" i="1"/>
  <c r="BQ22" i="1"/>
  <c r="BU22" i="1"/>
  <c r="BV22" i="1"/>
  <c r="BW22" i="1"/>
  <c r="B23" i="1"/>
  <c r="C23" i="1"/>
  <c r="D23" i="1"/>
  <c r="E23" i="1"/>
  <c r="F23" i="1"/>
  <c r="G23" i="1"/>
  <c r="H23" i="1"/>
  <c r="J23" i="1"/>
  <c r="K23" i="1"/>
  <c r="L23" i="1"/>
  <c r="M23" i="1"/>
  <c r="N23" i="1"/>
  <c r="O23" i="1"/>
  <c r="P23" i="1"/>
  <c r="Q23" i="1"/>
  <c r="R23" i="1"/>
  <c r="T23" i="1"/>
  <c r="U23" i="1"/>
  <c r="V23" i="1"/>
  <c r="W23" i="1"/>
  <c r="X23" i="1"/>
  <c r="Y23" i="1"/>
  <c r="AB23" i="1"/>
  <c r="AC23" i="1"/>
  <c r="AE23" i="1"/>
  <c r="AF23" i="1"/>
  <c r="AH23" i="1"/>
  <c r="AJ23" i="1"/>
  <c r="AK23" i="1"/>
  <c r="AL23" i="1"/>
  <c r="AN23" i="1"/>
  <c r="AW23" i="1"/>
  <c r="AY23" i="1"/>
  <c r="AZ23" i="1"/>
  <c r="BA23" i="1"/>
  <c r="BB23" i="1"/>
  <c r="BD23" i="1"/>
  <c r="BE23" i="1"/>
  <c r="BF23" i="1"/>
  <c r="BG23" i="1"/>
  <c r="BK23" i="1"/>
  <c r="BM23" i="1"/>
  <c r="BP23" i="1"/>
  <c r="BQ23" i="1"/>
  <c r="BU23" i="1"/>
  <c r="BV23" i="1"/>
  <c r="BW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T24" i="1"/>
  <c r="U24" i="1"/>
  <c r="W24" i="1"/>
  <c r="Y24" i="1"/>
  <c r="Z24" i="1"/>
  <c r="AA24" i="1"/>
  <c r="AC24" i="1"/>
  <c r="AI24" i="1"/>
  <c r="AN24" i="1"/>
  <c r="AO24" i="1"/>
  <c r="AQ24" i="1"/>
  <c r="AS24" i="1"/>
  <c r="AW24" i="1"/>
  <c r="BB24" i="1"/>
  <c r="BE24" i="1"/>
  <c r="BF24" i="1"/>
  <c r="BG24" i="1"/>
  <c r="BK24" i="1"/>
  <c r="BQ24" i="1"/>
  <c r="BT24" i="1"/>
  <c r="BW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T25" i="1"/>
  <c r="U25" i="1"/>
  <c r="V25" i="1"/>
  <c r="W25" i="1"/>
  <c r="Y25" i="1"/>
  <c r="Z25" i="1"/>
  <c r="AA25" i="1"/>
  <c r="AC25" i="1"/>
  <c r="AM25" i="1"/>
  <c r="AP25" i="1"/>
  <c r="AS25" i="1"/>
  <c r="AU25" i="1"/>
  <c r="AW25" i="1"/>
  <c r="AZ25" i="1"/>
  <c r="BE25" i="1"/>
  <c r="BF25" i="1"/>
  <c r="BG25" i="1"/>
  <c r="BN25" i="1"/>
  <c r="BQ25" i="1"/>
  <c r="BR25" i="1"/>
  <c r="B26" i="1"/>
  <c r="C26" i="1"/>
  <c r="D26" i="1"/>
  <c r="E26" i="1"/>
  <c r="F26" i="1"/>
  <c r="G26" i="1"/>
  <c r="H26" i="1"/>
  <c r="J26" i="1"/>
  <c r="K26" i="1"/>
  <c r="L26" i="1"/>
  <c r="M26" i="1"/>
  <c r="N26" i="1"/>
  <c r="O26" i="1"/>
  <c r="P26" i="1"/>
  <c r="R26" i="1"/>
  <c r="T26" i="1"/>
  <c r="U26" i="1"/>
  <c r="V26" i="1"/>
  <c r="W26" i="1"/>
  <c r="X26" i="1"/>
  <c r="AA26" i="1"/>
  <c r="AC26" i="1"/>
  <c r="AG26" i="1"/>
  <c r="AH26" i="1"/>
  <c r="AJ26" i="1"/>
  <c r="AQ26" i="1"/>
  <c r="AS26" i="1"/>
  <c r="AW26" i="1"/>
  <c r="AY26" i="1"/>
  <c r="BA26" i="1"/>
  <c r="BB26" i="1"/>
  <c r="BC26" i="1"/>
  <c r="BD26" i="1"/>
  <c r="BE26" i="1"/>
  <c r="BF26" i="1"/>
  <c r="BG26" i="1"/>
  <c r="BM26" i="1"/>
  <c r="BQ26" i="1"/>
  <c r="BS26" i="1"/>
  <c r="BW26" i="1"/>
  <c r="B27" i="1"/>
  <c r="C27" i="1"/>
  <c r="D27" i="1"/>
  <c r="E27" i="1"/>
  <c r="F27" i="1"/>
  <c r="G27" i="1"/>
  <c r="K27" i="1"/>
  <c r="L27" i="1"/>
  <c r="M27" i="1"/>
  <c r="P27" i="1"/>
  <c r="Q27" i="1"/>
  <c r="R27" i="1"/>
  <c r="T27" i="1"/>
  <c r="W27" i="1"/>
  <c r="Y27" i="1"/>
  <c r="Z27" i="1"/>
  <c r="AA27" i="1"/>
  <c r="AW27" i="1"/>
  <c r="AY27" i="1"/>
  <c r="BF27" i="1"/>
  <c r="BQ27" i="1"/>
  <c r="B28" i="1"/>
  <c r="C28" i="1"/>
  <c r="D28" i="1"/>
  <c r="E28" i="1"/>
  <c r="F28" i="1"/>
  <c r="G28" i="1"/>
  <c r="H28" i="1"/>
  <c r="J28" i="1"/>
  <c r="K28" i="1"/>
  <c r="L28" i="1"/>
  <c r="M28" i="1"/>
  <c r="P28" i="1"/>
  <c r="Q28" i="1"/>
  <c r="R28" i="1"/>
  <c r="S28" i="1"/>
  <c r="T28" i="1"/>
  <c r="V28" i="1"/>
  <c r="W28" i="1"/>
  <c r="X28" i="1"/>
  <c r="Y28" i="1"/>
  <c r="Z28" i="1"/>
  <c r="AA28" i="1"/>
  <c r="AC28" i="1"/>
  <c r="AD28" i="1"/>
  <c r="AI28" i="1"/>
  <c r="AN28" i="1"/>
  <c r="AQ28" i="1"/>
  <c r="AS28" i="1"/>
  <c r="AU28" i="1"/>
  <c r="AW28" i="1"/>
  <c r="AY28" i="1"/>
  <c r="BA28" i="1"/>
  <c r="BC28" i="1"/>
  <c r="BF28" i="1"/>
  <c r="BG28" i="1"/>
  <c r="BH28" i="1"/>
  <c r="BM28" i="1"/>
  <c r="BQ28" i="1"/>
  <c r="B29" i="1"/>
  <c r="C29" i="1"/>
  <c r="D29" i="1"/>
  <c r="E29" i="1"/>
  <c r="F29" i="1"/>
  <c r="G29" i="1"/>
  <c r="H29" i="1"/>
  <c r="J29" i="1"/>
  <c r="K29" i="1"/>
  <c r="L29" i="1"/>
  <c r="M29" i="1"/>
  <c r="N29" i="1"/>
  <c r="O29" i="1"/>
  <c r="P29" i="1"/>
  <c r="Q29" i="1"/>
  <c r="R29" i="1"/>
  <c r="T29" i="1"/>
  <c r="U29" i="1"/>
  <c r="W29" i="1"/>
  <c r="X29" i="1"/>
  <c r="Y29" i="1"/>
  <c r="Z29" i="1"/>
  <c r="AB29" i="1"/>
  <c r="AC29" i="1"/>
  <c r="AG29" i="1"/>
  <c r="AM29" i="1"/>
  <c r="AN29" i="1"/>
  <c r="AQ29" i="1"/>
  <c r="AT29" i="1"/>
  <c r="AV29" i="1"/>
  <c r="AW29" i="1"/>
  <c r="AY29" i="1"/>
  <c r="AZ29" i="1"/>
  <c r="BA29" i="1"/>
  <c r="BB29" i="1"/>
  <c r="BC29" i="1"/>
  <c r="BF29" i="1"/>
  <c r="BG29" i="1"/>
  <c r="BO29" i="1"/>
  <c r="BQ29" i="1"/>
  <c r="B30" i="1"/>
  <c r="C30" i="1"/>
  <c r="D30" i="1"/>
  <c r="E30" i="1"/>
  <c r="F30" i="1"/>
  <c r="G30" i="1"/>
  <c r="J30" i="1"/>
  <c r="K30" i="1"/>
  <c r="L30" i="1"/>
  <c r="M30" i="1"/>
  <c r="N30" i="1"/>
  <c r="P30" i="1"/>
  <c r="Q30" i="1"/>
  <c r="R30" i="1"/>
  <c r="T30" i="1"/>
  <c r="U30" i="1"/>
  <c r="W30" i="1"/>
  <c r="Y30" i="1"/>
  <c r="Z30" i="1"/>
  <c r="AA30" i="1"/>
  <c r="AC30" i="1"/>
  <c r="AJ30" i="1"/>
  <c r="AT30" i="1"/>
  <c r="AV30" i="1"/>
  <c r="AW30" i="1"/>
  <c r="AZ30" i="1"/>
  <c r="BB30" i="1"/>
  <c r="BF30" i="1"/>
  <c r="BG30" i="1"/>
  <c r="BN30" i="1"/>
  <c r="BP30" i="1"/>
  <c r="BQ30" i="1"/>
  <c r="BW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T31" i="1"/>
  <c r="W31" i="1"/>
  <c r="Y31" i="1"/>
  <c r="Z31" i="1"/>
  <c r="AA31" i="1"/>
  <c r="AG31" i="1"/>
  <c r="AK31" i="1"/>
  <c r="AN31" i="1"/>
  <c r="AP31" i="1"/>
  <c r="AQ31" i="1"/>
  <c r="AV31" i="1"/>
  <c r="AW31" i="1"/>
  <c r="AZ31" i="1"/>
  <c r="BB31" i="1"/>
  <c r="BD31" i="1"/>
  <c r="BF31" i="1"/>
  <c r="BG31" i="1"/>
  <c r="BN31" i="1"/>
  <c r="BO31" i="1"/>
  <c r="BQ31" i="1"/>
  <c r="BU31" i="1"/>
  <c r="BW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P32" i="1"/>
  <c r="Q32" i="1"/>
  <c r="R32" i="1"/>
  <c r="T32" i="1"/>
  <c r="U32" i="1"/>
  <c r="W32" i="1"/>
  <c r="X32" i="1"/>
  <c r="Y32" i="1"/>
  <c r="AA32" i="1"/>
  <c r="AB32" i="1"/>
  <c r="AE32" i="1"/>
  <c r="AF32" i="1"/>
  <c r="AI32" i="1"/>
  <c r="AJ32" i="1"/>
  <c r="AK32" i="1"/>
  <c r="AL32" i="1"/>
  <c r="AM32" i="1"/>
  <c r="AN32" i="1"/>
  <c r="AS32" i="1"/>
  <c r="AV32" i="1"/>
  <c r="AW32" i="1"/>
  <c r="AY32" i="1"/>
  <c r="AZ32" i="1"/>
  <c r="BC32" i="1"/>
  <c r="BD32" i="1"/>
  <c r="BE32" i="1"/>
  <c r="BF32" i="1"/>
  <c r="BL32" i="1"/>
  <c r="BM32" i="1"/>
  <c r="BN32" i="1"/>
  <c r="BO32" i="1"/>
  <c r="BP32" i="1"/>
  <c r="BQ32" i="1"/>
  <c r="BR32" i="1"/>
  <c r="BS32" i="1"/>
  <c r="BW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Y33" i="1"/>
  <c r="AA33" i="1"/>
  <c r="AB33" i="1"/>
  <c r="AC33" i="1"/>
  <c r="AE33" i="1"/>
  <c r="AF33" i="1"/>
  <c r="AG33" i="1"/>
  <c r="AJ33" i="1"/>
  <c r="AM33" i="1"/>
  <c r="AP33" i="1"/>
  <c r="AQ33" i="1"/>
  <c r="AT33" i="1"/>
  <c r="AV33" i="1"/>
  <c r="AW33" i="1"/>
  <c r="BA33" i="1"/>
  <c r="BB33" i="1"/>
  <c r="BE33" i="1"/>
  <c r="BF33" i="1"/>
  <c r="BM33" i="1"/>
  <c r="BN33" i="1"/>
  <c r="BO33" i="1"/>
  <c r="BP33" i="1"/>
  <c r="BQ33" i="1"/>
  <c r="BW33" i="1"/>
  <c r="B34" i="1"/>
  <c r="C34" i="1"/>
  <c r="D34" i="1"/>
  <c r="E34" i="1"/>
  <c r="F34" i="1"/>
  <c r="G34" i="1"/>
  <c r="K34" i="1"/>
  <c r="L34" i="1"/>
  <c r="M34" i="1"/>
  <c r="N34" i="1"/>
  <c r="O34" i="1"/>
  <c r="P34" i="1"/>
  <c r="Q34" i="1"/>
  <c r="R34" i="1"/>
  <c r="S34" i="1"/>
  <c r="T34" i="1"/>
  <c r="U34" i="1"/>
  <c r="W34" i="1"/>
  <c r="AQ34" i="1"/>
  <c r="AW34" i="1"/>
  <c r="BC34" i="1"/>
  <c r="BD34" i="1"/>
  <c r="BF34" i="1"/>
  <c r="BP34" i="1"/>
  <c r="BQ34" i="1"/>
  <c r="BW34" i="1"/>
  <c r="B35" i="1"/>
  <c r="C35" i="1"/>
  <c r="D35" i="1"/>
  <c r="E35" i="1"/>
  <c r="F35" i="1"/>
  <c r="G35" i="1"/>
  <c r="H35" i="1"/>
  <c r="I35" i="1"/>
  <c r="K35" i="1"/>
  <c r="L35" i="1"/>
  <c r="M35" i="1"/>
  <c r="P35" i="1"/>
  <c r="Q35" i="1"/>
  <c r="R35" i="1"/>
  <c r="T35" i="1"/>
  <c r="U35" i="1"/>
  <c r="W35" i="1"/>
  <c r="Y35" i="1"/>
  <c r="AA35" i="1"/>
  <c r="AG35" i="1"/>
  <c r="AJ35" i="1"/>
  <c r="AN35" i="1"/>
  <c r="AQ35" i="1"/>
  <c r="AR35" i="1"/>
  <c r="AW35" i="1"/>
  <c r="BA35" i="1"/>
  <c r="BB35" i="1"/>
  <c r="BE35" i="1"/>
  <c r="BF35" i="1"/>
  <c r="BG35" i="1"/>
  <c r="BP35" i="1"/>
  <c r="BQ35" i="1"/>
  <c r="BW35" i="1"/>
  <c r="B36" i="1"/>
  <c r="C36" i="1"/>
  <c r="D36" i="1"/>
  <c r="E36" i="1"/>
  <c r="F36" i="1"/>
  <c r="G36" i="1"/>
  <c r="H36" i="1"/>
  <c r="I36" i="1"/>
  <c r="K36" i="1"/>
  <c r="L36" i="1"/>
  <c r="M36" i="1"/>
  <c r="N36" i="1"/>
  <c r="P36" i="1"/>
  <c r="Q36" i="1"/>
  <c r="S36" i="1"/>
  <c r="T36" i="1"/>
  <c r="U36" i="1"/>
  <c r="V36" i="1"/>
  <c r="W36" i="1"/>
  <c r="X36" i="1"/>
  <c r="Y36" i="1"/>
  <c r="Z36" i="1"/>
  <c r="AA36" i="1"/>
  <c r="AB36" i="1"/>
  <c r="AG36" i="1"/>
  <c r="AJ36" i="1"/>
  <c r="AP36" i="1"/>
  <c r="AR36" i="1"/>
  <c r="AW36" i="1"/>
  <c r="AY36" i="1"/>
  <c r="BA36" i="1"/>
  <c r="BC36" i="1"/>
  <c r="BF36" i="1"/>
  <c r="BO36" i="1"/>
  <c r="BQ36" i="1"/>
  <c r="BR36" i="1"/>
  <c r="B37" i="1"/>
  <c r="C37" i="1"/>
  <c r="D37" i="1"/>
  <c r="E37" i="1"/>
  <c r="F37" i="1"/>
  <c r="G37" i="1"/>
  <c r="J37" i="1"/>
  <c r="K37" i="1"/>
  <c r="L37" i="1"/>
  <c r="M37" i="1"/>
  <c r="N37" i="1"/>
  <c r="O37" i="1"/>
  <c r="P37" i="1"/>
  <c r="Q37" i="1"/>
  <c r="R37" i="1"/>
  <c r="T37" i="1"/>
  <c r="U37" i="1"/>
  <c r="V37" i="1"/>
  <c r="W37" i="1"/>
  <c r="Y37" i="1"/>
  <c r="Z37" i="1"/>
  <c r="AA37" i="1"/>
  <c r="AB37" i="1"/>
  <c r="AD37" i="1"/>
  <c r="AG37" i="1"/>
  <c r="AI37" i="1"/>
  <c r="AK37" i="1"/>
  <c r="AM37" i="1"/>
  <c r="AS37" i="1"/>
  <c r="AU37" i="1"/>
  <c r="AV37" i="1"/>
  <c r="AW37" i="1"/>
  <c r="AZ37" i="1"/>
  <c r="BA37" i="1"/>
  <c r="BC37" i="1"/>
  <c r="BE37" i="1"/>
  <c r="BF37" i="1"/>
  <c r="BG37" i="1"/>
  <c r="BK37" i="1"/>
  <c r="BQ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P38" i="1"/>
  <c r="Q38" i="1"/>
  <c r="R38" i="1"/>
  <c r="T38" i="1"/>
  <c r="U38" i="1"/>
  <c r="V38" i="1"/>
  <c r="W38" i="1"/>
  <c r="X38" i="1"/>
  <c r="Y38" i="1"/>
  <c r="AG38" i="1"/>
  <c r="AM38" i="1"/>
  <c r="AW38" i="1"/>
  <c r="AY38" i="1"/>
  <c r="AZ38" i="1"/>
  <c r="BA38" i="1"/>
  <c r="BB38" i="1"/>
  <c r="BF38" i="1"/>
  <c r="BN38" i="1"/>
  <c r="BP38" i="1"/>
  <c r="BQ38" i="1"/>
  <c r="BS38" i="1"/>
  <c r="BT38" i="1"/>
  <c r="BU38" i="1"/>
  <c r="B39" i="1"/>
  <c r="C39" i="1"/>
  <c r="D39" i="1"/>
  <c r="E39" i="1"/>
  <c r="F39" i="1"/>
  <c r="G39" i="1"/>
  <c r="K39" i="1"/>
  <c r="L39" i="1"/>
  <c r="M39" i="1"/>
  <c r="P39" i="1"/>
  <c r="Q39" i="1"/>
  <c r="R39" i="1"/>
  <c r="T39" i="1"/>
  <c r="W39" i="1"/>
  <c r="Y39" i="1"/>
  <c r="Z39" i="1"/>
  <c r="AA39" i="1"/>
  <c r="AQ39" i="1"/>
  <c r="AT39" i="1"/>
  <c r="AW39" i="1"/>
  <c r="AZ39" i="1"/>
  <c r="BA39" i="1"/>
  <c r="BC39" i="1"/>
  <c r="BF39" i="1"/>
  <c r="BG39" i="1"/>
  <c r="BQ39" i="1"/>
  <c r="B40" i="1"/>
  <c r="C40" i="1"/>
  <c r="D40" i="1"/>
  <c r="E40" i="1"/>
  <c r="F40" i="1"/>
  <c r="G40" i="1"/>
  <c r="H40" i="1"/>
  <c r="K40" i="1"/>
  <c r="L40" i="1"/>
  <c r="M40" i="1"/>
  <c r="P40" i="1"/>
  <c r="Q40" i="1"/>
  <c r="R40" i="1"/>
  <c r="T40" i="1"/>
  <c r="V40" i="1"/>
  <c r="W40" i="1"/>
  <c r="Y40" i="1"/>
  <c r="Z40" i="1"/>
  <c r="AA40" i="1"/>
  <c r="AB40" i="1"/>
  <c r="AE40" i="1"/>
  <c r="AG40" i="1"/>
  <c r="AH40" i="1"/>
  <c r="AQ40" i="1"/>
  <c r="AR40" i="1"/>
  <c r="AS40" i="1"/>
  <c r="AW40" i="1"/>
  <c r="B41" i="1"/>
  <c r="C41" i="1"/>
  <c r="D41" i="1"/>
  <c r="E41" i="1"/>
  <c r="F41" i="1"/>
  <c r="G41" i="1"/>
  <c r="K41" i="1"/>
  <c r="L41" i="1"/>
  <c r="M41" i="1"/>
  <c r="P41" i="1"/>
  <c r="Q41" i="1"/>
  <c r="R41" i="1"/>
  <c r="T41" i="1"/>
  <c r="W41" i="1"/>
  <c r="X41" i="1"/>
  <c r="AW41" i="1"/>
  <c r="BA41" i="1"/>
  <c r="BF41" i="1"/>
  <c r="BM41" i="1"/>
  <c r="BP41" i="1"/>
  <c r="BQ41" i="1"/>
  <c r="B42" i="1"/>
  <c r="C42" i="1"/>
  <c r="D42" i="1"/>
  <c r="E42" i="1"/>
  <c r="F42" i="1"/>
  <c r="G42" i="1"/>
  <c r="H42" i="1"/>
  <c r="J42" i="1"/>
  <c r="K42" i="1"/>
  <c r="L42" i="1"/>
  <c r="M42" i="1"/>
  <c r="P42" i="1"/>
  <c r="Q42" i="1"/>
  <c r="R42" i="1"/>
  <c r="T42" i="1"/>
  <c r="V42" i="1"/>
  <c r="W42" i="1"/>
  <c r="Y42" i="1"/>
  <c r="Z42" i="1"/>
  <c r="AB42" i="1"/>
  <c r="AF42" i="1"/>
  <c r="AN42" i="1"/>
  <c r="AO42" i="1"/>
  <c r="AP42" i="1"/>
  <c r="AQ42" i="1"/>
  <c r="AW42" i="1"/>
  <c r="AX42" i="1"/>
  <c r="BA42" i="1"/>
  <c r="BB42" i="1"/>
  <c r="BD42" i="1"/>
  <c r="BF42" i="1"/>
  <c r="BP42" i="1"/>
  <c r="BQ42" i="1"/>
  <c r="B43" i="1"/>
  <c r="C43" i="1"/>
  <c r="D43" i="1"/>
  <c r="E43" i="1"/>
  <c r="F43" i="1"/>
  <c r="G43" i="1"/>
  <c r="K43" i="1"/>
  <c r="L43" i="1"/>
  <c r="M43" i="1"/>
  <c r="P43" i="1"/>
  <c r="Q43" i="1"/>
  <c r="R43" i="1"/>
  <c r="W43" i="1"/>
  <c r="AV43" i="1"/>
  <c r="AW43" i="1"/>
  <c r="BC43" i="1"/>
  <c r="BF43" i="1"/>
  <c r="BP43" i="1"/>
  <c r="BQ43" i="1"/>
  <c r="B44" i="1"/>
  <c r="C44" i="1"/>
  <c r="D44" i="1"/>
  <c r="E44" i="1"/>
  <c r="F44" i="1"/>
  <c r="G44" i="1"/>
  <c r="K44" i="1"/>
  <c r="L44" i="1"/>
  <c r="M44" i="1"/>
  <c r="P44" i="1"/>
  <c r="Q44" i="1"/>
  <c r="R44" i="1"/>
  <c r="Y44" i="1"/>
  <c r="Z44" i="1"/>
  <c r="AA44" i="1"/>
  <c r="AB44" i="1"/>
  <c r="AC44" i="1"/>
  <c r="AD44" i="1"/>
  <c r="AN44" i="1"/>
  <c r="AP44" i="1"/>
  <c r="AQ44" i="1"/>
  <c r="AR44" i="1"/>
  <c r="AS44" i="1"/>
  <c r="AT44" i="1"/>
  <c r="AU44" i="1"/>
  <c r="AV44" i="1"/>
  <c r="AW44" i="1"/>
  <c r="BF44" i="1"/>
  <c r="BQ44" i="1"/>
  <c r="B45" i="1"/>
  <c r="C45" i="1"/>
  <c r="D45" i="1"/>
  <c r="E45" i="1"/>
  <c r="F45" i="1"/>
  <c r="G45" i="1"/>
  <c r="H45" i="1"/>
  <c r="J45" i="1"/>
  <c r="K45" i="1"/>
  <c r="L45" i="1"/>
  <c r="M45" i="1"/>
  <c r="N45" i="1"/>
  <c r="P45" i="1"/>
  <c r="Q45" i="1"/>
  <c r="T45" i="1"/>
  <c r="W45" i="1"/>
  <c r="X45" i="1"/>
  <c r="Y45" i="1"/>
  <c r="AC45" i="1"/>
  <c r="AD45" i="1"/>
  <c r="AE45" i="1"/>
  <c r="AQ45" i="1"/>
  <c r="AR45" i="1"/>
  <c r="AV45" i="1"/>
  <c r="AW45" i="1"/>
  <c r="BB45" i="1"/>
  <c r="BC45" i="1"/>
  <c r="BD45" i="1"/>
  <c r="BF45" i="1"/>
  <c r="BP45" i="1"/>
  <c r="BQ45" i="1"/>
  <c r="B46" i="1"/>
  <c r="C46" i="1"/>
  <c r="D46" i="1"/>
  <c r="E46" i="1"/>
  <c r="F46" i="1"/>
  <c r="G46" i="1"/>
  <c r="H46" i="1"/>
  <c r="I46" i="1"/>
  <c r="K46" i="1"/>
  <c r="L46" i="1"/>
  <c r="M46" i="1"/>
  <c r="N46" i="1"/>
  <c r="O46" i="1"/>
  <c r="P46" i="1"/>
  <c r="Q46" i="1"/>
  <c r="R46" i="1"/>
  <c r="T46" i="1"/>
  <c r="W46" i="1"/>
  <c r="AA46" i="1"/>
  <c r="AB46" i="1"/>
  <c r="AC46" i="1"/>
  <c r="AN46" i="1"/>
  <c r="AP46" i="1"/>
  <c r="AQ46" i="1"/>
  <c r="AR46" i="1"/>
  <c r="AS46" i="1"/>
  <c r="AV46" i="1"/>
  <c r="AW46" i="1"/>
  <c r="BB46" i="1"/>
  <c r="BF46" i="1"/>
  <c r="BP46" i="1"/>
  <c r="BQ46" i="1"/>
  <c r="B47" i="1"/>
  <c r="C47" i="1"/>
  <c r="D47" i="1"/>
  <c r="E47" i="1"/>
  <c r="F47" i="1"/>
  <c r="G47" i="1"/>
  <c r="J47" i="1"/>
  <c r="K47" i="1"/>
  <c r="L47" i="1"/>
  <c r="M47" i="1"/>
  <c r="N47" i="1"/>
  <c r="O47" i="1"/>
  <c r="P47" i="1"/>
  <c r="Q47" i="1"/>
  <c r="R47" i="1"/>
  <c r="T47" i="1"/>
  <c r="W47" i="1"/>
  <c r="Z47" i="1"/>
  <c r="AA47" i="1"/>
  <c r="AB47" i="1"/>
  <c r="AP47" i="1"/>
  <c r="AS47" i="1"/>
  <c r="AW47" i="1"/>
  <c r="AY47" i="1"/>
  <c r="BC47" i="1"/>
  <c r="BE47" i="1"/>
  <c r="BF47" i="1"/>
  <c r="BG47" i="1"/>
  <c r="BK47" i="1"/>
  <c r="BP47" i="1"/>
  <c r="BQ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Z48" i="1"/>
  <c r="AA48" i="1"/>
  <c r="AC48" i="1"/>
  <c r="AD48" i="1"/>
  <c r="AE48" i="1"/>
  <c r="AH48" i="1"/>
  <c r="AJ48" i="1"/>
  <c r="AM48" i="1"/>
  <c r="AN48" i="1"/>
  <c r="AO48" i="1"/>
  <c r="AQ48" i="1"/>
  <c r="AR48" i="1"/>
  <c r="AS48" i="1"/>
  <c r="AT48" i="1"/>
  <c r="AV48" i="1"/>
  <c r="AW48" i="1"/>
  <c r="AX48" i="1"/>
  <c r="AY48" i="1"/>
  <c r="AZ48" i="1"/>
  <c r="BA48" i="1"/>
  <c r="BB48" i="1"/>
  <c r="BF48" i="1"/>
  <c r="BG48" i="1"/>
  <c r="BI48" i="1"/>
  <c r="BP48" i="1"/>
  <c r="BQ48" i="1"/>
  <c r="BS48" i="1"/>
  <c r="BW48" i="1"/>
  <c r="B49" i="1"/>
  <c r="C49" i="1"/>
  <c r="D49" i="1"/>
  <c r="E49" i="1"/>
  <c r="F49" i="1"/>
  <c r="G49" i="1"/>
  <c r="H49" i="1"/>
  <c r="I49" i="1"/>
  <c r="J49" i="1"/>
  <c r="K49" i="1"/>
  <c r="L49" i="1"/>
  <c r="M49" i="1"/>
  <c r="P49" i="1"/>
  <c r="Q49" i="1"/>
  <c r="R49" i="1"/>
  <c r="T49" i="1"/>
  <c r="U49" i="1"/>
  <c r="W49" i="1"/>
  <c r="X49" i="1"/>
  <c r="Y49" i="1"/>
  <c r="Z49" i="1"/>
  <c r="AA49" i="1"/>
  <c r="AB49" i="1"/>
  <c r="AC49" i="1"/>
  <c r="AK49" i="1"/>
  <c r="AQ49" i="1"/>
  <c r="AR49" i="1"/>
  <c r="AU49" i="1"/>
  <c r="AW49" i="1"/>
  <c r="AX49" i="1"/>
  <c r="BA49" i="1"/>
  <c r="BB49" i="1"/>
  <c r="BE49" i="1"/>
  <c r="BF49" i="1"/>
  <c r="BN49" i="1"/>
  <c r="BQ49" i="1"/>
  <c r="B50" i="1"/>
  <c r="C50" i="1"/>
  <c r="D50" i="1"/>
  <c r="E50" i="1"/>
  <c r="F50" i="1"/>
  <c r="G50" i="1"/>
  <c r="H50" i="1"/>
  <c r="J50" i="1"/>
  <c r="K50" i="1"/>
  <c r="L50" i="1"/>
  <c r="M50" i="1"/>
  <c r="N50" i="1"/>
  <c r="O50" i="1"/>
  <c r="P50" i="1"/>
  <c r="Q50" i="1"/>
  <c r="R50" i="1"/>
  <c r="T50" i="1"/>
  <c r="U50" i="1"/>
  <c r="V50" i="1"/>
  <c r="W50" i="1"/>
  <c r="Y50" i="1"/>
  <c r="Z50" i="1"/>
  <c r="AA50" i="1"/>
  <c r="AB50" i="1"/>
  <c r="AC50" i="1"/>
  <c r="AJ50" i="1"/>
  <c r="AK50" i="1"/>
  <c r="AL50" i="1"/>
  <c r="AW50" i="1"/>
  <c r="BA50" i="1"/>
  <c r="BF50" i="1"/>
  <c r="BG50" i="1"/>
  <c r="BN50" i="1"/>
  <c r="BQ50" i="1"/>
  <c r="AJ51" i="1"/>
  <c r="AK51" i="1"/>
  <c r="AL51" i="1"/>
  <c r="AM51" i="1"/>
  <c r="AT51" i="1"/>
  <c r="AW51" i="1"/>
  <c r="AY51" i="1"/>
  <c r="AZ51" i="1"/>
  <c r="BA51" i="1"/>
  <c r="BD51" i="1"/>
  <c r="BF51" i="1"/>
  <c r="BP51" i="1"/>
  <c r="BQ51" i="1"/>
  <c r="BR51" i="1"/>
  <c r="B52" i="1"/>
  <c r="C52" i="1"/>
  <c r="D52" i="1"/>
  <c r="E52" i="1"/>
  <c r="F52" i="1"/>
  <c r="G52" i="1"/>
  <c r="J52" i="1"/>
  <c r="K52" i="1"/>
  <c r="L52" i="1"/>
  <c r="M52" i="1"/>
  <c r="P52" i="1"/>
  <c r="R52" i="1"/>
  <c r="T52" i="1"/>
  <c r="AA52" i="1"/>
  <c r="AC52" i="1"/>
  <c r="AD52" i="1"/>
  <c r="AR52" i="1"/>
  <c r="AS52" i="1"/>
  <c r="AW52" i="1"/>
  <c r="AY52" i="1"/>
  <c r="BD52" i="1"/>
  <c r="BF52" i="1"/>
  <c r="BG52" i="1"/>
  <c r="BK52" i="1"/>
  <c r="BP52" i="1"/>
  <c r="BQ52" i="1"/>
  <c r="BU52" i="1"/>
  <c r="B53" i="1"/>
  <c r="C53" i="1"/>
  <c r="D53" i="1"/>
  <c r="E53" i="1"/>
  <c r="F53" i="1"/>
  <c r="G53" i="1"/>
  <c r="H53" i="1"/>
  <c r="K53" i="1"/>
  <c r="L53" i="1"/>
  <c r="M53" i="1"/>
  <c r="P53" i="1"/>
  <c r="Q53" i="1"/>
  <c r="R53" i="1"/>
  <c r="W53" i="1"/>
  <c r="AP53" i="1"/>
  <c r="AQ53" i="1"/>
  <c r="AR53" i="1"/>
  <c r="AS53" i="1"/>
  <c r="AT53" i="1"/>
  <c r="AU53" i="1"/>
  <c r="AV53" i="1"/>
  <c r="AW53" i="1"/>
  <c r="BF53" i="1"/>
  <c r="BN53" i="1"/>
  <c r="BQ53" i="1"/>
  <c r="BA54" i="1"/>
  <c r="BC54" i="1"/>
  <c r="BF54" i="1"/>
  <c r="BW54" i="1"/>
  <c r="BA55" i="1"/>
  <c r="BC55" i="1"/>
  <c r="BF55" i="1"/>
</calcChain>
</file>

<file path=xl/sharedStrings.xml><?xml version="1.0" encoding="utf-8"?>
<sst xmlns="http://schemas.openxmlformats.org/spreadsheetml/2006/main" count="54" uniqueCount="54">
  <si>
    <t>SABORES</t>
  </si>
  <si>
    <t>AMERICANA</t>
  </si>
  <si>
    <t>AMERICANA LIGTH</t>
  </si>
  <si>
    <t>ANANA</t>
  </si>
  <si>
    <t>BANANA SPLIT</t>
  </si>
  <si>
    <t>BANANITA DOLCA</t>
  </si>
  <si>
    <t>CEREZA</t>
  </si>
  <si>
    <t>CHEESSECAKE MARACUYA</t>
  </si>
  <si>
    <t>CH AMARGO</t>
  </si>
  <si>
    <t>CH BLANCO</t>
  </si>
  <si>
    <t>CH CHUII</t>
  </si>
  <si>
    <t>CHOCOLATE</t>
  </si>
  <si>
    <t>CH CON ALMENDRAS</t>
  </si>
  <si>
    <t>CH LIGTH</t>
  </si>
  <si>
    <t>CH ROCHER</t>
  </si>
  <si>
    <t>CH SUIZO</t>
  </si>
  <si>
    <t xml:space="preserve">COCO C DL </t>
  </si>
  <si>
    <t>COOKIES</t>
  </si>
  <si>
    <t>CREMA IRLANDESA</t>
  </si>
  <si>
    <t>DOLCE DE LA NONA</t>
  </si>
  <si>
    <t>DL</t>
  </si>
  <si>
    <t>DL CHUII</t>
  </si>
  <si>
    <t>DL CON BROWNIES</t>
  </si>
  <si>
    <t>DL con NUEZ</t>
  </si>
  <si>
    <t>DL GRANIZADO</t>
  </si>
  <si>
    <t xml:space="preserve">DURAZNO </t>
  </si>
  <si>
    <t>FLAN C DL</t>
  </si>
  <si>
    <t>FRUTILLA</t>
  </si>
  <si>
    <t>FRUTOS DEL BOSQUE</t>
  </si>
  <si>
    <t>GRANIZADO</t>
  </si>
  <si>
    <t>KINDER</t>
  </si>
  <si>
    <t>LIMON</t>
  </si>
  <si>
    <t>MANDARINA</t>
  </si>
  <si>
    <t>MANTECOL</t>
  </si>
  <si>
    <t>MASC FRUTOSROJOS</t>
  </si>
  <si>
    <t>MENTA GRANIZADA</t>
  </si>
  <si>
    <t>MOUSE DE CH</t>
  </si>
  <si>
    <t>MOUSSE DE LIMON</t>
  </si>
  <si>
    <t>MOUSSE MARACUYA</t>
  </si>
  <si>
    <t>PERA</t>
  </si>
  <si>
    <t>PISTACHO</t>
  </si>
  <si>
    <t>QUINOTOS</t>
  </si>
  <si>
    <t>RUSA</t>
  </si>
  <si>
    <t>POMELO</t>
  </si>
  <si>
    <t>SAMBAYON</t>
  </si>
  <si>
    <t>TIRAMISU</t>
  </si>
  <si>
    <t>TRAMONTANA</t>
  </si>
  <si>
    <t>VAINILLA</t>
  </si>
  <si>
    <t>VAINILLA NUTTY</t>
  </si>
  <si>
    <t>CHOCOTORTA</t>
  </si>
  <si>
    <t xml:space="preserve">FRAMBUESA </t>
  </si>
  <si>
    <t>CHOCOLATE SHOT</t>
  </si>
  <si>
    <t>DULCE DE LECHE LIGTH</t>
  </si>
  <si>
    <t>VAINILLA   LIGTH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</si>
</sst>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16" fontId="0" fillId="0" borderId="0" xfId="0" applyNumberForma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NumberFormat="1"/>
    <xf numFmtId="0" fontId="3" fillId="2" borderId="1" xfId="0" applyFont="1" applyFill="1" applyBorder="1" applyAlignment="1">
      <alignment horizontal="center"/>
    </xf>
    <xf numFmtId="3" fontId="0" fillId="0" borderId="0" xfId="0" applyNumberFormat="1"/>
    <xf numFmtId="0" fontId="0" fillId="0" borderId="0" xfId="1" applyNumberFormat="1" applyFont="1"/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6"/>
  <sheetViews>
    <sheetView tabSelected="1" workbookViewId="0">
      <pane xSplit="1" topLeftCell="BL1" activePane="topRight" state="frozen"/>
      <selection activeCell="A8" sqref="A8"/>
      <selection pane="topRight" activeCell="BM6" sqref="BM6"/>
    </sheetView>
  </sheetViews>
  <sheetFormatPr baseColWidth="10" defaultRowHeight="15" x14ac:dyDescent="0.25"/>
  <cols>
    <col min="1" max="1" width="26.5703125" bestFit="1" customWidth="1"/>
  </cols>
  <sheetData>
    <row r="1" spans="1:75" ht="23.25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23.25" x14ac:dyDescent="0.35">
      <c r="A2" s="1" t="s">
        <v>0</v>
      </c>
      <c r="B2" s="2">
        <v>44498</v>
      </c>
      <c r="C2" s="2">
        <v>44500</v>
      </c>
      <c r="D2" s="2">
        <v>44504</v>
      </c>
      <c r="E2" s="2">
        <v>44507</v>
      </c>
      <c r="F2" s="2">
        <v>44511</v>
      </c>
      <c r="G2" s="2">
        <v>44514</v>
      </c>
      <c r="H2" s="2">
        <v>44518</v>
      </c>
      <c r="I2" s="2">
        <v>44521</v>
      </c>
      <c r="J2" s="2">
        <v>44525</v>
      </c>
      <c r="K2" s="2">
        <v>44528</v>
      </c>
      <c r="L2" s="2">
        <v>44530</v>
      </c>
      <c r="M2" s="2">
        <v>44535</v>
      </c>
      <c r="N2" s="2">
        <v>44539</v>
      </c>
      <c r="O2" s="2">
        <v>44542</v>
      </c>
      <c r="P2" s="2">
        <v>44549</v>
      </c>
      <c r="Q2" s="2">
        <v>44556</v>
      </c>
      <c r="R2" s="2">
        <v>44563</v>
      </c>
      <c r="S2" s="2">
        <v>44570</v>
      </c>
      <c r="T2" s="2">
        <v>44579</v>
      </c>
      <c r="U2" s="2">
        <v>44586</v>
      </c>
      <c r="V2" s="2">
        <v>44593</v>
      </c>
      <c r="W2" s="2">
        <v>44600</v>
      </c>
      <c r="X2" s="2">
        <v>44607</v>
      </c>
      <c r="Y2" s="2">
        <v>44614</v>
      </c>
      <c r="Z2" s="2">
        <v>44621</v>
      </c>
      <c r="AA2" s="2">
        <v>44628</v>
      </c>
      <c r="AB2" s="2">
        <v>44635</v>
      </c>
      <c r="AC2" s="2">
        <v>44642</v>
      </c>
      <c r="AD2" s="2">
        <v>44649</v>
      </c>
      <c r="AE2" s="2">
        <v>44656</v>
      </c>
      <c r="AF2" s="2">
        <v>44663</v>
      </c>
      <c r="AG2" s="2">
        <v>44670</v>
      </c>
      <c r="AH2" s="2">
        <v>44678</v>
      </c>
      <c r="AI2" s="2">
        <v>44685</v>
      </c>
      <c r="AJ2" s="2">
        <v>44691</v>
      </c>
      <c r="AK2" s="2">
        <v>44698</v>
      </c>
      <c r="AL2" s="2">
        <v>44705</v>
      </c>
      <c r="AM2" s="2">
        <v>44712</v>
      </c>
      <c r="AN2" s="2">
        <v>44719</v>
      </c>
      <c r="AO2" s="2">
        <v>44726</v>
      </c>
      <c r="AP2" s="2">
        <v>44733</v>
      </c>
      <c r="AQ2" s="2">
        <v>44740</v>
      </c>
      <c r="AR2" s="2">
        <v>44747</v>
      </c>
      <c r="AS2" s="2">
        <v>44754</v>
      </c>
      <c r="AT2" s="2">
        <v>44761</v>
      </c>
      <c r="AU2" s="2">
        <v>44766</v>
      </c>
      <c r="AV2" s="2">
        <v>44773</v>
      </c>
      <c r="AW2" s="2">
        <v>44780</v>
      </c>
      <c r="AX2" s="2">
        <v>44787</v>
      </c>
      <c r="AY2" s="2">
        <v>44794</v>
      </c>
      <c r="AZ2" s="2">
        <v>44801</v>
      </c>
      <c r="BA2" s="2">
        <v>44808</v>
      </c>
      <c r="BB2" s="2">
        <v>44815</v>
      </c>
      <c r="BC2" s="2">
        <v>44822</v>
      </c>
      <c r="BD2" s="2">
        <v>44830</v>
      </c>
      <c r="BE2" s="2">
        <v>44837</v>
      </c>
      <c r="BF2" s="2">
        <v>44844</v>
      </c>
      <c r="BG2" s="2">
        <v>44850</v>
      </c>
      <c r="BH2" s="2">
        <v>44858</v>
      </c>
      <c r="BI2" s="2">
        <v>44865</v>
      </c>
      <c r="BJ2" s="2">
        <v>44872</v>
      </c>
      <c r="BK2" s="2">
        <v>44879</v>
      </c>
      <c r="BL2" s="2">
        <v>44885</v>
      </c>
      <c r="BM2" s="2">
        <v>44892</v>
      </c>
      <c r="BN2" s="2">
        <v>44899</v>
      </c>
      <c r="BO2" s="2">
        <v>44907</v>
      </c>
      <c r="BP2" s="2">
        <v>44915</v>
      </c>
      <c r="BQ2" s="2">
        <v>44920</v>
      </c>
      <c r="BR2" s="2">
        <v>44927</v>
      </c>
      <c r="BS2" s="2">
        <v>44935</v>
      </c>
      <c r="BT2" s="2">
        <v>44942</v>
      </c>
      <c r="BU2" s="2">
        <v>44948</v>
      </c>
      <c r="BV2" s="2">
        <v>44956</v>
      </c>
      <c r="BW2" s="2">
        <v>44962</v>
      </c>
    </row>
    <row r="3" spans="1:75" ht="15.75" x14ac:dyDescent="0.25">
      <c r="A3" s="3" t="s">
        <v>1</v>
      </c>
      <c r="B3" s="4">
        <f>7.19+7.245-0.48</f>
        <v>13.955</v>
      </c>
      <c r="C3">
        <f>5.1+7.245-0.48</f>
        <v>11.864999999999998</v>
      </c>
      <c r="D3">
        <f>4.675+7.245-0.48</f>
        <v>11.44</v>
      </c>
      <c r="E3">
        <f>3.03+7.245-0.48</f>
        <v>9.7949999999999999</v>
      </c>
      <c r="F3">
        <f>9.67</f>
        <v>9.67</v>
      </c>
      <c r="G3">
        <f>6.965</f>
        <v>6.9649999999999999</v>
      </c>
      <c r="H3">
        <v>5.14</v>
      </c>
      <c r="I3">
        <v>2.9649999999999999</v>
      </c>
      <c r="J3">
        <v>6.09</v>
      </c>
      <c r="K3">
        <f>6.52+4.635</f>
        <v>11.154999999999999</v>
      </c>
      <c r="L3">
        <f>4.23+6.52-0.48</f>
        <v>10.27</v>
      </c>
      <c r="M3">
        <f>4.605</f>
        <v>4.6050000000000004</v>
      </c>
      <c r="N3">
        <f>3.225+6.88</f>
        <v>10.105</v>
      </c>
      <c r="O3">
        <v>6.87</v>
      </c>
      <c r="P3">
        <f>7.145+2.14</f>
        <v>9.2850000000000001</v>
      </c>
      <c r="Q3">
        <f>2.845</f>
        <v>2.8450000000000002</v>
      </c>
      <c r="R3">
        <f>3.95</f>
        <v>3.95</v>
      </c>
      <c r="S3">
        <v>4.7149999999999999</v>
      </c>
      <c r="T3">
        <f>7.345</f>
        <v>7.3449999999999998</v>
      </c>
      <c r="U3">
        <f>4.225</f>
        <v>4.2249999999999996</v>
      </c>
      <c r="V3">
        <v>5.5549999999999997</v>
      </c>
      <c r="W3">
        <f>6.525+1.51</f>
        <v>8.0350000000000001</v>
      </c>
      <c r="X3">
        <v>4.4800000000000004</v>
      </c>
      <c r="Y3">
        <f>6.35+6.275</f>
        <v>12.625</v>
      </c>
      <c r="Z3">
        <f>6.275+1.185</f>
        <v>7.4600000000000009</v>
      </c>
      <c r="AA3">
        <f>6.585+3.185</f>
        <v>9.77</v>
      </c>
      <c r="AB3">
        <f>6.585+1.48</f>
        <v>8.0649999999999995</v>
      </c>
      <c r="AC3">
        <v>6.165</v>
      </c>
      <c r="AD3">
        <v>2.4300000000000002</v>
      </c>
      <c r="AE3">
        <v>7.2649999999999997</v>
      </c>
      <c r="AF3">
        <v>3.7050000000000001</v>
      </c>
      <c r="AG3">
        <f>1.3+6.245</f>
        <v>7.5449999999999999</v>
      </c>
      <c r="AH3">
        <v>5.1150000000000002</v>
      </c>
      <c r="AI3">
        <v>2.7</v>
      </c>
      <c r="AJ3">
        <v>7.4050000000000002</v>
      </c>
      <c r="AK3">
        <v>1.31</v>
      </c>
      <c r="AL3">
        <v>4.0350000000000001</v>
      </c>
      <c r="AM3">
        <v>6.56</v>
      </c>
      <c r="AN3">
        <f>6.06+5.03</f>
        <v>11.09</v>
      </c>
      <c r="AO3">
        <v>6.125</v>
      </c>
      <c r="AP3">
        <v>4.99</v>
      </c>
      <c r="AQ3">
        <f>6.255+2.24</f>
        <v>8.495000000000001</v>
      </c>
      <c r="AR3">
        <v>5.9550000000000001</v>
      </c>
      <c r="AS3">
        <f>6.82+2.645</f>
        <v>9.4649999999999999</v>
      </c>
      <c r="AT3">
        <v>6.44</v>
      </c>
      <c r="AU3">
        <v>7.24</v>
      </c>
      <c r="AV3">
        <v>3.64</v>
      </c>
      <c r="AW3">
        <f>5.37</f>
        <v>5.37</v>
      </c>
      <c r="AX3">
        <v>0</v>
      </c>
      <c r="AY3">
        <v>3.66</v>
      </c>
      <c r="AZ3">
        <f>2.595+6.05</f>
        <v>8.6449999999999996</v>
      </c>
      <c r="BA3">
        <f>4.165</f>
        <v>4.165</v>
      </c>
      <c r="BB3">
        <v>6.33</v>
      </c>
      <c r="BC3">
        <f>6.88+3.275</f>
        <v>10.154999999999999</v>
      </c>
      <c r="BD3">
        <v>6.09</v>
      </c>
      <c r="BE3">
        <f>2.66+6.54</f>
        <v>9.1999999999999993</v>
      </c>
      <c r="BF3">
        <f>6.05+0.99</f>
        <v>7.04</v>
      </c>
      <c r="BG3">
        <f>6.845+3.2</f>
        <v>10.045</v>
      </c>
      <c r="BH3">
        <v>3.41</v>
      </c>
      <c r="BI3">
        <v>4.0199999999999996</v>
      </c>
      <c r="BJ3" s="5">
        <v>3.2250000000000001</v>
      </c>
      <c r="BK3" s="5">
        <v>4.96</v>
      </c>
      <c r="BL3" s="5">
        <v>2.645</v>
      </c>
      <c r="BM3" s="5">
        <v>3.6</v>
      </c>
      <c r="BN3" s="5">
        <v>4.57</v>
      </c>
      <c r="BO3" s="5">
        <v>4.7</v>
      </c>
      <c r="BP3" s="5">
        <v>5.91</v>
      </c>
      <c r="BQ3">
        <f>6.31+6.69</f>
        <v>13</v>
      </c>
      <c r="BR3">
        <v>7.3650000000000002</v>
      </c>
      <c r="BS3">
        <v>9.6950000000000003</v>
      </c>
      <c r="BT3">
        <v>2.125</v>
      </c>
      <c r="BU3">
        <v>10.175000000000001</v>
      </c>
      <c r="BV3">
        <v>5.7850000000000001</v>
      </c>
      <c r="BW3">
        <f>6.36+4.785</f>
        <v>11.145</v>
      </c>
    </row>
    <row r="4" spans="1:75" ht="15.75" x14ac:dyDescent="0.25">
      <c r="A4" s="3" t="s">
        <v>2</v>
      </c>
      <c r="B4" s="6">
        <f>3.56-0.24</f>
        <v>3.3200000000000003</v>
      </c>
      <c r="C4">
        <f>3.555-0.24</f>
        <v>3.3150000000000004</v>
      </c>
      <c r="D4">
        <f>3.555-0.24</f>
        <v>3.3150000000000004</v>
      </c>
      <c r="E4">
        <f>3.34-0.24</f>
        <v>3.0999999999999996</v>
      </c>
      <c r="F4">
        <f>3.075</f>
        <v>3.0750000000000002</v>
      </c>
      <c r="G4">
        <f>2.795</f>
        <v>2.7949999999999999</v>
      </c>
      <c r="H4">
        <v>2.5950000000000002</v>
      </c>
      <c r="I4">
        <v>2.21</v>
      </c>
      <c r="J4">
        <v>1.43</v>
      </c>
      <c r="K4">
        <f>3.51+1.475</f>
        <v>4.9849999999999994</v>
      </c>
      <c r="L4">
        <f>3.51+1.475-0.48</f>
        <v>4.504999999999999</v>
      </c>
      <c r="M4">
        <f>0.73+3.51</f>
        <v>4.24</v>
      </c>
      <c r="N4">
        <f>5.45+3.51</f>
        <v>8.9600000000000009</v>
      </c>
      <c r="O4">
        <v>3.51</v>
      </c>
      <c r="P4">
        <f>3.4</f>
        <v>3.4</v>
      </c>
      <c r="Q4">
        <f>2.34</f>
        <v>2.34</v>
      </c>
      <c r="R4">
        <v>0.115</v>
      </c>
      <c r="S4">
        <v>0</v>
      </c>
      <c r="T4">
        <f>3.815</f>
        <v>3.8149999999999999</v>
      </c>
      <c r="U4">
        <v>2.76</v>
      </c>
      <c r="V4">
        <v>2.2450000000000001</v>
      </c>
      <c r="W4">
        <f>0.76</f>
        <v>0.76</v>
      </c>
      <c r="X4">
        <v>3.3650000000000002</v>
      </c>
      <c r="Y4">
        <v>3.0950000000000002</v>
      </c>
      <c r="Z4">
        <v>2.7949999999999999</v>
      </c>
      <c r="AA4">
        <v>2.0750000000000002</v>
      </c>
      <c r="AB4">
        <v>1.5549999999999999</v>
      </c>
      <c r="AC4">
        <v>1.4850000000000001</v>
      </c>
      <c r="AD4">
        <v>0.95499999999999996</v>
      </c>
      <c r="AE4">
        <v>3.27</v>
      </c>
      <c r="AF4">
        <v>2.76</v>
      </c>
      <c r="AG4">
        <v>2.605</v>
      </c>
      <c r="AH4">
        <v>2.6</v>
      </c>
      <c r="AI4">
        <v>2.395</v>
      </c>
      <c r="AJ4">
        <v>2.395</v>
      </c>
      <c r="AK4">
        <v>2.395</v>
      </c>
      <c r="AL4">
        <v>2.395</v>
      </c>
      <c r="AM4">
        <v>1.4350000000000001</v>
      </c>
      <c r="AN4">
        <f>0.785+2.965</f>
        <v>3.75</v>
      </c>
      <c r="AO4">
        <v>3.3050000000000002</v>
      </c>
      <c r="AP4">
        <v>2.9249999999999998</v>
      </c>
      <c r="AQ4">
        <v>2.73</v>
      </c>
      <c r="AR4">
        <v>2.61</v>
      </c>
      <c r="AS4">
        <v>1.9850000000000001</v>
      </c>
      <c r="AT4">
        <v>1.615</v>
      </c>
      <c r="AU4">
        <v>0.77</v>
      </c>
      <c r="AV4">
        <v>0.54500000000000004</v>
      </c>
      <c r="AW4">
        <f>0.5</f>
        <v>0.5</v>
      </c>
      <c r="AX4">
        <v>0.5</v>
      </c>
      <c r="AY4">
        <v>0</v>
      </c>
      <c r="AZ4">
        <f>2.255</f>
        <v>2.2549999999999999</v>
      </c>
      <c r="BA4">
        <f>2.15+5.895</f>
        <v>8.0449999999999999</v>
      </c>
      <c r="BB4">
        <f>2.95+1.885+2.925</f>
        <v>7.76</v>
      </c>
      <c r="BC4">
        <f>1.735+5.86</f>
        <v>7.5950000000000006</v>
      </c>
      <c r="BD4">
        <v>7.48</v>
      </c>
      <c r="BE4">
        <v>7.25</v>
      </c>
      <c r="BF4">
        <f>0.635+5.855</f>
        <v>6.49</v>
      </c>
      <c r="BG4">
        <v>6.05</v>
      </c>
      <c r="BH4">
        <v>5.62</v>
      </c>
      <c r="BI4">
        <v>4.8099999999999996</v>
      </c>
      <c r="BJ4" s="5">
        <v>4.51</v>
      </c>
      <c r="BK4" s="5">
        <v>4.1050000000000004</v>
      </c>
      <c r="BL4" s="5">
        <v>3.3149999999999999</v>
      </c>
      <c r="BM4" s="5">
        <v>4.5999999999999996</v>
      </c>
      <c r="BN4" s="5">
        <v>3.96</v>
      </c>
      <c r="BO4" s="5">
        <v>3.0249999999999999</v>
      </c>
      <c r="BP4" s="5">
        <v>2.5299999999999998</v>
      </c>
      <c r="BQ4" s="5">
        <v>2.1349999999999998</v>
      </c>
      <c r="BR4" s="5">
        <v>1.75</v>
      </c>
      <c r="BS4" s="5">
        <v>1.115</v>
      </c>
      <c r="BT4" s="5">
        <v>3.48</v>
      </c>
      <c r="BU4" s="5">
        <v>1.48</v>
      </c>
      <c r="BV4" s="5">
        <v>2.8</v>
      </c>
      <c r="BW4" s="5">
        <v>0</v>
      </c>
    </row>
    <row r="5" spans="1:75" ht="15.75" x14ac:dyDescent="0.25">
      <c r="A5" s="3" t="s">
        <v>3</v>
      </c>
      <c r="B5" s="4">
        <f>5.425-0.24</f>
        <v>5.1849999999999996</v>
      </c>
      <c r="C5">
        <f>4.86-0.24</f>
        <v>4.62</v>
      </c>
      <c r="D5">
        <f>4.475-0.24</f>
        <v>4.2349999999999994</v>
      </c>
      <c r="E5">
        <f>3.785-0.24</f>
        <v>3.5449999999999999</v>
      </c>
      <c r="F5">
        <f>8.7</f>
        <v>8.6999999999999993</v>
      </c>
      <c r="G5">
        <f>2.605</f>
        <v>2.605</v>
      </c>
      <c r="H5">
        <f>2.475+5.375+5.625</f>
        <v>13.475</v>
      </c>
      <c r="I5">
        <f>5.375+5.625+1.15</f>
        <v>12.15</v>
      </c>
      <c r="J5">
        <f>5.245+5.39</f>
        <v>10.635</v>
      </c>
      <c r="K5">
        <f>4.8+5.64</f>
        <v>10.44</v>
      </c>
      <c r="L5">
        <f>4.8+5.635-0.48</f>
        <v>9.9549999999999983</v>
      </c>
      <c r="M5">
        <f>5.64+4.415</f>
        <v>10.055</v>
      </c>
      <c r="N5">
        <f>3680+5635</f>
        <v>9315</v>
      </c>
      <c r="O5">
        <v>5.64</v>
      </c>
      <c r="P5">
        <f>5.885+5.64+1.695</f>
        <v>13.219999999999999</v>
      </c>
      <c r="Q5">
        <f>5.21+5.88</f>
        <v>11.09</v>
      </c>
      <c r="R5">
        <f>5.64+2.245</f>
        <v>7.8849999999999998</v>
      </c>
      <c r="S5">
        <v>6.37</v>
      </c>
      <c r="T5">
        <f>2.6</f>
        <v>2.6</v>
      </c>
      <c r="U5">
        <v>5.3849999999999998</v>
      </c>
      <c r="V5">
        <v>3.87</v>
      </c>
      <c r="W5">
        <f>5.655+2.595</f>
        <v>8.25</v>
      </c>
      <c r="X5">
        <f>5.65+1.175</f>
        <v>6.8250000000000002</v>
      </c>
      <c r="Y5">
        <v>5.9649999999999999</v>
      </c>
      <c r="Z5">
        <v>5.19</v>
      </c>
      <c r="AA5">
        <v>4.085</v>
      </c>
      <c r="AB5">
        <v>3.41</v>
      </c>
      <c r="AC5">
        <v>3.41</v>
      </c>
      <c r="AD5">
        <v>3.29</v>
      </c>
      <c r="AE5">
        <v>3.11</v>
      </c>
      <c r="AF5">
        <v>2.65</v>
      </c>
      <c r="AG5">
        <v>2.355</v>
      </c>
      <c r="AH5">
        <v>1.45</v>
      </c>
      <c r="AI5">
        <v>7.2850000000000001</v>
      </c>
      <c r="AJ5">
        <v>7.02</v>
      </c>
      <c r="AK5">
        <v>6.85</v>
      </c>
      <c r="AL5">
        <v>6.52</v>
      </c>
      <c r="AM5">
        <v>6.3150000000000004</v>
      </c>
      <c r="AN5">
        <v>5.6749999999999998</v>
      </c>
      <c r="AO5">
        <v>5.375</v>
      </c>
      <c r="AP5">
        <v>4.1849999999999996</v>
      </c>
      <c r="AQ5">
        <v>3.56</v>
      </c>
      <c r="AR5">
        <v>3.2949999999999999</v>
      </c>
      <c r="AS5">
        <v>2.2799999999999998</v>
      </c>
      <c r="AT5">
        <f>1.875+5.58</f>
        <v>7.4550000000000001</v>
      </c>
      <c r="AU5">
        <v>5.99</v>
      </c>
      <c r="AV5">
        <v>4.9249999999999998</v>
      </c>
      <c r="AW5">
        <f>4.89</f>
        <v>4.8899999999999997</v>
      </c>
      <c r="AX5">
        <v>3.7</v>
      </c>
      <c r="AY5">
        <v>3.44</v>
      </c>
      <c r="AZ5">
        <v>2.9950000000000001</v>
      </c>
      <c r="BA5">
        <f>2.63</f>
        <v>2.63</v>
      </c>
      <c r="BB5">
        <v>1.71</v>
      </c>
      <c r="BC5">
        <f>6.545</f>
        <v>6.5449999999999999</v>
      </c>
      <c r="BD5">
        <v>5.98</v>
      </c>
      <c r="BE5">
        <v>4.7249999999999996</v>
      </c>
      <c r="BF5">
        <f>5.105+3.53</f>
        <v>8.6349999999999998</v>
      </c>
      <c r="BG5">
        <v>7.92</v>
      </c>
      <c r="BH5">
        <v>7.04</v>
      </c>
      <c r="BI5">
        <v>5.21</v>
      </c>
      <c r="BJ5" s="5">
        <v>4.07</v>
      </c>
      <c r="BK5" s="5">
        <f>5.475+2.585</f>
        <v>8.0599999999999987</v>
      </c>
      <c r="BL5" s="5">
        <v>5.8949999999999996</v>
      </c>
      <c r="BM5" s="5">
        <v>8.3550000000000004</v>
      </c>
      <c r="BN5" s="5">
        <v>5.52</v>
      </c>
      <c r="BO5" s="5">
        <v>7.64</v>
      </c>
      <c r="BP5" s="5">
        <v>5.665</v>
      </c>
      <c r="BQ5">
        <f>3.67+4.1</f>
        <v>7.77</v>
      </c>
      <c r="BR5" s="5">
        <v>5.6749999999999998</v>
      </c>
      <c r="BS5" s="5">
        <v>2.835</v>
      </c>
      <c r="BT5" s="5">
        <v>6.4249999999999998</v>
      </c>
      <c r="BU5" s="5">
        <v>3.9550000000000001</v>
      </c>
      <c r="BV5" s="5">
        <v>8.4499999999999993</v>
      </c>
      <c r="BW5" s="5">
        <v>5.9349999999999996</v>
      </c>
    </row>
    <row r="6" spans="1:75" ht="15.75" x14ac:dyDescent="0.25">
      <c r="A6" s="3" t="s">
        <v>4</v>
      </c>
      <c r="B6" s="6">
        <f>6.825+6.31-0.48</f>
        <v>12.654999999999999</v>
      </c>
      <c r="C6">
        <f>5.5+6.825-0.48</f>
        <v>11.844999999999999</v>
      </c>
      <c r="D6">
        <f>4.96+6.8-0.48</f>
        <v>11.28</v>
      </c>
      <c r="E6">
        <f>4.05+6.825-0.48</f>
        <v>10.395</v>
      </c>
      <c r="F6">
        <f>10.18</f>
        <v>10.18</v>
      </c>
      <c r="G6">
        <f>1.78+6.825</f>
        <v>8.6050000000000004</v>
      </c>
      <c r="H6">
        <f>1.245+6.81</f>
        <v>8.0549999999999997</v>
      </c>
      <c r="I6">
        <v>5.875</v>
      </c>
      <c r="J6">
        <f>5.61+3.845</f>
        <v>9.4550000000000001</v>
      </c>
      <c r="K6">
        <f>5.855+2.59</f>
        <v>8.4450000000000003</v>
      </c>
      <c r="L6">
        <f>2.21+5.855-0.48</f>
        <v>7.5850000000000009</v>
      </c>
      <c r="M6">
        <f>5.065</f>
        <v>5.0650000000000004</v>
      </c>
      <c r="N6">
        <v>3970</v>
      </c>
      <c r="O6">
        <v>3.08</v>
      </c>
      <c r="P6">
        <f>6.9</f>
        <v>6.9</v>
      </c>
      <c r="Q6">
        <f>4.25</f>
        <v>4.25</v>
      </c>
      <c r="R6">
        <f>6.9</f>
        <v>6.9</v>
      </c>
      <c r="S6">
        <v>3.62</v>
      </c>
      <c r="T6">
        <f>6.12</f>
        <v>6.12</v>
      </c>
      <c r="U6">
        <f>7.06+3.26</f>
        <v>10.32</v>
      </c>
      <c r="V6">
        <v>6.9749999999999996</v>
      </c>
      <c r="W6">
        <f>3.65</f>
        <v>3.65</v>
      </c>
      <c r="X6">
        <v>6.49</v>
      </c>
      <c r="Y6">
        <f>4.045+6.785</f>
        <v>10.83</v>
      </c>
      <c r="Z6">
        <v>6.76</v>
      </c>
      <c r="AA6">
        <f>7.175+3.89</f>
        <v>11.065</v>
      </c>
      <c r="AB6">
        <f>7.175+1.475</f>
        <v>8.65</v>
      </c>
      <c r="AC6">
        <v>6.4850000000000003</v>
      </c>
      <c r="AD6">
        <v>3.89</v>
      </c>
      <c r="AE6">
        <v>0.72</v>
      </c>
      <c r="AF6">
        <v>6.2450000000000001</v>
      </c>
      <c r="AG6">
        <v>3.4649999999999999</v>
      </c>
      <c r="AH6">
        <f>6.52+1.765</f>
        <v>8.2850000000000001</v>
      </c>
      <c r="AI6">
        <v>6.12</v>
      </c>
      <c r="AJ6">
        <v>3.57</v>
      </c>
      <c r="AK6">
        <f>2.48+6.565</f>
        <v>9.0449999999999999</v>
      </c>
      <c r="AL6">
        <f>6.56+1.35</f>
        <v>7.91</v>
      </c>
      <c r="AM6">
        <v>6.81</v>
      </c>
      <c r="AN6">
        <v>5.835</v>
      </c>
      <c r="AO6">
        <v>5.0049999999999999</v>
      </c>
      <c r="AP6">
        <v>3.16</v>
      </c>
      <c r="AQ6">
        <f>6.445+2.31</f>
        <v>8.7550000000000008</v>
      </c>
      <c r="AR6">
        <v>4.8600000000000003</v>
      </c>
      <c r="AS6">
        <f>1.87+6.53</f>
        <v>8.4</v>
      </c>
      <c r="AT6">
        <v>6.8849999999999998</v>
      </c>
      <c r="AU6">
        <v>3.5249999999999999</v>
      </c>
      <c r="AV6">
        <v>6.27</v>
      </c>
      <c r="AW6">
        <f>6.815+4.435</f>
        <v>11.25</v>
      </c>
      <c r="AX6">
        <f>6.81+1.79</f>
        <v>8.6</v>
      </c>
      <c r="AY6">
        <v>4.6150000000000002</v>
      </c>
      <c r="AZ6">
        <f>1.355+6.68</f>
        <v>8.0350000000000001</v>
      </c>
      <c r="BA6">
        <f>4.28</f>
        <v>4.28</v>
      </c>
      <c r="BB6">
        <f>6.7+2.325</f>
        <v>9.0250000000000004</v>
      </c>
      <c r="BC6">
        <v>4.7249999999999996</v>
      </c>
      <c r="BD6">
        <f>1.875+7.115</f>
        <v>8.99</v>
      </c>
      <c r="BE6">
        <v>6.5449999999999999</v>
      </c>
      <c r="BF6">
        <f>7.095+4.495</f>
        <v>11.59</v>
      </c>
      <c r="BG6">
        <f>7.1+2.94</f>
        <v>10.039999999999999</v>
      </c>
      <c r="BH6">
        <v>7.1550000000000002</v>
      </c>
      <c r="BI6">
        <v>3.4950000000000001</v>
      </c>
      <c r="BJ6" s="5">
        <v>5.0250000000000004</v>
      </c>
      <c r="BK6" s="5">
        <v>6.61</v>
      </c>
      <c r="BL6" s="5">
        <v>0.94499999999999995</v>
      </c>
      <c r="BM6" s="5">
        <v>10.62</v>
      </c>
      <c r="BN6" s="5">
        <v>6.69</v>
      </c>
      <c r="BO6" s="5">
        <v>8.8249999999999993</v>
      </c>
      <c r="BP6" s="5">
        <v>4.0949999999999998</v>
      </c>
      <c r="BQ6">
        <f>6.805+2.135</f>
        <v>8.94</v>
      </c>
      <c r="BR6">
        <v>5.335</v>
      </c>
      <c r="BS6" s="5">
        <v>8.32</v>
      </c>
      <c r="BT6" s="5">
        <v>3.605</v>
      </c>
      <c r="BU6" s="5">
        <v>8.0150000000000006</v>
      </c>
      <c r="BV6" s="5">
        <v>2.96</v>
      </c>
      <c r="BW6" s="5">
        <v>6.7549999999999999</v>
      </c>
    </row>
    <row r="7" spans="1:75" ht="15.75" x14ac:dyDescent="0.25">
      <c r="A7" s="3" t="s">
        <v>5</v>
      </c>
      <c r="B7" s="4">
        <f>6.75+6.58-0.48</f>
        <v>12.85</v>
      </c>
      <c r="C7">
        <f>5.745+5.275-0.48</f>
        <v>10.54</v>
      </c>
      <c r="D7">
        <f>4.71+6.745-0.48</f>
        <v>10.975</v>
      </c>
      <c r="E7">
        <f>3.53+6.745-0.48</f>
        <v>9.7949999999999999</v>
      </c>
      <c r="F7">
        <f>9.855</f>
        <v>9.8550000000000004</v>
      </c>
      <c r="G7">
        <f>7.585</f>
        <v>7.585</v>
      </c>
      <c r="H7">
        <v>7.04</v>
      </c>
      <c r="I7">
        <v>3.85</v>
      </c>
      <c r="J7">
        <f>3.89+6.435</f>
        <v>10.324999999999999</v>
      </c>
      <c r="K7">
        <f>6.695+2.585</f>
        <v>9.2800000000000011</v>
      </c>
      <c r="L7">
        <f>6.695+2.065-0.48</f>
        <v>8.2799999999999994</v>
      </c>
      <c r="M7">
        <f>5.455</f>
        <v>5.4550000000000001</v>
      </c>
      <c r="N7">
        <f>4975+6590</f>
        <v>11565</v>
      </c>
      <c r="O7">
        <f>6.59+3.5</f>
        <v>10.09</v>
      </c>
      <c r="P7">
        <f>6.575</f>
        <v>6.5750000000000002</v>
      </c>
      <c r="Q7">
        <f>4.81</f>
        <v>4.8099999999999996</v>
      </c>
      <c r="R7">
        <f>2.275</f>
        <v>2.2749999999999999</v>
      </c>
      <c r="S7">
        <v>6.48</v>
      </c>
      <c r="T7">
        <f>3.505</f>
        <v>3.5049999999999999</v>
      </c>
      <c r="U7">
        <v>7.09</v>
      </c>
      <c r="V7">
        <v>3.93</v>
      </c>
      <c r="W7">
        <f>6.225+2.21</f>
        <v>8.4349999999999987</v>
      </c>
      <c r="X7">
        <v>4.4850000000000003</v>
      </c>
      <c r="Y7">
        <f>7.155+1.385</f>
        <v>8.5400000000000009</v>
      </c>
      <c r="Z7">
        <f>6.805+6.415</f>
        <v>13.219999999999999</v>
      </c>
      <c r="AA7">
        <f>6.81+3.945</f>
        <v>10.754999999999999</v>
      </c>
      <c r="AB7">
        <f>6.805+1.895</f>
        <v>8.6999999999999993</v>
      </c>
      <c r="AC7">
        <v>6.99</v>
      </c>
      <c r="AD7">
        <v>4.6349999999999998</v>
      </c>
      <c r="AE7">
        <v>2.4300000000000002</v>
      </c>
      <c r="AF7">
        <v>6.5149999999999997</v>
      </c>
      <c r="AG7">
        <v>5.09</v>
      </c>
      <c r="AH7">
        <v>2.1949999999999998</v>
      </c>
      <c r="AI7">
        <v>5.78</v>
      </c>
      <c r="AJ7">
        <f>6.95+4.26</f>
        <v>11.21</v>
      </c>
      <c r="AK7">
        <f>6.95+2.64</f>
        <v>9.59</v>
      </c>
      <c r="AL7">
        <f>6.955+1.52</f>
        <v>8.4749999999999996</v>
      </c>
      <c r="AM7">
        <f>1.385+6.955</f>
        <v>8.34</v>
      </c>
      <c r="AN7">
        <v>6.25</v>
      </c>
      <c r="AO7">
        <v>3.19</v>
      </c>
      <c r="AP7">
        <v>7.3449999999999998</v>
      </c>
      <c r="AQ7">
        <v>3.5449999999999999</v>
      </c>
      <c r="AR7">
        <f>7.075+1.56</f>
        <v>8.6349999999999998</v>
      </c>
      <c r="AS7">
        <v>5.4349999999999996</v>
      </c>
      <c r="AT7">
        <f>2.59+6.85</f>
        <v>9.44</v>
      </c>
      <c r="AU7">
        <v>6.4</v>
      </c>
      <c r="AV7">
        <v>4.41</v>
      </c>
      <c r="AW7">
        <f>7.37</f>
        <v>7.37</v>
      </c>
      <c r="AX7">
        <v>4.2850000000000001</v>
      </c>
      <c r="AY7">
        <f>6.425+3.245</f>
        <v>9.67</v>
      </c>
      <c r="AZ7">
        <f>6.425+1.2</f>
        <v>7.625</v>
      </c>
      <c r="BA7">
        <f>5.855</f>
        <v>5.8550000000000004</v>
      </c>
      <c r="BB7">
        <f>6.385+3.82</f>
        <v>10.205</v>
      </c>
      <c r="BC7">
        <f>6.385+2.305</f>
        <v>8.69</v>
      </c>
      <c r="BD7">
        <v>6.76</v>
      </c>
      <c r="BE7">
        <v>4.26</v>
      </c>
      <c r="BF7">
        <f>6.29+0.985</f>
        <v>7.2750000000000004</v>
      </c>
      <c r="BG7">
        <v>6.06</v>
      </c>
      <c r="BH7">
        <v>4.8250000000000002</v>
      </c>
      <c r="BI7">
        <v>2.6349999999999998</v>
      </c>
      <c r="BJ7" s="5">
        <v>7.5149999999999997</v>
      </c>
      <c r="BK7" s="5">
        <v>8.4499999999999993</v>
      </c>
      <c r="BL7" s="5">
        <v>5.7249999999999996</v>
      </c>
      <c r="BM7" s="5">
        <v>8.4649999999999999</v>
      </c>
      <c r="BN7" s="5">
        <v>6.12</v>
      </c>
      <c r="BO7" s="5">
        <v>7.5549999999999997</v>
      </c>
      <c r="BP7" s="5">
        <v>3.93</v>
      </c>
      <c r="BQ7">
        <f>8.21</f>
        <v>8.2100000000000009</v>
      </c>
      <c r="BR7">
        <v>5.7549999999999999</v>
      </c>
      <c r="BS7">
        <v>8.6</v>
      </c>
      <c r="BT7" s="5">
        <v>4.8250000000000002</v>
      </c>
      <c r="BU7" s="5">
        <v>3.645</v>
      </c>
      <c r="BV7" s="5">
        <v>7.4649999999999999</v>
      </c>
      <c r="BW7" s="5">
        <v>3.37</v>
      </c>
    </row>
    <row r="8" spans="1:75" ht="15.75" x14ac:dyDescent="0.25">
      <c r="A8" s="3" t="s">
        <v>6</v>
      </c>
      <c r="B8" s="6">
        <f>6.54+6.78-0.48</f>
        <v>12.84</v>
      </c>
      <c r="C8">
        <f>5.105+6.535-0.48</f>
        <v>11.16</v>
      </c>
      <c r="D8">
        <f>4.41+6.535-0.48</f>
        <v>10.465</v>
      </c>
      <c r="E8">
        <f>1.98+6.535-0.48</f>
        <v>8.0350000000000001</v>
      </c>
      <c r="F8">
        <f>8.165+6.32</f>
        <v>14.484999999999999</v>
      </c>
      <c r="G8">
        <f>4.74+6.32</f>
        <v>11.06</v>
      </c>
      <c r="H8">
        <f>4.32+6.32</f>
        <v>10.64</v>
      </c>
      <c r="I8">
        <f>6.32+4.19</f>
        <v>10.510000000000002</v>
      </c>
      <c r="J8">
        <f>1.05+6.075</f>
        <v>7.125</v>
      </c>
      <c r="K8">
        <f>7.145+5.895</f>
        <v>13.04</v>
      </c>
      <c r="L8">
        <f>7.145+5.365-0.48</f>
        <v>12.03</v>
      </c>
      <c r="M8">
        <f>7.14+2.675</f>
        <v>9.8149999999999995</v>
      </c>
      <c r="N8">
        <f>1705+7140</f>
        <v>8845</v>
      </c>
      <c r="O8">
        <v>6.59</v>
      </c>
      <c r="P8">
        <f>2.42</f>
        <v>2.42</v>
      </c>
      <c r="Q8">
        <f>4.255</f>
        <v>4.2549999999999999</v>
      </c>
      <c r="R8">
        <f>3.61</f>
        <v>3.61</v>
      </c>
      <c r="S8">
        <v>4.62</v>
      </c>
      <c r="T8">
        <f>5.375</f>
        <v>5.375</v>
      </c>
      <c r="U8">
        <v>2.72</v>
      </c>
      <c r="V8">
        <v>4.915</v>
      </c>
      <c r="W8">
        <f>0.885+6.9</f>
        <v>7.7850000000000001</v>
      </c>
      <c r="X8">
        <f>7.45+3.9</f>
        <v>11.35</v>
      </c>
      <c r="Y8">
        <f>7.505+7.045</f>
        <v>14.55</v>
      </c>
      <c r="Z8">
        <f>7.04+2.53</f>
        <v>9.57</v>
      </c>
      <c r="AA8">
        <v>6.12</v>
      </c>
      <c r="AB8">
        <v>4.0350000000000001</v>
      </c>
      <c r="AC8">
        <f>7.59+3.04</f>
        <v>10.629999999999999</v>
      </c>
      <c r="AD8">
        <f>7.59+1.545</f>
        <v>9.1349999999999998</v>
      </c>
      <c r="AE8">
        <v>7.64</v>
      </c>
      <c r="AF8">
        <v>3.5150000000000001</v>
      </c>
      <c r="AG8">
        <f>7.24+1.45</f>
        <v>8.69</v>
      </c>
      <c r="AH8">
        <v>6.1749999999999998</v>
      </c>
      <c r="AI8">
        <f>7.025+4.91</f>
        <v>11.935</v>
      </c>
      <c r="AJ8">
        <f>7.025+3.43</f>
        <v>10.455</v>
      </c>
      <c r="AK8">
        <f>7.025+1.675</f>
        <v>8.7000000000000011</v>
      </c>
      <c r="AL8">
        <v>6.66</v>
      </c>
      <c r="AM8">
        <v>4.87</v>
      </c>
      <c r="AN8">
        <f>6.705+1.95</f>
        <v>8.6549999999999994</v>
      </c>
      <c r="AO8">
        <v>7.35</v>
      </c>
      <c r="AP8">
        <v>4.4800000000000004</v>
      </c>
      <c r="AQ8">
        <f>7.18+2.91</f>
        <v>10.09</v>
      </c>
      <c r="AR8">
        <v>7.5</v>
      </c>
      <c r="AS8">
        <v>4.7699999999999996</v>
      </c>
      <c r="AT8">
        <f>6.92+3.39</f>
        <v>10.31</v>
      </c>
      <c r="AU8">
        <v>5.875</v>
      </c>
      <c r="AV8">
        <v>3.54</v>
      </c>
      <c r="AW8">
        <f>6.425+1.675</f>
        <v>8.1</v>
      </c>
      <c r="AX8">
        <v>4.4800000000000004</v>
      </c>
      <c r="AY8">
        <f>6.625+3.14</f>
        <v>9.7650000000000006</v>
      </c>
      <c r="AZ8">
        <f>6.625+1.905</f>
        <v>8.5299999999999994</v>
      </c>
      <c r="BA8">
        <f>6.645</f>
        <v>6.6449999999999996</v>
      </c>
      <c r="BB8">
        <v>3.7650000000000001</v>
      </c>
      <c r="BC8">
        <v>7.1</v>
      </c>
      <c r="BD8">
        <v>4.24</v>
      </c>
      <c r="BE8">
        <f>6.39+1.035</f>
        <v>7.4249999999999998</v>
      </c>
      <c r="BF8">
        <f>5.67+3</f>
        <v>8.67</v>
      </c>
      <c r="BG8">
        <f>6.255+5.3+1.995</f>
        <v>13.55</v>
      </c>
      <c r="BH8">
        <f>6.2+4.26</f>
        <v>10.46</v>
      </c>
      <c r="BI8">
        <v>6.48</v>
      </c>
      <c r="BJ8" s="5">
        <v>4.0549999999999997</v>
      </c>
      <c r="BK8" s="5">
        <v>6.5049999999999999</v>
      </c>
      <c r="BL8" s="5">
        <v>2.29</v>
      </c>
      <c r="BM8" s="5">
        <v>3.03</v>
      </c>
      <c r="BN8" s="5">
        <v>2.85</v>
      </c>
      <c r="BO8" s="5">
        <v>10.465</v>
      </c>
      <c r="BP8" s="5">
        <v>4.8899999999999997</v>
      </c>
      <c r="BQ8">
        <f>6.58+3.44</f>
        <v>10.02</v>
      </c>
      <c r="BR8">
        <v>4.4249999999999998</v>
      </c>
      <c r="BS8">
        <v>7.76</v>
      </c>
      <c r="BT8">
        <v>4.34</v>
      </c>
      <c r="BU8" s="5">
        <v>9.0350000000000001</v>
      </c>
      <c r="BV8" s="5">
        <v>6.24</v>
      </c>
      <c r="BW8" s="5">
        <v>2.67</v>
      </c>
    </row>
    <row r="9" spans="1:75" ht="15.75" x14ac:dyDescent="0.25">
      <c r="A9" s="3" t="s">
        <v>7</v>
      </c>
      <c r="B9" s="4">
        <f>6.665-0.24</f>
        <v>6.4249999999999998</v>
      </c>
      <c r="C9">
        <f>6.12-0.24</f>
        <v>5.88</v>
      </c>
      <c r="D9">
        <f>5.575-0.24</f>
        <v>5.335</v>
      </c>
      <c r="E9">
        <f>4.295-0.24</f>
        <v>4.0549999999999997</v>
      </c>
      <c r="F9">
        <f>3.605</f>
        <v>3.605</v>
      </c>
      <c r="G9">
        <f>1.81</f>
        <v>1.81</v>
      </c>
      <c r="H9">
        <v>7.6050000000000004</v>
      </c>
      <c r="I9">
        <v>4.79</v>
      </c>
      <c r="J9">
        <f>1.225+6.385</f>
        <v>7.6099999999999994</v>
      </c>
      <c r="K9">
        <f>6.815+6.69</f>
        <v>13.505000000000001</v>
      </c>
      <c r="L9">
        <f>6.82+6.685-0.48</f>
        <v>13.024999999999999</v>
      </c>
      <c r="M9">
        <f>6.81+4.505</f>
        <v>11.315</v>
      </c>
      <c r="N9">
        <f>3115+6810</f>
        <v>9925</v>
      </c>
      <c r="O9">
        <f>6.81+2.12</f>
        <v>8.93</v>
      </c>
      <c r="P9">
        <f>6.53</f>
        <v>6.53</v>
      </c>
      <c r="Q9">
        <f>1.335</f>
        <v>1.335</v>
      </c>
      <c r="R9">
        <f>6.2+4.53</f>
        <v>10.73</v>
      </c>
      <c r="S9">
        <v>6.7649999999999997</v>
      </c>
      <c r="T9">
        <f>2.78+6.85</f>
        <v>9.629999999999999</v>
      </c>
      <c r="U9">
        <v>5.5049999999999999</v>
      </c>
      <c r="V9">
        <f>6.64+1.92</f>
        <v>8.5599999999999987</v>
      </c>
      <c r="W9">
        <f>5.235</f>
        <v>5.2350000000000003</v>
      </c>
      <c r="X9">
        <f>6.73+2.7</f>
        <v>9.43</v>
      </c>
      <c r="Y9">
        <f>6.13+5.755</f>
        <v>11.885</v>
      </c>
      <c r="Z9">
        <f>6.13+1.945</f>
        <v>8.0749999999999993</v>
      </c>
      <c r="AA9">
        <v>5.375</v>
      </c>
      <c r="AB9">
        <v>1.87</v>
      </c>
      <c r="AC9">
        <v>6.2050000000000001</v>
      </c>
      <c r="AD9">
        <v>3.9249999999999998</v>
      </c>
      <c r="AE9">
        <v>1.23</v>
      </c>
      <c r="AF9">
        <v>5.6449999999999996</v>
      </c>
      <c r="AG9">
        <v>2.39</v>
      </c>
      <c r="AH9">
        <v>5.7750000000000004</v>
      </c>
      <c r="AI9">
        <v>4.0149999999999997</v>
      </c>
      <c r="AJ9">
        <v>7.01</v>
      </c>
      <c r="AK9">
        <v>6.2949999999999999</v>
      </c>
      <c r="AL9">
        <v>4.8150000000000004</v>
      </c>
      <c r="AM9">
        <v>4.04</v>
      </c>
      <c r="AN9">
        <v>2.2200000000000002</v>
      </c>
      <c r="AO9">
        <v>0.78</v>
      </c>
      <c r="AP9">
        <v>3.6850000000000001</v>
      </c>
      <c r="AQ9">
        <f>6.875+2.685</f>
        <v>9.56</v>
      </c>
      <c r="AR9">
        <v>6.3</v>
      </c>
      <c r="AS9" s="7">
        <v>4.1150000000000002</v>
      </c>
      <c r="AT9">
        <v>2.5499999999999998</v>
      </c>
      <c r="AU9">
        <v>6.6449999999999996</v>
      </c>
      <c r="AV9">
        <v>4</v>
      </c>
      <c r="AW9">
        <f>6.4+2.62</f>
        <v>9.02</v>
      </c>
      <c r="AX9">
        <v>4.4000000000000004</v>
      </c>
      <c r="AY9">
        <f>6.235+2.375</f>
        <v>8.61</v>
      </c>
      <c r="AZ9">
        <f>6.195+6.58</f>
        <v>12.775</v>
      </c>
      <c r="BA9">
        <f>6.58+3.375</f>
        <v>9.9550000000000001</v>
      </c>
      <c r="BB9">
        <v>7.08</v>
      </c>
      <c r="BC9">
        <v>2.2949999999999999</v>
      </c>
      <c r="BD9">
        <v>5.51</v>
      </c>
      <c r="BE9">
        <f>6.76+1.515</f>
        <v>8.2750000000000004</v>
      </c>
      <c r="BF9">
        <f>4.555+6.76</f>
        <v>11.315</v>
      </c>
      <c r="BG9">
        <v>8.2799999999999994</v>
      </c>
      <c r="BH9">
        <v>5.66</v>
      </c>
      <c r="BI9">
        <v>0.76500000000000001</v>
      </c>
      <c r="BJ9" s="5">
        <v>2.9</v>
      </c>
      <c r="BK9" s="5">
        <v>5.8550000000000004</v>
      </c>
      <c r="BL9" s="5">
        <v>5.5750000000000002</v>
      </c>
      <c r="BM9" s="5">
        <v>5.2850000000000001</v>
      </c>
      <c r="BN9" s="5">
        <v>0</v>
      </c>
      <c r="BO9" s="5">
        <v>7.6550000000000002</v>
      </c>
      <c r="BP9">
        <f>7.585+0.44</f>
        <v>8.0250000000000004</v>
      </c>
      <c r="BQ9">
        <f>4.56</f>
        <v>4.5599999999999996</v>
      </c>
      <c r="BR9">
        <v>4.4800000000000004</v>
      </c>
      <c r="BS9">
        <f>6.27+5.405</f>
        <v>11.675000000000001</v>
      </c>
      <c r="BT9">
        <v>5.76</v>
      </c>
      <c r="BU9" s="5">
        <v>2.5099999999999998</v>
      </c>
      <c r="BV9" s="5">
        <v>3.7650000000000001</v>
      </c>
      <c r="BW9" s="5">
        <v>4.88</v>
      </c>
    </row>
    <row r="10" spans="1:75" ht="15.75" x14ac:dyDescent="0.25">
      <c r="A10" s="3" t="s">
        <v>8</v>
      </c>
      <c r="B10" s="6">
        <f>7.75+7.16-0.48</f>
        <v>14.43</v>
      </c>
      <c r="C10">
        <f>5.3+7.74-0.48</f>
        <v>12.559999999999999</v>
      </c>
      <c r="D10">
        <f>4.465+7.74-0.48</f>
        <v>11.725</v>
      </c>
      <c r="E10">
        <f>2.495+7.74-0.48</f>
        <v>9.754999999999999</v>
      </c>
      <c r="F10">
        <f>2.49+7.74</f>
        <v>10.23</v>
      </c>
      <c r="G10">
        <f>7.57</f>
        <v>7.57</v>
      </c>
      <c r="H10">
        <f>7.54+6.84</f>
        <v>14.379999999999999</v>
      </c>
      <c r="I10">
        <v>4.09</v>
      </c>
      <c r="J10">
        <f>5.475+6.99+6.68</f>
        <v>19.145</v>
      </c>
      <c r="K10">
        <f>6.93+7.225+4.31</f>
        <v>18.465</v>
      </c>
      <c r="L10">
        <f>6.93+3.61+7.23-0.72</f>
        <v>17.05</v>
      </c>
      <c r="M10">
        <f>6.925+7.11</f>
        <v>14.035</v>
      </c>
      <c r="N10">
        <f>5675+6925</f>
        <v>12600</v>
      </c>
      <c r="O10">
        <f>6.925+4.45</f>
        <v>11.375</v>
      </c>
      <c r="P10">
        <f>7.405</f>
        <v>7.4050000000000002</v>
      </c>
      <c r="Q10">
        <f>4.78</f>
        <v>4.78</v>
      </c>
      <c r="R10">
        <f>0.96</f>
        <v>0.96</v>
      </c>
      <c r="S10">
        <v>6.25</v>
      </c>
      <c r="T10">
        <f>4.12</f>
        <v>4.12</v>
      </c>
      <c r="U10">
        <v>7.16</v>
      </c>
      <c r="V10">
        <v>2.69</v>
      </c>
      <c r="W10">
        <f>6.77</f>
        <v>6.77</v>
      </c>
      <c r="X10">
        <v>4.74</v>
      </c>
      <c r="Y10">
        <f>7.415+2.785</f>
        <v>10.199999999999999</v>
      </c>
      <c r="Z10">
        <v>6.7850000000000001</v>
      </c>
      <c r="AA10">
        <v>3.2749999999999999</v>
      </c>
      <c r="AB10">
        <v>7.9649999999999999</v>
      </c>
      <c r="AC10">
        <v>7.2350000000000003</v>
      </c>
      <c r="AD10">
        <v>3.8650000000000002</v>
      </c>
      <c r="AE10">
        <v>1.7849999999999999</v>
      </c>
      <c r="AF10">
        <v>6.7050000000000001</v>
      </c>
      <c r="AG10">
        <v>5.3849999999999998</v>
      </c>
      <c r="AH10">
        <v>2.33</v>
      </c>
      <c r="AI10">
        <v>1.075</v>
      </c>
      <c r="AJ10">
        <v>4.875</v>
      </c>
      <c r="AK10">
        <v>4.57</v>
      </c>
      <c r="AL10">
        <v>3.2</v>
      </c>
      <c r="AM10">
        <f>2.685+7.505</f>
        <v>10.19</v>
      </c>
      <c r="AN10">
        <f>7.5+1.84</f>
        <v>9.34</v>
      </c>
      <c r="AO10">
        <v>7.78</v>
      </c>
      <c r="AP10">
        <v>5.8049999999999997</v>
      </c>
      <c r="AQ10">
        <v>4.085</v>
      </c>
      <c r="AR10">
        <f>7.28+1.62</f>
        <v>8.9</v>
      </c>
      <c r="AS10">
        <v>4.085</v>
      </c>
      <c r="AT10">
        <v>6.9249999999999998</v>
      </c>
      <c r="AU10">
        <f>7.585+4.165</f>
        <v>11.75</v>
      </c>
      <c r="AV10">
        <v>5.5350000000000001</v>
      </c>
      <c r="AW10">
        <f>7.745+1.6</f>
        <v>9.3450000000000006</v>
      </c>
      <c r="AX10">
        <v>5.14</v>
      </c>
      <c r="AY10">
        <f>6.935+2.92</f>
        <v>9.8550000000000004</v>
      </c>
      <c r="AZ10">
        <f>6.935+1.265</f>
        <v>8.1999999999999993</v>
      </c>
      <c r="BA10">
        <v>5.24</v>
      </c>
      <c r="BB10">
        <f>7.015+3.555</f>
        <v>10.57</v>
      </c>
      <c r="BC10">
        <v>7.36</v>
      </c>
      <c r="BD10">
        <v>4.5599999999999996</v>
      </c>
      <c r="BE10">
        <v>8.7149999999999999</v>
      </c>
      <c r="BF10">
        <f>4.67+7.63</f>
        <v>12.3</v>
      </c>
      <c r="BG10">
        <v>7.9649999999999999</v>
      </c>
      <c r="BH10">
        <v>4.335</v>
      </c>
      <c r="BI10">
        <v>7.5750000000000002</v>
      </c>
      <c r="BJ10" s="5">
        <v>3.44</v>
      </c>
      <c r="BK10" s="5">
        <v>0</v>
      </c>
      <c r="BL10">
        <f>6.56+3.355</f>
        <v>9.9149999999999991</v>
      </c>
      <c r="BM10" s="5">
        <v>11.765000000000001</v>
      </c>
      <c r="BN10" s="5">
        <v>6.71</v>
      </c>
      <c r="BO10" s="5">
        <v>1.7849999999999999</v>
      </c>
      <c r="BP10" s="5">
        <v>6.3150000000000004</v>
      </c>
      <c r="BQ10">
        <f>6.955+3.64</f>
        <v>10.595000000000001</v>
      </c>
      <c r="BR10">
        <v>6.2549999999999999</v>
      </c>
      <c r="BS10">
        <v>6.62</v>
      </c>
      <c r="BT10">
        <v>9.0649999999999995</v>
      </c>
      <c r="BU10" s="5">
        <v>3.2050000000000001</v>
      </c>
      <c r="BV10" s="5">
        <v>7.25</v>
      </c>
      <c r="BW10" s="5">
        <v>10.210000000000001</v>
      </c>
    </row>
    <row r="11" spans="1:75" ht="15.75" x14ac:dyDescent="0.25">
      <c r="A11" s="3" t="s">
        <v>9</v>
      </c>
      <c r="B11" s="4">
        <f>6.75-0.24</f>
        <v>6.51</v>
      </c>
      <c r="C11">
        <f>5.695-0.24</f>
        <v>5.4550000000000001</v>
      </c>
      <c r="D11">
        <f>5.67-0.24</f>
        <v>5.43</v>
      </c>
      <c r="E11">
        <f>4.735-0.24</f>
        <v>4.4950000000000001</v>
      </c>
      <c r="F11">
        <f>4.055</f>
        <v>4.0549999999999997</v>
      </c>
      <c r="G11">
        <f>2.53</f>
        <v>2.5299999999999998</v>
      </c>
      <c r="H11">
        <f>2.31+6.985</f>
        <v>9.2949999999999999</v>
      </c>
      <c r="I11">
        <f>6.985+1.11+0.735</f>
        <v>8.83</v>
      </c>
      <c r="J11">
        <v>5.01</v>
      </c>
      <c r="K11">
        <f>3.79</f>
        <v>3.79</v>
      </c>
      <c r="L11">
        <f>3.355-0.24</f>
        <v>3.1150000000000002</v>
      </c>
      <c r="M11">
        <f>6.95</f>
        <v>6.95</v>
      </c>
      <c r="N11">
        <v>6000</v>
      </c>
      <c r="O11">
        <v>5.7949999999999999</v>
      </c>
      <c r="P11">
        <f>3.56</f>
        <v>3.56</v>
      </c>
      <c r="Q11">
        <f>1.185+5.5+5.33</f>
        <v>12.015000000000001</v>
      </c>
      <c r="R11">
        <f>3.8+5.085</f>
        <v>8.8849999999999998</v>
      </c>
      <c r="S11">
        <v>5.0199999999999996</v>
      </c>
      <c r="T11">
        <f>7.15</f>
        <v>7.15</v>
      </c>
      <c r="U11">
        <f>3.455</f>
        <v>3.4550000000000001</v>
      </c>
      <c r="V11">
        <v>6.9649999999999999</v>
      </c>
      <c r="W11">
        <f>4.225</f>
        <v>4.2249999999999996</v>
      </c>
      <c r="X11">
        <v>6.6150000000000002</v>
      </c>
      <c r="Y11">
        <v>6.48</v>
      </c>
      <c r="Z11">
        <v>3.99</v>
      </c>
      <c r="AA11">
        <f>6.595+2.145</f>
        <v>8.74</v>
      </c>
      <c r="AB11">
        <f>6.595+0.48</f>
        <v>7.0749999999999993</v>
      </c>
      <c r="AC11">
        <v>5.0049999999999999</v>
      </c>
      <c r="AD11">
        <v>2.915</v>
      </c>
      <c r="AE11">
        <v>0</v>
      </c>
      <c r="AF11">
        <v>5.4</v>
      </c>
      <c r="AG11">
        <v>2.2599999999999998</v>
      </c>
      <c r="AH11">
        <v>7.07</v>
      </c>
      <c r="AI11">
        <v>4.7649999999999997</v>
      </c>
      <c r="AJ11">
        <v>2.95</v>
      </c>
      <c r="AK11">
        <f>6.62+1.615</f>
        <v>8.2349999999999994</v>
      </c>
      <c r="AL11">
        <v>6.09</v>
      </c>
      <c r="AM11">
        <v>3.7749999999999999</v>
      </c>
      <c r="AN11">
        <f>6.925+3.41</f>
        <v>10.335000000000001</v>
      </c>
      <c r="AO11">
        <f>1.74+6.925</f>
        <v>8.6649999999999991</v>
      </c>
      <c r="AP11">
        <v>5.6449999999999996</v>
      </c>
      <c r="AQ11">
        <v>3.2</v>
      </c>
      <c r="AR11">
        <v>7.5</v>
      </c>
      <c r="AS11">
        <v>5.6749999999999998</v>
      </c>
      <c r="AT11">
        <v>3.14</v>
      </c>
      <c r="AU11">
        <v>6.83</v>
      </c>
      <c r="AV11">
        <v>3.5</v>
      </c>
      <c r="AW11">
        <f>2.875</f>
        <v>2.875</v>
      </c>
      <c r="AX11">
        <v>6.9850000000000003</v>
      </c>
      <c r="AY11">
        <v>5.5250000000000004</v>
      </c>
      <c r="AZ11">
        <v>3.64</v>
      </c>
      <c r="BA11">
        <f>2.075+7.115</f>
        <v>9.1900000000000013</v>
      </c>
      <c r="BB11">
        <v>6.4749999999999996</v>
      </c>
      <c r="BC11">
        <v>4.6550000000000002</v>
      </c>
      <c r="BD11">
        <v>2.89</v>
      </c>
      <c r="BE11">
        <v>6.2249999999999996</v>
      </c>
      <c r="BF11">
        <f>5.01+4.245</f>
        <v>9.254999999999999</v>
      </c>
      <c r="BG11">
        <v>8.2249999999999996</v>
      </c>
      <c r="BH11">
        <v>6.14</v>
      </c>
      <c r="BI11">
        <v>2.6</v>
      </c>
      <c r="BJ11" s="5">
        <v>1.4850000000000001</v>
      </c>
      <c r="BK11" s="5">
        <v>0.67500000000000004</v>
      </c>
      <c r="BL11">
        <f>6.79+2.945</f>
        <v>9.7349999999999994</v>
      </c>
      <c r="BM11">
        <f>6.41+8.8</f>
        <v>15.21</v>
      </c>
      <c r="BN11">
        <f>6.325+2.245</f>
        <v>8.57</v>
      </c>
      <c r="BO11">
        <f>6.88+5.83</f>
        <v>12.71</v>
      </c>
      <c r="BP11">
        <f>6.875+3.535</f>
        <v>10.41</v>
      </c>
      <c r="BQ11">
        <f>6.88+1.62</f>
        <v>8.5</v>
      </c>
      <c r="BR11">
        <v>6.5549999999999997</v>
      </c>
      <c r="BS11">
        <v>9.9450000000000003</v>
      </c>
      <c r="BT11">
        <v>6.2350000000000003</v>
      </c>
      <c r="BU11" s="5">
        <v>2.8250000000000002</v>
      </c>
      <c r="BV11" s="5">
        <v>7.4450000000000003</v>
      </c>
      <c r="BW11" s="5">
        <v>4.1100000000000003</v>
      </c>
    </row>
    <row r="12" spans="1:75" ht="15.75" x14ac:dyDescent="0.25">
      <c r="A12" s="3" t="s">
        <v>10</v>
      </c>
      <c r="B12" s="6">
        <f>7.705+6.71-0.48</f>
        <v>13.934999999999999</v>
      </c>
      <c r="C12">
        <f>6.02+7.7-0.48</f>
        <v>13.239999999999998</v>
      </c>
      <c r="D12">
        <f>5.41+7.695-0.48</f>
        <v>12.625</v>
      </c>
      <c r="E12">
        <f>2.395+7.695-0.48</f>
        <v>9.61</v>
      </c>
      <c r="F12">
        <f>7.695+1.76</f>
        <v>9.4550000000000001</v>
      </c>
      <c r="G12">
        <f>5.71</f>
        <v>5.71</v>
      </c>
      <c r="H12">
        <f>3.515+7.635</f>
        <v>11.15</v>
      </c>
      <c r="I12">
        <f>7.635+0.995</f>
        <v>8.629999999999999</v>
      </c>
      <c r="J12">
        <f>4.555+6.78</f>
        <v>11.335000000000001</v>
      </c>
      <c r="K12">
        <f>7.04+2.045</f>
        <v>9.0850000000000009</v>
      </c>
      <c r="L12">
        <f>7.865-0.24</f>
        <v>7.625</v>
      </c>
      <c r="M12">
        <f>2.46</f>
        <v>2.46</v>
      </c>
      <c r="N12">
        <v>7135</v>
      </c>
      <c r="O12">
        <f>7.43+4.395+7.125</f>
        <v>18.95</v>
      </c>
      <c r="P12">
        <f>7.43+6.695</f>
        <v>14.125</v>
      </c>
      <c r="Q12">
        <f>1.22+7.43</f>
        <v>8.65</v>
      </c>
      <c r="R12">
        <f>6.145+3.23</f>
        <v>9.375</v>
      </c>
      <c r="S12">
        <f>6.88+5.22</f>
        <v>12.1</v>
      </c>
      <c r="T12">
        <f>6.675</f>
        <v>6.6749999999999998</v>
      </c>
      <c r="U12">
        <f>7.045+2.73</f>
        <v>9.7750000000000004</v>
      </c>
      <c r="V12">
        <v>2.7949999999999999</v>
      </c>
      <c r="W12">
        <f>6.7+5.96</f>
        <v>12.66</v>
      </c>
      <c r="X12">
        <f>6.7+6.83</f>
        <v>13.530000000000001</v>
      </c>
      <c r="Y12">
        <f>6.7+2.205+5.205</f>
        <v>14.110000000000001</v>
      </c>
      <c r="Z12">
        <f>7.2+7.68+4.13</f>
        <v>19.009999999999998</v>
      </c>
      <c r="AA12">
        <f>7.2+7.84</f>
        <v>15.04</v>
      </c>
      <c r="AB12">
        <f>7.195+3.865</f>
        <v>11.06</v>
      </c>
      <c r="AC12">
        <v>5.39</v>
      </c>
      <c r="AD12">
        <v>6.65</v>
      </c>
      <c r="AE12">
        <f>2.375+7.91</f>
        <v>10.285</v>
      </c>
      <c r="AF12">
        <f>3.65+6.87</f>
        <v>10.52</v>
      </c>
      <c r="AG12">
        <f>5.995+7.115</f>
        <v>13.11</v>
      </c>
      <c r="AH12">
        <f>7.13+1.33</f>
        <v>8.4600000000000009</v>
      </c>
      <c r="AI12">
        <f>6.975+2.63</f>
        <v>9.6050000000000004</v>
      </c>
      <c r="AJ12">
        <f>7.175+5.39</f>
        <v>12.565</v>
      </c>
      <c r="AK12">
        <v>7.06</v>
      </c>
      <c r="AL12">
        <v>2.86</v>
      </c>
      <c r="AM12">
        <v>5.8949999999999996</v>
      </c>
      <c r="AN12">
        <f>6.42+1.46+6.64</f>
        <v>14.52</v>
      </c>
      <c r="AO12">
        <f>4.615+6.645</f>
        <v>11.26</v>
      </c>
      <c r="AP12">
        <v>6.8</v>
      </c>
      <c r="AQ12">
        <f>6.595+3.22</f>
        <v>9.8149999999999995</v>
      </c>
      <c r="AR12">
        <v>6.1950000000000003</v>
      </c>
      <c r="AS12">
        <v>1.3</v>
      </c>
      <c r="AT12">
        <v>5.38</v>
      </c>
      <c r="AU12">
        <f>6.865+2.045</f>
        <v>8.91</v>
      </c>
      <c r="AV12">
        <v>2.89</v>
      </c>
      <c r="AW12">
        <f>6.485</f>
        <v>6.4850000000000003</v>
      </c>
      <c r="AX12">
        <v>0</v>
      </c>
      <c r="AY12">
        <v>2.76</v>
      </c>
      <c r="AZ12">
        <v>4.7300000000000004</v>
      </c>
      <c r="BA12">
        <v>7.4</v>
      </c>
      <c r="BB12">
        <v>1.93</v>
      </c>
      <c r="BC12">
        <v>1.325</v>
      </c>
      <c r="BD12">
        <v>0</v>
      </c>
      <c r="BE12">
        <v>9.5500000000000007</v>
      </c>
      <c r="BF12">
        <f>6.88+4.185</f>
        <v>11.065</v>
      </c>
      <c r="BG12">
        <v>6.1849999999999996</v>
      </c>
      <c r="BH12">
        <v>2.98</v>
      </c>
      <c r="BI12">
        <v>2.35</v>
      </c>
      <c r="BJ12" s="5">
        <v>4.2699999999999996</v>
      </c>
      <c r="BK12" s="5">
        <v>1.575</v>
      </c>
      <c r="BL12" s="5">
        <v>3.37</v>
      </c>
      <c r="BM12">
        <f>6.935+6.15</f>
        <v>13.085000000000001</v>
      </c>
      <c r="BN12">
        <v>6.41</v>
      </c>
      <c r="BO12">
        <v>0.3</v>
      </c>
      <c r="BP12">
        <f>7.295+4.6</f>
        <v>11.895</v>
      </c>
      <c r="BQ12">
        <f>7.3+2.64</f>
        <v>9.94</v>
      </c>
      <c r="BR12">
        <v>5.68</v>
      </c>
      <c r="BS12">
        <v>8.6199999999999992</v>
      </c>
      <c r="BT12">
        <v>9.6050000000000004</v>
      </c>
      <c r="BU12">
        <f>6.77+6.82</f>
        <v>13.59</v>
      </c>
      <c r="BV12" s="5">
        <v>8.42</v>
      </c>
      <c r="BW12">
        <f>6.855+6.665+3.725</f>
        <v>17.245000000000001</v>
      </c>
    </row>
    <row r="13" spans="1:75" ht="15.75" x14ac:dyDescent="0.25">
      <c r="A13" s="3" t="s">
        <v>11</v>
      </c>
      <c r="B13" s="4">
        <f>6.87+6.24-0.48</f>
        <v>12.629999999999999</v>
      </c>
      <c r="C13">
        <f>4.61+6.865-0.48</f>
        <v>10.995000000000001</v>
      </c>
      <c r="D13">
        <f>3.77+6.865-0.48</f>
        <v>10.154999999999999</v>
      </c>
      <c r="E13">
        <f>2.765+6.865-0.48</f>
        <v>9.15</v>
      </c>
      <c r="F13">
        <f>6.865+1.38</f>
        <v>8.245000000000001</v>
      </c>
      <c r="G13">
        <f>4.415</f>
        <v>4.415</v>
      </c>
      <c r="H13">
        <f>3.605+7.44</f>
        <v>11.045</v>
      </c>
      <c r="I13">
        <f>7.44+1.695</f>
        <v>9.1349999999999998</v>
      </c>
      <c r="J13">
        <v>6.2750000000000004</v>
      </c>
      <c r="K13">
        <f>3.06+6.54</f>
        <v>9.6</v>
      </c>
      <c r="L13">
        <f>2.005+6.55-0.48</f>
        <v>8.0749999999999993</v>
      </c>
      <c r="M13">
        <f>5.205</f>
        <v>5.2050000000000001</v>
      </c>
      <c r="N13">
        <f>2930+6925</f>
        <v>9855</v>
      </c>
      <c r="O13">
        <f>6.92+1.055</f>
        <v>7.9749999999999996</v>
      </c>
      <c r="P13">
        <f>2.615</f>
        <v>2.6150000000000002</v>
      </c>
      <c r="Q13">
        <f>3.79</f>
        <v>3.79</v>
      </c>
      <c r="R13">
        <f>5.285</f>
        <v>5.2850000000000001</v>
      </c>
      <c r="S13">
        <f>6.115+3.325</f>
        <v>9.4400000000000013</v>
      </c>
      <c r="T13">
        <f>4.34</f>
        <v>4.34</v>
      </c>
      <c r="U13">
        <v>6.6449999999999996</v>
      </c>
      <c r="V13">
        <f>7.73+3.9</f>
        <v>11.63</v>
      </c>
      <c r="W13">
        <f>7.73+1.7</f>
        <v>9.43</v>
      </c>
      <c r="X13">
        <v>5.27</v>
      </c>
      <c r="Y13">
        <f>6.36+6.975</f>
        <v>13.335000000000001</v>
      </c>
      <c r="Z13">
        <f>6.97+3.875</f>
        <v>10.844999999999999</v>
      </c>
      <c r="AA13">
        <v>7.67</v>
      </c>
      <c r="AB13">
        <v>4.92</v>
      </c>
      <c r="AC13">
        <f>3.235+6.865</f>
        <v>10.1</v>
      </c>
      <c r="AD13">
        <v>7.4</v>
      </c>
      <c r="AE13">
        <v>5.27</v>
      </c>
      <c r="AF13">
        <v>3.4950000000000001</v>
      </c>
      <c r="AG13">
        <v>6.9050000000000002</v>
      </c>
      <c r="AH13">
        <v>2</v>
      </c>
      <c r="AI13">
        <v>6.6950000000000003</v>
      </c>
      <c r="AJ13">
        <v>4.9850000000000003</v>
      </c>
      <c r="AK13">
        <v>3.9350000000000001</v>
      </c>
      <c r="AL13">
        <v>2.17</v>
      </c>
      <c r="AM13">
        <f>6.2+1.685</f>
        <v>7.8849999999999998</v>
      </c>
      <c r="AN13">
        <v>5.2649999999999997</v>
      </c>
      <c r="AO13">
        <v>3.9950000000000001</v>
      </c>
      <c r="AP13">
        <v>1.885</v>
      </c>
      <c r="AQ13">
        <v>6.32</v>
      </c>
      <c r="AR13">
        <v>4.66</v>
      </c>
      <c r="AS13">
        <v>3.145</v>
      </c>
      <c r="AT13">
        <f>6.53+1.635</f>
        <v>8.1650000000000009</v>
      </c>
      <c r="AU13">
        <v>5.25</v>
      </c>
      <c r="AV13">
        <v>1.4350000000000001</v>
      </c>
      <c r="AW13">
        <f>5.29</f>
        <v>5.29</v>
      </c>
      <c r="AX13">
        <v>1.335</v>
      </c>
      <c r="AY13">
        <v>6.12</v>
      </c>
      <c r="AZ13">
        <v>3.9550000000000001</v>
      </c>
      <c r="BA13">
        <f>6.6+1.56</f>
        <v>8.16</v>
      </c>
      <c r="BB13">
        <v>4.41</v>
      </c>
      <c r="BC13">
        <f>6.54+1.91</f>
        <v>8.4499999999999993</v>
      </c>
      <c r="BD13">
        <v>5.2750000000000004</v>
      </c>
      <c r="BE13">
        <v>8.6950000000000003</v>
      </c>
      <c r="BF13">
        <f>5.97+6.605</f>
        <v>12.574999999999999</v>
      </c>
      <c r="BG13">
        <v>10.73</v>
      </c>
      <c r="BH13">
        <v>8.66</v>
      </c>
      <c r="BI13">
        <v>4.67</v>
      </c>
      <c r="BJ13" s="5">
        <v>8.1950000000000003</v>
      </c>
      <c r="BK13">
        <f>6.62+4.475</f>
        <v>11.094999999999999</v>
      </c>
      <c r="BL13" s="5">
        <v>6.1050000000000004</v>
      </c>
      <c r="BM13">
        <f>7.045</f>
        <v>7.0449999999999999</v>
      </c>
      <c r="BN13">
        <f>9.81</f>
        <v>9.81</v>
      </c>
      <c r="BO13">
        <v>10.074999999999999</v>
      </c>
      <c r="BP13">
        <v>4.4950000000000001</v>
      </c>
      <c r="BQ13">
        <f>6.995</f>
        <v>6.9950000000000001</v>
      </c>
      <c r="BR13">
        <v>1.4350000000000001</v>
      </c>
      <c r="BS13">
        <v>10.28</v>
      </c>
      <c r="BT13">
        <v>4.9850000000000003</v>
      </c>
      <c r="BU13">
        <v>9.2949999999999999</v>
      </c>
      <c r="BV13">
        <v>5.04</v>
      </c>
      <c r="BW13">
        <v>8.89</v>
      </c>
    </row>
    <row r="14" spans="1:75" ht="15.75" x14ac:dyDescent="0.25">
      <c r="A14" s="3" t="s">
        <v>12</v>
      </c>
      <c r="B14" s="6">
        <f>7.11+6.87-0.48</f>
        <v>13.5</v>
      </c>
      <c r="C14">
        <f>4.94+7.285-0.48</f>
        <v>11.745000000000001</v>
      </c>
      <c r="D14">
        <f>4.93+7.11-0.48</f>
        <v>11.559999999999999</v>
      </c>
      <c r="E14">
        <f>2.9+7.11-0.48</f>
        <v>9.5299999999999994</v>
      </c>
      <c r="F14">
        <f>2.06+7.11</f>
        <v>9.17</v>
      </c>
      <c r="G14">
        <f>5.035</f>
        <v>5.0350000000000001</v>
      </c>
      <c r="H14">
        <f>3.34+6.665</f>
        <v>10.004999999999999</v>
      </c>
      <c r="I14">
        <f>6.665+6.04</f>
        <v>12.705</v>
      </c>
      <c r="J14">
        <f>6.22+2.155</f>
        <v>8.375</v>
      </c>
      <c r="K14">
        <f>5.82</f>
        <v>5.82</v>
      </c>
      <c r="L14">
        <f>6.57+4.645-0.48</f>
        <v>10.734999999999999</v>
      </c>
      <c r="M14">
        <f>3.83</f>
        <v>3.83</v>
      </c>
      <c r="N14">
        <f>6500+6800</f>
        <v>13300</v>
      </c>
      <c r="O14">
        <f>6.795+3.815</f>
        <v>10.61</v>
      </c>
      <c r="P14">
        <f>5.785</f>
        <v>5.7850000000000001</v>
      </c>
      <c r="Q14">
        <f>4.24</f>
        <v>4.24</v>
      </c>
      <c r="R14">
        <f>3.74+7.02</f>
        <v>10.76</v>
      </c>
      <c r="S14">
        <v>3.1150000000000002</v>
      </c>
      <c r="T14">
        <v>0.745</v>
      </c>
      <c r="U14">
        <f>6.425+1.9</f>
        <v>8.3249999999999993</v>
      </c>
      <c r="V14">
        <v>2.1800000000000002</v>
      </c>
      <c r="W14">
        <f>4.455+6.88</f>
        <v>11.335000000000001</v>
      </c>
      <c r="X14">
        <v>5.915</v>
      </c>
      <c r="Y14">
        <f>5.235+6.385</f>
        <v>11.620000000000001</v>
      </c>
      <c r="Z14">
        <v>7.1</v>
      </c>
      <c r="AA14">
        <f>2.03+6.805</f>
        <v>8.8349999999999991</v>
      </c>
      <c r="AB14">
        <v>4.8650000000000002</v>
      </c>
      <c r="AC14">
        <v>6.4550000000000001</v>
      </c>
      <c r="AD14">
        <f>6.785+1.385</f>
        <v>8.17</v>
      </c>
      <c r="AE14">
        <v>2.9049999999999998</v>
      </c>
      <c r="AF14">
        <v>0</v>
      </c>
      <c r="AG14">
        <f>6.715+2.98</f>
        <v>9.6950000000000003</v>
      </c>
      <c r="AH14">
        <v>5.38</v>
      </c>
      <c r="AI14">
        <v>6.43</v>
      </c>
      <c r="AJ14">
        <f>6.605+2.275+6.88</f>
        <v>15.760000000000002</v>
      </c>
      <c r="AK14">
        <f>6.88+5.465</f>
        <v>12.344999999999999</v>
      </c>
      <c r="AL14">
        <v>6.7249999999999996</v>
      </c>
      <c r="AM14">
        <f>6.275+1.42</f>
        <v>7.6950000000000003</v>
      </c>
      <c r="AN14">
        <f>3.72+2.94+6.665</f>
        <v>13.324999999999999</v>
      </c>
      <c r="AO14">
        <f>4.285+6.665</f>
        <v>10.95</v>
      </c>
      <c r="AP14">
        <v>4.87</v>
      </c>
      <c r="AQ14">
        <f>6.33+6.785</f>
        <v>13.115</v>
      </c>
      <c r="AR14">
        <f>6.33+2.35</f>
        <v>8.68</v>
      </c>
      <c r="AS14">
        <v>3.9849999999999999</v>
      </c>
      <c r="AT14">
        <v>3.6749999999999998</v>
      </c>
      <c r="AU14">
        <v>4.4000000000000004</v>
      </c>
      <c r="AV14">
        <v>6.77</v>
      </c>
      <c r="AW14">
        <f>6.38+2.27</f>
        <v>8.65</v>
      </c>
      <c r="AX14">
        <f>6.935+2.03</f>
        <v>8.9649999999999999</v>
      </c>
      <c r="AY14">
        <f>4.915+6.81</f>
        <v>11.725</v>
      </c>
      <c r="AZ14">
        <f>6.81+2.82</f>
        <v>9.629999999999999</v>
      </c>
      <c r="BA14">
        <f>5.475</f>
        <v>5.4749999999999996</v>
      </c>
      <c r="BB14">
        <f>6.605+1.98</f>
        <v>8.5850000000000009</v>
      </c>
      <c r="BC14">
        <v>2.35</v>
      </c>
      <c r="BD14">
        <v>5.27</v>
      </c>
      <c r="BE14">
        <v>6.16</v>
      </c>
      <c r="BF14">
        <f>6.3</f>
        <v>6.3</v>
      </c>
      <c r="BG14">
        <v>10.074999999999999</v>
      </c>
      <c r="BH14">
        <v>5.43</v>
      </c>
      <c r="BI14">
        <v>6.1349999999999998</v>
      </c>
      <c r="BJ14" s="5">
        <v>8.5649999999999995</v>
      </c>
      <c r="BK14" s="5">
        <v>5.71</v>
      </c>
      <c r="BL14" s="5">
        <v>2.8050000000000002</v>
      </c>
      <c r="BM14" s="5">
        <v>9.11</v>
      </c>
      <c r="BN14" s="5">
        <v>8.3350000000000009</v>
      </c>
      <c r="BO14" s="5">
        <v>6.05</v>
      </c>
      <c r="BP14" s="5">
        <v>2.57</v>
      </c>
      <c r="BQ14">
        <f>6.6+6.85+5.42</f>
        <v>18.869999999999997</v>
      </c>
      <c r="BR14">
        <f>6.85+5.29</f>
        <v>12.14</v>
      </c>
      <c r="BS14">
        <v>5.62</v>
      </c>
      <c r="BT14">
        <v>5.01</v>
      </c>
      <c r="BU14">
        <v>4.68</v>
      </c>
      <c r="BV14">
        <v>3.3650000000000002</v>
      </c>
      <c r="BW14">
        <f>6.95+4.97</f>
        <v>11.92</v>
      </c>
    </row>
    <row r="15" spans="1:75" ht="15.75" x14ac:dyDescent="0.25">
      <c r="A15" s="3" t="s">
        <v>13</v>
      </c>
      <c r="B15" s="4">
        <f>3.76-0.24</f>
        <v>3.5199999999999996</v>
      </c>
      <c r="C15">
        <f>3.615-0.24</f>
        <v>3.375</v>
      </c>
      <c r="D15">
        <f>3.625-0.24</f>
        <v>3.3849999999999998</v>
      </c>
      <c r="E15">
        <f>3.22-0.24</f>
        <v>2.9800000000000004</v>
      </c>
      <c r="F15">
        <f>2.665</f>
        <v>2.665</v>
      </c>
      <c r="G15">
        <f>2.26</f>
        <v>2.2599999999999998</v>
      </c>
      <c r="H15">
        <v>1.7849999999999999</v>
      </c>
      <c r="I15">
        <v>0.91</v>
      </c>
      <c r="J15">
        <v>3.72</v>
      </c>
      <c r="K15">
        <f>3.72</f>
        <v>3.72</v>
      </c>
      <c r="L15">
        <f>3.72-0.24</f>
        <v>3.4800000000000004</v>
      </c>
      <c r="M15">
        <f>2.76</f>
        <v>2.76</v>
      </c>
      <c r="N15">
        <v>2180</v>
      </c>
      <c r="O15">
        <v>1.915</v>
      </c>
      <c r="P15">
        <f>4.205</f>
        <v>4.2050000000000001</v>
      </c>
      <c r="Q15">
        <f>2.35</f>
        <v>2.35</v>
      </c>
      <c r="R15">
        <f>3.24</f>
        <v>3.24</v>
      </c>
      <c r="S15">
        <v>1.125</v>
      </c>
      <c r="T15">
        <f>3.535</f>
        <v>3.5350000000000001</v>
      </c>
      <c r="U15">
        <v>1.675</v>
      </c>
      <c r="V15">
        <f>1.43+4.485</f>
        <v>5.915</v>
      </c>
      <c r="W15">
        <f>3.55</f>
        <v>3.55</v>
      </c>
      <c r="X15">
        <f>4.095+2.8</f>
        <v>6.8949999999999996</v>
      </c>
      <c r="Y15">
        <f>2.625+4.095</f>
        <v>6.72</v>
      </c>
      <c r="Z15">
        <f>4.095+2.385</f>
        <v>6.4799999999999995</v>
      </c>
      <c r="AA15">
        <f>4.1+1.85</f>
        <v>5.9499999999999993</v>
      </c>
      <c r="AB15">
        <f>1.08+4.05</f>
        <v>5.13</v>
      </c>
      <c r="AC15">
        <v>4.84</v>
      </c>
      <c r="AD15">
        <v>4.08</v>
      </c>
      <c r="AE15">
        <v>2.9649999999999999</v>
      </c>
      <c r="AF15">
        <v>2.5350000000000001</v>
      </c>
      <c r="AG15">
        <v>2.2949999999999999</v>
      </c>
      <c r="AH15">
        <v>2.2050000000000001</v>
      </c>
      <c r="AI15">
        <v>2.2050000000000001</v>
      </c>
      <c r="AJ15">
        <v>3.15</v>
      </c>
      <c r="AK15">
        <v>3.105</v>
      </c>
      <c r="AL15">
        <v>3.105</v>
      </c>
      <c r="AM15">
        <v>2.75</v>
      </c>
      <c r="AN15">
        <f>2.62</f>
        <v>2.62</v>
      </c>
      <c r="AO15">
        <v>2.35</v>
      </c>
      <c r="AP15">
        <v>2.0550000000000002</v>
      </c>
      <c r="AQ15">
        <v>1.88</v>
      </c>
      <c r="AR15">
        <v>1.62</v>
      </c>
      <c r="AS15">
        <v>1.18</v>
      </c>
      <c r="AT15">
        <v>1.0449999999999999</v>
      </c>
      <c r="AU15">
        <v>0</v>
      </c>
      <c r="AV15">
        <v>0</v>
      </c>
      <c r="AW15">
        <f>0</f>
        <v>0</v>
      </c>
      <c r="AX15">
        <v>0</v>
      </c>
      <c r="AY15">
        <v>0</v>
      </c>
      <c r="AZ15">
        <f>2.775+1.91</f>
        <v>4.6849999999999996</v>
      </c>
      <c r="BA15">
        <f>1.9+5.13</f>
        <v>7.0299999999999994</v>
      </c>
      <c r="BB15">
        <f>2.775+1.385+2.335</f>
        <v>6.4950000000000001</v>
      </c>
      <c r="BC15">
        <f>0.67+5.115</f>
        <v>5.7850000000000001</v>
      </c>
      <c r="BD15">
        <v>5.73</v>
      </c>
      <c r="BE15">
        <v>5.7</v>
      </c>
      <c r="BF15">
        <f>2.525+2.345</f>
        <v>4.87</v>
      </c>
      <c r="BG15">
        <v>4.5</v>
      </c>
      <c r="BH15">
        <v>4.21</v>
      </c>
      <c r="BI15">
        <v>3.165</v>
      </c>
      <c r="BJ15" s="5">
        <v>2.89</v>
      </c>
      <c r="BK15" s="5">
        <v>4.66</v>
      </c>
      <c r="BL15" s="5">
        <v>4.5750000000000002</v>
      </c>
      <c r="BM15" s="5">
        <v>4.01</v>
      </c>
      <c r="BN15" s="5">
        <v>2.2850000000000001</v>
      </c>
      <c r="BO15" s="5">
        <v>1.88</v>
      </c>
      <c r="BP15" s="5">
        <v>0.90500000000000003</v>
      </c>
      <c r="BQ15" s="5">
        <v>3.83</v>
      </c>
      <c r="BR15" s="5">
        <v>3.665</v>
      </c>
      <c r="BS15" s="5">
        <v>2.145</v>
      </c>
      <c r="BT15" s="5">
        <v>1.5</v>
      </c>
      <c r="BU15" s="5">
        <v>0</v>
      </c>
      <c r="BV15" s="5">
        <v>5.42</v>
      </c>
      <c r="BW15" s="5">
        <v>5</v>
      </c>
    </row>
    <row r="16" spans="1:75" ht="15.75" x14ac:dyDescent="0.25">
      <c r="A16" s="3" t="s">
        <v>14</v>
      </c>
      <c r="B16" s="6">
        <f>6.99+6.475-0.48</f>
        <v>12.984999999999999</v>
      </c>
      <c r="C16">
        <f>3.49+6.985-0.48</f>
        <v>9.995000000000001</v>
      </c>
      <c r="D16">
        <f>2.905+6.98-0.48</f>
        <v>9.4049999999999994</v>
      </c>
      <c r="E16">
        <f>2.77-0.24</f>
        <v>2.5300000000000002</v>
      </c>
      <c r="F16">
        <f>1.83+6.815+6.96</f>
        <v>15.605</v>
      </c>
      <c r="G16">
        <f>6.015</f>
        <v>6.0149999999999997</v>
      </c>
      <c r="H16">
        <f>4.745+7.335+7.01</f>
        <v>19.09</v>
      </c>
      <c r="I16">
        <f>7.01+5.615</f>
        <v>12.625</v>
      </c>
      <c r="J16">
        <f>0.15+7.085+6.57</f>
        <v>13.805</v>
      </c>
      <c r="K16">
        <f>6.83+3.37+6.425</f>
        <v>16.625</v>
      </c>
      <c r="L16">
        <f>2.04+6.83+6.425-0.72</f>
        <v>14.575000000000001</v>
      </c>
      <c r="M16">
        <f>6.425+6.78+2.63</f>
        <v>15.835000000000001</v>
      </c>
      <c r="N16">
        <v>6915</v>
      </c>
      <c r="O16">
        <f>1.185+6.78+6.905</f>
        <v>14.870000000000001</v>
      </c>
      <c r="P16">
        <f>5.055</f>
        <v>5.0549999999999997</v>
      </c>
      <c r="Q16">
        <f>7.355+7.095+6.905+1.47</f>
        <v>22.824999999999999</v>
      </c>
      <c r="R16">
        <f>5.775+6.85</f>
        <v>12.625</v>
      </c>
      <c r="S16">
        <f>7.04+3.35</f>
        <v>10.39</v>
      </c>
      <c r="T16">
        <f>2.615+6.68</f>
        <v>9.2949999999999999</v>
      </c>
      <c r="U16">
        <f>6.705+0.945</f>
        <v>7.65</v>
      </c>
      <c r="V16">
        <f>6.645+1.105</f>
        <v>7.75</v>
      </c>
      <c r="W16">
        <f>6.735+5.385</f>
        <v>12.120000000000001</v>
      </c>
      <c r="X16">
        <f>7.005+7.085+2.11</f>
        <v>16.2</v>
      </c>
      <c r="Y16">
        <f>6.53+7.105</f>
        <v>13.635000000000002</v>
      </c>
      <c r="Z16">
        <f>6.895+2.45</f>
        <v>9.3449999999999989</v>
      </c>
      <c r="AA16">
        <v>6.23</v>
      </c>
      <c r="AB16">
        <v>2.6949999999999998</v>
      </c>
      <c r="AC16">
        <f>1.64+6.95</f>
        <v>8.59</v>
      </c>
      <c r="AD16">
        <v>4.3250000000000002</v>
      </c>
      <c r="AE16">
        <f>4.17+6.275</f>
        <v>10.445</v>
      </c>
      <c r="AF16">
        <f>6.75+1.735</f>
        <v>8.4849999999999994</v>
      </c>
      <c r="AG16">
        <f>3.31+6.265</f>
        <v>9.5749999999999993</v>
      </c>
      <c r="AH16">
        <f>6.775+2.68</f>
        <v>9.4550000000000001</v>
      </c>
      <c r="AI16">
        <f>6.62+3.67</f>
        <v>10.29</v>
      </c>
      <c r="AJ16">
        <f>6.645+2.74</f>
        <v>9.3849999999999998</v>
      </c>
      <c r="AK16">
        <v>2.8650000000000002</v>
      </c>
      <c r="AL16">
        <f>4.12+6.205+6.54</f>
        <v>16.864999999999998</v>
      </c>
      <c r="AM16">
        <f>3.255+6.535</f>
        <v>9.7899999999999991</v>
      </c>
      <c r="AN16">
        <f>6.04+1.985+6.23</f>
        <v>14.255000000000001</v>
      </c>
      <c r="AO16">
        <v>6.31</v>
      </c>
      <c r="AP16">
        <v>3.8</v>
      </c>
      <c r="AQ16">
        <f>3.365+6.51</f>
        <v>9.875</v>
      </c>
      <c r="AR16">
        <f>3.655+6.41</f>
        <v>10.065</v>
      </c>
      <c r="AS16">
        <v>6.4450000000000003</v>
      </c>
      <c r="AT16">
        <f>2.47+6.35</f>
        <v>8.82</v>
      </c>
      <c r="AU16">
        <v>7.08</v>
      </c>
      <c r="AV16">
        <f>6.47+0.925</f>
        <v>7.3949999999999996</v>
      </c>
      <c r="AW16">
        <f>6.505+6.92</f>
        <v>13.425000000000001</v>
      </c>
      <c r="AX16">
        <v>6.7549999999999999</v>
      </c>
      <c r="AY16">
        <f>5.68+6.825</f>
        <v>12.504999999999999</v>
      </c>
      <c r="AZ16">
        <f>6.81+3.445</f>
        <v>10.254999999999999</v>
      </c>
      <c r="BA16">
        <f>6.81+2.675</f>
        <v>9.4849999999999994</v>
      </c>
      <c r="BB16">
        <v>5.1449999999999996</v>
      </c>
      <c r="BC16">
        <v>0</v>
      </c>
      <c r="BD16">
        <v>6.3150000000000004</v>
      </c>
      <c r="BE16">
        <v>5.72</v>
      </c>
      <c r="BF16">
        <f>6.64+2.255</f>
        <v>8.8949999999999996</v>
      </c>
      <c r="BG16">
        <f>6.3+6.295+3.6</f>
        <v>16.195</v>
      </c>
      <c r="BH16">
        <v>7.13</v>
      </c>
      <c r="BI16">
        <v>9.49</v>
      </c>
      <c r="BJ16" s="8">
        <v>8.375</v>
      </c>
      <c r="BK16" s="8">
        <v>3.5</v>
      </c>
      <c r="BL16" s="8">
        <v>5.59</v>
      </c>
      <c r="BM16" s="8">
        <f>6.535+4.38</f>
        <v>10.914999999999999</v>
      </c>
      <c r="BN16">
        <f>7.11+3.47</f>
        <v>10.58</v>
      </c>
      <c r="BO16">
        <v>9.5850000000000009</v>
      </c>
      <c r="BP16">
        <f>6.85+3.81</f>
        <v>10.66</v>
      </c>
      <c r="BQ16">
        <f>6.81+5.945+2.5</f>
        <v>15.254999999999999</v>
      </c>
      <c r="BR16">
        <f>5.945+5.2</f>
        <v>11.145</v>
      </c>
      <c r="BS16">
        <v>10.154999999999999</v>
      </c>
      <c r="BT16">
        <v>6.6150000000000002</v>
      </c>
      <c r="BU16" s="5">
        <v>10.225</v>
      </c>
      <c r="BV16" s="5">
        <v>10.895</v>
      </c>
      <c r="BW16">
        <f>6.795+6.895+1.04</f>
        <v>14.73</v>
      </c>
    </row>
    <row r="17" spans="1:75" ht="15.75" x14ac:dyDescent="0.25">
      <c r="A17" s="3" t="s">
        <v>15</v>
      </c>
      <c r="B17" s="4">
        <f>7.29+6.97-0.48</f>
        <v>13.78</v>
      </c>
      <c r="C17">
        <f>4.94+7.285-0.48</f>
        <v>11.745000000000001</v>
      </c>
      <c r="D17">
        <f>4.24+7.285-0.48</f>
        <v>11.045</v>
      </c>
      <c r="E17">
        <f>2.905+7.285-0.48</f>
        <v>9.7099999999999991</v>
      </c>
      <c r="F17">
        <f>2.12+7.285</f>
        <v>9.4050000000000011</v>
      </c>
      <c r="G17">
        <f>6.14</f>
        <v>6.14</v>
      </c>
      <c r="H17">
        <f>5.6+6.77</f>
        <v>12.37</v>
      </c>
      <c r="I17">
        <f>6.77+3.61</f>
        <v>10.379999999999999</v>
      </c>
      <c r="J17">
        <f>1.22+6.52+6.79</f>
        <v>14.53</v>
      </c>
      <c r="K17">
        <f>7.04+6.315</f>
        <v>13.355</v>
      </c>
      <c r="L17">
        <f>6.2+7.04-0.48</f>
        <v>12.76</v>
      </c>
      <c r="M17">
        <f>7.04+2.575</f>
        <v>9.6150000000000002</v>
      </c>
      <c r="N17">
        <f>1775+7040</f>
        <v>8815</v>
      </c>
      <c r="O17">
        <f>7.04+1.51</f>
        <v>8.5500000000000007</v>
      </c>
      <c r="P17">
        <f>6.505</f>
        <v>6.5049999999999999</v>
      </c>
      <c r="Q17">
        <f>3.775</f>
        <v>3.7749999999999999</v>
      </c>
      <c r="R17">
        <f>6.735</f>
        <v>6.7350000000000003</v>
      </c>
      <c r="S17">
        <f>2.315+6.81</f>
        <v>9.125</v>
      </c>
      <c r="T17">
        <f>3.95+6.495</f>
        <v>10.445</v>
      </c>
      <c r="U17">
        <v>6.73</v>
      </c>
      <c r="V17">
        <v>4.0650000000000004</v>
      </c>
      <c r="W17">
        <f>1.54+6.86</f>
        <v>8.4</v>
      </c>
      <c r="X17">
        <v>4.7850000000000001</v>
      </c>
      <c r="Y17">
        <f>1.005+7.225+7.165</f>
        <v>15.395</v>
      </c>
      <c r="Z17">
        <f>7.225+3.46</f>
        <v>10.684999999999999</v>
      </c>
      <c r="AA17">
        <v>7.46</v>
      </c>
      <c r="AB17">
        <v>4.5750000000000002</v>
      </c>
      <c r="AC17">
        <f>2.87+7.115</f>
        <v>9.9849999999999994</v>
      </c>
      <c r="AD17">
        <f>7.11+1.27</f>
        <v>8.3800000000000008</v>
      </c>
      <c r="AE17">
        <v>5.25</v>
      </c>
      <c r="AF17">
        <f>7.255+2.77</f>
        <v>10.025</v>
      </c>
      <c r="AG17">
        <v>7.26</v>
      </c>
      <c r="AH17">
        <v>4.9050000000000002</v>
      </c>
      <c r="AI17">
        <v>3.8849999999999998</v>
      </c>
      <c r="AJ17">
        <v>7.38</v>
      </c>
      <c r="AK17">
        <v>5.36</v>
      </c>
      <c r="AL17">
        <v>1.93</v>
      </c>
      <c r="AM17">
        <v>6.0149999999999997</v>
      </c>
      <c r="AN17">
        <f>7.105+3.325</f>
        <v>10.43</v>
      </c>
      <c r="AO17">
        <v>6.31</v>
      </c>
      <c r="AP17">
        <f>2.905+7.105</f>
        <v>10.01</v>
      </c>
      <c r="AQ17">
        <v>6.1449999999999996</v>
      </c>
      <c r="AR17">
        <v>7.5049999999999999</v>
      </c>
      <c r="AS17">
        <f>7.185+5.015</f>
        <v>12.2</v>
      </c>
      <c r="AT17">
        <f>7.185+2.67</f>
        <v>9.8550000000000004</v>
      </c>
      <c r="AU17">
        <v>4.9000000000000004</v>
      </c>
      <c r="AV17">
        <f>6.12+1.91</f>
        <v>8.0299999999999994</v>
      </c>
      <c r="AW17">
        <f>3.22</f>
        <v>3.22</v>
      </c>
      <c r="AX17">
        <v>5.7</v>
      </c>
      <c r="AY17">
        <f>6.45+4.01</f>
        <v>10.46</v>
      </c>
      <c r="AZ17">
        <f>6.45+2.135</f>
        <v>8.5850000000000009</v>
      </c>
      <c r="BA17">
        <v>5.19</v>
      </c>
      <c r="BB17">
        <f>7.325+2.49</f>
        <v>9.8150000000000013</v>
      </c>
      <c r="BC17">
        <v>6.58</v>
      </c>
      <c r="BD17">
        <v>3.45</v>
      </c>
      <c r="BE17">
        <v>6.75</v>
      </c>
      <c r="BF17">
        <f>7.31+1.285</f>
        <v>8.5949999999999989</v>
      </c>
      <c r="BG17">
        <f>5.775+7.425</f>
        <v>13.2</v>
      </c>
      <c r="BH17">
        <v>7.57</v>
      </c>
      <c r="BI17">
        <v>11.11</v>
      </c>
      <c r="BJ17" s="8">
        <v>8.86</v>
      </c>
      <c r="BK17" s="8">
        <f>6.37+3.855</f>
        <v>10.225</v>
      </c>
      <c r="BL17" s="8">
        <v>6.6449999999999996</v>
      </c>
      <c r="BM17">
        <f>6.82+2.79</f>
        <v>9.61</v>
      </c>
      <c r="BN17">
        <v>2.94</v>
      </c>
      <c r="BO17">
        <v>4.8</v>
      </c>
      <c r="BP17">
        <f>7.33+0.35</f>
        <v>7.68</v>
      </c>
      <c r="BQ17">
        <f>6.67+5.17</f>
        <v>11.84</v>
      </c>
      <c r="BR17">
        <v>9.42</v>
      </c>
      <c r="BS17">
        <v>5.53</v>
      </c>
      <c r="BT17">
        <v>1.7150000000000001</v>
      </c>
      <c r="BU17" s="5">
        <v>4.5350000000000001</v>
      </c>
      <c r="BV17" s="5">
        <v>9.0050000000000008</v>
      </c>
      <c r="BW17" s="5">
        <v>5.3949999999999996</v>
      </c>
    </row>
    <row r="18" spans="1:75" ht="15.75" x14ac:dyDescent="0.25">
      <c r="A18" s="3" t="s">
        <v>16</v>
      </c>
      <c r="B18" s="6">
        <f>6.62-0.24</f>
        <v>6.38</v>
      </c>
      <c r="C18">
        <f>5.47-0.24</f>
        <v>5.2299999999999995</v>
      </c>
      <c r="D18">
        <f>4.975-0.24</f>
        <v>4.7349999999999994</v>
      </c>
      <c r="E18">
        <f>4.17-0.24</f>
        <v>3.9299999999999997</v>
      </c>
      <c r="F18">
        <f>3.885</f>
        <v>3.8849999999999998</v>
      </c>
      <c r="G18">
        <f>2.555</f>
        <v>2.5550000000000002</v>
      </c>
      <c r="H18">
        <f>2.555+6.73</f>
        <v>9.2850000000000001</v>
      </c>
      <c r="I18">
        <v>6.8</v>
      </c>
      <c r="J18">
        <f>5.205+6.68</f>
        <v>11.885</v>
      </c>
      <c r="K18">
        <f>6.925+2.885</f>
        <v>9.8099999999999987</v>
      </c>
      <c r="L18">
        <f>2.575+6.925-0.48</f>
        <v>9.02</v>
      </c>
      <c r="M18">
        <f>6.58</f>
        <v>6.58</v>
      </c>
      <c r="N18">
        <v>6000</v>
      </c>
      <c r="O18">
        <v>4.9749999999999996</v>
      </c>
      <c r="P18">
        <f>3.275</f>
        <v>3.2749999999999999</v>
      </c>
      <c r="Q18">
        <f>7.42</f>
        <v>7.42</v>
      </c>
      <c r="R18">
        <f>4.115</f>
        <v>4.1150000000000002</v>
      </c>
      <c r="S18">
        <v>6.65</v>
      </c>
      <c r="T18">
        <f>7.25</f>
        <v>7.25</v>
      </c>
      <c r="U18">
        <v>11.79</v>
      </c>
      <c r="V18">
        <f>6.85+1.25</f>
        <v>8.1</v>
      </c>
      <c r="W18">
        <f>5.57</f>
        <v>5.57</v>
      </c>
      <c r="X18">
        <f>6.47+2.11</f>
        <v>8.58</v>
      </c>
      <c r="Y18">
        <f>6.145+5.645</f>
        <v>11.79</v>
      </c>
      <c r="Z18">
        <f>2.31+5.64</f>
        <v>7.9499999999999993</v>
      </c>
      <c r="AA18">
        <v>4.6900000000000004</v>
      </c>
      <c r="AB18">
        <f>6.61+3.43</f>
        <v>10.040000000000001</v>
      </c>
      <c r="AC18">
        <f>2.555+6.605</f>
        <v>9.16</v>
      </c>
      <c r="AD18">
        <v>7.12</v>
      </c>
      <c r="AE18">
        <v>3.63</v>
      </c>
      <c r="AF18">
        <v>6.8650000000000002</v>
      </c>
      <c r="AG18">
        <v>4.38</v>
      </c>
      <c r="AH18">
        <v>0.82499999999999996</v>
      </c>
      <c r="AI18">
        <v>5.4450000000000003</v>
      </c>
      <c r="AJ18">
        <f>2.13+6.45</f>
        <v>8.58</v>
      </c>
      <c r="AK18">
        <v>7.15</v>
      </c>
      <c r="AL18">
        <v>5.2050000000000001</v>
      </c>
      <c r="AM18">
        <v>4.45</v>
      </c>
      <c r="AN18">
        <v>2.95</v>
      </c>
      <c r="AO18">
        <v>0</v>
      </c>
      <c r="AP18">
        <v>3.58</v>
      </c>
      <c r="AQ18">
        <v>7.07</v>
      </c>
      <c r="AR18">
        <v>4.8550000000000004</v>
      </c>
      <c r="AS18">
        <v>2.5</v>
      </c>
      <c r="AT18">
        <f>6.18+1.255</f>
        <v>7.4349999999999996</v>
      </c>
      <c r="AU18">
        <v>4.5599999999999996</v>
      </c>
      <c r="AV18">
        <f>5.97+1.015</f>
        <v>6.9849999999999994</v>
      </c>
      <c r="AW18">
        <f>6.715+3.86</f>
        <v>10.574999999999999</v>
      </c>
      <c r="AX18">
        <f>6.72+0.965</f>
        <v>7.6849999999999996</v>
      </c>
      <c r="AY18">
        <v>6.335</v>
      </c>
      <c r="AZ18">
        <v>3.895</v>
      </c>
      <c r="BA18">
        <f>6.415+1.535</f>
        <v>7.95</v>
      </c>
      <c r="BB18">
        <v>5.3</v>
      </c>
      <c r="BC18">
        <f>6.765+3.375</f>
        <v>10.14</v>
      </c>
      <c r="BD18">
        <f>6.765+1.245</f>
        <v>8.01</v>
      </c>
      <c r="BE18">
        <v>5.99</v>
      </c>
      <c r="BF18">
        <f>2.265</f>
        <v>2.2650000000000001</v>
      </c>
      <c r="BG18">
        <v>6.46</v>
      </c>
      <c r="BH18">
        <v>4.4000000000000004</v>
      </c>
      <c r="BI18">
        <v>8.01</v>
      </c>
      <c r="BJ18" s="5">
        <v>6.61</v>
      </c>
      <c r="BK18" s="8">
        <v>7.7050000000000001</v>
      </c>
      <c r="BL18" s="8">
        <v>2.4849999999999999</v>
      </c>
      <c r="BM18" s="8">
        <v>3.6150000000000002</v>
      </c>
      <c r="BN18" s="8">
        <v>6.46</v>
      </c>
      <c r="BO18" s="8">
        <v>9.6</v>
      </c>
      <c r="BP18">
        <f>6.695+0.98</f>
        <v>7.6750000000000007</v>
      </c>
      <c r="BQ18">
        <f>6.855+5.82</f>
        <v>12.675000000000001</v>
      </c>
      <c r="BR18">
        <v>9.18</v>
      </c>
      <c r="BS18">
        <v>5.1150000000000002</v>
      </c>
      <c r="BT18">
        <v>7.93</v>
      </c>
      <c r="BU18" s="5">
        <v>4.68</v>
      </c>
      <c r="BV18" s="5">
        <v>8.6</v>
      </c>
      <c r="BW18" s="5">
        <v>4.47</v>
      </c>
    </row>
    <row r="19" spans="1:75" ht="15.75" x14ac:dyDescent="0.25">
      <c r="A19" s="3" t="s">
        <v>17</v>
      </c>
      <c r="B19" s="4">
        <f>7.085+6.78-0.48</f>
        <v>13.385</v>
      </c>
      <c r="C19">
        <f>4.35+6.775-0.48</f>
        <v>10.645</v>
      </c>
      <c r="D19">
        <f>3.58+6.775-0.48</f>
        <v>9.875</v>
      </c>
      <c r="E19">
        <f>1.165+6.765-0.48</f>
        <v>7.4499999999999993</v>
      </c>
      <c r="F19">
        <f>6.685+6.88</f>
        <v>13.565</v>
      </c>
      <c r="G19">
        <f>7.115</f>
        <v>7.1150000000000002</v>
      </c>
      <c r="H19">
        <f>4.805+6.405</f>
        <v>11.21</v>
      </c>
      <c r="I19">
        <v>6.4050000000000002</v>
      </c>
      <c r="J19">
        <f>2.645+6.22</f>
        <v>8.8650000000000002</v>
      </c>
      <c r="K19">
        <f>7.31+6.47</f>
        <v>13.78</v>
      </c>
      <c r="L19">
        <f>7.305+6.615-0.48</f>
        <v>13.44</v>
      </c>
      <c r="M19">
        <f>7.31+5.325</f>
        <v>12.635</v>
      </c>
      <c r="N19">
        <v>7535</v>
      </c>
      <c r="O19">
        <f>5.96+7.52</f>
        <v>13.48</v>
      </c>
      <c r="P19">
        <f>4.635</f>
        <v>4.6349999999999998</v>
      </c>
      <c r="Q19">
        <f>2.1+7.33</f>
        <v>9.43</v>
      </c>
      <c r="R19">
        <f>6.48+2.015</f>
        <v>8.495000000000001</v>
      </c>
      <c r="S19">
        <f>6.615+1.8</f>
        <v>8.4150000000000009</v>
      </c>
      <c r="T19">
        <f>5.22</f>
        <v>5.22</v>
      </c>
      <c r="U19">
        <f>6.525+4.82</f>
        <v>11.345000000000001</v>
      </c>
      <c r="V19">
        <v>4.9749999999999996</v>
      </c>
      <c r="W19">
        <f>6.395</f>
        <v>6.3949999999999996</v>
      </c>
      <c r="X19">
        <v>6.8550000000000004</v>
      </c>
      <c r="Y19">
        <v>2.5350000000000001</v>
      </c>
      <c r="Z19">
        <v>4.9649999999999999</v>
      </c>
      <c r="AA19">
        <f>6.725+6.305+1.74</f>
        <v>14.77</v>
      </c>
      <c r="AB19">
        <f>6.72+2.245</f>
        <v>8.9649999999999999</v>
      </c>
      <c r="AC19">
        <v>4.13</v>
      </c>
      <c r="AD19">
        <v>5.0999999999999996</v>
      </c>
      <c r="AE19">
        <v>6.9649999999999999</v>
      </c>
      <c r="AF19">
        <f>6.815+2.34</f>
        <v>9.1550000000000011</v>
      </c>
      <c r="AG19">
        <v>2.5449999999999999</v>
      </c>
      <c r="AH19">
        <v>6.31</v>
      </c>
      <c r="AI19">
        <f>6.46+3.24</f>
        <v>9.6999999999999993</v>
      </c>
      <c r="AJ19">
        <f>6.605+3.205</f>
        <v>9.81</v>
      </c>
      <c r="AK19">
        <f>6.605+1.82</f>
        <v>8.4250000000000007</v>
      </c>
      <c r="AL19">
        <v>3.395</v>
      </c>
      <c r="AM19">
        <v>5.03</v>
      </c>
      <c r="AN19">
        <f>6.33+2.83+6.765</f>
        <v>15.925000000000001</v>
      </c>
      <c r="AO19">
        <f>4.26+6.775</f>
        <v>11.035</v>
      </c>
      <c r="AP19">
        <v>6.1749999999999998</v>
      </c>
      <c r="AQ19">
        <f>6.835+3.01</f>
        <v>9.8449999999999989</v>
      </c>
      <c r="AR19">
        <v>5.08</v>
      </c>
      <c r="AS19">
        <v>6.8</v>
      </c>
      <c r="AT19">
        <v>6.8650000000000002</v>
      </c>
      <c r="AU19">
        <v>6.16</v>
      </c>
      <c r="AV19">
        <v>5.66</v>
      </c>
      <c r="AW19">
        <f>6.605+2.295</f>
        <v>8.9</v>
      </c>
      <c r="AX19">
        <v>0</v>
      </c>
      <c r="AY19">
        <f>6.925+4.66</f>
        <v>11.585000000000001</v>
      </c>
      <c r="AZ19">
        <f>6.92+1.78</f>
        <v>8.6999999999999993</v>
      </c>
      <c r="BA19">
        <v>3.9849999999999999</v>
      </c>
      <c r="BB19">
        <v>1.9350000000000001</v>
      </c>
      <c r="BC19">
        <f>4.865+6.64</f>
        <v>11.504999999999999</v>
      </c>
      <c r="BD19">
        <v>2.77</v>
      </c>
      <c r="BE19">
        <f>6.255+2.195</f>
        <v>8.4499999999999993</v>
      </c>
      <c r="BF19">
        <f>6.69</f>
        <v>6.69</v>
      </c>
      <c r="BG19">
        <f>6.87+2.78</f>
        <v>9.65</v>
      </c>
      <c r="BH19">
        <v>4.0250000000000004</v>
      </c>
      <c r="BI19">
        <v>4.51</v>
      </c>
      <c r="BJ19" s="5">
        <v>6.1550000000000002</v>
      </c>
      <c r="BK19">
        <f>6.67+4.865</f>
        <v>11.535</v>
      </c>
      <c r="BL19" s="8">
        <v>3.61</v>
      </c>
      <c r="BM19" s="8">
        <v>8.1999999999999993</v>
      </c>
      <c r="BN19">
        <f>8.625</f>
        <v>8.625</v>
      </c>
      <c r="BO19">
        <v>6.72</v>
      </c>
      <c r="BP19">
        <v>4.9450000000000003</v>
      </c>
      <c r="BQ19">
        <f>7.01+6.59</f>
        <v>13.6</v>
      </c>
      <c r="BR19">
        <v>10.935</v>
      </c>
      <c r="BS19">
        <v>9.56</v>
      </c>
      <c r="BT19">
        <v>9.8650000000000002</v>
      </c>
      <c r="BU19" s="5">
        <v>3.36</v>
      </c>
      <c r="BV19" s="5">
        <v>9.2149999999999999</v>
      </c>
      <c r="BW19" s="5">
        <v>8.2149999999999999</v>
      </c>
    </row>
    <row r="20" spans="1:75" ht="15.75" x14ac:dyDescent="0.25">
      <c r="A20" s="3" t="s">
        <v>18</v>
      </c>
      <c r="B20" s="6">
        <f>6.625-0.24</f>
        <v>6.3849999999999998</v>
      </c>
      <c r="C20">
        <f>6.38-0.24</f>
        <v>6.14</v>
      </c>
      <c r="D20">
        <f>6.195-0.24</f>
        <v>5.9550000000000001</v>
      </c>
      <c r="E20">
        <f>4.895-0.24</f>
        <v>4.6549999999999994</v>
      </c>
      <c r="F20">
        <f>4.6</f>
        <v>4.5999999999999996</v>
      </c>
      <c r="G20">
        <f>2.565</f>
        <v>2.5649999999999999</v>
      </c>
      <c r="H20">
        <f>2.24+6.88</f>
        <v>9.120000000000001</v>
      </c>
      <c r="I20">
        <f>6.88+3.275</f>
        <v>10.154999999999999</v>
      </c>
      <c r="J20">
        <f>2.215+6.64</f>
        <v>8.8550000000000004</v>
      </c>
      <c r="K20">
        <f>1.425+6.88</f>
        <v>8.3049999999999997</v>
      </c>
      <c r="L20">
        <f>6.98-0.24</f>
        <v>6.74</v>
      </c>
      <c r="M20">
        <f>4.645</f>
        <v>4.6449999999999996</v>
      </c>
      <c r="N20">
        <v>4225</v>
      </c>
      <c r="O20">
        <v>3.2050000000000001</v>
      </c>
      <c r="P20">
        <f>1.37</f>
        <v>1.37</v>
      </c>
      <c r="Q20">
        <v>0</v>
      </c>
      <c r="R20">
        <v>0</v>
      </c>
      <c r="S20">
        <v>0</v>
      </c>
      <c r="T20">
        <v>0</v>
      </c>
      <c r="U20">
        <v>0</v>
      </c>
      <c r="V20">
        <v>5.58</v>
      </c>
      <c r="W20">
        <f>3.26</f>
        <v>3.26</v>
      </c>
      <c r="X20">
        <v>1.6</v>
      </c>
      <c r="Y20">
        <v>6.3650000000000002</v>
      </c>
      <c r="Z20">
        <v>4.3499999999999996</v>
      </c>
      <c r="AA20">
        <f>1.365+6.65</f>
        <v>8.0150000000000006</v>
      </c>
      <c r="AB20">
        <v>5.89</v>
      </c>
      <c r="AC20">
        <v>4.62</v>
      </c>
      <c r="AD20">
        <v>0.73</v>
      </c>
      <c r="AE20">
        <v>5.48</v>
      </c>
      <c r="AF20">
        <v>3.415</v>
      </c>
      <c r="AG20">
        <f>2.375+6.305</f>
        <v>8.68</v>
      </c>
      <c r="AH20">
        <v>6.9550000000000001</v>
      </c>
      <c r="AI20">
        <v>5.61</v>
      </c>
      <c r="AJ20">
        <v>3.77</v>
      </c>
      <c r="AK20">
        <v>1.76</v>
      </c>
      <c r="AL20">
        <v>6.9</v>
      </c>
      <c r="AM20">
        <v>5.4749999999999996</v>
      </c>
      <c r="AN20">
        <v>4.3849999999999998</v>
      </c>
      <c r="AO20">
        <v>1.605</v>
      </c>
      <c r="AP20">
        <v>5.16</v>
      </c>
      <c r="AQ20">
        <v>3.4249999999999998</v>
      </c>
      <c r="AR20">
        <f>1.49+6.2</f>
        <v>7.69</v>
      </c>
      <c r="AS20">
        <v>5.4850000000000003</v>
      </c>
      <c r="AT20">
        <v>3.1</v>
      </c>
      <c r="AU20">
        <v>6.99</v>
      </c>
      <c r="AV20">
        <v>6.3849999999999998</v>
      </c>
      <c r="AW20">
        <f>4.36</f>
        <v>4.3600000000000003</v>
      </c>
      <c r="AX20">
        <v>2.4550000000000001</v>
      </c>
      <c r="AY20">
        <f>1.43+6.315</f>
        <v>7.7450000000000001</v>
      </c>
      <c r="AZ20">
        <v>4.3600000000000003</v>
      </c>
      <c r="BA20">
        <f>6.65+2.5</f>
        <v>9.15</v>
      </c>
      <c r="BB20">
        <v>6.7350000000000003</v>
      </c>
      <c r="BC20">
        <v>4.51</v>
      </c>
      <c r="BD20">
        <f>6.84+4.5</f>
        <v>11.34</v>
      </c>
      <c r="BE20">
        <f>6.845+2.445</f>
        <v>9.2899999999999991</v>
      </c>
      <c r="BF20">
        <f>7.18</f>
        <v>7.18</v>
      </c>
      <c r="BG20">
        <v>6.09</v>
      </c>
      <c r="BH20">
        <v>4.7</v>
      </c>
      <c r="BI20">
        <v>2.58</v>
      </c>
      <c r="BJ20" s="8">
        <v>7.1950000000000003</v>
      </c>
      <c r="BK20" s="8">
        <v>4.5250000000000004</v>
      </c>
      <c r="BL20" s="8">
        <v>0.93500000000000005</v>
      </c>
      <c r="BM20" s="8">
        <v>12.74</v>
      </c>
      <c r="BN20" s="8">
        <v>8.7249999999999996</v>
      </c>
      <c r="BO20" s="8">
        <v>5.96</v>
      </c>
      <c r="BP20" s="8">
        <v>2.12</v>
      </c>
      <c r="BQ20">
        <f>6.65+1.2</f>
        <v>7.8500000000000005</v>
      </c>
      <c r="BR20">
        <v>5.5949999999999998</v>
      </c>
      <c r="BS20">
        <v>2.62</v>
      </c>
      <c r="BT20">
        <v>6.69</v>
      </c>
      <c r="BU20" s="5">
        <v>5.1849999999999996</v>
      </c>
      <c r="BV20" s="5">
        <v>3.18</v>
      </c>
      <c r="BW20" s="5">
        <v>4.9649999999999999</v>
      </c>
    </row>
    <row r="21" spans="1:75" ht="15.75" x14ac:dyDescent="0.25">
      <c r="A21" s="3" t="s">
        <v>19</v>
      </c>
      <c r="B21" s="4">
        <f>6.24-0.24</f>
        <v>6</v>
      </c>
      <c r="C21">
        <f>6.1-0.24</f>
        <v>5.8599999999999994</v>
      </c>
      <c r="D21">
        <f>6.05-0.24</f>
        <v>5.81</v>
      </c>
      <c r="E21">
        <f>5.49-0.24</f>
        <v>5.25</v>
      </c>
      <c r="F21">
        <f>4.985</f>
        <v>4.9850000000000003</v>
      </c>
      <c r="G21">
        <f>4.66</f>
        <v>4.66</v>
      </c>
      <c r="H21">
        <v>4.66</v>
      </c>
      <c r="I21">
        <v>4.51</v>
      </c>
      <c r="J21">
        <v>3.415</v>
      </c>
      <c r="K21">
        <f>3.18</f>
        <v>3.18</v>
      </c>
      <c r="L21">
        <f>2.935-0.24</f>
        <v>2.6950000000000003</v>
      </c>
      <c r="M21">
        <f>1.93</f>
        <v>1.93</v>
      </c>
      <c r="N21">
        <v>1835</v>
      </c>
      <c r="O21">
        <v>0.96499999999999997</v>
      </c>
      <c r="P21">
        <f>6.795</f>
        <v>6.7949999999999999</v>
      </c>
      <c r="Q21">
        <f>6.62</f>
        <v>6.62</v>
      </c>
      <c r="R21">
        <f>4.825</f>
        <v>4.8250000000000002</v>
      </c>
      <c r="S21">
        <f>3.495</f>
        <v>3.4950000000000001</v>
      </c>
      <c r="T21">
        <f>7.2</f>
        <v>7.2</v>
      </c>
      <c r="U21">
        <v>6.1349999999999998</v>
      </c>
      <c r="V21">
        <v>5</v>
      </c>
      <c r="W21">
        <f>3.775</f>
        <v>3.7749999999999999</v>
      </c>
      <c r="X21">
        <v>1.875</v>
      </c>
      <c r="Y21">
        <v>1.0549999999999999</v>
      </c>
      <c r="Z21">
        <v>5.67</v>
      </c>
      <c r="AA21">
        <v>3.85</v>
      </c>
      <c r="AB21">
        <v>2.1549999999999998</v>
      </c>
      <c r="AC21">
        <f>1.42+6.8</f>
        <v>8.2199999999999989</v>
      </c>
      <c r="AD21">
        <v>6.665</v>
      </c>
      <c r="AE21">
        <v>5.82</v>
      </c>
      <c r="AF21">
        <v>3.8450000000000002</v>
      </c>
      <c r="AG21">
        <v>2.64</v>
      </c>
      <c r="AH21">
        <v>0.5</v>
      </c>
      <c r="AI21">
        <v>0.5</v>
      </c>
      <c r="AJ21">
        <v>0.5</v>
      </c>
      <c r="AK21">
        <v>5.96</v>
      </c>
      <c r="AL21">
        <v>5.83</v>
      </c>
      <c r="AM21">
        <v>5.1349999999999998</v>
      </c>
      <c r="AN21">
        <v>3.2050000000000001</v>
      </c>
      <c r="AO21">
        <v>2.54</v>
      </c>
      <c r="AP21">
        <v>4.99</v>
      </c>
      <c r="AQ21">
        <v>3.22</v>
      </c>
      <c r="AR21">
        <f>2.21+5.59</f>
        <v>7.8</v>
      </c>
      <c r="AS21">
        <v>5.0149999999999997</v>
      </c>
      <c r="AT21">
        <v>3.44</v>
      </c>
      <c r="AU21">
        <f>6.675+2.66</f>
        <v>9.3350000000000009</v>
      </c>
      <c r="AV21">
        <f>6.675+2.08</f>
        <v>8.754999999999999</v>
      </c>
      <c r="AW21">
        <f>6.675+1.22</f>
        <v>7.8949999999999996</v>
      </c>
      <c r="AX21">
        <v>5.41</v>
      </c>
      <c r="AY21">
        <v>4.6100000000000003</v>
      </c>
      <c r="AZ21">
        <v>3.7650000000000001</v>
      </c>
      <c r="BA21">
        <v>2.4350000000000001</v>
      </c>
      <c r="BB21">
        <v>1.48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W21" s="5">
        <v>0</v>
      </c>
    </row>
    <row r="22" spans="1:75" ht="15.75" x14ac:dyDescent="0.25">
      <c r="A22" s="3" t="s">
        <v>20</v>
      </c>
      <c r="B22" s="6">
        <f>6.67+6.885-0.48</f>
        <v>13.074999999999999</v>
      </c>
      <c r="C22">
        <f>4.8+6.665-0.48</f>
        <v>10.984999999999999</v>
      </c>
      <c r="D22">
        <f>4.19+6.665-0.48</f>
        <v>10.375</v>
      </c>
      <c r="E22">
        <f>2.53+6.665-0.48</f>
        <v>8.7149999999999999</v>
      </c>
      <c r="F22">
        <f>1.47+6.665</f>
        <v>8.1349999999999998</v>
      </c>
      <c r="G22">
        <f>3.74</f>
        <v>3.74</v>
      </c>
      <c r="H22">
        <f>2.505+8.06</f>
        <v>10.565000000000001</v>
      </c>
      <c r="I22">
        <f>8.06+4.64</f>
        <v>12.7</v>
      </c>
      <c r="J22">
        <v>0</v>
      </c>
      <c r="K22">
        <f>6.165+5.91</f>
        <v>12.074999999999999</v>
      </c>
      <c r="L22">
        <f>6.165+4.315-0.48</f>
        <v>10</v>
      </c>
      <c r="M22">
        <f>4.685</f>
        <v>4.6849999999999996</v>
      </c>
      <c r="N22">
        <v>6870</v>
      </c>
      <c r="O22">
        <f>6.91+0.935+6.855</f>
        <v>14.700000000000001</v>
      </c>
      <c r="P22">
        <f>6.65+0.94</f>
        <v>7.59</v>
      </c>
      <c r="Q22">
        <f>3.65+6.405+6.65</f>
        <v>16.704999999999998</v>
      </c>
      <c r="R22">
        <f>6.36+2.445</f>
        <v>8.8049999999999997</v>
      </c>
      <c r="S22">
        <f>6.67+4.1</f>
        <v>10.77</v>
      </c>
      <c r="T22">
        <f>2.985+6.06</f>
        <v>9.0449999999999999</v>
      </c>
      <c r="U22">
        <f>3.285+6.66</f>
        <v>9.9450000000000003</v>
      </c>
      <c r="V22">
        <f>4.7+6.37</f>
        <v>11.07</v>
      </c>
      <c r="W22">
        <f>7.165+4.85</f>
        <v>12.015000000000001</v>
      </c>
      <c r="X22">
        <f>6.435+6.305</f>
        <v>12.739999999999998</v>
      </c>
      <c r="Y22">
        <f>1.78+6.44+6.93</f>
        <v>15.15</v>
      </c>
      <c r="Z22">
        <f>6.93+3.22</f>
        <v>10.15</v>
      </c>
      <c r="AA22">
        <v>3.34</v>
      </c>
      <c r="AB22">
        <v>5.5049999999999999</v>
      </c>
      <c r="AC22">
        <v>6.79</v>
      </c>
      <c r="AD22">
        <v>7.3049999999999997</v>
      </c>
      <c r="AE22">
        <f>4.435+7.07</f>
        <v>11.504999999999999</v>
      </c>
      <c r="AF22">
        <v>6.5049999999999999</v>
      </c>
      <c r="AG22">
        <f>6.375+3.03</f>
        <v>9.4049999999999994</v>
      </c>
      <c r="AH22">
        <v>5.9</v>
      </c>
      <c r="AI22">
        <f>5.88+2.005</f>
        <v>7.8849999999999998</v>
      </c>
      <c r="AJ22">
        <f>7.085+4.015</f>
        <v>11.1</v>
      </c>
      <c r="AK22">
        <v>7.0949999999999998</v>
      </c>
      <c r="AL22">
        <f>4.335+6.385</f>
        <v>10.719999999999999</v>
      </c>
      <c r="AM22">
        <f>6.385+1.28</f>
        <v>7.665</v>
      </c>
      <c r="AN22">
        <f>7.12+2.205</f>
        <v>9.3249999999999993</v>
      </c>
      <c r="AO22">
        <v>6.36</v>
      </c>
      <c r="AP22">
        <v>2.5350000000000001</v>
      </c>
      <c r="AQ22">
        <f>6.295+2.45</f>
        <v>8.745000000000001</v>
      </c>
      <c r="AR22">
        <f>3.525+6.63</f>
        <v>10.154999999999999</v>
      </c>
      <c r="AS22">
        <v>4.7850000000000001</v>
      </c>
      <c r="AT22">
        <v>7.6950000000000003</v>
      </c>
      <c r="AU22">
        <f>1.955+5.25</f>
        <v>7.2050000000000001</v>
      </c>
      <c r="AV22">
        <f>6.23+2.055</f>
        <v>8.2850000000000001</v>
      </c>
      <c r="AW22">
        <f>6.64+6.205</f>
        <v>12.844999999999999</v>
      </c>
      <c r="AX22">
        <v>6.125</v>
      </c>
      <c r="AY22">
        <f>6.43+1.835</f>
        <v>8.2650000000000006</v>
      </c>
      <c r="AZ22">
        <f>6.385+4.485</f>
        <v>10.870000000000001</v>
      </c>
      <c r="BA22">
        <f>3.335</f>
        <v>3.335</v>
      </c>
      <c r="BB22">
        <f>6.5+5.735</f>
        <v>12.234999999999999</v>
      </c>
      <c r="BC22">
        <f>6.5+1.605</f>
        <v>8.1050000000000004</v>
      </c>
      <c r="BD22">
        <f>6.92+4.145</f>
        <v>11.065</v>
      </c>
      <c r="BE22">
        <v>2.4</v>
      </c>
      <c r="BF22">
        <f>6.635+4.27</f>
        <v>10.904999999999999</v>
      </c>
      <c r="BG22">
        <f>6.27+1.3</f>
        <v>7.5699999999999994</v>
      </c>
      <c r="BH22">
        <v>2.9550000000000001</v>
      </c>
      <c r="BI22">
        <v>3.1</v>
      </c>
      <c r="BJ22" s="8">
        <v>4.88</v>
      </c>
      <c r="BK22">
        <f>6.97+2.335</f>
        <v>9.3049999999999997</v>
      </c>
      <c r="BL22" s="8">
        <v>0</v>
      </c>
      <c r="BM22">
        <f>6.75+5.11</f>
        <v>11.86</v>
      </c>
      <c r="BN22">
        <f>6.97+6.14</f>
        <v>13.11</v>
      </c>
      <c r="BO22">
        <v>10.595000000000001</v>
      </c>
      <c r="BP22">
        <f>6.59+0.615</f>
        <v>7.2050000000000001</v>
      </c>
      <c r="BQ22">
        <f>7.5+6.665+4.025</f>
        <v>18.189999999999998</v>
      </c>
      <c r="BR22">
        <v>10.06</v>
      </c>
      <c r="BS22">
        <v>9.6850000000000005</v>
      </c>
      <c r="BT22">
        <v>6.49</v>
      </c>
      <c r="BU22">
        <f>6.62+6.49+3.92</f>
        <v>17.03</v>
      </c>
      <c r="BV22">
        <f>5.82+6.62</f>
        <v>12.440000000000001</v>
      </c>
      <c r="BW22">
        <f>6.555+5.855</f>
        <v>12.41</v>
      </c>
    </row>
    <row r="23" spans="1:75" ht="15.75" x14ac:dyDescent="0.25">
      <c r="A23" s="3" t="s">
        <v>21</v>
      </c>
      <c r="B23" s="4">
        <f>6.58+7.09+6.76-0.72</f>
        <v>19.71</v>
      </c>
      <c r="C23">
        <f>4.085+6.575+6.76-0.72</f>
        <v>16.700000000000003</v>
      </c>
      <c r="D23">
        <f>2.605+6.575+6.76-0.72</f>
        <v>15.219999999999999</v>
      </c>
      <c r="E23">
        <f>4.44+6.765-0.48</f>
        <v>10.725</v>
      </c>
      <c r="F23">
        <f>2.33+6.765+6.495</f>
        <v>15.59</v>
      </c>
      <c r="G23">
        <f>6.79</f>
        <v>6.79</v>
      </c>
      <c r="H23">
        <f>3.795+6.7+7.635</f>
        <v>18.130000000000003</v>
      </c>
      <c r="I23">
        <v>2.5150000000000001</v>
      </c>
      <c r="J23">
        <f>7.705+5.1+8.1</f>
        <v>20.905000000000001</v>
      </c>
      <c r="K23">
        <f>8.345+6.37</f>
        <v>14.715</v>
      </c>
      <c r="L23">
        <f>8.35+4.81-0.48</f>
        <v>12.68</v>
      </c>
      <c r="M23">
        <f>6.71+2.975</f>
        <v>9.6850000000000005</v>
      </c>
      <c r="N23">
        <f>4030+6705</f>
        <v>10735</v>
      </c>
      <c r="O23">
        <f>4.125</f>
        <v>4.125</v>
      </c>
      <c r="P23">
        <f>6.7</f>
        <v>6.7</v>
      </c>
      <c r="Q23">
        <f>2.99+6.86+6.705+7.01</f>
        <v>23.564999999999998</v>
      </c>
      <c r="R23">
        <f>3.87+6.77</f>
        <v>10.64</v>
      </c>
      <c r="S23">
        <v>5.8049999999999997</v>
      </c>
      <c r="T23">
        <f>5.105</f>
        <v>5.1050000000000004</v>
      </c>
      <c r="U23">
        <f>6.6</f>
        <v>6.6</v>
      </c>
      <c r="V23">
        <f>3.085+6.855</f>
        <v>9.9400000000000013</v>
      </c>
      <c r="W23">
        <f>6.32+7.1</f>
        <v>13.42</v>
      </c>
      <c r="X23">
        <f>7.915+7.105+3.31</f>
        <v>18.329999999999998</v>
      </c>
      <c r="Y23">
        <f>5.61+7.105</f>
        <v>12.715</v>
      </c>
      <c r="Z23">
        <v>5.51</v>
      </c>
      <c r="AA23">
        <v>7.29</v>
      </c>
      <c r="AB23">
        <f>6.7+4.71</f>
        <v>11.41</v>
      </c>
      <c r="AC23">
        <f>7.42+4.74</f>
        <v>12.16</v>
      </c>
      <c r="AD23">
        <v>7.75</v>
      </c>
      <c r="AE23">
        <f>7.515+7.135</f>
        <v>14.649999999999999</v>
      </c>
      <c r="AF23">
        <f>6.82+4.11</f>
        <v>10.93</v>
      </c>
      <c r="AG23">
        <v>15.53</v>
      </c>
      <c r="AH23">
        <f>6.58+1.24</f>
        <v>7.82</v>
      </c>
      <c r="AI23">
        <v>4.7050000000000001</v>
      </c>
      <c r="AJ23">
        <f>7.065+2.515</f>
        <v>9.58</v>
      </c>
      <c r="AK23">
        <f>4.45+6.59</f>
        <v>11.04</v>
      </c>
      <c r="AL23">
        <f>6.78+4.955</f>
        <v>11.734999999999999</v>
      </c>
      <c r="AM23">
        <v>4.3449999999999998</v>
      </c>
      <c r="AN23">
        <f>6.9+1.33</f>
        <v>8.23</v>
      </c>
      <c r="AO23">
        <v>0.53</v>
      </c>
      <c r="AP23">
        <v>0.51</v>
      </c>
      <c r="AQ23">
        <v>0</v>
      </c>
      <c r="AR23">
        <v>0</v>
      </c>
      <c r="AS23">
        <v>5.8849999999999998</v>
      </c>
      <c r="AT23">
        <v>3.29</v>
      </c>
      <c r="AU23">
        <v>5.35</v>
      </c>
      <c r="AV23">
        <v>7.0250000000000004</v>
      </c>
      <c r="AW23">
        <f>6.45+6.77</f>
        <v>13.219999999999999</v>
      </c>
      <c r="AX23">
        <v>6.38</v>
      </c>
      <c r="AY23">
        <f>6.685+6</f>
        <v>12.684999999999999</v>
      </c>
      <c r="AZ23">
        <f>7.06+5.775</f>
        <v>12.835000000000001</v>
      </c>
      <c r="BA23">
        <f>7.43+5.385</f>
        <v>12.815</v>
      </c>
      <c r="BB23">
        <f>7.42+3.79</f>
        <v>11.21</v>
      </c>
      <c r="BC23">
        <v>6.2249999999999996</v>
      </c>
      <c r="BD23">
        <f>6.795+2.05</f>
        <v>8.8449999999999989</v>
      </c>
      <c r="BE23">
        <f>7.015+2.995</f>
        <v>10.01</v>
      </c>
      <c r="BF23">
        <f>6.795+6.065</f>
        <v>12.86</v>
      </c>
      <c r="BG23">
        <f>6.255+6.35+2.73</f>
        <v>15.335000000000001</v>
      </c>
      <c r="BH23">
        <v>6.3</v>
      </c>
      <c r="BI23">
        <v>7.9</v>
      </c>
      <c r="BJ23" s="8">
        <v>2.5950000000000002</v>
      </c>
      <c r="BK23">
        <f>7.3+0.9</f>
        <v>8.1999999999999993</v>
      </c>
      <c r="BL23" s="8">
        <v>0</v>
      </c>
      <c r="BM23">
        <f>6.65+6.375+3.555</f>
        <v>16.580000000000002</v>
      </c>
      <c r="BN23">
        <v>9.3249999999999993</v>
      </c>
      <c r="BO23">
        <v>10.685</v>
      </c>
      <c r="BP23">
        <f>3.64+6.755</f>
        <v>10.395</v>
      </c>
      <c r="BQ23">
        <f>6.815+6.725+6.625+3.4</f>
        <v>23.564999999999998</v>
      </c>
      <c r="BR23">
        <v>10.43</v>
      </c>
      <c r="BS23">
        <v>6.2149999999999999</v>
      </c>
      <c r="BT23">
        <v>2.91</v>
      </c>
      <c r="BU23">
        <f>6.25+4.8</f>
        <v>11.05</v>
      </c>
      <c r="BV23">
        <f>6.47+6.94</f>
        <v>13.41</v>
      </c>
      <c r="BW23">
        <f>7.595+6.61+2.225</f>
        <v>16.43</v>
      </c>
    </row>
    <row r="24" spans="1:75" ht="15.75" x14ac:dyDescent="0.25">
      <c r="A24" s="3" t="s">
        <v>22</v>
      </c>
      <c r="B24" s="6">
        <f>7.035+6.755-0.48</f>
        <v>13.309999999999999</v>
      </c>
      <c r="C24">
        <f>6.75+6.225-0.48</f>
        <v>12.494999999999999</v>
      </c>
      <c r="D24">
        <f>5.14+6.75-0.48</f>
        <v>11.41</v>
      </c>
      <c r="E24">
        <f>3.04+6.75-0.48</f>
        <v>9.3099999999999987</v>
      </c>
      <c r="F24">
        <f>1.895+6.755</f>
        <v>8.65</v>
      </c>
      <c r="G24">
        <f>5.825</f>
        <v>5.8250000000000002</v>
      </c>
      <c r="H24">
        <f>4.915+6.705</f>
        <v>11.620000000000001</v>
      </c>
      <c r="I24">
        <f>6.705+1.245</f>
        <v>7.95</v>
      </c>
      <c r="J24">
        <f>5.96+6.35+4.475</f>
        <v>16.784999999999997</v>
      </c>
      <c r="K24">
        <f>4.475+2.945+6.595</f>
        <v>14.015000000000001</v>
      </c>
      <c r="L24">
        <f>4.475+6.595+2.59-0.72</f>
        <v>12.94</v>
      </c>
      <c r="M24">
        <f>4.475+5.615</f>
        <v>10.09</v>
      </c>
      <c r="N24">
        <f>4795+4475</f>
        <v>9270</v>
      </c>
      <c r="O24">
        <f>4.475+2.205</f>
        <v>6.68</v>
      </c>
      <c r="P24">
        <f>6.685+1.905</f>
        <v>8.59</v>
      </c>
      <c r="Q24">
        <f>3.38</f>
        <v>3.38</v>
      </c>
      <c r="R24">
        <f>5.93</f>
        <v>5.93</v>
      </c>
      <c r="S24">
        <v>8.6199999999999992</v>
      </c>
      <c r="T24">
        <f>2.36</f>
        <v>2.36</v>
      </c>
      <c r="U24">
        <f>3.99</f>
        <v>3.99</v>
      </c>
      <c r="V24">
        <v>5.43</v>
      </c>
      <c r="W24">
        <f>6.875+1.725</f>
        <v>8.6</v>
      </c>
      <c r="X24">
        <v>4.28</v>
      </c>
      <c r="Y24">
        <f>5.11+7.08</f>
        <v>12.190000000000001</v>
      </c>
      <c r="Z24">
        <f>6.9+5.275</f>
        <v>12.175000000000001</v>
      </c>
      <c r="AA24">
        <f>6.9+3.225</f>
        <v>10.125</v>
      </c>
      <c r="AB24">
        <v>5.51</v>
      </c>
      <c r="AC24">
        <f>1.41+6.825</f>
        <v>8.2349999999999994</v>
      </c>
      <c r="AD24">
        <v>3.87</v>
      </c>
      <c r="AE24">
        <v>6.65</v>
      </c>
      <c r="AF24">
        <v>2.585</v>
      </c>
      <c r="AG24">
        <v>3</v>
      </c>
      <c r="AH24">
        <v>5.24</v>
      </c>
      <c r="AI24">
        <f>6.48+2.64</f>
        <v>9.120000000000001</v>
      </c>
      <c r="AJ24">
        <v>3</v>
      </c>
      <c r="AK24">
        <v>4.3949999999999996</v>
      </c>
      <c r="AL24">
        <v>6.4550000000000001</v>
      </c>
      <c r="AM24">
        <v>0.995</v>
      </c>
      <c r="AN24">
        <f>6.265+6.5</f>
        <v>12.765000000000001</v>
      </c>
      <c r="AO24">
        <f>1.525+6.505</f>
        <v>8.0299999999999994</v>
      </c>
      <c r="AP24">
        <v>0</v>
      </c>
      <c r="AQ24">
        <f>6.735+1.71</f>
        <v>8.4450000000000003</v>
      </c>
      <c r="AR24">
        <v>6.8</v>
      </c>
      <c r="AS24">
        <f>6.2+2.955</f>
        <v>9.1550000000000011</v>
      </c>
      <c r="AT24">
        <v>3.355</v>
      </c>
      <c r="AU24">
        <v>4.2249999999999996</v>
      </c>
      <c r="AV24">
        <v>4.335</v>
      </c>
      <c r="AW24">
        <f>7.04</f>
        <v>7.04</v>
      </c>
      <c r="AX24">
        <v>1.9350000000000001</v>
      </c>
      <c r="AY24">
        <v>4.57</v>
      </c>
      <c r="AZ24">
        <v>6.65</v>
      </c>
      <c r="BA24">
        <v>6.4249999999999998</v>
      </c>
      <c r="BB24">
        <f>7.04+2.405</f>
        <v>9.4450000000000003</v>
      </c>
      <c r="BC24">
        <v>3.08</v>
      </c>
      <c r="BD24">
        <v>1.0249999999999999</v>
      </c>
      <c r="BE24">
        <f>6.435+4.525</f>
        <v>10.96</v>
      </c>
      <c r="BF24">
        <f>6.595+2.82</f>
        <v>9.4149999999999991</v>
      </c>
      <c r="BG24">
        <f>6.181+5.37</f>
        <v>11.551</v>
      </c>
      <c r="BH24">
        <v>7.8</v>
      </c>
      <c r="BI24">
        <v>6.83</v>
      </c>
      <c r="BJ24" s="8">
        <v>5.9450000000000003</v>
      </c>
      <c r="BK24">
        <f>7+7.15</f>
        <v>14.15</v>
      </c>
      <c r="BL24" s="8">
        <v>5.29</v>
      </c>
      <c r="BM24" s="8">
        <v>7.7750000000000004</v>
      </c>
      <c r="BN24" s="8">
        <v>6.2</v>
      </c>
      <c r="BO24" s="8">
        <v>3.7650000000000001</v>
      </c>
      <c r="BP24" s="8">
        <v>4.7750000000000004</v>
      </c>
      <c r="BQ24">
        <f>7.01+1.795</f>
        <v>8.8049999999999997</v>
      </c>
      <c r="BR24">
        <v>10.55</v>
      </c>
      <c r="BS24">
        <v>10.93</v>
      </c>
      <c r="BT24">
        <f>6.47+5.265</f>
        <v>11.734999999999999</v>
      </c>
      <c r="BU24">
        <v>6.4649999999999999</v>
      </c>
      <c r="BV24">
        <v>8.0950000000000006</v>
      </c>
      <c r="BW24">
        <f>6.13+ 1.885</f>
        <v>8.0150000000000006</v>
      </c>
    </row>
    <row r="25" spans="1:75" ht="15.75" x14ac:dyDescent="0.25">
      <c r="A25" s="3" t="s">
        <v>23</v>
      </c>
      <c r="B25" s="4">
        <f>5.72+6.155-0.48</f>
        <v>11.395</v>
      </c>
      <c r="C25">
        <f>4.355+6.15-0.48</f>
        <v>10.025</v>
      </c>
      <c r="D25">
        <f>4.075+6.15-0.48</f>
        <v>9.745000000000001</v>
      </c>
      <c r="E25">
        <f>1.905+6.155-0.48</f>
        <v>7.58</v>
      </c>
      <c r="F25">
        <f>1.165+6.155+6.405</f>
        <v>13.725000000000001</v>
      </c>
      <c r="G25">
        <f>5.22+6.405</f>
        <v>11.625</v>
      </c>
      <c r="H25">
        <f>2.345+6.395</f>
        <v>8.74</v>
      </c>
      <c r="I25">
        <f>6.395+3.01</f>
        <v>9.4049999999999994</v>
      </c>
      <c r="J25">
        <f>5.98+6.17</f>
        <v>12.15</v>
      </c>
      <c r="K25">
        <f>5.135+6.415</f>
        <v>11.55</v>
      </c>
      <c r="L25">
        <f>5+6.41-0.48</f>
        <v>10.93</v>
      </c>
      <c r="M25">
        <f>6.345</f>
        <v>6.3449999999999998</v>
      </c>
      <c r="N25">
        <f>5945+6985</f>
        <v>12930</v>
      </c>
      <c r="O25">
        <f>6.98+4.595</f>
        <v>11.574999999999999</v>
      </c>
      <c r="P25">
        <f>6.98+1.025</f>
        <v>8.0050000000000008</v>
      </c>
      <c r="Q25">
        <f>5.17</f>
        <v>5.17</v>
      </c>
      <c r="R25">
        <f>6.26</f>
        <v>6.26</v>
      </c>
      <c r="S25">
        <v>9.9649999999999999</v>
      </c>
      <c r="T25">
        <f>6.1</f>
        <v>6.1</v>
      </c>
      <c r="U25">
        <f>4.525+6.59</f>
        <v>11.115</v>
      </c>
      <c r="V25">
        <f>6.6+1.435</f>
        <v>8.0350000000000001</v>
      </c>
      <c r="W25">
        <f>3.895</f>
        <v>3.895</v>
      </c>
      <c r="X25">
        <v>6.4950000000000001</v>
      </c>
      <c r="Y25">
        <f>6.6+2.88</f>
        <v>9.48</v>
      </c>
      <c r="Z25">
        <f>7.24+6.275</f>
        <v>13.515000000000001</v>
      </c>
      <c r="AA25">
        <f>7.245+3.61</f>
        <v>10.855</v>
      </c>
      <c r="AB25">
        <v>5.62</v>
      </c>
      <c r="AC25">
        <f>5.505+6.425</f>
        <v>11.93</v>
      </c>
      <c r="AD25">
        <v>6.4249999999999998</v>
      </c>
      <c r="AE25">
        <v>3.37</v>
      </c>
      <c r="AF25">
        <v>6.05</v>
      </c>
      <c r="AG25">
        <v>2.11</v>
      </c>
      <c r="AH25">
        <v>5.3150000000000004</v>
      </c>
      <c r="AI25">
        <v>2.5</v>
      </c>
      <c r="AJ25">
        <v>7.0750000000000002</v>
      </c>
      <c r="AK25">
        <v>6.0650000000000004</v>
      </c>
      <c r="AL25">
        <v>3.8250000000000002</v>
      </c>
      <c r="AM25">
        <f>6.915+1.76</f>
        <v>8.6750000000000007</v>
      </c>
      <c r="AN25">
        <v>6.38</v>
      </c>
      <c r="AO25">
        <v>4.7699999999999996</v>
      </c>
      <c r="AP25">
        <f>2.57+6.48</f>
        <v>9.0500000000000007</v>
      </c>
      <c r="AQ25">
        <v>5.29</v>
      </c>
      <c r="AR25">
        <v>6.29</v>
      </c>
      <c r="AS25">
        <f>3.505+6.05</f>
        <v>9.5549999999999997</v>
      </c>
      <c r="AT25">
        <v>6.1550000000000002</v>
      </c>
      <c r="AU25">
        <f>3.61+6.615</f>
        <v>10.225</v>
      </c>
      <c r="AV25">
        <v>6.96</v>
      </c>
      <c r="AW25">
        <f>3.515</f>
        <v>3.5150000000000001</v>
      </c>
      <c r="AX25">
        <v>5.7450000000000001</v>
      </c>
      <c r="AY25">
        <v>3.8050000000000002</v>
      </c>
      <c r="AZ25">
        <f>6.55+1.83</f>
        <v>8.379999999999999</v>
      </c>
      <c r="BA25">
        <v>6.02</v>
      </c>
      <c r="BB25">
        <v>2.5249999999999999</v>
      </c>
      <c r="BC25">
        <v>5.58</v>
      </c>
      <c r="BD25">
        <v>2.7749999999999999</v>
      </c>
      <c r="BE25">
        <f>6.585+0.78</f>
        <v>7.3650000000000002</v>
      </c>
      <c r="BF25">
        <f>4.87</f>
        <v>4.87</v>
      </c>
      <c r="BG25">
        <f>6.5+2.3</f>
        <v>8.8000000000000007</v>
      </c>
      <c r="BH25">
        <v>6.37</v>
      </c>
      <c r="BI25">
        <v>3.335</v>
      </c>
      <c r="BJ25" s="8">
        <v>7.58</v>
      </c>
      <c r="BK25" s="8">
        <v>7.9450000000000003</v>
      </c>
      <c r="BL25" s="8">
        <v>4.4550000000000001</v>
      </c>
      <c r="BM25" s="8">
        <v>3.29</v>
      </c>
      <c r="BN25" s="8">
        <f>3.67+6.44</f>
        <v>10.11</v>
      </c>
      <c r="BO25" s="8">
        <v>7.165</v>
      </c>
      <c r="BP25" s="8">
        <v>3.8250000000000002</v>
      </c>
      <c r="BQ25">
        <f>6.37+1.87</f>
        <v>8.24</v>
      </c>
      <c r="BR25">
        <f>6.445+5.345</f>
        <v>11.79</v>
      </c>
      <c r="BS25">
        <v>8.7899999999999991</v>
      </c>
      <c r="BT25">
        <v>3.93</v>
      </c>
      <c r="BU25">
        <v>6.01</v>
      </c>
      <c r="BV25">
        <v>7.1950000000000003</v>
      </c>
      <c r="BW25">
        <v>9.3650000000000002</v>
      </c>
    </row>
    <row r="26" spans="1:75" ht="15.75" x14ac:dyDescent="0.25">
      <c r="A26" s="3" t="s">
        <v>24</v>
      </c>
      <c r="B26" s="6">
        <f>6.97+7.235-0.48</f>
        <v>13.725</v>
      </c>
      <c r="C26">
        <f>3.95+6.965-0.48</f>
        <v>10.434999999999999</v>
      </c>
      <c r="D26">
        <f>2.735+6.965-0.48</f>
        <v>9.2199999999999989</v>
      </c>
      <c r="E26">
        <f>6.07-0.24</f>
        <v>5.83</v>
      </c>
      <c r="F26">
        <f>5.035+6.99</f>
        <v>12.025</v>
      </c>
      <c r="G26">
        <f>4.43</f>
        <v>4.43</v>
      </c>
      <c r="H26">
        <f>2.53+7.11</f>
        <v>9.64</v>
      </c>
      <c r="I26">
        <v>4.3899999999999997</v>
      </c>
      <c r="J26">
        <f>4.305+6.12</f>
        <v>10.425000000000001</v>
      </c>
      <c r="K26">
        <f>6.555+1.695+6.365</f>
        <v>14.615</v>
      </c>
      <c r="L26">
        <f>6.555+6.98-0.48</f>
        <v>13.055</v>
      </c>
      <c r="M26">
        <f>3.52</f>
        <v>3.52</v>
      </c>
      <c r="N26">
        <f>7045+6750</f>
        <v>13795</v>
      </c>
      <c r="O26">
        <f>7.04+2.65</f>
        <v>9.69</v>
      </c>
      <c r="P26">
        <f>4.93</f>
        <v>4.93</v>
      </c>
      <c r="Q26">
        <v>4.0750000000000002</v>
      </c>
      <c r="R26">
        <f>4.08</f>
        <v>4.08</v>
      </c>
      <c r="S26">
        <v>1.17</v>
      </c>
      <c r="T26">
        <f>6.81</f>
        <v>6.81</v>
      </c>
      <c r="U26">
        <f>5.155</f>
        <v>5.1550000000000002</v>
      </c>
      <c r="V26">
        <f>3.565+7.44</f>
        <v>11.005000000000001</v>
      </c>
      <c r="W26">
        <f>7.21+1.48</f>
        <v>8.69</v>
      </c>
      <c r="X26">
        <f>6.985+6.915+1.445</f>
        <v>15.345000000000001</v>
      </c>
      <c r="Y26">
        <v>4.45</v>
      </c>
      <c r="Z26">
        <v>1.6</v>
      </c>
      <c r="AA26">
        <f>2.77+6.575</f>
        <v>9.3450000000000006</v>
      </c>
      <c r="AB26">
        <v>2.58</v>
      </c>
      <c r="AC26">
        <f>5.815+6.905</f>
        <v>12.72</v>
      </c>
      <c r="AD26">
        <v>3.88</v>
      </c>
      <c r="AE26">
        <v>5.04</v>
      </c>
      <c r="AF26">
        <v>1.9550000000000001</v>
      </c>
      <c r="AG26">
        <f>6.67+1.39</f>
        <v>8.06</v>
      </c>
      <c r="AH26">
        <f>7.105+3.39</f>
        <v>10.495000000000001</v>
      </c>
      <c r="AI26">
        <v>7.2</v>
      </c>
      <c r="AJ26">
        <f>7.03+2.015</f>
        <v>9.0449999999999999</v>
      </c>
      <c r="AK26">
        <v>7.63</v>
      </c>
      <c r="AL26">
        <v>5.1349999999999998</v>
      </c>
      <c r="AM26">
        <v>1.355</v>
      </c>
      <c r="AN26">
        <v>3.895</v>
      </c>
      <c r="AO26">
        <v>0.82</v>
      </c>
      <c r="AP26">
        <v>0</v>
      </c>
      <c r="AQ26">
        <f>6.71+3.965</f>
        <v>10.675000000000001</v>
      </c>
      <c r="AR26">
        <v>6.2850000000000001</v>
      </c>
      <c r="AS26">
        <f>6.555+1.4</f>
        <v>7.9550000000000001</v>
      </c>
      <c r="AT26">
        <v>7.5149999999999997</v>
      </c>
      <c r="AU26">
        <v>6.76</v>
      </c>
      <c r="AV26">
        <v>5.1150000000000002</v>
      </c>
      <c r="AW26">
        <f>5.765</f>
        <v>5.7649999999999997</v>
      </c>
      <c r="AX26">
        <v>0</v>
      </c>
      <c r="AY26">
        <f>7.345+1.55</f>
        <v>8.8949999999999996</v>
      </c>
      <c r="AZ26">
        <v>6.3150000000000004</v>
      </c>
      <c r="BA26">
        <f>6.26+7</f>
        <v>13.26</v>
      </c>
      <c r="BB26">
        <f>6.51+5.85</f>
        <v>12.36</v>
      </c>
      <c r="BC26">
        <f>4.685+6.42</f>
        <v>11.105</v>
      </c>
      <c r="BD26">
        <f>4.295+6.5</f>
        <v>10.795</v>
      </c>
      <c r="BE26">
        <f>4.04+6.72</f>
        <v>10.76</v>
      </c>
      <c r="BF26">
        <f>6.99+4.88</f>
        <v>11.870000000000001</v>
      </c>
      <c r="BG26">
        <f>6.7+0.985+6.53</f>
        <v>14.215</v>
      </c>
      <c r="BH26">
        <v>3.4449999999999998</v>
      </c>
      <c r="BI26">
        <v>8.69</v>
      </c>
      <c r="BJ26" s="8">
        <v>6.5750000000000002</v>
      </c>
      <c r="BK26" s="8">
        <v>4.8250000000000002</v>
      </c>
      <c r="BL26" s="8">
        <v>0</v>
      </c>
      <c r="BM26">
        <f>6.22+3.44</f>
        <v>9.66</v>
      </c>
      <c r="BN26">
        <v>6.0750000000000002</v>
      </c>
      <c r="BO26">
        <v>8.0399999999999991</v>
      </c>
      <c r="BP26" s="8">
        <v>2.57</v>
      </c>
      <c r="BQ26">
        <f>6.03+6.64+1.95</f>
        <v>14.62</v>
      </c>
      <c r="BR26">
        <v>7.47</v>
      </c>
      <c r="BS26">
        <f>6.51+5.97</f>
        <v>12.48</v>
      </c>
      <c r="BT26">
        <v>9.34</v>
      </c>
      <c r="BU26">
        <v>7.6050000000000004</v>
      </c>
      <c r="BV26">
        <v>12.164999999999999</v>
      </c>
      <c r="BW26">
        <f>6.945+2.36</f>
        <v>9.3049999999999997</v>
      </c>
    </row>
    <row r="27" spans="1:75" ht="15.75" x14ac:dyDescent="0.25">
      <c r="A27" s="3" t="s">
        <v>25</v>
      </c>
      <c r="B27" s="4">
        <f>5.66-0.24</f>
        <v>5.42</v>
      </c>
      <c r="C27">
        <f>5.505-0.24</f>
        <v>5.2649999999999997</v>
      </c>
      <c r="D27">
        <f>5.09-0.24</f>
        <v>4.8499999999999996</v>
      </c>
      <c r="E27">
        <f>4.76-0.24</f>
        <v>4.5199999999999996</v>
      </c>
      <c r="F27">
        <f>4.685</f>
        <v>4.6849999999999996</v>
      </c>
      <c r="G27">
        <f>3.82</f>
        <v>3.82</v>
      </c>
      <c r="H27">
        <v>3.72</v>
      </c>
      <c r="I27">
        <v>2.9750000000000001</v>
      </c>
      <c r="J27">
        <v>2.2999999999999998</v>
      </c>
      <c r="K27">
        <f>5.81+1.83</f>
        <v>7.64</v>
      </c>
      <c r="L27">
        <f>5.81+1.545-0.48</f>
        <v>6.875</v>
      </c>
      <c r="M27">
        <f>6.415</f>
        <v>6.415</v>
      </c>
      <c r="N27">
        <v>6155</v>
      </c>
      <c r="O27">
        <v>6.11</v>
      </c>
      <c r="P27">
        <f>4.71</f>
        <v>4.71</v>
      </c>
      <c r="Q27">
        <f>2.665</f>
        <v>2.665</v>
      </c>
      <c r="R27">
        <f>0.065</f>
        <v>6.5000000000000002E-2</v>
      </c>
      <c r="S27">
        <v>0</v>
      </c>
      <c r="T27">
        <f>4.375</f>
        <v>4.375</v>
      </c>
      <c r="U27">
        <v>2.7949999999999999</v>
      </c>
      <c r="V27">
        <v>1.675</v>
      </c>
      <c r="W27">
        <f>5.495</f>
        <v>5.4950000000000001</v>
      </c>
      <c r="X27">
        <v>4.17</v>
      </c>
      <c r="Y27">
        <f>5.06+2.855</f>
        <v>7.9149999999999991</v>
      </c>
      <c r="Z27">
        <f>5.065+1.55</f>
        <v>6.6150000000000002</v>
      </c>
      <c r="AA27">
        <f>5.06+1.16</f>
        <v>6.22</v>
      </c>
      <c r="AB27">
        <v>5</v>
      </c>
      <c r="AC27">
        <v>4.7750000000000004</v>
      </c>
      <c r="AD27">
        <v>4.45</v>
      </c>
      <c r="AE27">
        <v>4.2949999999999999</v>
      </c>
      <c r="AF27">
        <v>3.4550000000000001</v>
      </c>
      <c r="AG27">
        <v>3.09</v>
      </c>
      <c r="AH27">
        <v>2.68</v>
      </c>
      <c r="AI27">
        <v>2.38</v>
      </c>
      <c r="AJ27">
        <v>1.2649999999999999</v>
      </c>
      <c r="AK27">
        <v>0.54500000000000004</v>
      </c>
      <c r="AL27">
        <v>5.2549999999999999</v>
      </c>
      <c r="AM27">
        <v>4.84</v>
      </c>
      <c r="AN27">
        <v>4.42</v>
      </c>
      <c r="AO27">
        <v>3.6</v>
      </c>
      <c r="AP27">
        <v>3.04</v>
      </c>
      <c r="AQ27">
        <v>3.0350000000000001</v>
      </c>
      <c r="AR27">
        <v>1.9950000000000001</v>
      </c>
      <c r="AS27">
        <v>6.6449999999999996</v>
      </c>
      <c r="AT27">
        <v>5.875</v>
      </c>
      <c r="AU27">
        <v>4.68</v>
      </c>
      <c r="AV27">
        <v>3.5</v>
      </c>
      <c r="AW27">
        <f>3.27</f>
        <v>3.27</v>
      </c>
      <c r="AX27">
        <v>1.65</v>
      </c>
      <c r="AY27">
        <f>5.83+1.12</f>
        <v>6.95</v>
      </c>
      <c r="AZ27">
        <v>5.6449999999999996</v>
      </c>
      <c r="BA27">
        <v>4.21</v>
      </c>
      <c r="BB27">
        <v>3.24</v>
      </c>
      <c r="BC27">
        <v>3.07</v>
      </c>
      <c r="BD27">
        <v>2.2949999999999999</v>
      </c>
      <c r="BE27">
        <v>1.99</v>
      </c>
      <c r="BF27">
        <f>6.045</f>
        <v>6.0449999999999999</v>
      </c>
      <c r="BG27">
        <v>5.1849999999999996</v>
      </c>
      <c r="BH27">
        <v>4.5999999999999996</v>
      </c>
      <c r="BI27">
        <v>3.47</v>
      </c>
      <c r="BJ27" s="8">
        <v>8.76</v>
      </c>
      <c r="BK27" s="8">
        <v>7.375</v>
      </c>
      <c r="BL27" s="8">
        <v>4.95</v>
      </c>
      <c r="BM27" s="8">
        <v>8.2249999999999996</v>
      </c>
      <c r="BN27" s="8">
        <v>5.37</v>
      </c>
      <c r="BO27" s="8">
        <v>8.4149999999999991</v>
      </c>
      <c r="BP27" s="8">
        <v>5.88</v>
      </c>
      <c r="BQ27">
        <f>4.39+5.7</f>
        <v>10.09</v>
      </c>
      <c r="BR27">
        <v>8.19</v>
      </c>
      <c r="BS27">
        <v>5.9</v>
      </c>
      <c r="BT27">
        <v>4.335</v>
      </c>
      <c r="BU27">
        <v>2.96</v>
      </c>
      <c r="BV27">
        <v>7.4450000000000003</v>
      </c>
      <c r="BW27">
        <v>6.87</v>
      </c>
    </row>
    <row r="28" spans="1:75" ht="15.75" x14ac:dyDescent="0.25">
      <c r="A28" s="3" t="s">
        <v>26</v>
      </c>
      <c r="B28" s="6">
        <f>6.7+7.43-0.48</f>
        <v>13.649999999999999</v>
      </c>
      <c r="C28">
        <f>6.355+7.39-0.48</f>
        <v>13.265000000000001</v>
      </c>
      <c r="D28">
        <f>5.945+7.39-0.48</f>
        <v>12.855</v>
      </c>
      <c r="E28">
        <f>4.595+7.39-0.48</f>
        <v>11.504999999999999</v>
      </c>
      <c r="F28">
        <f>3.78+7.39</f>
        <v>11.17</v>
      </c>
      <c r="G28">
        <f>1.855+7.39</f>
        <v>9.2449999999999992</v>
      </c>
      <c r="H28">
        <f>1.54+7.39</f>
        <v>8.93</v>
      </c>
      <c r="I28">
        <v>5.8650000000000002</v>
      </c>
      <c r="J28">
        <f>2.29+6.99</f>
        <v>9.2800000000000011</v>
      </c>
      <c r="K28">
        <f>8.01</f>
        <v>8.01</v>
      </c>
      <c r="L28">
        <f>7.65-0.24</f>
        <v>7.41</v>
      </c>
      <c r="M28">
        <f>4.11</f>
        <v>4.1100000000000003</v>
      </c>
      <c r="N28">
        <v>3100</v>
      </c>
      <c r="O28">
        <v>1.625</v>
      </c>
      <c r="P28">
        <f>5.06</f>
        <v>5.0599999999999996</v>
      </c>
      <c r="Q28">
        <f>1.12</f>
        <v>1.1200000000000001</v>
      </c>
      <c r="R28">
        <f>4.11</f>
        <v>4.1100000000000003</v>
      </c>
      <c r="S28">
        <f>6.335+1.265</f>
        <v>7.6</v>
      </c>
      <c r="T28">
        <f>1.26</f>
        <v>1.26</v>
      </c>
      <c r="U28">
        <v>10.904999999999999</v>
      </c>
      <c r="V28">
        <f>6.92+1.84</f>
        <v>8.76</v>
      </c>
      <c r="W28">
        <f>3.33</f>
        <v>3.33</v>
      </c>
      <c r="X28">
        <f>6.85+5.495</f>
        <v>12.344999999999999</v>
      </c>
      <c r="Y28">
        <f>6.855+1.845</f>
        <v>8.7000000000000011</v>
      </c>
      <c r="Z28">
        <f>1.805+6.97</f>
        <v>8.7750000000000004</v>
      </c>
      <c r="AA28">
        <f>6.14+5.405</f>
        <v>11.545</v>
      </c>
      <c r="AB28">
        <v>6.4050000000000002</v>
      </c>
      <c r="AC28">
        <f>6.61+4.13</f>
        <v>10.74</v>
      </c>
      <c r="AD28">
        <f>6.61+1.465</f>
        <v>8.0750000000000011</v>
      </c>
      <c r="AE28">
        <v>3.0449999999999999</v>
      </c>
      <c r="AF28">
        <v>4.4649999999999999</v>
      </c>
      <c r="AG28">
        <v>6.8049999999999997</v>
      </c>
      <c r="AH28">
        <v>2.4249999999999998</v>
      </c>
      <c r="AI28">
        <f>6.675+1.455</f>
        <v>8.129999999999999</v>
      </c>
      <c r="AJ28">
        <v>5.4950000000000001</v>
      </c>
      <c r="AK28">
        <v>2.7149999999999999</v>
      </c>
      <c r="AL28">
        <v>7.29</v>
      </c>
      <c r="AM28">
        <v>5.14</v>
      </c>
      <c r="AN28">
        <f>6.37+1.15</f>
        <v>7.52</v>
      </c>
      <c r="AO28">
        <v>4.18</v>
      </c>
      <c r="AP28">
        <v>5.16</v>
      </c>
      <c r="AQ28">
        <f>7.415+1.415</f>
        <v>8.83</v>
      </c>
      <c r="AR28">
        <v>5.125</v>
      </c>
      <c r="AS28">
        <f>6.78+2.06</f>
        <v>8.84</v>
      </c>
      <c r="AT28">
        <v>5.6349999999999998</v>
      </c>
      <c r="AU28">
        <f>7.005+1.73</f>
        <v>8.7349999999999994</v>
      </c>
      <c r="AV28">
        <v>4.76</v>
      </c>
      <c r="AW28">
        <f>1.81+6.85</f>
        <v>8.66</v>
      </c>
      <c r="AX28">
        <v>5.1349999999999998</v>
      </c>
      <c r="AY28">
        <f>3.65+5.94</f>
        <v>9.59</v>
      </c>
      <c r="AZ28">
        <v>4.87</v>
      </c>
      <c r="BA28">
        <f>2.035+6.1</f>
        <v>8.1349999999999998</v>
      </c>
      <c r="BB28">
        <v>4.09</v>
      </c>
      <c r="BC28">
        <f>2.03+6.64</f>
        <v>8.67</v>
      </c>
      <c r="BD28">
        <v>3.835</v>
      </c>
      <c r="BE28">
        <v>4.96</v>
      </c>
      <c r="BF28">
        <f>6.755+2.515</f>
        <v>9.27</v>
      </c>
      <c r="BG28">
        <f>5.85+6.39+1.655</f>
        <v>13.894999999999998</v>
      </c>
      <c r="BH28">
        <f>6.2+5.25</f>
        <v>11.45</v>
      </c>
      <c r="BI28">
        <v>7.85</v>
      </c>
      <c r="BJ28" s="8">
        <v>4.17</v>
      </c>
      <c r="BK28" s="8">
        <v>3.67</v>
      </c>
      <c r="BL28" s="8">
        <v>3.64</v>
      </c>
      <c r="BM28">
        <f>5.94+4.065</f>
        <v>10.005000000000001</v>
      </c>
      <c r="BN28" s="8">
        <v>5.63</v>
      </c>
      <c r="BO28" s="8">
        <v>8.1300000000000008</v>
      </c>
      <c r="BP28" s="8">
        <v>5.09</v>
      </c>
      <c r="BQ28">
        <f>6.77+3.54</f>
        <v>10.309999999999999</v>
      </c>
      <c r="BR28">
        <v>7.8550000000000004</v>
      </c>
      <c r="BS28">
        <v>3.585</v>
      </c>
      <c r="BT28">
        <v>5.4</v>
      </c>
      <c r="BU28">
        <v>10.16</v>
      </c>
      <c r="BV28">
        <v>5.8949999999999996</v>
      </c>
      <c r="BW28">
        <v>8.9700000000000006</v>
      </c>
    </row>
    <row r="29" spans="1:75" ht="15.75" x14ac:dyDescent="0.25">
      <c r="A29" s="3" t="s">
        <v>27</v>
      </c>
      <c r="B29" s="4">
        <f>6.515+6.625-0.48</f>
        <v>12.66</v>
      </c>
      <c r="C29">
        <f>4.915+6.51-0.48</f>
        <v>10.945</v>
      </c>
      <c r="D29">
        <f>4.145+6.51-0.48</f>
        <v>10.174999999999999</v>
      </c>
      <c r="E29">
        <f>2.595+6.51-0.48</f>
        <v>8.625</v>
      </c>
      <c r="F29">
        <f>1.375+6.51</f>
        <v>7.8849999999999998</v>
      </c>
      <c r="G29">
        <f>3.365</f>
        <v>3.3650000000000002</v>
      </c>
      <c r="H29">
        <f>1.755+6.91</f>
        <v>8.6649999999999991</v>
      </c>
      <c r="I29">
        <v>4.1399999999999997</v>
      </c>
      <c r="J29">
        <f>2.37+6.07</f>
        <v>8.4400000000000013</v>
      </c>
      <c r="K29">
        <f>6.19+5.04</f>
        <v>11.23</v>
      </c>
      <c r="L29">
        <f>6.19+4.31-0.48</f>
        <v>10.02</v>
      </c>
      <c r="M29">
        <f>6.73+2.48</f>
        <v>9.2100000000000009</v>
      </c>
      <c r="N29">
        <f>7070+6095</f>
        <v>13165</v>
      </c>
      <c r="O29">
        <f>7.07+3.43</f>
        <v>10.5</v>
      </c>
      <c r="P29">
        <f>4.365</f>
        <v>4.3650000000000002</v>
      </c>
      <c r="Q29">
        <f>6.5+1.205</f>
        <v>7.7050000000000001</v>
      </c>
      <c r="R29">
        <f>0.105</f>
        <v>0.105</v>
      </c>
      <c r="S29">
        <v>3.4950000000000001</v>
      </c>
      <c r="T29">
        <f>6.825</f>
        <v>6.8250000000000002</v>
      </c>
      <c r="U29">
        <f>7.085+6.855+1.61</f>
        <v>15.55</v>
      </c>
      <c r="V29">
        <v>6.4649999999999999</v>
      </c>
      <c r="W29">
        <f>6.37+6.665</f>
        <v>13.035</v>
      </c>
      <c r="X29">
        <f>5.86+6.37+1.155</f>
        <v>13.385</v>
      </c>
      <c r="Y29">
        <f>5.86+1.405+5.9</f>
        <v>13.165000000000001</v>
      </c>
      <c r="Z29">
        <f>5.6+1.635</f>
        <v>7.2349999999999994</v>
      </c>
      <c r="AA29">
        <v>7.0449999999999999</v>
      </c>
      <c r="AB29">
        <f>6.775+0.86</f>
        <v>7.6350000000000007</v>
      </c>
      <c r="AC29">
        <f>7.11+3.15</f>
        <v>10.26</v>
      </c>
      <c r="AD29">
        <v>3.17</v>
      </c>
      <c r="AE29">
        <v>5.4349999999999996</v>
      </c>
      <c r="AF29">
        <v>6.8150000000000004</v>
      </c>
      <c r="AG29">
        <f>6.64+2.415</f>
        <v>9.0549999999999997</v>
      </c>
      <c r="AH29">
        <v>4.7649999999999997</v>
      </c>
      <c r="AI29">
        <v>7.49</v>
      </c>
      <c r="AJ29">
        <v>2.94</v>
      </c>
      <c r="AK29">
        <v>7.29</v>
      </c>
      <c r="AL29">
        <v>3.415</v>
      </c>
      <c r="AM29">
        <f>6.155+1.4</f>
        <v>7.5549999999999997</v>
      </c>
      <c r="AN29">
        <f>6.15+3.355</f>
        <v>9.5050000000000008</v>
      </c>
      <c r="AO29">
        <v>6.335</v>
      </c>
      <c r="AP29">
        <v>7.2</v>
      </c>
      <c r="AQ29">
        <f>6.775+4.175</f>
        <v>10.95</v>
      </c>
      <c r="AR29">
        <v>6.67</v>
      </c>
      <c r="AS29">
        <v>6.31</v>
      </c>
      <c r="AT29">
        <f>1.33+6.45</f>
        <v>7.78</v>
      </c>
      <c r="AU29">
        <v>1.84</v>
      </c>
      <c r="AV29">
        <f>6.82+3.525</f>
        <v>10.345000000000001</v>
      </c>
      <c r="AW29">
        <f>5.81+6.88</f>
        <v>12.69</v>
      </c>
      <c r="AX29">
        <v>2.6850000000000001</v>
      </c>
      <c r="AY29">
        <f>1.95+6.63</f>
        <v>8.58</v>
      </c>
      <c r="AZ29">
        <f>6.31+3.3</f>
        <v>9.61</v>
      </c>
      <c r="BA29">
        <f>5.475+6.095</f>
        <v>11.57</v>
      </c>
      <c r="BB29">
        <f>6.1+1.385</f>
        <v>7.4849999999999994</v>
      </c>
      <c r="BC29">
        <f>6.405+3.075</f>
        <v>9.48</v>
      </c>
      <c r="BD29">
        <v>2.855</v>
      </c>
      <c r="BE29">
        <v>9.35</v>
      </c>
      <c r="BF29">
        <f>2.07+6.595</f>
        <v>8.6649999999999991</v>
      </c>
      <c r="BG29">
        <f>6.185+2.625</f>
        <v>8.8099999999999987</v>
      </c>
      <c r="BH29">
        <v>4.67</v>
      </c>
      <c r="BI29">
        <v>9.7050000000000001</v>
      </c>
      <c r="BJ29" s="8">
        <v>11.865</v>
      </c>
      <c r="BK29" s="8">
        <v>7.3</v>
      </c>
      <c r="BL29" s="8">
        <v>1.01</v>
      </c>
      <c r="BM29" s="8">
        <v>9.4350000000000005</v>
      </c>
      <c r="BN29" s="8">
        <v>5.3250000000000002</v>
      </c>
      <c r="BO29" s="8">
        <f>6.29+1.255</f>
        <v>7.5449999999999999</v>
      </c>
      <c r="BP29" s="8">
        <v>2.83</v>
      </c>
      <c r="BQ29">
        <f>5.73+6.03+1.445</f>
        <v>13.205000000000002</v>
      </c>
      <c r="BR29">
        <v>3.9249999999999998</v>
      </c>
      <c r="BS29">
        <v>8.6950000000000003</v>
      </c>
      <c r="BT29">
        <v>8.06</v>
      </c>
      <c r="BU29">
        <v>3.15</v>
      </c>
      <c r="BV29">
        <v>11.015000000000001</v>
      </c>
      <c r="BW29">
        <v>3.61</v>
      </c>
    </row>
    <row r="30" spans="1:75" ht="15.75" x14ac:dyDescent="0.25">
      <c r="A30" s="3" t="s">
        <v>28</v>
      </c>
      <c r="B30" s="6">
        <f>7.395-0.24</f>
        <v>7.1549999999999994</v>
      </c>
      <c r="C30">
        <f>6.555-0.24</f>
        <v>6.3149999999999995</v>
      </c>
      <c r="D30">
        <f>5.6-0.24</f>
        <v>5.3599999999999994</v>
      </c>
      <c r="E30">
        <f>4.175-0.24</f>
        <v>3.9349999999999996</v>
      </c>
      <c r="F30">
        <f>3.59</f>
        <v>3.59</v>
      </c>
      <c r="G30">
        <f>0.8</f>
        <v>0.8</v>
      </c>
      <c r="H30">
        <v>6.61</v>
      </c>
      <c r="I30">
        <v>4.08</v>
      </c>
      <c r="J30">
        <f>1.665+6.735</f>
        <v>8.4</v>
      </c>
      <c r="K30">
        <f>6.985+0.89</f>
        <v>7.875</v>
      </c>
      <c r="L30">
        <f>6.53-0.24</f>
        <v>6.29</v>
      </c>
      <c r="M30">
        <f>3.16</f>
        <v>3.16</v>
      </c>
      <c r="N30">
        <f>1535+6755</f>
        <v>8290</v>
      </c>
      <c r="O30">
        <v>6.01</v>
      </c>
      <c r="P30">
        <f>2.405</f>
        <v>2.4049999999999998</v>
      </c>
      <c r="Q30">
        <f>4.215</f>
        <v>4.2149999999999999</v>
      </c>
      <c r="R30">
        <f>3.515</f>
        <v>3.5150000000000001</v>
      </c>
      <c r="S30">
        <v>6.1150000000000002</v>
      </c>
      <c r="T30">
        <f>6.62</f>
        <v>6.62</v>
      </c>
      <c r="U30">
        <f>7.155+2.04</f>
        <v>9.1950000000000003</v>
      </c>
      <c r="V30">
        <v>3.835</v>
      </c>
      <c r="W30">
        <f>5.85</f>
        <v>5.85</v>
      </c>
      <c r="X30">
        <v>7.0250000000000004</v>
      </c>
      <c r="Y30">
        <f>6.825+4.875+6.93</f>
        <v>18.63</v>
      </c>
      <c r="Z30">
        <f>6.13+6.925</f>
        <v>13.055</v>
      </c>
      <c r="AA30">
        <f>6.93+2.595</f>
        <v>9.5250000000000004</v>
      </c>
      <c r="AB30">
        <v>5.3449999999999998</v>
      </c>
      <c r="AC30">
        <f>6.55+1.665</f>
        <v>8.2149999999999999</v>
      </c>
      <c r="AD30">
        <v>2.41</v>
      </c>
      <c r="AE30">
        <v>6.93</v>
      </c>
      <c r="AF30">
        <v>3.8</v>
      </c>
      <c r="AG30">
        <v>6.02</v>
      </c>
      <c r="AH30">
        <v>2.875</v>
      </c>
      <c r="AI30">
        <v>5.89</v>
      </c>
      <c r="AJ30">
        <f>6.615+4.045</f>
        <v>10.66</v>
      </c>
      <c r="AK30">
        <v>6.12</v>
      </c>
      <c r="AL30">
        <v>4.9450000000000003</v>
      </c>
      <c r="AM30">
        <v>2.4900000000000002</v>
      </c>
      <c r="AN30">
        <v>5.3550000000000004</v>
      </c>
      <c r="AO30">
        <v>2.2549999999999999</v>
      </c>
      <c r="AP30">
        <v>1.39</v>
      </c>
      <c r="AQ30">
        <v>5.49</v>
      </c>
      <c r="AR30">
        <v>2.875</v>
      </c>
      <c r="AS30">
        <v>4.8499999999999996</v>
      </c>
      <c r="AT30">
        <f>6.925+2.23</f>
        <v>9.1549999999999994</v>
      </c>
      <c r="AU30">
        <v>5.2</v>
      </c>
      <c r="AV30">
        <f>7.025+1.305</f>
        <v>8.33</v>
      </c>
      <c r="AW30">
        <f>5.625</f>
        <v>5.625</v>
      </c>
      <c r="AX30">
        <v>1.7649999999999999</v>
      </c>
      <c r="AY30">
        <v>4.3650000000000002</v>
      </c>
      <c r="AZ30">
        <f>7.045+1.885</f>
        <v>8.93</v>
      </c>
      <c r="BA30">
        <v>4.9950000000000001</v>
      </c>
      <c r="BB30">
        <f>7.085+3.475</f>
        <v>10.56</v>
      </c>
      <c r="BC30">
        <v>5.48</v>
      </c>
      <c r="BD30">
        <v>3.06</v>
      </c>
      <c r="BE30">
        <v>4.82</v>
      </c>
      <c r="BF30">
        <f>6.37</f>
        <v>6.37</v>
      </c>
      <c r="BG30">
        <f>8.22</f>
        <v>8.2200000000000006</v>
      </c>
      <c r="BH30">
        <v>3.89</v>
      </c>
      <c r="BI30">
        <v>5.6849999999999996</v>
      </c>
      <c r="BJ30" s="8">
        <v>7.7949999999999999</v>
      </c>
      <c r="BK30" s="8">
        <v>7.83</v>
      </c>
      <c r="BL30" s="8">
        <v>2.08</v>
      </c>
      <c r="BM30" s="8">
        <v>8.49</v>
      </c>
      <c r="BN30">
        <f>9.73</f>
        <v>9.73</v>
      </c>
      <c r="BO30">
        <v>7.8</v>
      </c>
      <c r="BP30">
        <f>6.525+1.015</f>
        <v>7.54</v>
      </c>
      <c r="BQ30">
        <f>10.145</f>
        <v>10.145</v>
      </c>
      <c r="BR30">
        <v>2.2400000000000002</v>
      </c>
      <c r="BS30">
        <v>7.88</v>
      </c>
      <c r="BT30">
        <v>1.77</v>
      </c>
      <c r="BU30">
        <v>8.6150000000000002</v>
      </c>
      <c r="BV30">
        <v>5.83</v>
      </c>
      <c r="BW30">
        <f>6.025+6.215+2.18</f>
        <v>14.42</v>
      </c>
    </row>
    <row r="31" spans="1:75" ht="15.75" x14ac:dyDescent="0.25">
      <c r="A31" s="3" t="s">
        <v>29</v>
      </c>
      <c r="B31" s="4">
        <f>6.725+7.12-0.48</f>
        <v>13.364999999999998</v>
      </c>
      <c r="C31">
        <f>5.38+7.105-0.48</f>
        <v>12.004999999999999</v>
      </c>
      <c r="D31">
        <f>4.535+7.105-0.48</f>
        <v>11.16</v>
      </c>
      <c r="E31">
        <f>2.965+7.105-0.48</f>
        <v>9.59</v>
      </c>
      <c r="F31">
        <f>1.95+7.105</f>
        <v>9.0549999999999997</v>
      </c>
      <c r="G31">
        <f>4.78</f>
        <v>4.78</v>
      </c>
      <c r="H31">
        <f>4.09+6.595</f>
        <v>10.684999999999999</v>
      </c>
      <c r="I31">
        <f>6.595+2.905</f>
        <v>9.5</v>
      </c>
      <c r="J31">
        <f>1.525+6.345+6.81</f>
        <v>14.68</v>
      </c>
      <c r="K31">
        <f>7.06+6.94</f>
        <v>14</v>
      </c>
      <c r="L31">
        <f>7.06+6.04-0.48</f>
        <v>12.62</v>
      </c>
      <c r="M31">
        <f>7.025+2.05</f>
        <v>9.0749999999999993</v>
      </c>
      <c r="N31">
        <f>6580+5930</f>
        <v>12510</v>
      </c>
      <c r="O31">
        <f>5.665+5.93+6.055</f>
        <v>17.649999999999999</v>
      </c>
      <c r="P31">
        <f>6.065+6.45</f>
        <v>12.515000000000001</v>
      </c>
      <c r="Q31">
        <f>3.265+6.06</f>
        <v>9.3249999999999993</v>
      </c>
      <c r="R31">
        <f>2.635</f>
        <v>2.6349999999999998</v>
      </c>
      <c r="S31">
        <v>4.5999999999999996</v>
      </c>
      <c r="T31">
        <f>4.085</f>
        <v>4.085</v>
      </c>
      <c r="U31">
        <v>6.5750000000000002</v>
      </c>
      <c r="V31">
        <v>6.68</v>
      </c>
      <c r="W31">
        <f>6.78+2.745</f>
        <v>9.5250000000000004</v>
      </c>
      <c r="X31">
        <v>5.67</v>
      </c>
      <c r="Y31">
        <f>6.755+6.135</f>
        <v>12.89</v>
      </c>
      <c r="Z31">
        <f>7.095+6.875</f>
        <v>13.969999999999999</v>
      </c>
      <c r="AA31">
        <f>6.88+3.08</f>
        <v>9.9600000000000009</v>
      </c>
      <c r="AB31">
        <v>7.62</v>
      </c>
      <c r="AC31">
        <v>4.665</v>
      </c>
      <c r="AD31">
        <v>5.9450000000000003</v>
      </c>
      <c r="AE31">
        <v>3.84</v>
      </c>
      <c r="AF31">
        <v>5.3</v>
      </c>
      <c r="AG31">
        <f>6.815+3.585</f>
        <v>10.4</v>
      </c>
      <c r="AH31">
        <v>6.85</v>
      </c>
      <c r="AI31">
        <v>2.9950000000000001</v>
      </c>
      <c r="AJ31">
        <v>4.3099999999999996</v>
      </c>
      <c r="AK31">
        <f>6.595+3.55</f>
        <v>10.145</v>
      </c>
      <c r="AL31">
        <v>7.18</v>
      </c>
      <c r="AM31">
        <v>4.62</v>
      </c>
      <c r="AN31">
        <f>7.065+1.485</f>
        <v>8.5500000000000007</v>
      </c>
      <c r="AO31">
        <v>5.9</v>
      </c>
      <c r="AP31">
        <f>6.135+3.3235</f>
        <v>9.4585000000000008</v>
      </c>
      <c r="AQ31">
        <f>6.135+1.745</f>
        <v>7.88</v>
      </c>
      <c r="AR31">
        <v>3.6949999999999998</v>
      </c>
      <c r="AS31">
        <v>0.97</v>
      </c>
      <c r="AT31">
        <v>3.98</v>
      </c>
      <c r="AU31">
        <v>4.8250000000000002</v>
      </c>
      <c r="AV31">
        <f>1.95+6.09</f>
        <v>8.0399999999999991</v>
      </c>
      <c r="AW31">
        <f>6.47</f>
        <v>6.47</v>
      </c>
      <c r="AX31">
        <v>1.7350000000000001</v>
      </c>
      <c r="AY31">
        <v>5.43</v>
      </c>
      <c r="AZ31">
        <f>2.775+6.23</f>
        <v>9.0050000000000008</v>
      </c>
      <c r="BA31">
        <v>5.6449999999999996</v>
      </c>
      <c r="BB31">
        <f>6.82+1.25</f>
        <v>8.07</v>
      </c>
      <c r="BC31">
        <v>4.3499999999999996</v>
      </c>
      <c r="BD31">
        <f>6.595+1.555</f>
        <v>8.15</v>
      </c>
      <c r="BE31">
        <v>3.55</v>
      </c>
      <c r="BF31">
        <f>4.735</f>
        <v>4.7350000000000003</v>
      </c>
      <c r="BG31">
        <f>6.64+2.575</f>
        <v>9.2149999999999999</v>
      </c>
      <c r="BH31">
        <v>4.8600000000000003</v>
      </c>
      <c r="BI31">
        <v>8.4250000000000007</v>
      </c>
      <c r="BJ31" s="8">
        <v>3.79</v>
      </c>
      <c r="BK31" s="8">
        <v>4.1849999999999996</v>
      </c>
      <c r="BL31" s="8">
        <v>1.915</v>
      </c>
      <c r="BM31" s="8">
        <v>9.77</v>
      </c>
      <c r="BN31">
        <f>6.875+4.2</f>
        <v>11.074999999999999</v>
      </c>
      <c r="BO31">
        <f>7.39+4.295</f>
        <v>11.684999999999999</v>
      </c>
      <c r="BP31">
        <v>5.03</v>
      </c>
      <c r="BQ31">
        <f>1.87+6.735</f>
        <v>8.6050000000000004</v>
      </c>
      <c r="BR31">
        <v>9.9250000000000007</v>
      </c>
      <c r="BS31">
        <v>9.9450000000000003</v>
      </c>
      <c r="BT31">
        <v>3.22</v>
      </c>
      <c r="BU31">
        <f>6.32+5.795</f>
        <v>12.115</v>
      </c>
      <c r="BV31">
        <v>6.2350000000000003</v>
      </c>
      <c r="BW31">
        <f>8.655</f>
        <v>8.6549999999999994</v>
      </c>
    </row>
    <row r="32" spans="1:75" ht="15.75" x14ac:dyDescent="0.25">
      <c r="A32" s="3" t="s">
        <v>30</v>
      </c>
      <c r="B32" s="6">
        <f>7.25+7.365-0.48</f>
        <v>14.135</v>
      </c>
      <c r="C32">
        <f>5.805+7.245-0.48</f>
        <v>12.57</v>
      </c>
      <c r="D32">
        <f>4.335+7.245-0.48</f>
        <v>11.1</v>
      </c>
      <c r="E32">
        <f>1.345+7.245-0.48</f>
        <v>8.11</v>
      </c>
      <c r="F32">
        <f>7.48+7.18</f>
        <v>14.66</v>
      </c>
      <c r="G32">
        <f>3.635+7.18</f>
        <v>10.815</v>
      </c>
      <c r="H32">
        <f>2.37+7.845+7.18</f>
        <v>17.395</v>
      </c>
      <c r="I32">
        <f>7.845+5.445</f>
        <v>13.29</v>
      </c>
      <c r="J32">
        <f>1.195+7.59</f>
        <v>8.7850000000000001</v>
      </c>
      <c r="K32">
        <f>6.85+6.965</f>
        <v>13.815</v>
      </c>
      <c r="L32">
        <f>6.85+5.435-0.48</f>
        <v>11.805</v>
      </c>
      <c r="M32">
        <f>5.37</f>
        <v>5.37</v>
      </c>
      <c r="N32">
        <f>7060+2820</f>
        <v>9880</v>
      </c>
      <c r="O32">
        <v>5.7649999999999997</v>
      </c>
      <c r="P32">
        <f>1.29+6.68</f>
        <v>7.97</v>
      </c>
      <c r="Q32">
        <f>3.225+6.995</f>
        <v>10.220000000000001</v>
      </c>
      <c r="R32">
        <f>4.205</f>
        <v>4.2050000000000001</v>
      </c>
      <c r="S32">
        <v>0.26</v>
      </c>
      <c r="T32">
        <f>2+6.615</f>
        <v>8.6150000000000002</v>
      </c>
      <c r="U32">
        <f>1.655+6.61</f>
        <v>8.2650000000000006</v>
      </c>
      <c r="V32">
        <v>5.95</v>
      </c>
      <c r="W32">
        <f>6.81+7.16</f>
        <v>13.969999999999999</v>
      </c>
      <c r="X32">
        <f>7.205+4.96</f>
        <v>12.164999999999999</v>
      </c>
      <c r="Y32">
        <f>5.825+1.62</f>
        <v>7.4450000000000003</v>
      </c>
      <c r="Z32">
        <v>3.7349999999999999</v>
      </c>
      <c r="AA32">
        <f>6.95+2.9</f>
        <v>9.85</v>
      </c>
      <c r="AB32">
        <f>6.735+1.37</f>
        <v>8.1050000000000004</v>
      </c>
      <c r="AC32">
        <v>1.615</v>
      </c>
      <c r="AD32">
        <v>0.4</v>
      </c>
      <c r="AE32">
        <f>6.295+2.195</f>
        <v>8.49</v>
      </c>
      <c r="AF32">
        <f>7.025+2.65</f>
        <v>9.6750000000000007</v>
      </c>
      <c r="AG32">
        <v>12.234999999999999</v>
      </c>
      <c r="AH32">
        <v>6.1950000000000003</v>
      </c>
      <c r="AI32">
        <f>5.745+6.9+6.87</f>
        <v>19.515000000000001</v>
      </c>
      <c r="AJ32">
        <f>6.87+7.535</f>
        <v>14.405000000000001</v>
      </c>
      <c r="AK32">
        <f>6.87+1.325</f>
        <v>8.1950000000000003</v>
      </c>
      <c r="AL32">
        <f>6.485+1.91</f>
        <v>8.3949999999999996</v>
      </c>
      <c r="AM32">
        <f>6.575+3.87</f>
        <v>10.445</v>
      </c>
      <c r="AN32">
        <f>6.56+2.395</f>
        <v>8.9550000000000001</v>
      </c>
      <c r="AO32">
        <v>2.34</v>
      </c>
      <c r="AP32">
        <v>1.08</v>
      </c>
      <c r="AQ32">
        <v>6.415</v>
      </c>
      <c r="AR32">
        <v>5.3150000000000004</v>
      </c>
      <c r="AS32">
        <f>6.82+4.665</f>
        <v>11.484999999999999</v>
      </c>
      <c r="AT32">
        <v>2.5950000000000002</v>
      </c>
      <c r="AU32">
        <v>5.5250000000000004</v>
      </c>
      <c r="AV32">
        <f>6.97+2.03</f>
        <v>9</v>
      </c>
      <c r="AW32">
        <f>2.785+6.435</f>
        <v>9.2199999999999989</v>
      </c>
      <c r="AX32">
        <v>6.2649999999999997</v>
      </c>
      <c r="AY32">
        <f>6.83+1.32</f>
        <v>8.15</v>
      </c>
      <c r="AZ32">
        <f>6.4+2.085</f>
        <v>8.4849999999999994</v>
      </c>
      <c r="BA32">
        <v>6.2949999999999999</v>
      </c>
      <c r="BB32">
        <v>5.5549999999999997</v>
      </c>
      <c r="BC32">
        <f>5.21+6.63</f>
        <v>11.84</v>
      </c>
      <c r="BD32">
        <f>3.545+6.795</f>
        <v>10.34</v>
      </c>
      <c r="BE32">
        <f>7.26</f>
        <v>7.26</v>
      </c>
      <c r="BF32">
        <f>6.945+6.535</f>
        <v>13.48</v>
      </c>
      <c r="BG32">
        <v>6.97</v>
      </c>
      <c r="BH32">
        <v>7.75</v>
      </c>
      <c r="BI32">
        <v>2.5099999999999998</v>
      </c>
      <c r="BJ32" s="8">
        <v>9.51</v>
      </c>
      <c r="BK32" s="8">
        <v>8.41</v>
      </c>
      <c r="BL32">
        <f>4.965+7.235</f>
        <v>12.2</v>
      </c>
      <c r="BM32">
        <f>7.68+3.56</f>
        <v>11.24</v>
      </c>
      <c r="BN32">
        <f>5.385+7.03</f>
        <v>12.414999999999999</v>
      </c>
      <c r="BO32">
        <f>7.04+6.1</f>
        <v>13.14</v>
      </c>
      <c r="BP32">
        <f>6.93+1.71+6.58</f>
        <v>15.22</v>
      </c>
      <c r="BQ32">
        <f>6.585+4.84</f>
        <v>11.425000000000001</v>
      </c>
      <c r="BR32">
        <f>6.82+6.68+1.96</f>
        <v>15.46</v>
      </c>
      <c r="BS32">
        <f>6.87+6.255</f>
        <v>13.125</v>
      </c>
      <c r="BT32">
        <v>9.82</v>
      </c>
      <c r="BU32">
        <v>6.94</v>
      </c>
      <c r="BV32">
        <v>9.9499999999999993</v>
      </c>
      <c r="BW32">
        <f>7.505+6.89</f>
        <v>14.395</v>
      </c>
    </row>
    <row r="33" spans="1:75" ht="15.75" x14ac:dyDescent="0.25">
      <c r="A33" s="3" t="s">
        <v>31</v>
      </c>
      <c r="B33" s="4">
        <f>6.01+5.7-0.48</f>
        <v>11.23</v>
      </c>
      <c r="C33">
        <f>3.2+6.05-0.48</f>
        <v>8.77</v>
      </c>
      <c r="D33">
        <f>1.925+6.005-0.48</f>
        <v>7.4499999999999993</v>
      </c>
      <c r="E33">
        <f>4.44-0.24</f>
        <v>4.2</v>
      </c>
      <c r="F33">
        <f>3.8+5.985+5.485</f>
        <v>15.27</v>
      </c>
      <c r="G33">
        <f>3.82+5.985</f>
        <v>9.8049999999999997</v>
      </c>
      <c r="H33">
        <f>6.78+6.33</f>
        <v>13.11</v>
      </c>
      <c r="I33">
        <f>6.33+1.225</f>
        <v>7.5549999999999997</v>
      </c>
      <c r="J33">
        <f>2.955+6.69</f>
        <v>9.6449999999999996</v>
      </c>
      <c r="K33">
        <f>6.435+6.935+2.02</f>
        <v>15.389999999999999</v>
      </c>
      <c r="L33">
        <f>6.435+7.91-0.48</f>
        <v>13.864999999999998</v>
      </c>
      <c r="M33">
        <f>6.435+2.6</f>
        <v>9.0350000000000001</v>
      </c>
      <c r="N33">
        <f>6475+5500</f>
        <v>11975</v>
      </c>
      <c r="O33">
        <f>5.5+2.995</f>
        <v>8.495000000000001</v>
      </c>
      <c r="P33">
        <f>6.945</f>
        <v>6.9450000000000003</v>
      </c>
      <c r="Q33">
        <f>7.08+7.47+6.49+7.25+7.14+6.88+3.105+7.44+5.255+5.32+6.95+6.205+5.855+6.65+6.48+7.135</f>
        <v>102.70500000000001</v>
      </c>
      <c r="R33">
        <f>6.425+7.16+6.245+6.895+5.93+7.23+6.89</f>
        <v>46.775000000000006</v>
      </c>
      <c r="S33">
        <f>2.77+7.455+7.135+6.65+7.47+6.49</f>
        <v>37.97</v>
      </c>
      <c r="T33">
        <f>4.3+7.47+6.485</f>
        <v>18.254999999999999</v>
      </c>
      <c r="U33">
        <f>6.46+2.715+7.47</f>
        <v>16.645</v>
      </c>
      <c r="V33">
        <f>7.48+2.39</f>
        <v>9.870000000000001</v>
      </c>
      <c r="W33">
        <f>2.005+7.21</f>
        <v>9.2149999999999999</v>
      </c>
      <c r="X33">
        <v>7.8449999999999998</v>
      </c>
      <c r="Y33">
        <f>5.325+5.05</f>
        <v>10.375</v>
      </c>
      <c r="Z33">
        <v>2.8250000000000002</v>
      </c>
      <c r="AA33">
        <f>6.745+2.935</f>
        <v>9.68</v>
      </c>
      <c r="AB33">
        <f>7.17+4.93</f>
        <v>12.1</v>
      </c>
      <c r="AC33">
        <f>7.17+2.455</f>
        <v>9.625</v>
      </c>
      <c r="AD33">
        <v>2.9550000000000001</v>
      </c>
      <c r="AE33">
        <f>6.87+5.455</f>
        <v>12.324999999999999</v>
      </c>
      <c r="AF33">
        <f>6.875+1.435</f>
        <v>8.31</v>
      </c>
      <c r="AG33">
        <f>5.68+4.12</f>
        <v>9.8000000000000007</v>
      </c>
      <c r="AH33">
        <v>4.26</v>
      </c>
      <c r="AI33">
        <v>5.2649999999999997</v>
      </c>
      <c r="AJ33">
        <f>6.325+1.925</f>
        <v>8.25</v>
      </c>
      <c r="AK33">
        <v>6.32</v>
      </c>
      <c r="AL33">
        <v>3.56</v>
      </c>
      <c r="AM33">
        <f>6.225+1.86</f>
        <v>8.0849999999999991</v>
      </c>
      <c r="AN33">
        <v>6.46</v>
      </c>
      <c r="AO33">
        <v>2.2999999999999998</v>
      </c>
      <c r="AP33">
        <f>6.555+3.525</f>
        <v>10.08</v>
      </c>
      <c r="AQ33">
        <f>6.56+1.355</f>
        <v>7.9149999999999991</v>
      </c>
      <c r="AR33">
        <v>6.61</v>
      </c>
      <c r="AS33">
        <v>4.2</v>
      </c>
      <c r="AT33">
        <f>6.735+2.04</f>
        <v>8.7750000000000004</v>
      </c>
      <c r="AU33">
        <v>4.7249999999999996</v>
      </c>
      <c r="AV33">
        <f>6.22+1.205</f>
        <v>7.4249999999999998</v>
      </c>
      <c r="AW33">
        <f>4.385</f>
        <v>4.3849999999999998</v>
      </c>
      <c r="AX33">
        <v>7.1550000000000002</v>
      </c>
      <c r="AY33">
        <v>4.0949999999999998</v>
      </c>
      <c r="AZ33">
        <v>6.2050000000000001</v>
      </c>
      <c r="BA33">
        <f>6.895+4.13</f>
        <v>11.024999999999999</v>
      </c>
      <c r="BB33">
        <f>6.895+1.6</f>
        <v>8.4949999999999992</v>
      </c>
      <c r="BC33">
        <v>4.41</v>
      </c>
      <c r="BD33">
        <v>0.53500000000000003</v>
      </c>
      <c r="BE33">
        <f>6.385+4.535</f>
        <v>10.92</v>
      </c>
      <c r="BF33">
        <f>6.35+5.31</f>
        <v>11.66</v>
      </c>
      <c r="BG33">
        <v>8.8350000000000009</v>
      </c>
      <c r="BH33">
        <v>5.4450000000000003</v>
      </c>
      <c r="BI33">
        <v>4.83</v>
      </c>
      <c r="BJ33" s="8">
        <v>8.0649999999999995</v>
      </c>
      <c r="BK33" s="8">
        <v>6.7</v>
      </c>
      <c r="BL33" s="8">
        <v>1.17</v>
      </c>
      <c r="BM33">
        <f>7+5.53</f>
        <v>12.530000000000001</v>
      </c>
      <c r="BN33">
        <f>6.4+6.99+4.33</f>
        <v>17.72</v>
      </c>
      <c r="BO33">
        <f>6.76+6.785</f>
        <v>13.545</v>
      </c>
      <c r="BP33">
        <f>6.765+6.69+7.24</f>
        <v>20.695</v>
      </c>
      <c r="BQ33">
        <f>6.55+6.765+3.235+4.075+7.09+6.575+6.35+6.435</f>
        <v>47.075000000000003</v>
      </c>
      <c r="BR33">
        <v>2.5249999999999999</v>
      </c>
      <c r="BS33">
        <v>1.105</v>
      </c>
      <c r="BT33">
        <v>6.6349999999999998</v>
      </c>
      <c r="BU33">
        <v>5.7350000000000003</v>
      </c>
      <c r="BV33">
        <v>11.955</v>
      </c>
      <c r="BW33">
        <f>6.78+6.95</f>
        <v>13.73</v>
      </c>
    </row>
    <row r="34" spans="1:75" ht="15.75" x14ac:dyDescent="0.25">
      <c r="A34" s="3" t="s">
        <v>32</v>
      </c>
      <c r="B34" s="6">
        <f>5.815-0.24</f>
        <v>5.5750000000000002</v>
      </c>
      <c r="C34">
        <f>5.49-0.24</f>
        <v>5.25</v>
      </c>
      <c r="D34">
        <f>5.3-0.24</f>
        <v>5.0599999999999996</v>
      </c>
      <c r="E34">
        <f>4.775-0.24</f>
        <v>4.5350000000000001</v>
      </c>
      <c r="F34">
        <f>4.42</f>
        <v>4.42</v>
      </c>
      <c r="G34">
        <f>3.15</f>
        <v>3.15</v>
      </c>
      <c r="H34">
        <v>1.99</v>
      </c>
      <c r="I34">
        <v>4.49</v>
      </c>
      <c r="J34">
        <v>2.6150000000000002</v>
      </c>
      <c r="K34">
        <f>6.715+1.005</f>
        <v>7.72</v>
      </c>
      <c r="L34">
        <f>6.715+0.755-0.48</f>
        <v>6.99</v>
      </c>
      <c r="M34">
        <f>4.065</f>
        <v>4.0650000000000004</v>
      </c>
      <c r="N34">
        <f>3100+6240</f>
        <v>9340</v>
      </c>
      <c r="O34">
        <f>2.67+6.235</f>
        <v>8.9050000000000011</v>
      </c>
      <c r="P34">
        <f>5.77</f>
        <v>5.77</v>
      </c>
      <c r="Q34">
        <f>3.765</f>
        <v>3.7650000000000001</v>
      </c>
      <c r="R34">
        <f>5.395</f>
        <v>5.3949999999999996</v>
      </c>
      <c r="S34">
        <f>3.47+6.96</f>
        <v>10.43</v>
      </c>
      <c r="T34">
        <f>6.255</f>
        <v>6.2549999999999999</v>
      </c>
      <c r="U34">
        <f>6.985+3.6</f>
        <v>10.585000000000001</v>
      </c>
      <c r="V34">
        <v>7.1</v>
      </c>
      <c r="W34">
        <f>5.355</f>
        <v>5.3550000000000004</v>
      </c>
      <c r="X34">
        <v>3.59</v>
      </c>
      <c r="Y34">
        <v>6.8049999999999997</v>
      </c>
      <c r="Z34">
        <v>4.4850000000000003</v>
      </c>
      <c r="AA34">
        <v>3.51</v>
      </c>
      <c r="AB34">
        <v>2.2250000000000001</v>
      </c>
      <c r="AC34">
        <v>7.37</v>
      </c>
      <c r="AD34">
        <v>6.1550000000000002</v>
      </c>
      <c r="AE34">
        <v>5.0049999999999999</v>
      </c>
      <c r="AF34">
        <v>3.915</v>
      </c>
      <c r="AG34">
        <v>3.56</v>
      </c>
      <c r="AH34">
        <v>3.0350000000000001</v>
      </c>
      <c r="AI34">
        <v>2.5649999999999999</v>
      </c>
      <c r="AJ34">
        <v>1.8</v>
      </c>
      <c r="AK34">
        <v>1.27</v>
      </c>
      <c r="AL34">
        <v>6.43</v>
      </c>
      <c r="AM34">
        <v>6.07</v>
      </c>
      <c r="AN34">
        <v>4.6749999999999998</v>
      </c>
      <c r="AO34">
        <v>3.66</v>
      </c>
      <c r="AP34">
        <v>2.0449999999999999</v>
      </c>
      <c r="AQ34">
        <f>6.12+1.035</f>
        <v>7.1550000000000002</v>
      </c>
      <c r="AR34">
        <v>5.93</v>
      </c>
      <c r="AS34">
        <v>5.08</v>
      </c>
      <c r="AT34">
        <v>4.49</v>
      </c>
      <c r="AU34">
        <v>3.6150000000000002</v>
      </c>
      <c r="AV34">
        <v>3.3250000000000002</v>
      </c>
      <c r="AW34">
        <f>2.455</f>
        <v>2.4550000000000001</v>
      </c>
      <c r="AX34">
        <v>0.55500000000000005</v>
      </c>
      <c r="AY34">
        <v>5.61</v>
      </c>
      <c r="AZ34">
        <v>4.42</v>
      </c>
      <c r="BA34">
        <v>3.76</v>
      </c>
      <c r="BB34">
        <v>2.4449999999999998</v>
      </c>
      <c r="BC34">
        <f>5.775+1.85</f>
        <v>7.625</v>
      </c>
      <c r="BD34">
        <f>5.78+1.395</f>
        <v>7.1750000000000007</v>
      </c>
      <c r="BE34">
        <v>5.82</v>
      </c>
      <c r="BF34">
        <f>4.745</f>
        <v>4.7450000000000001</v>
      </c>
      <c r="BG34">
        <v>4.3</v>
      </c>
      <c r="BH34">
        <v>3.56</v>
      </c>
      <c r="BI34">
        <v>1.855</v>
      </c>
      <c r="BJ34" s="8">
        <v>7.15</v>
      </c>
      <c r="BK34" s="8">
        <v>5.0750000000000002</v>
      </c>
      <c r="BL34" s="8">
        <v>2.2799999999999998</v>
      </c>
      <c r="BM34" s="8">
        <v>8.35</v>
      </c>
      <c r="BN34" s="8">
        <v>5.23</v>
      </c>
      <c r="BO34" s="8">
        <v>8.8849999999999998</v>
      </c>
      <c r="BP34">
        <f>6.55+0.94</f>
        <v>7.49</v>
      </c>
      <c r="BQ34">
        <f>6.54</f>
        <v>6.54</v>
      </c>
      <c r="BR34">
        <v>4.5750000000000002</v>
      </c>
      <c r="BS34">
        <v>8.9149999999999991</v>
      </c>
      <c r="BT34">
        <v>6.27</v>
      </c>
      <c r="BU34">
        <v>4.8099999999999996</v>
      </c>
      <c r="BV34">
        <v>9.5649999999999995</v>
      </c>
      <c r="BW34">
        <f>6.38+1.04</f>
        <v>7.42</v>
      </c>
    </row>
    <row r="35" spans="1:75" ht="15.75" x14ac:dyDescent="0.25">
      <c r="A35" s="3" t="s">
        <v>33</v>
      </c>
      <c r="B35" s="4">
        <f>6.95+6.71-0.48</f>
        <v>13.18</v>
      </c>
      <c r="C35">
        <f>5.465+7.11-0.48</f>
        <v>12.094999999999999</v>
      </c>
      <c r="D35">
        <f>5.3+7.105-0.48</f>
        <v>11.925000000000001</v>
      </c>
      <c r="E35">
        <f>7.105+2.405-0.48</f>
        <v>9.0299999999999994</v>
      </c>
      <c r="F35">
        <f>2.115+7.105</f>
        <v>9.2200000000000006</v>
      </c>
      <c r="G35">
        <f>6.435</f>
        <v>6.4349999999999996</v>
      </c>
      <c r="H35">
        <f>5.07+6.725</f>
        <v>11.795</v>
      </c>
      <c r="I35">
        <f>6.725+2.915</f>
        <v>9.64</v>
      </c>
      <c r="J35">
        <v>6.42</v>
      </c>
      <c r="K35">
        <f>4.025</f>
        <v>4.0250000000000004</v>
      </c>
      <c r="L35">
        <f>3.415-0.24</f>
        <v>3.1749999999999998</v>
      </c>
      <c r="M35">
        <f>0.645</f>
        <v>0.64500000000000002</v>
      </c>
      <c r="N35">
        <v>7025</v>
      </c>
      <c r="O35">
        <v>5.15</v>
      </c>
      <c r="P35">
        <f>0</f>
        <v>0</v>
      </c>
      <c r="Q35">
        <f>4.56+7.075</f>
        <v>11.635</v>
      </c>
      <c r="R35">
        <f>6.52</f>
        <v>6.52</v>
      </c>
      <c r="S35">
        <v>8.1999999999999993</v>
      </c>
      <c r="T35">
        <f>2.92</f>
        <v>2.92</v>
      </c>
      <c r="U35">
        <f>4.915+6.605</f>
        <v>11.52</v>
      </c>
      <c r="V35">
        <v>6.4550000000000001</v>
      </c>
      <c r="W35">
        <f>6.825+4.005</f>
        <v>10.83</v>
      </c>
      <c r="X35">
        <v>6.7549999999999999</v>
      </c>
      <c r="Y35">
        <f>6.85+3.2</f>
        <v>10.050000000000001</v>
      </c>
      <c r="Z35">
        <v>6.1749999999999998</v>
      </c>
      <c r="AA35">
        <f>7.32+2.465</f>
        <v>9.7850000000000001</v>
      </c>
      <c r="AB35">
        <v>7.085</v>
      </c>
      <c r="AC35">
        <v>4.26</v>
      </c>
      <c r="AD35">
        <v>6.4850000000000003</v>
      </c>
      <c r="AE35">
        <v>3.38</v>
      </c>
      <c r="AF35">
        <v>5.81</v>
      </c>
      <c r="AG35">
        <f>6.82+3.22</f>
        <v>10.040000000000001</v>
      </c>
      <c r="AH35">
        <v>6.1550000000000002</v>
      </c>
      <c r="AI35">
        <v>4.74</v>
      </c>
      <c r="AJ35">
        <f>7.24+1.715</f>
        <v>8.9550000000000001</v>
      </c>
      <c r="AK35">
        <v>7.085</v>
      </c>
      <c r="AL35">
        <v>5.52</v>
      </c>
      <c r="AM35">
        <v>3.4649999999999999</v>
      </c>
      <c r="AN35">
        <f>7.135+1.49</f>
        <v>8.625</v>
      </c>
      <c r="AO35">
        <v>5.97</v>
      </c>
      <c r="AP35">
        <v>1.4650000000000001</v>
      </c>
      <c r="AQ35">
        <f>6.665+5.02</f>
        <v>11.684999999999999</v>
      </c>
      <c r="AR35">
        <f>2.215+6.67</f>
        <v>8.8849999999999998</v>
      </c>
      <c r="AS35">
        <v>5.7</v>
      </c>
      <c r="AT35">
        <v>3.395</v>
      </c>
      <c r="AU35">
        <v>6.1</v>
      </c>
      <c r="AV35">
        <v>3.93</v>
      </c>
      <c r="AW35">
        <f>6.805+1.455</f>
        <v>8.26</v>
      </c>
      <c r="AX35">
        <v>3.05</v>
      </c>
      <c r="AY35">
        <v>7.55</v>
      </c>
      <c r="AZ35">
        <v>5.52</v>
      </c>
      <c r="BA35">
        <f>6.4+2.63</f>
        <v>9.0300000000000011</v>
      </c>
      <c r="BB35">
        <f>6.46</f>
        <v>6.46</v>
      </c>
      <c r="BC35">
        <v>4.17</v>
      </c>
      <c r="BD35">
        <v>6.8650000000000002</v>
      </c>
      <c r="BE35">
        <f>6.555+5.285</f>
        <v>11.84</v>
      </c>
      <c r="BF35">
        <f>6.555+0.84</f>
        <v>7.3949999999999996</v>
      </c>
      <c r="BG35">
        <f>3.39+6.54</f>
        <v>9.93</v>
      </c>
      <c r="BH35">
        <v>7.9</v>
      </c>
      <c r="BI35">
        <v>4.24</v>
      </c>
      <c r="BJ35" s="8">
        <v>7.27</v>
      </c>
      <c r="BK35" s="8">
        <v>8.5</v>
      </c>
      <c r="BL35" s="8">
        <v>3.585</v>
      </c>
      <c r="BM35" s="8">
        <v>5.09</v>
      </c>
      <c r="BN35" s="8">
        <v>7.43</v>
      </c>
      <c r="BO35" s="8">
        <v>8.7949999999999999</v>
      </c>
      <c r="BP35">
        <f>6.58+3.06</f>
        <v>9.64</v>
      </c>
      <c r="BQ35">
        <f>4.36+6.585</f>
        <v>10.945</v>
      </c>
      <c r="BR35">
        <v>8.09</v>
      </c>
      <c r="BS35">
        <v>1.96</v>
      </c>
      <c r="BT35">
        <v>6.5250000000000004</v>
      </c>
      <c r="BU35">
        <v>2.5649999999999999</v>
      </c>
      <c r="BV35">
        <v>5.0449999999999999</v>
      </c>
      <c r="BW35">
        <f>6.975+2.265</f>
        <v>9.24</v>
      </c>
    </row>
    <row r="36" spans="1:75" ht="15.75" x14ac:dyDescent="0.25">
      <c r="A36" s="3" t="s">
        <v>34</v>
      </c>
      <c r="B36" s="6">
        <f>6.715+6.305-0.48</f>
        <v>12.54</v>
      </c>
      <c r="C36">
        <f>4.215+6.705-0.48</f>
        <v>10.44</v>
      </c>
      <c r="D36">
        <f>3.39+6.705-0.48</f>
        <v>9.6150000000000002</v>
      </c>
      <c r="E36">
        <f>1.34+6.71-0.48</f>
        <v>7.57</v>
      </c>
      <c r="F36">
        <f>7.1+6.085</f>
        <v>13.184999999999999</v>
      </c>
      <c r="G36">
        <f>1.42+7.105</f>
        <v>8.5250000000000004</v>
      </c>
      <c r="H36">
        <f>7.27+7.14</f>
        <v>14.41</v>
      </c>
      <c r="I36">
        <f>7.14+4.78</f>
        <v>11.92</v>
      </c>
      <c r="J36">
        <v>5.68</v>
      </c>
      <c r="K36">
        <f>6.895+3.465</f>
        <v>10.36</v>
      </c>
      <c r="L36">
        <f>6.89+2.77-0.48</f>
        <v>9.18</v>
      </c>
      <c r="M36">
        <f>6.89+4.415</f>
        <v>11.305</v>
      </c>
      <c r="N36">
        <f>2840+6820</f>
        <v>9660</v>
      </c>
      <c r="O36">
        <v>6.17</v>
      </c>
      <c r="P36">
        <f>6.945</f>
        <v>6.9450000000000003</v>
      </c>
      <c r="Q36">
        <f>6.77</f>
        <v>6.77</v>
      </c>
      <c r="R36">
        <v>0</v>
      </c>
      <c r="S36">
        <f>7.365+2.015</f>
        <v>9.3800000000000008</v>
      </c>
      <c r="T36">
        <f>7.545+2.58</f>
        <v>10.125</v>
      </c>
      <c r="U36">
        <f>7.4+5.26</f>
        <v>12.66</v>
      </c>
      <c r="V36">
        <f>7.41+2.47</f>
        <v>9.8800000000000008</v>
      </c>
      <c r="W36">
        <f>6.98+3.78</f>
        <v>10.76</v>
      </c>
      <c r="X36">
        <f>7.04+5.905</f>
        <v>12.945</v>
      </c>
      <c r="Y36">
        <f>7.04+2.035+6.76</f>
        <v>15.834999999999999</v>
      </c>
      <c r="Z36">
        <f>6.735+1.695</f>
        <v>8.43</v>
      </c>
      <c r="AA36">
        <f>6.43+4.04</f>
        <v>10.469999999999999</v>
      </c>
      <c r="AB36">
        <f>6.425+0.93</f>
        <v>7.3549999999999995</v>
      </c>
      <c r="AC36">
        <v>4.7300000000000004</v>
      </c>
      <c r="AD36">
        <v>7.64</v>
      </c>
      <c r="AE36">
        <v>3.91</v>
      </c>
      <c r="AF36">
        <v>7.0149999999999997</v>
      </c>
      <c r="AG36">
        <f>6.9+1.78</f>
        <v>8.68</v>
      </c>
      <c r="AH36">
        <v>6.5949999999999998</v>
      </c>
      <c r="AI36">
        <v>4.49</v>
      </c>
      <c r="AJ36">
        <f>6.8+2.365</f>
        <v>9.1649999999999991</v>
      </c>
      <c r="AK36">
        <v>6.7350000000000003</v>
      </c>
      <c r="AL36">
        <v>4.92</v>
      </c>
      <c r="AM36">
        <v>3.85</v>
      </c>
      <c r="AN36">
        <v>7</v>
      </c>
      <c r="AO36">
        <v>4.8049999999999997</v>
      </c>
      <c r="AP36">
        <f>6.285+2.17</f>
        <v>8.4550000000000001</v>
      </c>
      <c r="AQ36">
        <v>5.43</v>
      </c>
      <c r="AR36">
        <f>2.735+6.895</f>
        <v>9.629999999999999</v>
      </c>
      <c r="AS36">
        <v>6.59</v>
      </c>
      <c r="AT36">
        <v>2.9849999999999999</v>
      </c>
      <c r="AU36">
        <v>3.0950000000000002</v>
      </c>
      <c r="AV36">
        <v>4.5</v>
      </c>
      <c r="AW36">
        <f>6.87+1.125</f>
        <v>7.9950000000000001</v>
      </c>
      <c r="AX36">
        <v>4.43</v>
      </c>
      <c r="AY36">
        <f>6.565+2.385</f>
        <v>8.9499999999999993</v>
      </c>
      <c r="AZ36">
        <v>5.34</v>
      </c>
      <c r="BA36">
        <f>6.905+2.195</f>
        <v>9.1</v>
      </c>
      <c r="BB36">
        <v>4.7450000000000001</v>
      </c>
      <c r="BC36">
        <f>6.75+1.895</f>
        <v>8.6449999999999996</v>
      </c>
      <c r="BD36">
        <v>3.8149999999999999</v>
      </c>
      <c r="BE36">
        <v>4.9000000000000004</v>
      </c>
      <c r="BF36">
        <f>6.825</f>
        <v>6.8250000000000002</v>
      </c>
      <c r="BG36">
        <v>9.98</v>
      </c>
      <c r="BH36">
        <v>5.99</v>
      </c>
      <c r="BI36">
        <v>7.7249999999999996</v>
      </c>
      <c r="BJ36" s="8">
        <v>4.9550000000000001</v>
      </c>
      <c r="BK36" s="8">
        <v>1</v>
      </c>
      <c r="BL36" s="8">
        <v>0</v>
      </c>
      <c r="BM36" s="8">
        <v>6.8849999999999998</v>
      </c>
      <c r="BN36" s="8">
        <v>0</v>
      </c>
      <c r="BO36">
        <f>5.985+5.22</f>
        <v>11.205</v>
      </c>
      <c r="BP36">
        <v>5.9450000000000003</v>
      </c>
      <c r="BQ36">
        <f>6.36+6.6+3.675</f>
        <v>16.635000000000002</v>
      </c>
      <c r="BR36">
        <f>4.465+6</f>
        <v>10.465</v>
      </c>
      <c r="BS36">
        <v>10.24</v>
      </c>
      <c r="BT36">
        <v>5.085</v>
      </c>
      <c r="BU36">
        <v>6.165</v>
      </c>
      <c r="BV36">
        <v>6.4249999999999998</v>
      </c>
      <c r="BW36">
        <v>5.625</v>
      </c>
    </row>
    <row r="37" spans="1:75" ht="15.75" x14ac:dyDescent="0.25">
      <c r="A37" s="3" t="s">
        <v>35</v>
      </c>
      <c r="B37" s="4">
        <f>7.21+6.69-0.48</f>
        <v>13.42</v>
      </c>
      <c r="C37">
        <f>5.085+6.69</f>
        <v>11.775</v>
      </c>
      <c r="D37">
        <f>3.595+6.685-0.48</f>
        <v>9.7999999999999989</v>
      </c>
      <c r="E37">
        <f>7.195-0.24</f>
        <v>6.9550000000000001</v>
      </c>
      <c r="F37">
        <f>5.605+6.53</f>
        <v>12.135000000000002</v>
      </c>
      <c r="G37">
        <f>2.855+6.53</f>
        <v>9.3849999999999998</v>
      </c>
      <c r="H37">
        <v>7.2949999999999999</v>
      </c>
      <c r="I37">
        <v>2.2050000000000001</v>
      </c>
      <c r="J37">
        <f>3.17+6.2</f>
        <v>9.370000000000001</v>
      </c>
      <c r="K37">
        <f>5.785+6.655</f>
        <v>12.440000000000001</v>
      </c>
      <c r="L37">
        <f>4.425+6.66-0.48</f>
        <v>10.605</v>
      </c>
      <c r="M37">
        <f>6.89</f>
        <v>6.89</v>
      </c>
      <c r="N37">
        <f>6820+4643</f>
        <v>11463</v>
      </c>
      <c r="O37">
        <f>6.82+3.24</f>
        <v>10.06</v>
      </c>
      <c r="P37">
        <f>2.92</f>
        <v>2.92</v>
      </c>
      <c r="Q37">
        <f>5.315</f>
        <v>5.3150000000000004</v>
      </c>
      <c r="R37">
        <f>5.03</f>
        <v>5.03</v>
      </c>
      <c r="S37">
        <v>5.64</v>
      </c>
      <c r="T37">
        <f>4.505</f>
        <v>4.5049999999999999</v>
      </c>
      <c r="U37">
        <f>6.025</f>
        <v>6.0250000000000004</v>
      </c>
      <c r="V37">
        <f>6.725+1.71</f>
        <v>8.4349999999999987</v>
      </c>
      <c r="W37">
        <f>6.735+3.015</f>
        <v>9.75</v>
      </c>
      <c r="X37">
        <v>4.83</v>
      </c>
      <c r="Y37">
        <f>4.93+6.905</f>
        <v>11.835000000000001</v>
      </c>
      <c r="Z37">
        <f>7.12+3.375</f>
        <v>10.495000000000001</v>
      </c>
      <c r="AA37">
        <f>7.22+5.225</f>
        <v>12.445</v>
      </c>
      <c r="AB37">
        <f>7.22+2.75</f>
        <v>9.9699999999999989</v>
      </c>
      <c r="AC37">
        <v>6.27</v>
      </c>
      <c r="AD37">
        <f>6.63+2.31</f>
        <v>8.94</v>
      </c>
      <c r="AE37">
        <v>4.92</v>
      </c>
      <c r="AF37">
        <v>7.2549999999999999</v>
      </c>
      <c r="AG37">
        <f>6.825+3.985</f>
        <v>10.81</v>
      </c>
      <c r="AH37">
        <v>6.18</v>
      </c>
      <c r="AI37">
        <f>6.465+2.635</f>
        <v>9.1</v>
      </c>
      <c r="AJ37">
        <v>4.7649999999999997</v>
      </c>
      <c r="AK37">
        <f>6.43+3.445</f>
        <v>9.875</v>
      </c>
      <c r="AL37">
        <v>4.7750000000000004</v>
      </c>
      <c r="AM37">
        <f>6.055+2.885</f>
        <v>8.94</v>
      </c>
      <c r="AN37">
        <v>4.9649999999999999</v>
      </c>
      <c r="AO37">
        <v>1.91</v>
      </c>
      <c r="AP37">
        <v>3.605</v>
      </c>
      <c r="AQ37">
        <v>5.4649999999999999</v>
      </c>
      <c r="AR37">
        <v>6.875</v>
      </c>
      <c r="AS37">
        <f>6.555+3.33</f>
        <v>9.8849999999999998</v>
      </c>
      <c r="AT37">
        <v>5.835</v>
      </c>
      <c r="AU37">
        <f>1.18+6.7</f>
        <v>7.88</v>
      </c>
      <c r="AV37">
        <f>6.605+2.495</f>
        <v>9.1000000000000014</v>
      </c>
      <c r="AW37">
        <f>7.14</f>
        <v>7.14</v>
      </c>
      <c r="AX37">
        <v>1.08</v>
      </c>
      <c r="AY37">
        <v>2.81</v>
      </c>
      <c r="AZ37">
        <f>7.025+6.35</f>
        <v>13.375</v>
      </c>
      <c r="BA37">
        <f>7.02+2.43</f>
        <v>9.4499999999999993</v>
      </c>
      <c r="BB37">
        <v>7.085</v>
      </c>
      <c r="BC37">
        <f>6.425+4.225</f>
        <v>10.649999999999999</v>
      </c>
      <c r="BD37">
        <v>5.78</v>
      </c>
      <c r="BE37">
        <f>6.31+2.595</f>
        <v>8.9049999999999994</v>
      </c>
      <c r="BF37">
        <f>6.535+4.305</f>
        <v>10.84</v>
      </c>
      <c r="BG37">
        <f>6.585+0.89</f>
        <v>7.4749999999999996</v>
      </c>
      <c r="BH37">
        <v>1.85</v>
      </c>
      <c r="BI37">
        <v>2.2850000000000001</v>
      </c>
      <c r="BJ37" s="8">
        <v>3.65</v>
      </c>
      <c r="BK37">
        <f>6.825+4.315</f>
        <v>11.14</v>
      </c>
      <c r="BL37" s="8">
        <v>5.4450000000000003</v>
      </c>
      <c r="BM37" s="8">
        <v>3.94</v>
      </c>
      <c r="BN37" s="8">
        <v>6.0449999999999999</v>
      </c>
      <c r="BO37" s="8">
        <v>5.5149999999999997</v>
      </c>
      <c r="BP37" s="8">
        <v>4.5</v>
      </c>
      <c r="BQ37">
        <f>1.305+7.415</f>
        <v>8.7200000000000006</v>
      </c>
      <c r="BR37">
        <v>4.3449999999999998</v>
      </c>
      <c r="BS37">
        <v>3.88</v>
      </c>
      <c r="BT37">
        <v>1.97</v>
      </c>
      <c r="BU37">
        <v>10.050000000000001</v>
      </c>
      <c r="BV37">
        <v>11.345000000000001</v>
      </c>
      <c r="BW37">
        <v>7.62</v>
      </c>
    </row>
    <row r="38" spans="1:75" ht="15.75" x14ac:dyDescent="0.25">
      <c r="A38" s="3" t="s">
        <v>36</v>
      </c>
      <c r="B38" s="6">
        <f>6.845+6.825-0.48</f>
        <v>13.19</v>
      </c>
      <c r="C38">
        <f>6.24+6.84-0.48</f>
        <v>12.6</v>
      </c>
      <c r="D38">
        <f>5.96+6.835-0.48</f>
        <v>12.315</v>
      </c>
      <c r="E38">
        <f>4.74+6.835-0.48</f>
        <v>11.094999999999999</v>
      </c>
      <c r="F38">
        <f>4.265+6.835</f>
        <v>11.1</v>
      </c>
      <c r="G38">
        <f>3.055+6.84</f>
        <v>9.8949999999999996</v>
      </c>
      <c r="H38">
        <f>2.77+6.84</f>
        <v>9.61</v>
      </c>
      <c r="I38">
        <f>6.84+4.555</f>
        <v>11.395</v>
      </c>
      <c r="J38">
        <f>2.73+6.59</f>
        <v>9.32</v>
      </c>
      <c r="K38">
        <f>6.84+2.14</f>
        <v>8.98</v>
      </c>
      <c r="L38">
        <f>6.84+1.62-0.48</f>
        <v>7.98</v>
      </c>
      <c r="M38">
        <f>6.08</f>
        <v>6.08</v>
      </c>
      <c r="N38">
        <f>5963+6775</f>
        <v>12738</v>
      </c>
      <c r="O38">
        <v>5.4249999999999998</v>
      </c>
      <c r="P38">
        <f>3.44</f>
        <v>3.44</v>
      </c>
      <c r="Q38">
        <f>4.68</f>
        <v>4.68</v>
      </c>
      <c r="R38">
        <f>2.415</f>
        <v>2.415</v>
      </c>
      <c r="S38">
        <v>0.74</v>
      </c>
      <c r="T38">
        <f>4.03</f>
        <v>4.03</v>
      </c>
      <c r="U38">
        <f>6.625+2.54</f>
        <v>9.1649999999999991</v>
      </c>
      <c r="V38">
        <f>6.635+1.1</f>
        <v>7.7349999999999994</v>
      </c>
      <c r="W38">
        <f>5.135</f>
        <v>5.1349999999999998</v>
      </c>
      <c r="X38">
        <f>7.03+3.72</f>
        <v>10.75</v>
      </c>
      <c r="Y38">
        <f>7.035+1.635</f>
        <v>8.67</v>
      </c>
      <c r="Z38">
        <v>5.82</v>
      </c>
      <c r="AA38">
        <v>3.01</v>
      </c>
      <c r="AB38">
        <v>6.52</v>
      </c>
      <c r="AC38">
        <v>5.5549999999999997</v>
      </c>
      <c r="AD38">
        <v>2.68</v>
      </c>
      <c r="AE38">
        <v>7.0149999999999997</v>
      </c>
      <c r="AF38">
        <v>3.9649999999999999</v>
      </c>
      <c r="AG38">
        <f>2.71+6.62</f>
        <v>9.33</v>
      </c>
      <c r="AH38">
        <v>7.19</v>
      </c>
      <c r="AI38">
        <v>6.71</v>
      </c>
      <c r="AJ38">
        <v>5.24</v>
      </c>
      <c r="AK38">
        <v>4.3</v>
      </c>
      <c r="AL38">
        <v>1.665</v>
      </c>
      <c r="AM38">
        <f>0.955+6.87</f>
        <v>7.8250000000000002</v>
      </c>
      <c r="AN38">
        <v>6.415</v>
      </c>
      <c r="AO38">
        <v>5.54</v>
      </c>
      <c r="AP38">
        <v>2.3149999999999999</v>
      </c>
      <c r="AQ38">
        <v>6.25</v>
      </c>
      <c r="AR38">
        <v>4.9649999999999999</v>
      </c>
      <c r="AS38">
        <v>3.18</v>
      </c>
      <c r="AT38">
        <v>7.0449999999999999</v>
      </c>
      <c r="AU38">
        <v>4.6550000000000002</v>
      </c>
      <c r="AV38">
        <v>0.88</v>
      </c>
      <c r="AW38">
        <f>6.275</f>
        <v>6.2750000000000004</v>
      </c>
      <c r="AX38">
        <v>3.855</v>
      </c>
      <c r="AY38">
        <f>6.95+2.32</f>
        <v>9.27</v>
      </c>
      <c r="AZ38">
        <f>6.945+7.07</f>
        <v>14.015000000000001</v>
      </c>
      <c r="BA38">
        <f>6.95+4.36</f>
        <v>11.31</v>
      </c>
      <c r="BB38">
        <f>6.945+1.36</f>
        <v>8.3049999999999997</v>
      </c>
      <c r="BC38">
        <v>5.6050000000000004</v>
      </c>
      <c r="BD38">
        <v>2.4550000000000001</v>
      </c>
      <c r="BE38">
        <v>8.0950000000000006</v>
      </c>
      <c r="BF38">
        <f>5.795</f>
        <v>5.7949999999999999</v>
      </c>
      <c r="BG38">
        <v>3.6150000000000002</v>
      </c>
      <c r="BH38">
        <v>1.91</v>
      </c>
      <c r="BI38">
        <v>5.34</v>
      </c>
      <c r="BJ38" s="8">
        <v>4.1500000000000004</v>
      </c>
      <c r="BK38" s="8">
        <v>6.625</v>
      </c>
      <c r="BL38" s="8">
        <v>4.7050000000000001</v>
      </c>
      <c r="BM38" s="8">
        <v>8.0749999999999993</v>
      </c>
      <c r="BN38">
        <f>6.95+6.525</f>
        <v>13.475000000000001</v>
      </c>
      <c r="BO38" s="8">
        <v>10.72</v>
      </c>
      <c r="BP38">
        <f>6.95+1.22</f>
        <v>8.17</v>
      </c>
      <c r="BQ38">
        <f>6.04</f>
        <v>6.04</v>
      </c>
      <c r="BR38">
        <v>3.88</v>
      </c>
      <c r="BS38">
        <f>5.955+7.6</f>
        <v>13.555</v>
      </c>
      <c r="BT38">
        <f>6.225+6.785</f>
        <v>13.01</v>
      </c>
      <c r="BU38">
        <f>6.23+4.46</f>
        <v>10.690000000000001</v>
      </c>
      <c r="BV38">
        <v>9.19</v>
      </c>
      <c r="BW38">
        <v>5.3250000000000002</v>
      </c>
    </row>
    <row r="39" spans="1:75" ht="15.75" x14ac:dyDescent="0.25">
      <c r="A39" s="3" t="s">
        <v>37</v>
      </c>
      <c r="B39" s="4">
        <f>6.2+6.395-0.48</f>
        <v>12.114999999999998</v>
      </c>
      <c r="C39">
        <f>5.52+6.195-0.48</f>
        <v>11.234999999999999</v>
      </c>
      <c r="D39">
        <f>4.905+6.195-0.48</f>
        <v>10.620000000000001</v>
      </c>
      <c r="E39">
        <f>2.91+6.195-0.48</f>
        <v>8.625</v>
      </c>
      <c r="F39">
        <f>2.17+6.195</f>
        <v>8.3650000000000002</v>
      </c>
      <c r="G39">
        <f>6.385</f>
        <v>6.3849999999999998</v>
      </c>
      <c r="H39">
        <v>5.9050000000000002</v>
      </c>
      <c r="I39">
        <v>2.35</v>
      </c>
      <c r="J39">
        <v>6.26</v>
      </c>
      <c r="K39">
        <f>7.07+5.31</f>
        <v>12.379999999999999</v>
      </c>
      <c r="L39">
        <f>5+7.07-0.48</f>
        <v>11.59</v>
      </c>
      <c r="M39">
        <f>7.495</f>
        <v>7.4950000000000001</v>
      </c>
      <c r="N39">
        <v>5160</v>
      </c>
      <c r="O39">
        <v>2.29</v>
      </c>
      <c r="P39">
        <f>6.895</f>
        <v>6.8949999999999996</v>
      </c>
      <c r="Q39">
        <f>1.675</f>
        <v>1.675</v>
      </c>
      <c r="R39">
        <f>0.12</f>
        <v>0.12</v>
      </c>
      <c r="S39">
        <v>3.09</v>
      </c>
      <c r="T39">
        <f>5.235</f>
        <v>5.2350000000000003</v>
      </c>
      <c r="U39">
        <v>9.1750000000000007</v>
      </c>
      <c r="V39">
        <v>4.66</v>
      </c>
      <c r="W39">
        <f>6.765+2.165</f>
        <v>8.93</v>
      </c>
      <c r="X39">
        <v>4.915</v>
      </c>
      <c r="Y39">
        <f>7.66+6.93+2</f>
        <v>16.59</v>
      </c>
      <c r="Z39">
        <f>5.405+6.93</f>
        <v>12.335000000000001</v>
      </c>
      <c r="AA39">
        <f>6.93+2.53</f>
        <v>9.4599999999999991</v>
      </c>
      <c r="AB39">
        <v>6.46</v>
      </c>
      <c r="AC39">
        <v>4.0250000000000004</v>
      </c>
      <c r="AD39">
        <v>1.32</v>
      </c>
      <c r="AE39">
        <v>6.08</v>
      </c>
      <c r="AF39">
        <v>1.85</v>
      </c>
      <c r="AG39">
        <v>0.56999999999999995</v>
      </c>
      <c r="AH39">
        <v>4.62</v>
      </c>
      <c r="AI39">
        <v>1.1850000000000001</v>
      </c>
      <c r="AJ39">
        <v>4.8899999999999997</v>
      </c>
      <c r="AK39">
        <v>2.27</v>
      </c>
      <c r="AL39">
        <v>7.0049999999999999</v>
      </c>
      <c r="AM39">
        <v>6.07</v>
      </c>
      <c r="AN39">
        <v>4.6849999999999996</v>
      </c>
      <c r="AO39">
        <v>2.87</v>
      </c>
      <c r="AP39">
        <v>5.71</v>
      </c>
      <c r="AQ39">
        <f>3.7</f>
        <v>3.7</v>
      </c>
      <c r="AR39">
        <v>6.66</v>
      </c>
      <c r="AS39">
        <v>3.88</v>
      </c>
      <c r="AT39">
        <f>6.61+1.62</f>
        <v>8.23</v>
      </c>
      <c r="AU39">
        <v>3.99</v>
      </c>
      <c r="AV39">
        <v>6.2050000000000001</v>
      </c>
      <c r="AW39">
        <f>4.44</f>
        <v>4.4400000000000004</v>
      </c>
      <c r="AX39">
        <v>1.5349999999999999</v>
      </c>
      <c r="AY39">
        <v>0</v>
      </c>
      <c r="AZ39">
        <f>6.365+4.62</f>
        <v>10.984999999999999</v>
      </c>
      <c r="BA39">
        <f>6.365+2.04</f>
        <v>8.4050000000000011</v>
      </c>
      <c r="BB39">
        <v>5.01</v>
      </c>
      <c r="BC39">
        <f>6.31+2.915</f>
        <v>9.2249999999999996</v>
      </c>
      <c r="BD39">
        <v>5.27</v>
      </c>
      <c r="BE39">
        <v>5.96</v>
      </c>
      <c r="BF39">
        <f>6.52+1.23</f>
        <v>7.75</v>
      </c>
      <c r="BG39">
        <f>6.59+5.695</f>
        <v>12.285</v>
      </c>
      <c r="BH39">
        <v>7.84</v>
      </c>
      <c r="BI39">
        <v>5.21</v>
      </c>
      <c r="BJ39" s="8">
        <v>2.4550000000000001</v>
      </c>
      <c r="BK39" s="8">
        <v>3</v>
      </c>
      <c r="BL39" s="8">
        <v>1.6950000000000001</v>
      </c>
      <c r="BM39" s="8">
        <v>5.8049999999999997</v>
      </c>
      <c r="BN39" s="8">
        <v>3.06</v>
      </c>
      <c r="BO39" s="8">
        <v>8.9</v>
      </c>
      <c r="BP39" s="8">
        <v>3.8050000000000002</v>
      </c>
      <c r="BQ39">
        <f>6.95+6.615</f>
        <v>13.565000000000001</v>
      </c>
      <c r="BR39">
        <v>9.5549999999999997</v>
      </c>
      <c r="BS39">
        <v>2.15</v>
      </c>
      <c r="BT39">
        <v>2.91</v>
      </c>
      <c r="BU39">
        <v>4.5149999999999997</v>
      </c>
      <c r="BV39">
        <v>7.47</v>
      </c>
      <c r="BW39">
        <v>2.74</v>
      </c>
    </row>
    <row r="40" spans="1:75" ht="15.75" x14ac:dyDescent="0.25">
      <c r="A40" s="3" t="s">
        <v>38</v>
      </c>
      <c r="B40" s="6">
        <f>7.005-0.24</f>
        <v>6.7649999999999997</v>
      </c>
      <c r="C40">
        <f>5.65-0.24</f>
        <v>5.41</v>
      </c>
      <c r="D40">
        <f>5.56-0.24</f>
        <v>5.3199999999999994</v>
      </c>
      <c r="E40">
        <f>3.27-0.24</f>
        <v>3.0300000000000002</v>
      </c>
      <c r="F40">
        <f>3.11+6.92</f>
        <v>10.029999999999999</v>
      </c>
      <c r="G40">
        <f>6.925+1.465</f>
        <v>8.39</v>
      </c>
      <c r="H40">
        <f>1.215+6.92</f>
        <v>8.1349999999999998</v>
      </c>
      <c r="I40">
        <v>6.1150000000000002</v>
      </c>
      <c r="J40">
        <v>4.8049999999999997</v>
      </c>
      <c r="K40">
        <f>6.745+3.975</f>
        <v>10.72</v>
      </c>
      <c r="L40">
        <f>3.65+6.745-0.48</f>
        <v>9.9149999999999991</v>
      </c>
      <c r="M40">
        <f>7.36</f>
        <v>7.36</v>
      </c>
      <c r="N40">
        <v>6140</v>
      </c>
      <c r="O40">
        <v>4.2300000000000004</v>
      </c>
      <c r="P40">
        <f>6.53</f>
        <v>6.53</v>
      </c>
      <c r="Q40">
        <f>3.19+6.44</f>
        <v>9.6300000000000008</v>
      </c>
      <c r="R40">
        <f>4.21</f>
        <v>4.21</v>
      </c>
      <c r="S40">
        <v>5.665</v>
      </c>
      <c r="T40">
        <f>1.69</f>
        <v>1.69</v>
      </c>
      <c r="U40">
        <v>4.8949999999999996</v>
      </c>
      <c r="V40">
        <f>6.9+1.845</f>
        <v>8.745000000000001</v>
      </c>
      <c r="W40">
        <f>6.39</f>
        <v>6.39</v>
      </c>
      <c r="X40">
        <v>4.09</v>
      </c>
      <c r="Y40">
        <f>6.9+2.055</f>
        <v>8.9550000000000001</v>
      </c>
      <c r="Z40">
        <f>5.12+6.595</f>
        <v>11.715</v>
      </c>
      <c r="AA40">
        <f>6.595+4.185</f>
        <v>10.78</v>
      </c>
      <c r="AB40">
        <f>6.595+1.29</f>
        <v>7.8849999999999998</v>
      </c>
      <c r="AC40">
        <v>5.9450000000000003</v>
      </c>
      <c r="AD40">
        <v>3.375</v>
      </c>
      <c r="AE40">
        <f>1.79+6.19</f>
        <v>7.98</v>
      </c>
      <c r="AF40">
        <v>4.8449999999999998</v>
      </c>
      <c r="AG40">
        <f>6.595+4.215</f>
        <v>10.809999999999999</v>
      </c>
      <c r="AH40">
        <f>6.595+2.6</f>
        <v>9.1950000000000003</v>
      </c>
      <c r="AI40">
        <v>6.09</v>
      </c>
      <c r="AJ40">
        <v>4.835</v>
      </c>
      <c r="AK40">
        <v>4.5549999999999997</v>
      </c>
      <c r="AL40">
        <v>3.48</v>
      </c>
      <c r="AM40">
        <v>1.85</v>
      </c>
      <c r="AN40">
        <v>7</v>
      </c>
      <c r="AO40">
        <v>6.69</v>
      </c>
      <c r="AP40">
        <v>3.6850000000000001</v>
      </c>
      <c r="AQ40">
        <f>6.845+3.875</f>
        <v>10.719999999999999</v>
      </c>
      <c r="AR40">
        <f>3+6.85</f>
        <v>9.85</v>
      </c>
      <c r="AS40">
        <f>6.85+1.515</f>
        <v>8.3650000000000002</v>
      </c>
      <c r="AT40">
        <v>6.82</v>
      </c>
      <c r="AU40">
        <v>3.43</v>
      </c>
      <c r="AV40">
        <v>4.7949999999999999</v>
      </c>
      <c r="AW40">
        <f>3.865</f>
        <v>3.8650000000000002</v>
      </c>
      <c r="AX40">
        <v>1.72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</row>
    <row r="41" spans="1:75" ht="15.75" x14ac:dyDescent="0.25">
      <c r="A41" s="3" t="s">
        <v>39</v>
      </c>
      <c r="B41" s="4">
        <f>6.005-0.24</f>
        <v>5.7649999999999997</v>
      </c>
      <c r="C41">
        <f>5.285-0.24</f>
        <v>5.0449999999999999</v>
      </c>
      <c r="D41">
        <f>4.985-0.24</f>
        <v>4.7450000000000001</v>
      </c>
      <c r="E41">
        <f>4.9-0.24</f>
        <v>4.66</v>
      </c>
      <c r="F41">
        <f>4.685</f>
        <v>4.6849999999999996</v>
      </c>
      <c r="G41">
        <f>3.87</f>
        <v>3.87</v>
      </c>
      <c r="H41">
        <v>3.5049999999999999</v>
      </c>
      <c r="I41">
        <v>2.46</v>
      </c>
      <c r="J41">
        <v>1.2849999999999999</v>
      </c>
      <c r="K41">
        <f>5.18+1.18</f>
        <v>6.3599999999999994</v>
      </c>
      <c r="L41">
        <f>1.095+5.16-0.48</f>
        <v>5.7750000000000004</v>
      </c>
      <c r="M41">
        <f>5.27</f>
        <v>5.27</v>
      </c>
      <c r="N41">
        <v>5130</v>
      </c>
      <c r="O41">
        <v>5.0199999999999996</v>
      </c>
      <c r="P41">
        <f>3.725</f>
        <v>3.7250000000000001</v>
      </c>
      <c r="Q41">
        <f>2.765+5.375</f>
        <v>8.14</v>
      </c>
      <c r="R41">
        <f>5.335</f>
        <v>5.335</v>
      </c>
      <c r="S41">
        <v>4</v>
      </c>
      <c r="T41">
        <f>1.9</f>
        <v>1.9</v>
      </c>
      <c r="U41">
        <v>6.0650000000000004</v>
      </c>
      <c r="V41">
        <v>4.4050000000000002</v>
      </c>
      <c r="W41">
        <f>2.645</f>
        <v>2.645</v>
      </c>
      <c r="X41">
        <f>5.845+1.925</f>
        <v>7.77</v>
      </c>
      <c r="Y41">
        <v>6.3650000000000002</v>
      </c>
      <c r="Z41">
        <v>5.98</v>
      </c>
      <c r="AA41">
        <v>4.91</v>
      </c>
      <c r="AB41">
        <v>4.5549999999999997</v>
      </c>
      <c r="AC41">
        <v>3.62</v>
      </c>
      <c r="AD41">
        <v>2.9</v>
      </c>
      <c r="AE41">
        <v>2.4449999999999998</v>
      </c>
      <c r="AF41">
        <v>2.0150000000000001</v>
      </c>
      <c r="AG41">
        <v>1.87</v>
      </c>
      <c r="AH41">
        <v>1.86</v>
      </c>
      <c r="AI41">
        <v>1.825</v>
      </c>
      <c r="AJ41">
        <v>1.58</v>
      </c>
      <c r="AK41">
        <v>1.37</v>
      </c>
      <c r="AL41">
        <v>1.365</v>
      </c>
      <c r="AM41">
        <v>1.1950000000000001</v>
      </c>
      <c r="AN41">
        <v>0.81</v>
      </c>
      <c r="AO41">
        <v>0.61</v>
      </c>
      <c r="AP41">
        <v>0</v>
      </c>
      <c r="AQ41">
        <v>6.23</v>
      </c>
      <c r="AR41">
        <v>5.4950000000000001</v>
      </c>
      <c r="AS41">
        <v>4.8250000000000002</v>
      </c>
      <c r="AT41">
        <v>4.415</v>
      </c>
      <c r="AU41">
        <v>2.4900000000000002</v>
      </c>
      <c r="AV41">
        <v>1.71</v>
      </c>
      <c r="AW41">
        <f>0</f>
        <v>0</v>
      </c>
      <c r="AX41">
        <v>4.78</v>
      </c>
      <c r="AY41">
        <v>3.74</v>
      </c>
      <c r="AZ41">
        <v>2.62</v>
      </c>
      <c r="BA41">
        <f>5.15+1.77</f>
        <v>6.92</v>
      </c>
      <c r="BB41">
        <v>5.68</v>
      </c>
      <c r="BC41">
        <v>5.19</v>
      </c>
      <c r="BD41">
        <v>4.9349999999999996</v>
      </c>
      <c r="BE41">
        <v>3.84</v>
      </c>
      <c r="BF41">
        <f>3.055</f>
        <v>3.0550000000000002</v>
      </c>
      <c r="BG41">
        <v>2.5299999999999998</v>
      </c>
      <c r="BH41">
        <v>2.0550000000000002</v>
      </c>
      <c r="BI41">
        <v>5.5049999999999999</v>
      </c>
      <c r="BJ41" s="8">
        <v>4.6449999999999996</v>
      </c>
      <c r="BK41" s="8">
        <v>2.0099999999999998</v>
      </c>
      <c r="BL41" s="8">
        <v>3.9849999999999999</v>
      </c>
      <c r="BM41">
        <f>5.47+1.98</f>
        <v>7.4499999999999993</v>
      </c>
      <c r="BN41">
        <v>4.91</v>
      </c>
      <c r="BO41">
        <v>8.2750000000000004</v>
      </c>
      <c r="BP41">
        <f>5.325+1.63</f>
        <v>6.9550000000000001</v>
      </c>
      <c r="BQ41">
        <f>6.345</f>
        <v>6.3449999999999998</v>
      </c>
      <c r="BR41" s="8">
        <v>4.4800000000000004</v>
      </c>
      <c r="BS41" s="8">
        <v>9.39</v>
      </c>
      <c r="BT41" s="8">
        <v>8.19</v>
      </c>
      <c r="BU41" s="8">
        <v>6.8650000000000002</v>
      </c>
      <c r="BV41" s="8">
        <v>5.44</v>
      </c>
      <c r="BW41" s="8">
        <v>4.71</v>
      </c>
    </row>
    <row r="42" spans="1:75" ht="15.75" x14ac:dyDescent="0.25">
      <c r="A42" s="3" t="s">
        <v>40</v>
      </c>
      <c r="B42" s="6">
        <f>6.935-0.24</f>
        <v>6.6949999999999994</v>
      </c>
      <c r="C42">
        <f>6.31-0.24</f>
        <v>6.0699999999999994</v>
      </c>
      <c r="D42">
        <f>5.88-0.24</f>
        <v>5.64</v>
      </c>
      <c r="E42">
        <f>4.825-0.24</f>
        <v>4.585</v>
      </c>
      <c r="F42">
        <f>4.29</f>
        <v>4.29</v>
      </c>
      <c r="G42">
        <f>2.235</f>
        <v>2.2349999999999999</v>
      </c>
      <c r="H42">
        <f>1.99+6.53</f>
        <v>8.52</v>
      </c>
      <c r="I42">
        <v>6.96</v>
      </c>
      <c r="J42">
        <f>5.43+6.41</f>
        <v>11.84</v>
      </c>
      <c r="K42">
        <f>6.655+4.22</f>
        <v>10.875</v>
      </c>
      <c r="L42">
        <f>3.99+6.66-0.48</f>
        <v>10.17</v>
      </c>
      <c r="M42">
        <f>6.89</f>
        <v>6.89</v>
      </c>
      <c r="N42">
        <v>6275</v>
      </c>
      <c r="O42">
        <v>6.02</v>
      </c>
      <c r="P42">
        <f>1.915</f>
        <v>1.915</v>
      </c>
      <c r="Q42">
        <f>4.155</f>
        <v>4.1550000000000002</v>
      </c>
      <c r="R42">
        <f>6.055</f>
        <v>6.0549999999999997</v>
      </c>
      <c r="S42">
        <v>1.63</v>
      </c>
      <c r="T42">
        <f>3.2</f>
        <v>3.2</v>
      </c>
      <c r="U42">
        <v>12.545</v>
      </c>
      <c r="V42">
        <f>6.76+3.45</f>
        <v>10.210000000000001</v>
      </c>
      <c r="W42">
        <f>6.765+1.8</f>
        <v>8.5649999999999995</v>
      </c>
      <c r="X42">
        <v>4.8550000000000004</v>
      </c>
      <c r="Y42">
        <f>6.705+6.985</f>
        <v>13.690000000000001</v>
      </c>
      <c r="Z42">
        <f>6.7+3.085</f>
        <v>9.7850000000000001</v>
      </c>
      <c r="AA42">
        <v>5.89</v>
      </c>
      <c r="AB42">
        <f>6.78+3.46</f>
        <v>10.24</v>
      </c>
      <c r="AC42">
        <v>6.94</v>
      </c>
      <c r="AD42">
        <v>4.6399999999999997</v>
      </c>
      <c r="AE42">
        <v>2.94</v>
      </c>
      <c r="AF42">
        <f>6.365+1.41</f>
        <v>7.7750000000000004</v>
      </c>
      <c r="AG42">
        <v>5.0750000000000002</v>
      </c>
      <c r="AH42">
        <v>1.2649999999999999</v>
      </c>
      <c r="AI42">
        <v>5.7</v>
      </c>
      <c r="AJ42">
        <v>4.7549999999999999</v>
      </c>
      <c r="AK42">
        <v>3.7050000000000001</v>
      </c>
      <c r="AL42">
        <v>1.5249999999999999</v>
      </c>
      <c r="AM42">
        <v>5.4050000000000002</v>
      </c>
      <c r="AN42">
        <f>5.535+3.775</f>
        <v>9.31</v>
      </c>
      <c r="AO42">
        <f>3.11+5.54</f>
        <v>8.65</v>
      </c>
      <c r="AP42">
        <f>5.94+5.615</f>
        <v>11.555</v>
      </c>
      <c r="AQ42">
        <f>5.94+2.7</f>
        <v>8.64</v>
      </c>
      <c r="AR42">
        <v>5.585</v>
      </c>
      <c r="AS42">
        <v>0</v>
      </c>
      <c r="AT42">
        <v>3.5350000000000001</v>
      </c>
      <c r="AU42">
        <v>1.675</v>
      </c>
      <c r="AV42">
        <v>0</v>
      </c>
      <c r="AW42">
        <f>4.205+6.86</f>
        <v>11.065000000000001</v>
      </c>
      <c r="AX42">
        <f>6.865+1.95</f>
        <v>8.8149999999999995</v>
      </c>
      <c r="AY42">
        <v>6.2549999999999999</v>
      </c>
      <c r="AZ42">
        <v>5.03</v>
      </c>
      <c r="BA42">
        <f>6.67+3.015</f>
        <v>9.6850000000000005</v>
      </c>
      <c r="BB42">
        <f>6.77</f>
        <v>6.77</v>
      </c>
      <c r="BC42">
        <v>3.9849999999999999</v>
      </c>
      <c r="BD42">
        <f>7.31+1.49</f>
        <v>8.7999999999999989</v>
      </c>
      <c r="BE42">
        <v>5.8550000000000004</v>
      </c>
      <c r="BF42">
        <f>6.675+3.26</f>
        <v>9.9349999999999987</v>
      </c>
      <c r="BG42">
        <v>8.17</v>
      </c>
      <c r="BH42">
        <v>3.82</v>
      </c>
      <c r="BI42">
        <v>7.66</v>
      </c>
      <c r="BJ42" s="8">
        <v>3.5</v>
      </c>
      <c r="BK42" s="8">
        <v>4.8150000000000004</v>
      </c>
      <c r="BL42" s="8">
        <v>0</v>
      </c>
      <c r="BM42" s="8">
        <v>9.6300000000000008</v>
      </c>
      <c r="BN42" s="8">
        <v>5.37</v>
      </c>
      <c r="BO42" s="8">
        <v>7.78</v>
      </c>
      <c r="BP42">
        <f>6.9+4.245</f>
        <v>11.145</v>
      </c>
      <c r="BQ42">
        <f>6.9+3.12</f>
        <v>10.02</v>
      </c>
      <c r="BR42">
        <v>8.625</v>
      </c>
      <c r="BS42" s="8">
        <v>4.79</v>
      </c>
      <c r="BT42" s="8">
        <v>8.3350000000000009</v>
      </c>
      <c r="BU42" s="8">
        <v>2.92</v>
      </c>
      <c r="BV42" s="8">
        <v>3.5150000000000001</v>
      </c>
      <c r="BW42" s="8">
        <v>8.43</v>
      </c>
    </row>
    <row r="43" spans="1:75" ht="15.75" x14ac:dyDescent="0.25">
      <c r="A43" s="3" t="s">
        <v>41</v>
      </c>
      <c r="B43" s="4">
        <f>6.83-0.24</f>
        <v>6.59</v>
      </c>
      <c r="C43">
        <f>6.615-0.24</f>
        <v>6.375</v>
      </c>
      <c r="D43">
        <f>6.48-0.24</f>
        <v>6.24</v>
      </c>
      <c r="E43">
        <f>5.535-0.24</f>
        <v>5.2949999999999999</v>
      </c>
      <c r="F43">
        <f>5.405</f>
        <v>5.4050000000000002</v>
      </c>
      <c r="G43">
        <f>4.895</f>
        <v>4.8949999999999996</v>
      </c>
      <c r="H43">
        <v>4.3899999999999997</v>
      </c>
      <c r="I43">
        <v>3.17</v>
      </c>
      <c r="J43">
        <v>3.4649999999999999</v>
      </c>
      <c r="K43">
        <f>2.67</f>
        <v>2.67</v>
      </c>
      <c r="L43">
        <f>2.535-0.24</f>
        <v>2.2949999999999999</v>
      </c>
      <c r="M43">
        <f>1.1</f>
        <v>1.1000000000000001</v>
      </c>
      <c r="N43">
        <v>7460</v>
      </c>
      <c r="O43">
        <v>6.7149999999999999</v>
      </c>
      <c r="P43">
        <f>4.415</f>
        <v>4.415</v>
      </c>
      <c r="Q43">
        <f>2.64+6.415</f>
        <v>9.0549999999999997</v>
      </c>
      <c r="R43">
        <f>6.11</f>
        <v>6.11</v>
      </c>
      <c r="S43">
        <v>4.3550000000000004</v>
      </c>
      <c r="T43">
        <v>0</v>
      </c>
      <c r="U43">
        <v>0</v>
      </c>
      <c r="V43">
        <v>4.7649999999999997</v>
      </c>
      <c r="W43">
        <f>3.24</f>
        <v>3.24</v>
      </c>
      <c r="X43">
        <v>6.3550000000000004</v>
      </c>
      <c r="Y43">
        <v>6.37</v>
      </c>
      <c r="Z43">
        <v>5.0650000000000004</v>
      </c>
      <c r="AA43">
        <v>3.26</v>
      </c>
      <c r="AB43">
        <v>1.22</v>
      </c>
      <c r="AC43">
        <v>7.37</v>
      </c>
      <c r="AD43">
        <v>5.915</v>
      </c>
      <c r="AE43">
        <v>5.0549999999999997</v>
      </c>
      <c r="AF43">
        <v>3.895</v>
      </c>
      <c r="AG43">
        <v>3.75</v>
      </c>
      <c r="AH43">
        <v>2.9950000000000001</v>
      </c>
      <c r="AI43">
        <v>1.2450000000000001</v>
      </c>
      <c r="AJ43">
        <v>6.4749999999999996</v>
      </c>
      <c r="AK43">
        <v>6.4749999999999996</v>
      </c>
      <c r="AL43">
        <v>5.0599999999999996</v>
      </c>
      <c r="AM43">
        <v>4.7149999999999999</v>
      </c>
      <c r="AN43">
        <v>4.1849999999999996</v>
      </c>
      <c r="AO43">
        <v>3.585</v>
      </c>
      <c r="AP43">
        <v>1.2150000000000001</v>
      </c>
      <c r="AQ43">
        <v>7.085</v>
      </c>
      <c r="AR43">
        <v>6.41</v>
      </c>
      <c r="AS43">
        <v>5.4850000000000003</v>
      </c>
      <c r="AT43">
        <v>5.01</v>
      </c>
      <c r="AU43">
        <v>3.48</v>
      </c>
      <c r="AV43">
        <f>6.385+1.81</f>
        <v>8.1950000000000003</v>
      </c>
      <c r="AW43">
        <f>7.3</f>
        <v>7.3</v>
      </c>
      <c r="AX43">
        <v>6.52</v>
      </c>
      <c r="AY43">
        <v>5.17</v>
      </c>
      <c r="AZ43">
        <v>4.3849999999999998</v>
      </c>
      <c r="BA43">
        <v>3.52</v>
      </c>
      <c r="BB43">
        <v>2.2450000000000001</v>
      </c>
      <c r="BC43">
        <f>7.235+1.59</f>
        <v>8.8250000000000011</v>
      </c>
      <c r="BD43">
        <v>7.36</v>
      </c>
      <c r="BE43">
        <v>6.0250000000000004</v>
      </c>
      <c r="BF43">
        <f>4.375</f>
        <v>4.375</v>
      </c>
      <c r="BG43">
        <v>3.9649999999999999</v>
      </c>
      <c r="BH43">
        <v>3.5550000000000002</v>
      </c>
      <c r="BI43">
        <v>2.2000000000000002</v>
      </c>
      <c r="BJ43" s="8">
        <v>8.57</v>
      </c>
      <c r="BK43" s="8">
        <v>6.17</v>
      </c>
      <c r="BL43" s="8">
        <v>4.125</v>
      </c>
      <c r="BM43" s="8">
        <v>7.94</v>
      </c>
      <c r="BN43" s="8">
        <v>6.51</v>
      </c>
      <c r="BO43" s="8">
        <v>3.27</v>
      </c>
      <c r="BP43" s="8">
        <f>7.015+1.575</f>
        <v>8.59</v>
      </c>
      <c r="BQ43">
        <f>7.53</f>
        <v>7.53</v>
      </c>
      <c r="BR43">
        <v>5.49</v>
      </c>
      <c r="BS43">
        <v>3.23</v>
      </c>
      <c r="BT43">
        <v>1.07</v>
      </c>
      <c r="BU43" s="8">
        <v>5</v>
      </c>
      <c r="BV43" s="8">
        <v>4.3</v>
      </c>
      <c r="BW43" s="8">
        <v>3.01</v>
      </c>
    </row>
    <row r="44" spans="1:75" ht="15.75" x14ac:dyDescent="0.25">
      <c r="A44" s="3" t="s">
        <v>42</v>
      </c>
      <c r="B44" s="6">
        <f>6.36-0.24</f>
        <v>6.12</v>
      </c>
      <c r="C44">
        <f>6.37-0.24</f>
        <v>6.13</v>
      </c>
      <c r="D44">
        <f>6.23-0.24</f>
        <v>5.99</v>
      </c>
      <c r="E44">
        <f>5.975-0.24</f>
        <v>5.7349999999999994</v>
      </c>
      <c r="F44">
        <f>5.89</f>
        <v>5.89</v>
      </c>
      <c r="G44">
        <f>5.295</f>
        <v>5.2949999999999999</v>
      </c>
      <c r="H44">
        <v>5.0949999999999998</v>
      </c>
      <c r="I44">
        <v>4.3099999999999996</v>
      </c>
      <c r="J44">
        <v>2.99</v>
      </c>
      <c r="K44">
        <f>2.515</f>
        <v>2.5150000000000001</v>
      </c>
      <c r="L44">
        <f>2.44-0.24</f>
        <v>2.2000000000000002</v>
      </c>
      <c r="M44">
        <f>1.665</f>
        <v>1.665</v>
      </c>
      <c r="N44">
        <v>1235</v>
      </c>
      <c r="O44">
        <v>0</v>
      </c>
      <c r="P44">
        <f>0</f>
        <v>0</v>
      </c>
      <c r="Q44">
        <f>5.89</f>
        <v>5.89</v>
      </c>
      <c r="R44">
        <f>3.31</f>
        <v>3.31</v>
      </c>
      <c r="S44">
        <v>1.395</v>
      </c>
      <c r="T44">
        <v>0</v>
      </c>
      <c r="U44">
        <v>0</v>
      </c>
      <c r="V44">
        <v>0</v>
      </c>
      <c r="W44">
        <v>0</v>
      </c>
      <c r="X44">
        <v>0</v>
      </c>
      <c r="Y44">
        <f>5.56+6.525</f>
        <v>12.085000000000001</v>
      </c>
      <c r="Z44">
        <f>3.99+6.51</f>
        <v>10.5</v>
      </c>
      <c r="AA44">
        <f>6.525+3.395</f>
        <v>9.92</v>
      </c>
      <c r="AB44">
        <f>2.5+6.52</f>
        <v>9.02</v>
      </c>
      <c r="AC44">
        <f>6.52+1.91</f>
        <v>8.43</v>
      </c>
      <c r="AD44">
        <f>1.91+5.76</f>
        <v>7.67</v>
      </c>
      <c r="AE44">
        <v>6.2649999999999997</v>
      </c>
      <c r="AF44">
        <v>3.71</v>
      </c>
      <c r="AG44">
        <v>2.355</v>
      </c>
      <c r="AH44">
        <v>0</v>
      </c>
      <c r="AI44">
        <v>5.4749999999999996</v>
      </c>
      <c r="AJ44">
        <v>3.605</v>
      </c>
      <c r="AK44">
        <v>3.43</v>
      </c>
      <c r="AL44">
        <v>2.5099999999999998</v>
      </c>
      <c r="AM44">
        <v>2.2050000000000001</v>
      </c>
      <c r="AN44">
        <f>6.085+1.375</f>
        <v>7.46</v>
      </c>
      <c r="AO44">
        <v>6.5949999999999998</v>
      </c>
      <c r="AP44">
        <f>4.975+6.19</f>
        <v>11.164999999999999</v>
      </c>
      <c r="AQ44">
        <f>5.875+6.19+3.105</f>
        <v>15.170000000000002</v>
      </c>
      <c r="AR44">
        <f>1.9+6.19+5.875</f>
        <v>13.965</v>
      </c>
      <c r="AS44">
        <f>6.47+5.875</f>
        <v>12.344999999999999</v>
      </c>
      <c r="AT44">
        <f>5.87+5.08</f>
        <v>10.95</v>
      </c>
      <c r="AU44">
        <f>5.875+3.77</f>
        <v>9.6449999999999996</v>
      </c>
      <c r="AV44">
        <f>2.85+5.88</f>
        <v>8.73</v>
      </c>
      <c r="AW44">
        <f>2.21+5.57</f>
        <v>7.78</v>
      </c>
      <c r="AX44">
        <v>5.2949999999999999</v>
      </c>
      <c r="AY44">
        <v>3.72</v>
      </c>
      <c r="AZ44">
        <v>3.41</v>
      </c>
      <c r="BA44">
        <v>3.0950000000000002</v>
      </c>
      <c r="BB44">
        <v>2.27</v>
      </c>
      <c r="BC44">
        <v>4.54</v>
      </c>
      <c r="BD44">
        <v>3.92</v>
      </c>
      <c r="BE44">
        <v>3.26</v>
      </c>
      <c r="BF44">
        <f>1.745</f>
        <v>1.7450000000000001</v>
      </c>
      <c r="BG44">
        <v>7.44</v>
      </c>
      <c r="BH44">
        <v>5.3250000000000002</v>
      </c>
      <c r="BI44">
        <v>3.5</v>
      </c>
      <c r="BJ44" s="8">
        <v>1.655</v>
      </c>
      <c r="BK44" s="7">
        <v>3.18</v>
      </c>
      <c r="BL44" s="8">
        <v>0.83</v>
      </c>
      <c r="BM44" s="8">
        <v>3.86</v>
      </c>
      <c r="BN44" s="8">
        <v>8.67</v>
      </c>
      <c r="BO44" s="8">
        <v>5.7350000000000003</v>
      </c>
      <c r="BP44" s="8">
        <v>4.29</v>
      </c>
      <c r="BQ44">
        <f>5.76+3.745</f>
        <v>9.504999999999999</v>
      </c>
      <c r="BR44">
        <v>7.81</v>
      </c>
      <c r="BS44">
        <v>6.84</v>
      </c>
      <c r="BT44">
        <v>4.8250000000000002</v>
      </c>
      <c r="BU44" s="8">
        <v>5.24</v>
      </c>
      <c r="BV44" s="8">
        <v>1.175</v>
      </c>
      <c r="BW44" s="8">
        <v>4.84</v>
      </c>
    </row>
    <row r="45" spans="1:75" ht="15.75" x14ac:dyDescent="0.25">
      <c r="A45" s="3" t="s">
        <v>43</v>
      </c>
      <c r="B45" s="4">
        <f>4.6-0.24</f>
        <v>4.3599999999999994</v>
      </c>
      <c r="C45">
        <f>3.895-0.24</f>
        <v>3.6550000000000002</v>
      </c>
      <c r="D45">
        <f>3.735-0.24</f>
        <v>3.4950000000000001</v>
      </c>
      <c r="E45">
        <f>3.165-0.24</f>
        <v>2.9249999999999998</v>
      </c>
      <c r="F45">
        <f>2.88</f>
        <v>2.88</v>
      </c>
      <c r="G45">
        <f>1.65</f>
        <v>1.65</v>
      </c>
      <c r="H45">
        <f>1.225+5.275</f>
        <v>6.5</v>
      </c>
      <c r="I45">
        <v>5.2050000000000001</v>
      </c>
      <c r="J45">
        <f>3.63+4.92</f>
        <v>8.5500000000000007</v>
      </c>
      <c r="K45">
        <f>5.155+3.18</f>
        <v>8.3350000000000009</v>
      </c>
      <c r="L45">
        <f>2.865+5.155-0.48</f>
        <v>7.5399999999999991</v>
      </c>
      <c r="M45">
        <f>5.155+1.535</f>
        <v>6.69</v>
      </c>
      <c r="N45">
        <f>1280+5155</f>
        <v>6435</v>
      </c>
      <c r="O45">
        <v>0</v>
      </c>
      <c r="P45">
        <f>3.6</f>
        <v>3.6</v>
      </c>
      <c r="Q45">
        <f>1.375</f>
        <v>1.375</v>
      </c>
      <c r="R45">
        <v>0</v>
      </c>
      <c r="S45">
        <v>4.08</v>
      </c>
      <c r="T45">
        <f>1.385</f>
        <v>1.385</v>
      </c>
      <c r="U45">
        <v>0</v>
      </c>
      <c r="V45">
        <v>0</v>
      </c>
      <c r="W45">
        <f>5.96+4.745</f>
        <v>10.705</v>
      </c>
      <c r="X45">
        <f>5.96+4.08</f>
        <v>10.039999999999999</v>
      </c>
      <c r="Y45">
        <f>5.96+2.535</f>
        <v>8.495000000000001</v>
      </c>
      <c r="Z45">
        <v>5.9950000000000001</v>
      </c>
      <c r="AA45">
        <v>4.665</v>
      </c>
      <c r="AB45">
        <v>3.375</v>
      </c>
      <c r="AC45">
        <f>2.45+5.74</f>
        <v>8.1900000000000013</v>
      </c>
      <c r="AD45">
        <f>5.74+1.81</f>
        <v>7.5500000000000007</v>
      </c>
      <c r="AE45">
        <f>5.735+1.595</f>
        <v>7.33</v>
      </c>
      <c r="AF45">
        <v>5.65</v>
      </c>
      <c r="AG45">
        <v>4.1449999999999996</v>
      </c>
      <c r="AH45">
        <v>3.7450000000000001</v>
      </c>
      <c r="AI45">
        <v>2.9350000000000001</v>
      </c>
      <c r="AJ45">
        <v>2.13</v>
      </c>
      <c r="AK45">
        <v>1.64</v>
      </c>
      <c r="AL45">
        <v>1.635</v>
      </c>
      <c r="AM45">
        <v>1.25</v>
      </c>
      <c r="AN45">
        <v>5.9550000000000001</v>
      </c>
      <c r="AO45">
        <v>4.97</v>
      </c>
      <c r="AP45">
        <v>9.15</v>
      </c>
      <c r="AQ45">
        <f>5.68+2.545</f>
        <v>8.2249999999999996</v>
      </c>
      <c r="AR45">
        <f>1.99+5.68</f>
        <v>7.67</v>
      </c>
      <c r="AS45">
        <v>6.3449999999999998</v>
      </c>
      <c r="AT45">
        <v>6.11</v>
      </c>
      <c r="AU45">
        <v>5.2649999999999997</v>
      </c>
      <c r="AV45">
        <f>3.75</f>
        <v>3.75</v>
      </c>
      <c r="AW45">
        <f>2.655</f>
        <v>2.6549999999999998</v>
      </c>
      <c r="AX45">
        <v>6.16</v>
      </c>
      <c r="AY45">
        <v>5.0199999999999996</v>
      </c>
      <c r="AZ45">
        <v>4.1900000000000004</v>
      </c>
      <c r="BA45">
        <v>3.55</v>
      </c>
      <c r="BB45">
        <f>6.355+2.94</f>
        <v>9.2949999999999999</v>
      </c>
      <c r="BC45">
        <f>6.355+2.465</f>
        <v>8.82</v>
      </c>
      <c r="BD45">
        <f>6.355+1.43</f>
        <v>7.7850000000000001</v>
      </c>
      <c r="BE45">
        <v>6.26</v>
      </c>
      <c r="BF45">
        <f>4.23</f>
        <v>4.2300000000000004</v>
      </c>
      <c r="BG45">
        <v>8.2899999999999991</v>
      </c>
      <c r="BH45">
        <v>6.91</v>
      </c>
      <c r="BI45">
        <v>4.0949999999999998</v>
      </c>
      <c r="BJ45" s="8">
        <v>3.3450000000000002</v>
      </c>
      <c r="BK45" s="8">
        <v>7.5250000000000004</v>
      </c>
      <c r="BL45" s="8">
        <v>3.64</v>
      </c>
      <c r="BM45" s="8">
        <v>8.2850000000000001</v>
      </c>
      <c r="BN45" s="8">
        <v>5.08</v>
      </c>
      <c r="BO45" s="8">
        <v>9.0150000000000006</v>
      </c>
      <c r="BP45">
        <f>6.4+1.76</f>
        <v>8.16</v>
      </c>
      <c r="BQ45">
        <f>7.52</f>
        <v>7.52</v>
      </c>
      <c r="BR45">
        <v>5.41</v>
      </c>
      <c r="BS45">
        <v>10.039999999999999</v>
      </c>
      <c r="BT45">
        <v>8.125</v>
      </c>
      <c r="BU45" s="8">
        <v>6.76</v>
      </c>
      <c r="BV45" s="8">
        <v>5.51</v>
      </c>
      <c r="BW45" s="8">
        <v>3.91</v>
      </c>
    </row>
    <row r="46" spans="1:75" ht="15.75" x14ac:dyDescent="0.25">
      <c r="A46" s="3" t="s">
        <v>44</v>
      </c>
      <c r="B46" s="6">
        <f>7.705+7.55-0.48</f>
        <v>14.774999999999999</v>
      </c>
      <c r="C46">
        <f>7.29+7.55-0.48</f>
        <v>14.36</v>
      </c>
      <c r="D46">
        <f>6.94+7.545-0.48</f>
        <v>14.004999999999999</v>
      </c>
      <c r="E46">
        <f>5.975+7.55-0.48</f>
        <v>13.044999999999998</v>
      </c>
      <c r="F46">
        <f>5.145+7.545</f>
        <v>12.69</v>
      </c>
      <c r="G46">
        <f>3.15+7.545</f>
        <v>10.695</v>
      </c>
      <c r="H46">
        <f>3.15+7.545</f>
        <v>10.695</v>
      </c>
      <c r="I46">
        <f>7.545+1.5</f>
        <v>9.0449999999999999</v>
      </c>
      <c r="J46">
        <v>6.85</v>
      </c>
      <c r="K46">
        <f>7.3+5.975</f>
        <v>13.274999999999999</v>
      </c>
      <c r="L46">
        <f>7.295+5.84-0.48</f>
        <v>12.654999999999999</v>
      </c>
      <c r="M46">
        <f>7.255+3.29</f>
        <v>10.545</v>
      </c>
      <c r="N46">
        <f>2620+7300</f>
        <v>9920</v>
      </c>
      <c r="O46">
        <f>7.3+1.79</f>
        <v>9.09</v>
      </c>
      <c r="P46">
        <f>6.83</f>
        <v>6.83</v>
      </c>
      <c r="Q46">
        <f>4.61</f>
        <v>4.6100000000000003</v>
      </c>
      <c r="R46">
        <f>1.715</f>
        <v>1.7150000000000001</v>
      </c>
      <c r="S46">
        <v>6.165</v>
      </c>
      <c r="T46">
        <f>2.615</f>
        <v>2.6150000000000002</v>
      </c>
      <c r="U46">
        <v>7.4450000000000003</v>
      </c>
      <c r="V46">
        <v>5.8849999999999998</v>
      </c>
      <c r="W46">
        <f>4.655</f>
        <v>4.6550000000000002</v>
      </c>
      <c r="X46">
        <v>2.2549999999999999</v>
      </c>
      <c r="Y46">
        <v>8.2449999999999992</v>
      </c>
      <c r="Z46">
        <v>5.67</v>
      </c>
      <c r="AA46">
        <f>7.235+4.885</f>
        <v>12.120000000000001</v>
      </c>
      <c r="AB46">
        <f>7.23+3.93</f>
        <v>11.16</v>
      </c>
      <c r="AC46">
        <f>2.97+7.23</f>
        <v>10.200000000000001</v>
      </c>
      <c r="AD46">
        <v>8.15</v>
      </c>
      <c r="AE46">
        <v>6.7949999999999999</v>
      </c>
      <c r="AF46">
        <v>4.1050000000000004</v>
      </c>
      <c r="AG46">
        <v>2.3450000000000002</v>
      </c>
      <c r="AH46">
        <v>7.94</v>
      </c>
      <c r="AI46">
        <v>7.3250000000000002</v>
      </c>
      <c r="AJ46">
        <v>5.75</v>
      </c>
      <c r="AK46">
        <v>4.84</v>
      </c>
      <c r="AL46">
        <v>4.0149999999999997</v>
      </c>
      <c r="AM46">
        <v>2.08</v>
      </c>
      <c r="AN46">
        <f>6.49+1.66</f>
        <v>8.15</v>
      </c>
      <c r="AO46">
        <v>6.7</v>
      </c>
      <c r="AP46">
        <f>5.875+6.1</f>
        <v>11.975</v>
      </c>
      <c r="AQ46">
        <f>6.1+4.5</f>
        <v>10.6</v>
      </c>
      <c r="AR46">
        <f>6.1+3.575</f>
        <v>9.6750000000000007</v>
      </c>
      <c r="AS46">
        <f>6.1+2.59</f>
        <v>8.69</v>
      </c>
      <c r="AT46">
        <v>6.2649999999999997</v>
      </c>
      <c r="AU46">
        <v>4.6749999999999998</v>
      </c>
      <c r="AV46">
        <f>2.03</f>
        <v>2.0299999999999998</v>
      </c>
      <c r="AW46">
        <f>1.065+6.48</f>
        <v>7.5449999999999999</v>
      </c>
      <c r="AX46">
        <v>5.9</v>
      </c>
      <c r="AY46">
        <v>4.9249999999999998</v>
      </c>
      <c r="AZ46">
        <v>4.2</v>
      </c>
      <c r="BA46">
        <v>3.09</v>
      </c>
      <c r="BB46">
        <f>6.34+1.885</f>
        <v>8.2249999999999996</v>
      </c>
      <c r="BC46">
        <v>6.4749999999999996</v>
      </c>
      <c r="BD46">
        <v>5.39</v>
      </c>
      <c r="BE46">
        <v>4.59</v>
      </c>
      <c r="BF46">
        <f>2.34</f>
        <v>2.34</v>
      </c>
      <c r="BG46">
        <v>9.1199999999999992</v>
      </c>
      <c r="BH46">
        <v>6.6150000000000002</v>
      </c>
      <c r="BI46">
        <v>4.18</v>
      </c>
      <c r="BJ46" s="8">
        <v>2.395</v>
      </c>
      <c r="BK46" s="8">
        <v>6.5650000000000004</v>
      </c>
      <c r="BL46" s="8">
        <v>3.3849999999999998</v>
      </c>
      <c r="BM46" s="8">
        <v>7.39</v>
      </c>
      <c r="BN46" s="8">
        <v>4.07</v>
      </c>
      <c r="BO46" s="8">
        <v>1.855</v>
      </c>
      <c r="BP46">
        <f>6.175+0.57</f>
        <v>6.7450000000000001</v>
      </c>
      <c r="BQ46">
        <f>6</f>
        <v>6</v>
      </c>
      <c r="BR46">
        <v>4.7249999999999996</v>
      </c>
      <c r="BS46">
        <v>2.73</v>
      </c>
      <c r="BT46">
        <v>8.7449999999999992</v>
      </c>
      <c r="BU46" s="8">
        <v>6.0149999999999997</v>
      </c>
      <c r="BV46" s="8">
        <v>3.75</v>
      </c>
      <c r="BW46" s="8">
        <v>8.14</v>
      </c>
    </row>
    <row r="47" spans="1:75" ht="15.75" x14ac:dyDescent="0.25">
      <c r="A47" s="3" t="s">
        <v>45</v>
      </c>
      <c r="B47" s="4">
        <f>7.02-0.24</f>
        <v>6.7799999999999994</v>
      </c>
      <c r="C47">
        <f>6.09-0.24</f>
        <v>5.85</v>
      </c>
      <c r="D47">
        <f>5.54-0.24</f>
        <v>5.3</v>
      </c>
      <c r="E47">
        <f>4.25-0.24</f>
        <v>4.01</v>
      </c>
      <c r="F47">
        <f>3.75</f>
        <v>3.75</v>
      </c>
      <c r="G47">
        <f>1.235</f>
        <v>1.2350000000000001</v>
      </c>
      <c r="H47">
        <v>6.43</v>
      </c>
      <c r="I47">
        <v>4.09</v>
      </c>
      <c r="J47">
        <f>6.61+1.565</f>
        <v>8.1750000000000007</v>
      </c>
      <c r="K47">
        <f>0.97+6.86</f>
        <v>7.83</v>
      </c>
      <c r="L47">
        <f>6.83-0.24</f>
        <v>6.59</v>
      </c>
      <c r="M47">
        <f>4.52</f>
        <v>4.5199999999999996</v>
      </c>
      <c r="N47">
        <f>6.315+6.685</f>
        <v>13</v>
      </c>
      <c r="O47">
        <f>6.68+1.115</f>
        <v>7.7949999999999999</v>
      </c>
      <c r="P47">
        <f>4.515</f>
        <v>4.5149999999999997</v>
      </c>
      <c r="Q47">
        <f>5.765</f>
        <v>5.7649999999999997</v>
      </c>
      <c r="R47">
        <f>6.725+1.47</f>
        <v>8.1950000000000003</v>
      </c>
      <c r="S47">
        <v>2.9849999999999999</v>
      </c>
      <c r="T47">
        <f>3.775</f>
        <v>3.7749999999999999</v>
      </c>
      <c r="U47">
        <v>6.7249999999999996</v>
      </c>
      <c r="V47">
        <v>2.99</v>
      </c>
      <c r="W47">
        <f>8.185</f>
        <v>8.1850000000000005</v>
      </c>
      <c r="X47">
        <v>4.7750000000000004</v>
      </c>
      <c r="Y47">
        <v>7.73</v>
      </c>
      <c r="Z47">
        <f>6.66+4.66</f>
        <v>11.32</v>
      </c>
      <c r="AA47">
        <f>6.665+3.285</f>
        <v>9.9499999999999993</v>
      </c>
      <c r="AB47">
        <f>6.665+1.545</f>
        <v>8.2100000000000009</v>
      </c>
      <c r="AC47">
        <v>5.87</v>
      </c>
      <c r="AD47">
        <v>3.51</v>
      </c>
      <c r="AE47">
        <v>2.02</v>
      </c>
      <c r="AF47">
        <v>0.45</v>
      </c>
      <c r="AG47">
        <v>0.45</v>
      </c>
      <c r="AH47">
        <v>5.2649999999999997</v>
      </c>
      <c r="AI47">
        <v>3.18</v>
      </c>
      <c r="AJ47">
        <v>7.55</v>
      </c>
      <c r="AK47">
        <v>5.9749999999999996</v>
      </c>
      <c r="AL47">
        <v>4.375</v>
      </c>
      <c r="AM47">
        <v>2.5049999999999999</v>
      </c>
      <c r="AN47">
        <v>7.3650000000000002</v>
      </c>
      <c r="AO47">
        <v>5.63</v>
      </c>
      <c r="AP47">
        <f>1.745+6.83</f>
        <v>8.5749999999999993</v>
      </c>
      <c r="AQ47">
        <v>6.2450000000000001</v>
      </c>
      <c r="AR47">
        <v>3.57</v>
      </c>
      <c r="AS47">
        <f>6.96+2.01</f>
        <v>8.9699999999999989</v>
      </c>
      <c r="AT47">
        <v>6.8849999999999998</v>
      </c>
      <c r="AU47">
        <v>5.43</v>
      </c>
      <c r="AV47">
        <v>3.1549999999999998</v>
      </c>
      <c r="AW47">
        <f>7.085+1.625</f>
        <v>8.7100000000000009</v>
      </c>
      <c r="AX47">
        <v>3.915</v>
      </c>
      <c r="AY47">
        <f>6.96+2.145</f>
        <v>9.1050000000000004</v>
      </c>
      <c r="AZ47">
        <v>6.2249999999999996</v>
      </c>
      <c r="BA47">
        <v>4.6849999999999996</v>
      </c>
      <c r="BB47">
        <v>5.7149999999999999</v>
      </c>
      <c r="BC47">
        <f>6.585+2.645</f>
        <v>9.23</v>
      </c>
      <c r="BD47">
        <v>5.9649999999999999</v>
      </c>
      <c r="BE47">
        <f>4.01+6.145</f>
        <v>10.154999999999999</v>
      </c>
      <c r="BF47">
        <f>6.145+0.835</f>
        <v>6.9799999999999995</v>
      </c>
      <c r="BG47">
        <f>7.1+4.37</f>
        <v>11.469999999999999</v>
      </c>
      <c r="BH47">
        <v>10.72</v>
      </c>
      <c r="BI47">
        <v>5.81</v>
      </c>
      <c r="BJ47" s="8">
        <v>9.7799999999999994</v>
      </c>
      <c r="BK47">
        <f>6.8+3.085</f>
        <v>9.8849999999999998</v>
      </c>
      <c r="BL47" s="8">
        <v>5.4550000000000001</v>
      </c>
      <c r="BM47" s="8">
        <v>5.8449999999999998</v>
      </c>
      <c r="BN47" s="8">
        <v>9.26</v>
      </c>
      <c r="BO47" s="8">
        <v>5.5</v>
      </c>
      <c r="BP47">
        <f>5.96+2.905</f>
        <v>8.8650000000000002</v>
      </c>
      <c r="BQ47">
        <f>6.96</f>
        <v>6.96</v>
      </c>
      <c r="BR47">
        <v>9.6750000000000007</v>
      </c>
      <c r="BS47">
        <v>5.4749999999999996</v>
      </c>
      <c r="BT47">
        <v>7.8949999999999996</v>
      </c>
      <c r="BU47" s="8">
        <v>4.1749999999999998</v>
      </c>
      <c r="BV47" s="8">
        <v>7.6050000000000004</v>
      </c>
      <c r="BW47" s="8">
        <v>2.9849999999999999</v>
      </c>
    </row>
    <row r="48" spans="1:75" ht="15.75" x14ac:dyDescent="0.25">
      <c r="A48" s="3" t="s">
        <v>46</v>
      </c>
      <c r="B48" s="6">
        <f>6.6+6.255-0.48</f>
        <v>12.375</v>
      </c>
      <c r="C48">
        <f>4.405+6.595-0.48</f>
        <v>10.52</v>
      </c>
      <c r="D48">
        <f>3.29+6.595-0.48</f>
        <v>9.4049999999999994</v>
      </c>
      <c r="E48">
        <f>1.28+6.595-0.48</f>
        <v>7.3949999999999996</v>
      </c>
      <c r="F48">
        <f>6.55+7.855</f>
        <v>14.405000000000001</v>
      </c>
      <c r="G48">
        <f>1.695+7.855</f>
        <v>9.5500000000000007</v>
      </c>
      <c r="H48">
        <f>7.195+6.74</f>
        <v>13.935</v>
      </c>
      <c r="I48">
        <f>6.74+2.69</f>
        <v>9.43</v>
      </c>
      <c r="J48">
        <f>7.39+4.45</f>
        <v>11.84</v>
      </c>
      <c r="K48">
        <f>7.635+2.65</f>
        <v>10.285</v>
      </c>
      <c r="L48">
        <f>1.575+7.635+6.365-0.72</f>
        <v>14.854999999999999</v>
      </c>
      <c r="M48">
        <f>6.36+2.345</f>
        <v>8.7050000000000001</v>
      </c>
      <c r="N48">
        <f>5.49+7.12</f>
        <v>12.61</v>
      </c>
      <c r="O48">
        <f>2.825+7.115+7.28</f>
        <v>17.220000000000002</v>
      </c>
      <c r="P48">
        <f>1.76+7.29</f>
        <v>9.0500000000000007</v>
      </c>
      <c r="Q48">
        <f>5.76</f>
        <v>5.76</v>
      </c>
      <c r="R48">
        <f>4.9+6.56</f>
        <v>11.46</v>
      </c>
      <c r="S48">
        <f>5.9+6.98</f>
        <v>12.88</v>
      </c>
      <c r="T48">
        <f>8.09</f>
        <v>8.09</v>
      </c>
      <c r="U48">
        <f>2.645+6.685+7.06</f>
        <v>16.39</v>
      </c>
      <c r="V48">
        <f>4.89+7.07</f>
        <v>11.96</v>
      </c>
      <c r="W48">
        <f>7.015</f>
        <v>7.0149999999999997</v>
      </c>
      <c r="X48">
        <f>6.795+1.364</f>
        <v>8.1590000000000007</v>
      </c>
      <c r="Y48">
        <v>6.8949999999999996</v>
      </c>
      <c r="Z48">
        <f>5.07+7.15</f>
        <v>12.22</v>
      </c>
      <c r="AA48">
        <f>7.16+6.51</f>
        <v>13.67</v>
      </c>
      <c r="AB48">
        <v>7.05</v>
      </c>
      <c r="AC48">
        <f>1.975+6.99</f>
        <v>8.9649999999999999</v>
      </c>
      <c r="AD48">
        <f>1.54+6.99</f>
        <v>8.5300000000000011</v>
      </c>
      <c r="AE48">
        <f>4.13+6.265</f>
        <v>10.395</v>
      </c>
      <c r="AF48">
        <v>5.54</v>
      </c>
      <c r="AG48">
        <v>7.4050000000000002</v>
      </c>
      <c r="AH48">
        <f>3.115+6.62</f>
        <v>9.7349999999999994</v>
      </c>
      <c r="AI48">
        <v>6.33</v>
      </c>
      <c r="AJ48">
        <f>6.745+3.36</f>
        <v>10.105</v>
      </c>
      <c r="AK48">
        <v>6.7050000000000001</v>
      </c>
      <c r="AL48">
        <v>7.5549999999999997</v>
      </c>
      <c r="AM48">
        <f>4.13+7.25</f>
        <v>11.379999999999999</v>
      </c>
      <c r="AN48">
        <f>7.25+1.51+6.765</f>
        <v>15.524999999999999</v>
      </c>
      <c r="AO48">
        <f>6.765+1.76</f>
        <v>8.5250000000000004</v>
      </c>
      <c r="AP48">
        <v>4.5549999999999997</v>
      </c>
      <c r="AQ48">
        <f>6.78+6.735+1.89</f>
        <v>15.405000000000001</v>
      </c>
      <c r="AR48">
        <f>1.735+6.78</f>
        <v>8.5150000000000006</v>
      </c>
      <c r="AS48">
        <f>6.68+1.77</f>
        <v>8.4499999999999993</v>
      </c>
      <c r="AT48">
        <f>6.575+3.29</f>
        <v>9.8650000000000002</v>
      </c>
      <c r="AU48">
        <v>1.58</v>
      </c>
      <c r="AV48">
        <f>1.385+7.275</f>
        <v>8.66</v>
      </c>
      <c r="AW48">
        <f>6.78+3.37</f>
        <v>10.15</v>
      </c>
      <c r="AX48">
        <f>2.905+6.78</f>
        <v>9.6850000000000005</v>
      </c>
      <c r="AY48">
        <f>5.66+7.21</f>
        <v>12.870000000000001</v>
      </c>
      <c r="AZ48">
        <f>7.21+1.14</f>
        <v>8.35</v>
      </c>
      <c r="BA48">
        <f>6.52+3.805</f>
        <v>10.324999999999999</v>
      </c>
      <c r="BB48">
        <f>7.285+3.83</f>
        <v>11.115</v>
      </c>
      <c r="BC48">
        <v>5.84</v>
      </c>
      <c r="BD48">
        <v>3.2650000000000001</v>
      </c>
      <c r="BE48">
        <v>2.605</v>
      </c>
      <c r="BF48">
        <f>6.435+2.595</f>
        <v>9.0299999999999994</v>
      </c>
      <c r="BG48">
        <f>7+3.165</f>
        <v>10.164999999999999</v>
      </c>
      <c r="BH48">
        <v>4.5650000000000004</v>
      </c>
      <c r="BI48">
        <f>4.895+6.8</f>
        <v>11.695</v>
      </c>
      <c r="BJ48" s="8">
        <v>4.74</v>
      </c>
      <c r="BK48">
        <v>3.23</v>
      </c>
      <c r="BL48" s="8">
        <v>5.8250000000000002</v>
      </c>
      <c r="BM48" s="8">
        <v>10.57</v>
      </c>
      <c r="BN48" s="8">
        <v>5.19</v>
      </c>
      <c r="BO48" s="8">
        <v>11.244999999999999</v>
      </c>
      <c r="BP48">
        <f>6.68+1.355</f>
        <v>8.0350000000000001</v>
      </c>
      <c r="BQ48">
        <f>6.605+2.28+6.57</f>
        <v>15.455</v>
      </c>
      <c r="BR48">
        <v>8.4600000000000009</v>
      </c>
      <c r="BS48">
        <f>6.57+7.15</f>
        <v>13.72</v>
      </c>
      <c r="BT48">
        <v>5.6</v>
      </c>
      <c r="BU48" s="8">
        <v>4.5949999999999998</v>
      </c>
      <c r="BV48" s="8">
        <v>5.34</v>
      </c>
      <c r="BW48">
        <f>6.735+5.515</f>
        <v>12.25</v>
      </c>
    </row>
    <row r="49" spans="1:75" ht="15.75" x14ac:dyDescent="0.25">
      <c r="A49" s="3" t="s">
        <v>47</v>
      </c>
      <c r="B49" s="4">
        <f>7.13+6.78-0.48</f>
        <v>13.43</v>
      </c>
      <c r="C49">
        <f>6.38+7.12-0.48</f>
        <v>13.02</v>
      </c>
      <c r="D49">
        <f>7.12+5.905-0.48</f>
        <v>12.545</v>
      </c>
      <c r="E49">
        <f>5.105+7.12-0.48</f>
        <v>11.745000000000001</v>
      </c>
      <c r="F49">
        <f>4.7+7.12</f>
        <v>11.82</v>
      </c>
      <c r="G49">
        <f>2.515+7.125</f>
        <v>9.64</v>
      </c>
      <c r="H49">
        <f>2.515+7.125</f>
        <v>9.64</v>
      </c>
      <c r="I49">
        <f>7.125+1.6</f>
        <v>8.7249999999999996</v>
      </c>
      <c r="J49">
        <f>0.605+6.87</f>
        <v>7.4749999999999996</v>
      </c>
      <c r="K49">
        <f>6.775</f>
        <v>6.7750000000000004</v>
      </c>
      <c r="L49">
        <f>6.435-0.24</f>
        <v>6.1949999999999994</v>
      </c>
      <c r="M49">
        <f>4.32</f>
        <v>4.32</v>
      </c>
      <c r="N49">
        <v>2590</v>
      </c>
      <c r="O49">
        <v>2.4849999999999999</v>
      </c>
      <c r="P49">
        <f>6.54</f>
        <v>6.54</v>
      </c>
      <c r="Q49">
        <f>4.785</f>
        <v>4.7850000000000001</v>
      </c>
      <c r="R49">
        <f>2.565</f>
        <v>2.5649999999999999</v>
      </c>
      <c r="S49">
        <v>6.73</v>
      </c>
      <c r="T49">
        <f>2.8</f>
        <v>2.8</v>
      </c>
      <c r="U49">
        <f>6.49+1.58</f>
        <v>8.07</v>
      </c>
      <c r="V49">
        <v>5.51</v>
      </c>
      <c r="W49">
        <f>3.46</f>
        <v>3.46</v>
      </c>
      <c r="X49">
        <f>6.795+1.365</f>
        <v>8.16</v>
      </c>
      <c r="Y49">
        <f>6.67+6.26</f>
        <v>12.93</v>
      </c>
      <c r="Z49">
        <f>5.05+6.67</f>
        <v>11.719999999999999</v>
      </c>
      <c r="AA49">
        <f>6.67+3.25</f>
        <v>9.92</v>
      </c>
      <c r="AB49">
        <f>6.67+1.58</f>
        <v>8.25</v>
      </c>
      <c r="AC49">
        <f>6.67+1.08</f>
        <v>7.75</v>
      </c>
      <c r="AD49">
        <v>6.25</v>
      </c>
      <c r="AE49">
        <v>5.03</v>
      </c>
      <c r="AF49">
        <v>3.25</v>
      </c>
      <c r="AG49">
        <v>1.2849999999999999</v>
      </c>
      <c r="AH49">
        <v>5.12</v>
      </c>
      <c r="AI49">
        <v>3.7349999999999999</v>
      </c>
      <c r="AJ49">
        <v>2.0550000000000002</v>
      </c>
      <c r="AK49">
        <f>6.605+1.64</f>
        <v>8.245000000000001</v>
      </c>
      <c r="AL49">
        <v>6.1550000000000002</v>
      </c>
      <c r="AM49">
        <v>5.6</v>
      </c>
      <c r="AN49">
        <v>5.12</v>
      </c>
      <c r="AO49">
        <v>4.47</v>
      </c>
      <c r="AP49">
        <v>2.71</v>
      </c>
      <c r="AQ49">
        <f>6.315+1.96</f>
        <v>8.2750000000000004</v>
      </c>
      <c r="AR49">
        <f>1.07+6.315</f>
        <v>7.3850000000000007</v>
      </c>
      <c r="AS49">
        <v>6.51</v>
      </c>
      <c r="AT49">
        <v>4.1849999999999996</v>
      </c>
      <c r="AU49">
        <f>6.22+2.38</f>
        <v>8.6</v>
      </c>
      <c r="AV49">
        <v>6.3949999999999996</v>
      </c>
      <c r="AW49">
        <f>4.65</f>
        <v>4.6500000000000004</v>
      </c>
      <c r="AX49">
        <f>6.72+0.815</f>
        <v>7.5350000000000001</v>
      </c>
      <c r="AY49">
        <v>6.18</v>
      </c>
      <c r="AZ49">
        <v>4.0549999999999997</v>
      </c>
      <c r="BA49">
        <f>6.4+2.655</f>
        <v>9.0549999999999997</v>
      </c>
      <c r="BB49">
        <f>6.405+1.255</f>
        <v>7.66</v>
      </c>
      <c r="BC49">
        <v>5.8049999999999997</v>
      </c>
      <c r="BD49">
        <v>3.88</v>
      </c>
      <c r="BE49">
        <f>6.42+2.43</f>
        <v>8.85</v>
      </c>
      <c r="BF49">
        <f>6.415+1.66</f>
        <v>8.0749999999999993</v>
      </c>
      <c r="BG49">
        <v>4.47</v>
      </c>
      <c r="BH49">
        <v>1.895</v>
      </c>
      <c r="BI49">
        <v>0</v>
      </c>
      <c r="BJ49" s="8">
        <v>10.445</v>
      </c>
      <c r="BK49" s="8">
        <v>5.8550000000000004</v>
      </c>
      <c r="BL49" s="8">
        <v>1.885</v>
      </c>
      <c r="BM49">
        <v>5.2249999999999996</v>
      </c>
      <c r="BN49">
        <f>6.765+3.85</f>
        <v>10.615</v>
      </c>
      <c r="BO49" s="8">
        <v>8.66</v>
      </c>
      <c r="BP49" s="8">
        <v>6.3650000000000002</v>
      </c>
      <c r="BQ49">
        <f>6.1+6.475</f>
        <v>12.574999999999999</v>
      </c>
      <c r="BR49">
        <v>10.035</v>
      </c>
      <c r="BS49">
        <v>6.5949999999999998</v>
      </c>
      <c r="BT49">
        <v>10.33</v>
      </c>
      <c r="BU49" s="8">
        <v>8.99</v>
      </c>
      <c r="BV49" s="8">
        <v>5.915</v>
      </c>
      <c r="BW49" s="8">
        <v>12.324999999999999</v>
      </c>
    </row>
    <row r="50" spans="1:75" ht="15.75" x14ac:dyDescent="0.25">
      <c r="A50" s="3" t="s">
        <v>48</v>
      </c>
      <c r="B50" s="6">
        <f>7.185+7.315-0.48</f>
        <v>14.02</v>
      </c>
      <c r="C50">
        <f>6.58+7.185-0.48</f>
        <v>13.285</v>
      </c>
      <c r="D50">
        <f>6.275+7.18-0.48</f>
        <v>12.975</v>
      </c>
      <c r="E50">
        <f>5.74+7.18</f>
        <v>12.92</v>
      </c>
      <c r="F50">
        <f>5.595+7.185</f>
        <v>12.78</v>
      </c>
      <c r="G50">
        <f>3.695+7.185</f>
        <v>10.879999999999999</v>
      </c>
      <c r="H50">
        <f>3.515+7.185</f>
        <v>10.7</v>
      </c>
      <c r="I50">
        <v>1.36</v>
      </c>
      <c r="J50">
        <f>6.985+6.33</f>
        <v>13.315000000000001</v>
      </c>
      <c r="K50">
        <f>6.225+6.58</f>
        <v>12.805</v>
      </c>
      <c r="L50">
        <f>5.81+6.58-0.48</f>
        <v>11.91</v>
      </c>
      <c r="M50">
        <f>6.583+3.91</f>
        <v>10.493</v>
      </c>
      <c r="N50">
        <f>3320+6580</f>
        <v>9900</v>
      </c>
      <c r="O50">
        <f>2.515+6.58</f>
        <v>9.0950000000000006</v>
      </c>
      <c r="P50">
        <f>6.595+1.525</f>
        <v>8.1199999999999992</v>
      </c>
      <c r="Q50">
        <f>5.715</f>
        <v>5.7149999999999999</v>
      </c>
      <c r="R50">
        <f>2.835</f>
        <v>2.835</v>
      </c>
      <c r="S50">
        <v>6.7750000000000004</v>
      </c>
      <c r="T50">
        <f>4.665</f>
        <v>4.665</v>
      </c>
      <c r="U50">
        <f>3.635+6.83</f>
        <v>10.465</v>
      </c>
      <c r="V50">
        <f>2.28+6.84</f>
        <v>9.1199999999999992</v>
      </c>
      <c r="W50">
        <f>6.515</f>
        <v>6.5149999999999997</v>
      </c>
      <c r="X50">
        <v>3.8849999999999998</v>
      </c>
      <c r="Y50">
        <f>2.155+6.935+7.045</f>
        <v>16.134999999999998</v>
      </c>
      <c r="Z50">
        <f>7.045+5.72</f>
        <v>12.765000000000001</v>
      </c>
      <c r="AA50">
        <f>7.045+4.86</f>
        <v>11.905000000000001</v>
      </c>
      <c r="AB50">
        <f>7.04+4.06</f>
        <v>11.1</v>
      </c>
      <c r="AC50">
        <f>7.045+2.5</f>
        <v>9.5449999999999999</v>
      </c>
      <c r="AD50">
        <v>7.6</v>
      </c>
      <c r="AE50">
        <v>6.2149999999999999</v>
      </c>
      <c r="AF50">
        <v>4.7300000000000004</v>
      </c>
      <c r="AG50">
        <v>3.01</v>
      </c>
      <c r="AH50">
        <v>1.355</v>
      </c>
      <c r="AI50">
        <v>4.7850000000000001</v>
      </c>
      <c r="AJ50">
        <f>3.31+6.88</f>
        <v>10.19</v>
      </c>
      <c r="AK50">
        <f>6.88+1.83</f>
        <v>8.7100000000000009</v>
      </c>
      <c r="AL50">
        <f>1.5+6.88</f>
        <v>8.379999999999999</v>
      </c>
      <c r="AM50">
        <v>6.61</v>
      </c>
      <c r="AN50">
        <v>4.6900000000000004</v>
      </c>
      <c r="AO50">
        <v>3.2349999999999999</v>
      </c>
      <c r="AP50">
        <v>0.505</v>
      </c>
      <c r="AQ50">
        <v>5.35</v>
      </c>
      <c r="AR50">
        <v>4.1150000000000002</v>
      </c>
      <c r="AS50">
        <v>3.17</v>
      </c>
      <c r="AT50">
        <v>1.73</v>
      </c>
      <c r="AU50">
        <v>5.5949999999999998</v>
      </c>
      <c r="AV50">
        <v>2.67</v>
      </c>
      <c r="AW50">
        <f>6.26+1.79</f>
        <v>8.0500000000000007</v>
      </c>
      <c r="AX50">
        <v>5.3449999999999998</v>
      </c>
      <c r="AY50">
        <v>3.9550000000000001</v>
      </c>
      <c r="AZ50">
        <v>2.81</v>
      </c>
      <c r="BA50">
        <f>2.28+7.05</f>
        <v>9.33</v>
      </c>
      <c r="BB50">
        <v>7.44</v>
      </c>
      <c r="BC50">
        <v>5.53</v>
      </c>
      <c r="BD50">
        <v>4.835</v>
      </c>
      <c r="BE50">
        <v>4.1449999999999996</v>
      </c>
      <c r="BF50">
        <f>2.175</f>
        <v>2.1749999999999998</v>
      </c>
      <c r="BG50">
        <f>6.56+1.59</f>
        <v>8.15</v>
      </c>
      <c r="BH50">
        <v>6.59</v>
      </c>
      <c r="BI50">
        <v>4.9249999999999998</v>
      </c>
      <c r="BJ50" s="8">
        <v>3.59</v>
      </c>
      <c r="BK50" s="8">
        <v>6.12</v>
      </c>
      <c r="BL50" s="8">
        <v>4.4550000000000001</v>
      </c>
      <c r="BM50" s="8">
        <v>3.3</v>
      </c>
      <c r="BN50">
        <f>6.485</f>
        <v>6.4850000000000003</v>
      </c>
      <c r="BO50">
        <v>4.51</v>
      </c>
      <c r="BP50">
        <v>2.605</v>
      </c>
      <c r="BQ50">
        <f>6.96+1.78</f>
        <v>8.74</v>
      </c>
      <c r="BR50">
        <v>5.13</v>
      </c>
      <c r="BS50">
        <v>9.5</v>
      </c>
      <c r="BT50">
        <v>6.0549999999999997</v>
      </c>
      <c r="BU50">
        <v>3.71</v>
      </c>
      <c r="BV50">
        <v>8.6549999999999994</v>
      </c>
      <c r="BW50">
        <v>6.97</v>
      </c>
    </row>
    <row r="51" spans="1:75" ht="15.75" x14ac:dyDescent="0.25">
      <c r="A51" s="3" t="s">
        <v>49</v>
      </c>
      <c r="B51" s="6"/>
      <c r="AI51">
        <v>0</v>
      </c>
      <c r="AJ51">
        <f>7.455+2.89</f>
        <v>10.345000000000001</v>
      </c>
      <c r="AK51">
        <f>7.46+2.76</f>
        <v>10.219999999999999</v>
      </c>
      <c r="AL51">
        <f>7.46+2.07</f>
        <v>9.5299999999999994</v>
      </c>
      <c r="AM51">
        <f>7.46+1.84</f>
        <v>9.3000000000000007</v>
      </c>
      <c r="AN51">
        <v>6.62</v>
      </c>
      <c r="AO51">
        <v>5.3</v>
      </c>
      <c r="AP51">
        <v>2.1549999999999998</v>
      </c>
      <c r="AQ51">
        <v>4.4649999999999999</v>
      </c>
      <c r="AR51">
        <v>7.1349999999999998</v>
      </c>
      <c r="AS51">
        <v>4.3499999999999996</v>
      </c>
      <c r="AT51">
        <f>1.785+6.39</f>
        <v>8.1749999999999989</v>
      </c>
      <c r="AU51">
        <v>4.93</v>
      </c>
      <c r="AV51">
        <v>2.92</v>
      </c>
      <c r="AW51">
        <f>6.69+1.865</f>
        <v>8.5549999999999997</v>
      </c>
      <c r="AX51">
        <v>4.7350000000000003</v>
      </c>
      <c r="AY51">
        <f>4.23+7.135</f>
        <v>11.365</v>
      </c>
      <c r="AZ51">
        <f>7.135+2.77</f>
        <v>9.9049999999999994</v>
      </c>
      <c r="BA51">
        <f>7.135+1.945</f>
        <v>9.08</v>
      </c>
      <c r="BB51">
        <v>6.85</v>
      </c>
      <c r="BC51">
        <v>3.6</v>
      </c>
      <c r="BD51">
        <f>7.055+1.975</f>
        <v>9.0299999999999994</v>
      </c>
      <c r="BE51">
        <v>6.9950000000000001</v>
      </c>
      <c r="BF51">
        <f>4.805</f>
        <v>4.8049999999999997</v>
      </c>
      <c r="BG51">
        <v>4.13</v>
      </c>
      <c r="BH51">
        <v>2.63</v>
      </c>
      <c r="BI51">
        <v>6.47</v>
      </c>
      <c r="BJ51" s="8">
        <v>4.2450000000000001</v>
      </c>
      <c r="BK51" s="8">
        <v>7.51</v>
      </c>
      <c r="BL51" s="8">
        <v>4.2300000000000004</v>
      </c>
      <c r="BM51" s="8">
        <v>8.19</v>
      </c>
      <c r="BN51" s="8">
        <v>5.68</v>
      </c>
      <c r="BO51" s="8">
        <v>8.84</v>
      </c>
      <c r="BP51">
        <f>5.775+1.82</f>
        <v>7.5950000000000006</v>
      </c>
      <c r="BQ51">
        <f>5.55</f>
        <v>5.55</v>
      </c>
      <c r="BR51">
        <f>6.47+4.66</f>
        <v>11.129999999999999</v>
      </c>
      <c r="BS51">
        <v>8.8249999999999993</v>
      </c>
      <c r="BT51">
        <v>4.72</v>
      </c>
      <c r="BU51">
        <v>8.48</v>
      </c>
      <c r="BV51">
        <v>4.3949999999999996</v>
      </c>
      <c r="BW51">
        <v>8.6649999999999991</v>
      </c>
    </row>
    <row r="52" spans="1:75" ht="15.75" x14ac:dyDescent="0.25">
      <c r="A52" s="3" t="s">
        <v>50</v>
      </c>
      <c r="B52" s="4">
        <f>5.765-0.24</f>
        <v>5.5249999999999995</v>
      </c>
      <c r="C52">
        <f>5.135-0.24</f>
        <v>4.8949999999999996</v>
      </c>
      <c r="D52">
        <f>4.85-0.24</f>
        <v>4.6099999999999994</v>
      </c>
      <c r="E52">
        <f>3.65</f>
        <v>3.65</v>
      </c>
      <c r="F52">
        <f>3.305</f>
        <v>3.3050000000000002</v>
      </c>
      <c r="G52">
        <f>1.245</f>
        <v>1.2450000000000001</v>
      </c>
      <c r="H52">
        <v>6.8</v>
      </c>
      <c r="I52">
        <v>4.9000000000000004</v>
      </c>
      <c r="J52">
        <f>2.505+5.69</f>
        <v>8.1950000000000003</v>
      </c>
      <c r="K52">
        <f>5.93+1.67</f>
        <v>7.6</v>
      </c>
      <c r="L52">
        <f>5.93+1.27-0.48</f>
        <v>6.7199999999999989</v>
      </c>
      <c r="M52">
        <f>5.27</f>
        <v>5.27</v>
      </c>
      <c r="N52">
        <v>4590</v>
      </c>
      <c r="O52">
        <v>3.76</v>
      </c>
      <c r="P52">
        <f>0.655</f>
        <v>0.65500000000000003</v>
      </c>
      <c r="Q52">
        <v>3.57</v>
      </c>
      <c r="R52">
        <f>0.025</f>
        <v>2.5000000000000001E-2</v>
      </c>
      <c r="S52">
        <v>3.72</v>
      </c>
      <c r="T52">
        <f>4.73</f>
        <v>4.7300000000000004</v>
      </c>
      <c r="U52">
        <v>2.9449999999999998</v>
      </c>
      <c r="V52">
        <v>0.32</v>
      </c>
      <c r="W52">
        <v>0</v>
      </c>
      <c r="X52">
        <v>0</v>
      </c>
      <c r="Y52">
        <v>4.3600000000000003</v>
      </c>
      <c r="Z52">
        <v>2.2549999999999999</v>
      </c>
      <c r="AA52">
        <f>4.77+0.985</f>
        <v>5.7549999999999999</v>
      </c>
      <c r="AB52">
        <v>3.8050000000000002</v>
      </c>
      <c r="AC52">
        <f>4.895+2.27</f>
        <v>7.1649999999999991</v>
      </c>
      <c r="AD52">
        <f>4.895+1.185</f>
        <v>6.08</v>
      </c>
      <c r="AE52">
        <v>4.3650000000000002</v>
      </c>
      <c r="AF52">
        <v>2.34</v>
      </c>
      <c r="AG52">
        <v>1.03</v>
      </c>
      <c r="AH52">
        <v>0.34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3.835</v>
      </c>
      <c r="AR52">
        <f>5.53+2.39</f>
        <v>7.92</v>
      </c>
      <c r="AS52">
        <f>5.525+1.91</f>
        <v>7.4350000000000005</v>
      </c>
      <c r="AT52">
        <v>5.59</v>
      </c>
      <c r="AU52">
        <v>3.91</v>
      </c>
      <c r="AV52">
        <v>1.99</v>
      </c>
      <c r="AW52">
        <f>5.765+1.165</f>
        <v>6.93</v>
      </c>
      <c r="AX52">
        <v>4.1749999999999998</v>
      </c>
      <c r="AY52">
        <f>5.87+2.395</f>
        <v>8.2650000000000006</v>
      </c>
      <c r="AZ52">
        <v>6.08</v>
      </c>
      <c r="BA52">
        <v>5.46</v>
      </c>
      <c r="BB52">
        <v>3.855</v>
      </c>
      <c r="BC52">
        <v>3.08</v>
      </c>
      <c r="BD52">
        <f>5.745+1.3</f>
        <v>7.0449999999999999</v>
      </c>
      <c r="BE52">
        <v>5.28</v>
      </c>
      <c r="BF52">
        <f>5.62+3.985</f>
        <v>9.6050000000000004</v>
      </c>
      <c r="BG52">
        <f>8.505</f>
        <v>8.5050000000000008</v>
      </c>
      <c r="BH52">
        <v>7.49</v>
      </c>
      <c r="BI52">
        <v>3.81</v>
      </c>
      <c r="BJ52" s="8">
        <v>7.2350000000000003</v>
      </c>
      <c r="BK52">
        <f>5.32+3.72</f>
        <v>9.0400000000000009</v>
      </c>
      <c r="BL52" s="8">
        <v>4.6150000000000002</v>
      </c>
      <c r="BM52" s="8">
        <v>7.4450000000000003</v>
      </c>
      <c r="BN52" s="8">
        <v>3.45</v>
      </c>
      <c r="BO52" s="8">
        <v>4.8899999999999997</v>
      </c>
      <c r="BP52">
        <f>5.985+1.585</f>
        <v>7.57</v>
      </c>
      <c r="BQ52">
        <f>6.42</f>
        <v>6.42</v>
      </c>
      <c r="BR52">
        <v>4.0999999999999996</v>
      </c>
      <c r="BS52">
        <v>6.61</v>
      </c>
      <c r="BT52">
        <v>3.05</v>
      </c>
      <c r="BU52">
        <f>6.01+6.435</f>
        <v>12.445</v>
      </c>
      <c r="BV52">
        <v>10.32</v>
      </c>
      <c r="BW52">
        <v>6.84</v>
      </c>
    </row>
    <row r="53" spans="1:75" ht="16.5" thickBot="1" x14ac:dyDescent="0.3">
      <c r="A53" s="3" t="s">
        <v>51</v>
      </c>
      <c r="B53" s="9">
        <f>6.56+6.315-0.48</f>
        <v>12.395</v>
      </c>
      <c r="C53">
        <f>5.025+6.56-0.48</f>
        <v>11.105</v>
      </c>
      <c r="D53">
        <f>4.575+6.56-0.48</f>
        <v>10.654999999999999</v>
      </c>
      <c r="E53">
        <f>3.655+6.56</f>
        <v>10.215</v>
      </c>
      <c r="F53">
        <f>3.265+6.56</f>
        <v>9.8249999999999993</v>
      </c>
      <c r="G53">
        <f>1.74+6.56</f>
        <v>8.2999999999999989</v>
      </c>
      <c r="H53">
        <f>1.155+6.56</f>
        <v>7.7149999999999999</v>
      </c>
      <c r="I53">
        <v>5.9950000000000001</v>
      </c>
      <c r="J53">
        <v>4.2649999999999997</v>
      </c>
      <c r="K53">
        <f>2.98</f>
        <v>2.98</v>
      </c>
      <c r="L53">
        <f>2.67-0.24</f>
        <v>2.4299999999999997</v>
      </c>
      <c r="M53">
        <f>0.87</f>
        <v>0.87</v>
      </c>
      <c r="N53">
        <v>6460</v>
      </c>
      <c r="O53">
        <v>3.96</v>
      </c>
      <c r="P53">
        <f>6.62+1.535</f>
        <v>8.1549999999999994</v>
      </c>
      <c r="Q53">
        <f>6.435</f>
        <v>6.4349999999999996</v>
      </c>
      <c r="R53">
        <f>3.125</f>
        <v>3.125</v>
      </c>
      <c r="S53">
        <v>0.93500000000000005</v>
      </c>
      <c r="T53">
        <v>0</v>
      </c>
      <c r="U53">
        <v>0</v>
      </c>
      <c r="V53">
        <v>3.5249999999999999</v>
      </c>
      <c r="W53">
        <f>7.23</f>
        <v>7.23</v>
      </c>
      <c r="X53">
        <v>4.95</v>
      </c>
      <c r="Y53">
        <v>3.6549999999999998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f>6.08+7.195</f>
        <v>13.275</v>
      </c>
      <c r="AQ53">
        <f>7.19+4.165</f>
        <v>11.355</v>
      </c>
      <c r="AR53">
        <f>3.23+7.195</f>
        <v>10.425000000000001</v>
      </c>
      <c r="AS53">
        <f>7.2+2.46</f>
        <v>9.66</v>
      </c>
      <c r="AT53">
        <f>7.2+0.8</f>
        <v>8</v>
      </c>
      <c r="AU53">
        <f>7.2+1.905</f>
        <v>9.1050000000000004</v>
      </c>
      <c r="AV53">
        <f>7.2+1.745</f>
        <v>8.9450000000000003</v>
      </c>
      <c r="AW53">
        <f>7.195+1.155</f>
        <v>8.35</v>
      </c>
      <c r="AX53">
        <v>7.23</v>
      </c>
      <c r="AY53">
        <v>6.8849999999999998</v>
      </c>
      <c r="AZ53">
        <v>6.0650000000000004</v>
      </c>
      <c r="BA53">
        <v>5.6150000000000002</v>
      </c>
      <c r="BB53">
        <v>4.1050000000000004</v>
      </c>
      <c r="BC53">
        <v>3.49</v>
      </c>
      <c r="BD53">
        <v>2.3650000000000002</v>
      </c>
      <c r="BE53">
        <v>1.895</v>
      </c>
      <c r="BF53">
        <f>4.955+1.62</f>
        <v>6.5750000000000002</v>
      </c>
      <c r="BG53">
        <v>6.26</v>
      </c>
      <c r="BH53">
        <v>4.1349999999999998</v>
      </c>
      <c r="BI53">
        <v>2.81</v>
      </c>
      <c r="BJ53" s="8">
        <v>8.8350000000000009</v>
      </c>
      <c r="BK53" s="8">
        <v>7.6050000000000004</v>
      </c>
      <c r="BL53" s="8">
        <v>6.99</v>
      </c>
      <c r="BM53" s="8">
        <v>6.25</v>
      </c>
      <c r="BN53">
        <f>5.045</f>
        <v>5.0449999999999999</v>
      </c>
      <c r="BO53" s="8">
        <v>4.1349999999999998</v>
      </c>
      <c r="BP53" s="8">
        <v>2.835</v>
      </c>
      <c r="BQ53">
        <f>8.58</f>
        <v>8.58</v>
      </c>
      <c r="BR53">
        <v>7.8849999999999998</v>
      </c>
      <c r="BS53">
        <v>7.1449999999999996</v>
      </c>
      <c r="BT53">
        <v>5.6550000000000002</v>
      </c>
      <c r="BU53">
        <v>5.2549999999999999</v>
      </c>
      <c r="BV53">
        <v>3.95</v>
      </c>
      <c r="BW53">
        <v>8.41</v>
      </c>
    </row>
    <row r="54" spans="1:75" ht="15.75" x14ac:dyDescent="0.25">
      <c r="A54" s="3" t="s">
        <v>52</v>
      </c>
      <c r="B54" s="10"/>
      <c r="BA54">
        <f>2.965</f>
        <v>2.9649999999999999</v>
      </c>
      <c r="BB54">
        <v>2.25</v>
      </c>
      <c r="BC54">
        <f>2.28</f>
        <v>2.2799999999999998</v>
      </c>
      <c r="BD54">
        <v>2.0950000000000002</v>
      </c>
      <c r="BE54">
        <v>1.6</v>
      </c>
      <c r="BF54">
        <f>1.055+3.01</f>
        <v>4.0649999999999995</v>
      </c>
      <c r="BG54">
        <v>4.0650000000000004</v>
      </c>
      <c r="BH54">
        <v>3.13</v>
      </c>
      <c r="BI54">
        <v>2.0150000000000001</v>
      </c>
      <c r="BJ54" s="8">
        <v>1.855</v>
      </c>
      <c r="BK54" s="8">
        <v>2.6349999999999998</v>
      </c>
      <c r="BL54" s="8">
        <v>0.875</v>
      </c>
      <c r="BM54" s="8">
        <v>2.4649999999999999</v>
      </c>
      <c r="BN54" s="8">
        <v>1.91</v>
      </c>
      <c r="BO54" s="8">
        <v>1.345</v>
      </c>
      <c r="BP54" s="8">
        <v>0.69499999999999995</v>
      </c>
      <c r="BQ54" s="8">
        <v>3.59</v>
      </c>
      <c r="BR54" s="8">
        <v>3.03</v>
      </c>
      <c r="BS54" s="8">
        <v>2.23</v>
      </c>
      <c r="BT54" s="8">
        <v>2.06</v>
      </c>
      <c r="BU54" s="8">
        <v>1.28</v>
      </c>
      <c r="BV54" s="8">
        <v>1.1200000000000001</v>
      </c>
      <c r="BW54" s="8">
        <f>3.695+0.945</f>
        <v>4.6399999999999997</v>
      </c>
    </row>
    <row r="55" spans="1:75" ht="15.75" x14ac:dyDescent="0.25">
      <c r="A55" s="3" t="s">
        <v>53</v>
      </c>
      <c r="B55" s="10"/>
      <c r="BA55">
        <f>2.81</f>
        <v>2.81</v>
      </c>
      <c r="BB55">
        <v>2.605</v>
      </c>
      <c r="BC55">
        <f>2.62</f>
        <v>2.62</v>
      </c>
      <c r="BD55">
        <v>2.6150000000000002</v>
      </c>
      <c r="BE55">
        <v>2.2400000000000002</v>
      </c>
      <c r="BF55">
        <f>1.845</f>
        <v>1.845</v>
      </c>
      <c r="BG55">
        <v>1.7849999999999999</v>
      </c>
      <c r="BH55">
        <v>1.0449999999999999</v>
      </c>
      <c r="BI55">
        <v>2.91</v>
      </c>
      <c r="BJ55" s="8">
        <v>2.915</v>
      </c>
      <c r="BK55" s="8">
        <v>1.29</v>
      </c>
      <c r="BL55" s="8">
        <v>2.5249999999999999</v>
      </c>
      <c r="BM55" s="8">
        <v>2.13</v>
      </c>
      <c r="BN55" s="8">
        <v>1.8</v>
      </c>
      <c r="BO55" s="8">
        <v>1.39</v>
      </c>
      <c r="BP55" s="8">
        <v>1.1000000000000001</v>
      </c>
      <c r="BQ55" s="8">
        <v>3.17</v>
      </c>
      <c r="BR55" s="8">
        <v>2.61</v>
      </c>
      <c r="BS55" s="8">
        <v>2.42</v>
      </c>
      <c r="BT55" s="8">
        <v>2.42</v>
      </c>
      <c r="BU55" s="8">
        <v>2.19</v>
      </c>
      <c r="BV55" s="8">
        <v>2.1800000000000002</v>
      </c>
      <c r="BW55" s="8">
        <v>1.9450000000000001</v>
      </c>
    </row>
    <row r="56" spans="1:75" x14ac:dyDescent="0.25">
      <c r="D56" s="1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2023-02-22T17:18:56Z</dcterms:created>
  <dcterms:modified xsi:type="dcterms:W3CDTF">2023-02-22T18:16:04Z</dcterms:modified>
</cp:coreProperties>
</file>