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iagrammTemp" sheetId="4" r:id="rId1"/>
    <sheet name="DiagrammVoltage" sheetId="5" r:id="rId2"/>
    <sheet name="DiagrammSoC" sheetId="6" r:id="rId3"/>
    <sheet name="SoF" sheetId="1" r:id="rId4"/>
    <sheet name="Parameter" sheetId="2" r:id="rId5"/>
    <sheet name="Tabelle3" sheetId="3" r:id="rId6"/>
  </sheets>
  <definedNames>
    <definedName name="asdf">Parameter!$B$5</definedName>
    <definedName name="CutoffSocCha">Parameter!$B$15</definedName>
    <definedName name="CutoffSocDis">Parameter!$B$14</definedName>
    <definedName name="CutoffTempHighCha">Parameter!$B$6</definedName>
    <definedName name="CutoffTempHighDis">Parameter!$B$5</definedName>
    <definedName name="CutoffTempLowCha">Parameter!$B$10</definedName>
    <definedName name="CutoffTempLowDis">Parameter!$B$9</definedName>
    <definedName name="CutoffVoltCha">Parameter!$B$20</definedName>
    <definedName name="CutoffVoltDis">Parameter!$B$19</definedName>
    <definedName name="LimitSocCha">Parameter!$B$17</definedName>
    <definedName name="LimitSocDis">Parameter!$B$16</definedName>
    <definedName name="LimitTempHighCha">Parameter!$B$8</definedName>
    <definedName name="LimitTempHighDis">Parameter!$B$7</definedName>
    <definedName name="LimitTempLowCha">Parameter!$B$12</definedName>
    <definedName name="LimitTempLowDis">Parameter!$B$11</definedName>
    <definedName name="LimitVoltCha">Parameter!$B$22</definedName>
    <definedName name="LimitVoltDis">Parameter!$B$21</definedName>
    <definedName name="MaxIContCha">Parameter!$B$3</definedName>
    <definedName name="MaxIContDis">Parameter!$B$2</definedName>
    <definedName name="MaxILimpHome">Parameter!$B$4</definedName>
    <definedName name="Parameter_Cut_off_Temperature_high_Discharge_Derating">Parameter!$B$5</definedName>
  </definedNames>
  <calcPr calcId="145621"/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83" i="1"/>
  <c r="C84" i="1"/>
  <c r="C85" i="1"/>
  <c r="C86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8" i="1"/>
  <c r="C49" i="1"/>
  <c r="C50" i="1"/>
  <c r="C51" i="1"/>
  <c r="C52" i="1"/>
  <c r="C53" i="1"/>
  <c r="C54" i="1"/>
  <c r="C55" i="1"/>
  <c r="C56" i="1"/>
  <c r="C57" i="1"/>
  <c r="C58" i="1"/>
  <c r="C41" i="1"/>
  <c r="C42" i="1"/>
  <c r="C43" i="1"/>
  <c r="C44" i="1"/>
  <c r="C45" i="1"/>
  <c r="C46" i="1"/>
  <c r="C47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9" i="1"/>
  <c r="C20" i="1"/>
  <c r="C21" i="1"/>
  <c r="C22" i="1"/>
  <c r="C23" i="1"/>
  <c r="C16" i="1"/>
  <c r="C17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H85" i="1" l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M3" i="1" l="1"/>
  <c r="L3" i="1"/>
  <c r="K4" i="1"/>
  <c r="M4" i="1" s="1"/>
  <c r="G3" i="1"/>
  <c r="F4" i="1"/>
  <c r="B3" i="1"/>
  <c r="A4" i="1"/>
  <c r="A5" i="1" s="1"/>
  <c r="K5" i="1" l="1"/>
  <c r="K6" i="1" s="1"/>
  <c r="G4" i="1"/>
  <c r="F5" i="1"/>
  <c r="L4" i="1"/>
  <c r="B4" i="1"/>
  <c r="A6" i="1"/>
  <c r="B5" i="1"/>
  <c r="L5" i="1" l="1"/>
  <c r="F6" i="1"/>
  <c r="F7" i="1" s="1"/>
  <c r="G7" i="1" s="1"/>
  <c r="M5" i="1"/>
  <c r="G5" i="1"/>
  <c r="G6" i="1"/>
  <c r="K7" i="1"/>
  <c r="M6" i="1"/>
  <c r="L6" i="1"/>
  <c r="F8" i="1"/>
  <c r="A7" i="1"/>
  <c r="B6" i="1"/>
  <c r="K8" i="1" l="1"/>
  <c r="L7" i="1"/>
  <c r="M7" i="1"/>
  <c r="G8" i="1"/>
  <c r="F9" i="1"/>
  <c r="B7" i="1"/>
  <c r="A8" i="1"/>
  <c r="G9" i="1" l="1"/>
  <c r="K9" i="1"/>
  <c r="M8" i="1"/>
  <c r="L8" i="1"/>
  <c r="F10" i="1"/>
  <c r="A9" i="1"/>
  <c r="B8" i="1"/>
  <c r="K10" i="1" l="1"/>
  <c r="M9" i="1"/>
  <c r="L9" i="1"/>
  <c r="G10" i="1"/>
  <c r="F11" i="1"/>
  <c r="A10" i="1"/>
  <c r="B9" i="1"/>
  <c r="G11" i="1" l="1"/>
  <c r="K11" i="1"/>
  <c r="M10" i="1"/>
  <c r="L10" i="1"/>
  <c r="F12" i="1"/>
  <c r="A11" i="1"/>
  <c r="B10" i="1"/>
  <c r="K12" i="1" l="1"/>
  <c r="L11" i="1"/>
  <c r="M11" i="1"/>
  <c r="G12" i="1"/>
  <c r="F13" i="1"/>
  <c r="A12" i="1"/>
  <c r="B11" i="1"/>
  <c r="G13" i="1" l="1"/>
  <c r="K13" i="1"/>
  <c r="M12" i="1"/>
  <c r="L12" i="1"/>
  <c r="F14" i="1"/>
  <c r="A13" i="1"/>
  <c r="B12" i="1"/>
  <c r="K14" i="1" l="1"/>
  <c r="M13" i="1"/>
  <c r="L13" i="1"/>
  <c r="G14" i="1"/>
  <c r="F15" i="1"/>
  <c r="A14" i="1"/>
  <c r="B13" i="1"/>
  <c r="G15" i="1" l="1"/>
  <c r="K15" i="1"/>
  <c r="M14" i="1"/>
  <c r="L14" i="1"/>
  <c r="F16" i="1"/>
  <c r="A15" i="1"/>
  <c r="B14" i="1"/>
  <c r="K16" i="1" l="1"/>
  <c r="L15" i="1"/>
  <c r="M15" i="1"/>
  <c r="G16" i="1"/>
  <c r="F17" i="1"/>
  <c r="A16" i="1"/>
  <c r="B15" i="1"/>
  <c r="K17" i="1" l="1"/>
  <c r="L16" i="1"/>
  <c r="M16" i="1"/>
  <c r="G17" i="1"/>
  <c r="F18" i="1"/>
  <c r="A17" i="1"/>
  <c r="B16" i="1"/>
  <c r="G18" i="1" l="1"/>
  <c r="K18" i="1"/>
  <c r="M17" i="1"/>
  <c r="L17" i="1"/>
  <c r="F19" i="1"/>
  <c r="A18" i="1"/>
  <c r="B17" i="1"/>
  <c r="K19" i="1" l="1"/>
  <c r="M18" i="1"/>
  <c r="L18" i="1"/>
  <c r="G19" i="1"/>
  <c r="F20" i="1"/>
  <c r="A19" i="1"/>
  <c r="B18" i="1"/>
  <c r="K20" i="1" l="1"/>
  <c r="L19" i="1"/>
  <c r="M19" i="1"/>
  <c r="G20" i="1"/>
  <c r="F21" i="1"/>
  <c r="A20" i="1"/>
  <c r="B19" i="1"/>
  <c r="G21" i="1" l="1"/>
  <c r="K21" i="1"/>
  <c r="M20" i="1"/>
  <c r="L20" i="1"/>
  <c r="F22" i="1"/>
  <c r="A21" i="1"/>
  <c r="B20" i="1"/>
  <c r="L21" i="1" l="1"/>
  <c r="K22" i="1"/>
  <c r="M21" i="1"/>
  <c r="G22" i="1"/>
  <c r="F23" i="1"/>
  <c r="A22" i="1"/>
  <c r="B21" i="1"/>
  <c r="G23" i="1" l="1"/>
  <c r="K23" i="1"/>
  <c r="M22" i="1"/>
  <c r="L22" i="1"/>
  <c r="F24" i="1"/>
  <c r="A23" i="1"/>
  <c r="B22" i="1"/>
  <c r="K24" i="1" l="1"/>
  <c r="M23" i="1"/>
  <c r="L23" i="1"/>
  <c r="G24" i="1"/>
  <c r="F25" i="1"/>
  <c r="A24" i="1"/>
  <c r="B23" i="1"/>
  <c r="G25" i="1" l="1"/>
  <c r="K25" i="1"/>
  <c r="L24" i="1"/>
  <c r="M24" i="1"/>
  <c r="F26" i="1"/>
  <c r="B24" i="1"/>
  <c r="A25" i="1"/>
  <c r="K26" i="1" l="1"/>
  <c r="L25" i="1"/>
  <c r="M25" i="1"/>
  <c r="G26" i="1"/>
  <c r="F27" i="1"/>
  <c r="A26" i="1"/>
  <c r="B25" i="1"/>
  <c r="G27" i="1" l="1"/>
  <c r="K27" i="1"/>
  <c r="M26" i="1"/>
  <c r="L26" i="1"/>
  <c r="F28" i="1"/>
  <c r="A27" i="1"/>
  <c r="B26" i="1"/>
  <c r="K28" i="1" l="1"/>
  <c r="M27" i="1"/>
  <c r="L27" i="1"/>
  <c r="G28" i="1"/>
  <c r="F29" i="1"/>
  <c r="A28" i="1"/>
  <c r="B27" i="1"/>
  <c r="G29" i="1" l="1"/>
  <c r="K29" i="1"/>
  <c r="M28" i="1"/>
  <c r="L28" i="1"/>
  <c r="F30" i="1"/>
  <c r="A29" i="1"/>
  <c r="B28" i="1"/>
  <c r="K30" i="1" l="1"/>
  <c r="L29" i="1"/>
  <c r="M29" i="1"/>
  <c r="G30" i="1"/>
  <c r="F31" i="1"/>
  <c r="A30" i="1"/>
  <c r="B29" i="1"/>
  <c r="G31" i="1" l="1"/>
  <c r="K31" i="1"/>
  <c r="M30" i="1"/>
  <c r="L30" i="1"/>
  <c r="F32" i="1"/>
  <c r="A31" i="1"/>
  <c r="B30" i="1"/>
  <c r="K32" i="1" l="1"/>
  <c r="M31" i="1"/>
  <c r="L31" i="1"/>
  <c r="G32" i="1"/>
  <c r="F33" i="1"/>
  <c r="A32" i="1"/>
  <c r="B31" i="1"/>
  <c r="G33" i="1" l="1"/>
  <c r="K33" i="1"/>
  <c r="M32" i="1"/>
  <c r="L32" i="1"/>
  <c r="F34" i="1"/>
  <c r="A33" i="1"/>
  <c r="B32" i="1"/>
  <c r="K34" i="1" l="1"/>
  <c r="L33" i="1"/>
  <c r="M33" i="1"/>
  <c r="G34" i="1"/>
  <c r="F35" i="1"/>
  <c r="A34" i="1"/>
  <c r="B33" i="1"/>
  <c r="G35" i="1" l="1"/>
  <c r="K35" i="1"/>
  <c r="M34" i="1"/>
  <c r="L34" i="1"/>
  <c r="F36" i="1"/>
  <c r="A35" i="1"/>
  <c r="B34" i="1"/>
  <c r="K36" i="1" l="1"/>
  <c r="M35" i="1"/>
  <c r="L35" i="1"/>
  <c r="G36" i="1"/>
  <c r="F37" i="1"/>
  <c r="A36" i="1"/>
  <c r="B35" i="1"/>
  <c r="G37" i="1" l="1"/>
  <c r="K37" i="1"/>
  <c r="M36" i="1"/>
  <c r="L36" i="1"/>
  <c r="F38" i="1"/>
  <c r="A37" i="1"/>
  <c r="B36" i="1"/>
  <c r="K38" i="1" l="1"/>
  <c r="L37" i="1"/>
  <c r="M37" i="1"/>
  <c r="G38" i="1"/>
  <c r="F39" i="1"/>
  <c r="A38" i="1"/>
  <c r="B37" i="1"/>
  <c r="G39" i="1" l="1"/>
  <c r="K39" i="1"/>
  <c r="M38" i="1"/>
  <c r="L38" i="1"/>
  <c r="F40" i="1"/>
  <c r="A39" i="1"/>
  <c r="B38" i="1"/>
  <c r="M39" i="1" l="1"/>
  <c r="K40" i="1"/>
  <c r="L39" i="1"/>
  <c r="G40" i="1"/>
  <c r="F41" i="1"/>
  <c r="A40" i="1"/>
  <c r="B39" i="1"/>
  <c r="G41" i="1" l="1"/>
  <c r="K41" i="1"/>
  <c r="M40" i="1"/>
  <c r="L40" i="1"/>
  <c r="F42" i="1"/>
  <c r="A41" i="1"/>
  <c r="B40" i="1"/>
  <c r="K42" i="1" l="1"/>
  <c r="L41" i="1"/>
  <c r="M41" i="1"/>
  <c r="G42" i="1"/>
  <c r="F43" i="1"/>
  <c r="A42" i="1"/>
  <c r="B41" i="1"/>
  <c r="K43" i="1" l="1"/>
  <c r="M42" i="1"/>
  <c r="L42" i="1"/>
  <c r="G43" i="1"/>
  <c r="F44" i="1"/>
  <c r="A43" i="1"/>
  <c r="B42" i="1"/>
  <c r="K44" i="1" l="1"/>
  <c r="M43" i="1"/>
  <c r="L43" i="1"/>
  <c r="G44" i="1"/>
  <c r="F45" i="1"/>
  <c r="A44" i="1"/>
  <c r="B43" i="1"/>
  <c r="K45" i="1" l="1"/>
  <c r="M44" i="1"/>
  <c r="L44" i="1"/>
  <c r="G45" i="1"/>
  <c r="F46" i="1"/>
  <c r="B44" i="1"/>
  <c r="A45" i="1"/>
  <c r="K46" i="1" l="1"/>
  <c r="M45" i="1"/>
  <c r="L45" i="1"/>
  <c r="G46" i="1"/>
  <c r="F47" i="1"/>
  <c r="A46" i="1"/>
  <c r="B45" i="1"/>
  <c r="K47" i="1" l="1"/>
  <c r="M46" i="1"/>
  <c r="L46" i="1"/>
  <c r="G47" i="1"/>
  <c r="F48" i="1"/>
  <c r="A47" i="1"/>
  <c r="B46" i="1"/>
  <c r="K48" i="1" l="1"/>
  <c r="L47" i="1"/>
  <c r="M47" i="1"/>
  <c r="G48" i="1"/>
  <c r="F49" i="1"/>
  <c r="A48" i="1"/>
  <c r="B47" i="1"/>
  <c r="K49" i="1" l="1"/>
  <c r="M48" i="1"/>
  <c r="L48" i="1"/>
  <c r="G49" i="1"/>
  <c r="F50" i="1"/>
  <c r="A49" i="1"/>
  <c r="B48" i="1"/>
  <c r="K50" i="1" l="1"/>
  <c r="M49" i="1"/>
  <c r="L49" i="1"/>
  <c r="G50" i="1"/>
  <c r="F51" i="1"/>
  <c r="A50" i="1"/>
  <c r="B49" i="1"/>
  <c r="K51" i="1" l="1"/>
  <c r="L50" i="1"/>
  <c r="M50" i="1"/>
  <c r="G51" i="1"/>
  <c r="F52" i="1"/>
  <c r="A51" i="1"/>
  <c r="B50" i="1"/>
  <c r="G52" i="1" l="1"/>
  <c r="K52" i="1"/>
  <c r="L51" i="1"/>
  <c r="M51" i="1"/>
  <c r="F53" i="1"/>
  <c r="A52" i="1"/>
  <c r="B51" i="1"/>
  <c r="K53" i="1" l="1"/>
  <c r="M52" i="1"/>
  <c r="L52" i="1"/>
  <c r="G53" i="1"/>
  <c r="F54" i="1"/>
  <c r="A53" i="1"/>
  <c r="B52" i="1"/>
  <c r="G54" i="1" l="1"/>
  <c r="K54" i="1"/>
  <c r="M53" i="1"/>
  <c r="L53" i="1"/>
  <c r="F55" i="1"/>
  <c r="A54" i="1"/>
  <c r="B53" i="1"/>
  <c r="K55" i="1" l="1"/>
  <c r="M54" i="1"/>
  <c r="L54" i="1"/>
  <c r="G55" i="1"/>
  <c r="F56" i="1"/>
  <c r="A55" i="1"/>
  <c r="B54" i="1"/>
  <c r="G56" i="1" l="1"/>
  <c r="K56" i="1"/>
  <c r="L55" i="1"/>
  <c r="M55" i="1"/>
  <c r="F57" i="1"/>
  <c r="A56" i="1"/>
  <c r="B55" i="1"/>
  <c r="K57" i="1" l="1"/>
  <c r="M56" i="1"/>
  <c r="L56" i="1"/>
  <c r="G57" i="1"/>
  <c r="F58" i="1"/>
  <c r="A57" i="1"/>
  <c r="B56" i="1"/>
  <c r="G58" i="1" l="1"/>
  <c r="K58" i="1"/>
  <c r="M57" i="1"/>
  <c r="L57" i="1"/>
  <c r="F59" i="1"/>
  <c r="A58" i="1"/>
  <c r="B57" i="1"/>
  <c r="K59" i="1" l="1"/>
  <c r="L58" i="1"/>
  <c r="M58" i="1"/>
  <c r="G59" i="1"/>
  <c r="F60" i="1"/>
  <c r="A59" i="1"/>
  <c r="B58" i="1"/>
  <c r="G60" i="1" l="1"/>
  <c r="K60" i="1"/>
  <c r="M59" i="1"/>
  <c r="L59" i="1"/>
  <c r="F61" i="1"/>
  <c r="A60" i="1"/>
  <c r="B59" i="1"/>
  <c r="K61" i="1" l="1"/>
  <c r="M60" i="1"/>
  <c r="L60" i="1"/>
  <c r="G61" i="1"/>
  <c r="F62" i="1"/>
  <c r="A61" i="1"/>
  <c r="B60" i="1"/>
  <c r="G62" i="1" l="1"/>
  <c r="L61" i="1"/>
  <c r="M61" i="1"/>
  <c r="K62" i="1"/>
  <c r="F63" i="1"/>
  <c r="A62" i="1"/>
  <c r="B61" i="1"/>
  <c r="G63" i="1" l="1"/>
  <c r="L62" i="1"/>
  <c r="M62" i="1"/>
  <c r="K63" i="1"/>
  <c r="F64" i="1"/>
  <c r="A63" i="1"/>
  <c r="B62" i="1"/>
  <c r="G64" i="1" l="1"/>
  <c r="K64" i="1"/>
  <c r="M63" i="1"/>
  <c r="L63" i="1"/>
  <c r="F65" i="1"/>
  <c r="A64" i="1"/>
  <c r="B63" i="1"/>
  <c r="K65" i="1" l="1"/>
  <c r="M64" i="1"/>
  <c r="L64" i="1"/>
  <c r="G65" i="1"/>
  <c r="F66" i="1"/>
  <c r="B64" i="1"/>
  <c r="A65" i="1"/>
  <c r="G66" i="1" l="1"/>
  <c r="K66" i="1"/>
  <c r="L65" i="1"/>
  <c r="M65" i="1"/>
  <c r="F67" i="1"/>
  <c r="A66" i="1"/>
  <c r="B65" i="1"/>
  <c r="K67" i="1" l="1"/>
  <c r="L66" i="1"/>
  <c r="M66" i="1"/>
  <c r="G67" i="1"/>
  <c r="F68" i="1"/>
  <c r="A67" i="1"/>
  <c r="B66" i="1"/>
  <c r="K68" i="1" l="1"/>
  <c r="L67" i="1"/>
  <c r="M67" i="1"/>
  <c r="G68" i="1"/>
  <c r="F69" i="1"/>
  <c r="A68" i="1"/>
  <c r="B67" i="1"/>
  <c r="G69" i="1" l="1"/>
  <c r="K69" i="1"/>
  <c r="M68" i="1"/>
  <c r="L68" i="1"/>
  <c r="F70" i="1"/>
  <c r="A69" i="1"/>
  <c r="B68" i="1"/>
  <c r="K70" i="1" l="1"/>
  <c r="L69" i="1"/>
  <c r="M69" i="1"/>
  <c r="G70" i="1"/>
  <c r="F71" i="1"/>
  <c r="A70" i="1"/>
  <c r="B69" i="1"/>
  <c r="G71" i="1" l="1"/>
  <c r="K71" i="1"/>
  <c r="L70" i="1"/>
  <c r="M70" i="1"/>
  <c r="F72" i="1"/>
  <c r="A71" i="1"/>
  <c r="B70" i="1"/>
  <c r="G72" i="1" l="1"/>
  <c r="K72" i="1"/>
  <c r="L71" i="1"/>
  <c r="M71" i="1"/>
  <c r="F73" i="1"/>
  <c r="A72" i="1"/>
  <c r="B71" i="1"/>
  <c r="K73" i="1" l="1"/>
  <c r="M72" i="1"/>
  <c r="L72" i="1"/>
  <c r="G73" i="1"/>
  <c r="F74" i="1"/>
  <c r="A73" i="1"/>
  <c r="B72" i="1"/>
  <c r="G74" i="1" l="1"/>
  <c r="K74" i="1"/>
  <c r="L73" i="1"/>
  <c r="M73" i="1"/>
  <c r="F75" i="1"/>
  <c r="A74" i="1"/>
  <c r="B73" i="1"/>
  <c r="K75" i="1" l="1"/>
  <c r="L74" i="1"/>
  <c r="M74" i="1"/>
  <c r="G75" i="1"/>
  <c r="F76" i="1"/>
  <c r="A75" i="1"/>
  <c r="B74" i="1"/>
  <c r="G76" i="1" l="1"/>
  <c r="L75" i="1"/>
  <c r="M75" i="1"/>
  <c r="F77" i="1"/>
  <c r="A76" i="1"/>
  <c r="B75" i="1"/>
  <c r="G77" i="1" l="1"/>
  <c r="F78" i="1"/>
  <c r="A77" i="1"/>
  <c r="B76" i="1"/>
  <c r="G78" i="1" l="1"/>
  <c r="F79" i="1"/>
  <c r="A78" i="1"/>
  <c r="B77" i="1"/>
  <c r="G79" i="1" l="1"/>
  <c r="F80" i="1"/>
  <c r="A79" i="1"/>
  <c r="B78" i="1"/>
  <c r="G80" i="1" l="1"/>
  <c r="F81" i="1"/>
  <c r="A80" i="1"/>
  <c r="B79" i="1"/>
  <c r="G81" i="1" l="1"/>
  <c r="F82" i="1"/>
  <c r="A81" i="1"/>
  <c r="B80" i="1"/>
  <c r="G82" i="1" l="1"/>
  <c r="F83" i="1"/>
  <c r="A82" i="1"/>
  <c r="B81" i="1"/>
  <c r="G83" i="1" l="1"/>
  <c r="F84" i="1"/>
  <c r="A83" i="1"/>
  <c r="B82" i="1"/>
  <c r="G84" i="1" l="1"/>
  <c r="F85" i="1"/>
  <c r="A84" i="1"/>
  <c r="B83" i="1"/>
  <c r="G85" i="1" l="1"/>
  <c r="F86" i="1"/>
  <c r="A85" i="1"/>
  <c r="B84" i="1"/>
  <c r="G86" i="1" l="1"/>
  <c r="F87" i="1"/>
  <c r="A86" i="1"/>
  <c r="B85" i="1"/>
  <c r="F88" i="1" l="1"/>
  <c r="G87" i="1"/>
  <c r="B86" i="1"/>
  <c r="F89" i="1" l="1"/>
  <c r="G88" i="1"/>
  <c r="F90" i="1" l="1"/>
  <c r="G89" i="1"/>
  <c r="F91" i="1" l="1"/>
  <c r="G90" i="1"/>
  <c r="F92" i="1" l="1"/>
  <c r="G91" i="1"/>
  <c r="F93" i="1" l="1"/>
  <c r="G92" i="1"/>
  <c r="G93" i="1" l="1"/>
  <c r="F94" i="1"/>
  <c r="G94" i="1" l="1"/>
  <c r="F95" i="1"/>
  <c r="F96" i="1" l="1"/>
  <c r="G95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F103" i="1" l="1"/>
  <c r="G102" i="1"/>
  <c r="G103" i="1" l="1"/>
</calcChain>
</file>

<file path=xl/sharedStrings.xml><?xml version="1.0" encoding="utf-8"?>
<sst xmlns="http://schemas.openxmlformats.org/spreadsheetml/2006/main" count="29" uniqueCount="25">
  <si>
    <t>Maximum Current Charge</t>
  </si>
  <si>
    <t>Maximum Current Discharge</t>
  </si>
  <si>
    <t>Temperature</t>
  </si>
  <si>
    <t>Parameter</t>
  </si>
  <si>
    <t>Maximum Current Continuous Charge</t>
  </si>
  <si>
    <t>Maximum Current Continuous Discharge</t>
  </si>
  <si>
    <t>Parameter Limit SoC Discharge Derating</t>
  </si>
  <si>
    <t>Parameter Cut-off SoC Charge Derating</t>
  </si>
  <si>
    <t>Parameter Cut-off SoC Discharge Derating</t>
  </si>
  <si>
    <t>Parameter Limit SoC Charge Derating</t>
  </si>
  <si>
    <t>Parameter Cut-off Voltage Discharge Derating</t>
  </si>
  <si>
    <t>Parameter Cut-off Voltage Charge Derating</t>
  </si>
  <si>
    <t>Parameter Limit Voltage Discharge Derating</t>
  </si>
  <si>
    <t>Parameter Limit Voltage Charge Derating</t>
  </si>
  <si>
    <t>Parameter Cut-off Temperature low Discharge Derating</t>
  </si>
  <si>
    <t>Parameter Cut-off Temperature low Charge Derating</t>
  </si>
  <si>
    <t>Parameter Limit Temperature low Discharge Derating</t>
  </si>
  <si>
    <t>Parameter Limit Temperature low Charge Derating</t>
  </si>
  <si>
    <t>Parameter Cut-off Temperature high Discharge Derating</t>
  </si>
  <si>
    <t>Parameter Cut-off Temperature high Charge Derating</t>
  </si>
  <si>
    <t>Parameter Limit Temperature high Discharge Derating</t>
  </si>
  <si>
    <t>Parameter Limit Temperature high Charge Derating</t>
  </si>
  <si>
    <t>SoC</t>
  </si>
  <si>
    <t>Voltage</t>
  </si>
  <si>
    <t>Maximum Current Limp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</si>
</sst>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SoF!$B$1</c:f>
              <c:strCache>
                <c:ptCount val="1"/>
                <c:pt idx="0">
                  <c:v>Maximum Current Charge</c:v>
                </c:pt>
              </c:strCache>
            </c:strRef>
          </c:tx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SoF!$B$2:$B$86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</c:v>
                </c:pt>
                <c:pt idx="33">
                  <c:v>-16</c:v>
                </c:pt>
                <c:pt idx="34">
                  <c:v>-24</c:v>
                </c:pt>
                <c:pt idx="35">
                  <c:v>-32</c:v>
                </c:pt>
                <c:pt idx="36">
                  <c:v>-40</c:v>
                </c:pt>
                <c:pt idx="37">
                  <c:v>-48</c:v>
                </c:pt>
                <c:pt idx="38">
                  <c:v>-56</c:v>
                </c:pt>
                <c:pt idx="39">
                  <c:v>-64</c:v>
                </c:pt>
                <c:pt idx="40">
                  <c:v>-72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-72</c:v>
                </c:pt>
                <c:pt idx="58">
                  <c:v>-64</c:v>
                </c:pt>
                <c:pt idx="59">
                  <c:v>-56</c:v>
                </c:pt>
                <c:pt idx="60">
                  <c:v>-48</c:v>
                </c:pt>
                <c:pt idx="61">
                  <c:v>-40</c:v>
                </c:pt>
                <c:pt idx="62">
                  <c:v>-32</c:v>
                </c:pt>
                <c:pt idx="63">
                  <c:v>-24</c:v>
                </c:pt>
                <c:pt idx="64">
                  <c:v>-16</c:v>
                </c:pt>
                <c:pt idx="65">
                  <c:v>-8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SoF!$C$1</c:f>
              <c:strCache>
                <c:ptCount val="1"/>
                <c:pt idx="0">
                  <c:v>Maximum Current Discharge</c:v>
                </c:pt>
              </c:strCache>
            </c:strRef>
          </c:tx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SoF!$C$2:$C$86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5.7142857142857153</c:v>
                </c:pt>
                <c:pt idx="13">
                  <c:v>11.428571428571431</c:v>
                </c:pt>
                <c:pt idx="14">
                  <c:v>17.142857142857146</c:v>
                </c:pt>
                <c:pt idx="15">
                  <c:v>22.857142857142861</c:v>
                </c:pt>
                <c:pt idx="16">
                  <c:v>28.571428571428573</c:v>
                </c:pt>
                <c:pt idx="17">
                  <c:v>34.285714285714292</c:v>
                </c:pt>
                <c:pt idx="18">
                  <c:v>40</c:v>
                </c:pt>
                <c:pt idx="19">
                  <c:v>45.714285714285715</c:v>
                </c:pt>
                <c:pt idx="20">
                  <c:v>51.428571428571431</c:v>
                </c:pt>
                <c:pt idx="21">
                  <c:v>57.142857142857146</c:v>
                </c:pt>
                <c:pt idx="22">
                  <c:v>62.857142857142861</c:v>
                </c:pt>
                <c:pt idx="23">
                  <c:v>68.571428571428569</c:v>
                </c:pt>
                <c:pt idx="24">
                  <c:v>74.285714285714292</c:v>
                </c:pt>
                <c:pt idx="25">
                  <c:v>80</c:v>
                </c:pt>
                <c:pt idx="26">
                  <c:v>85.714285714285722</c:v>
                </c:pt>
                <c:pt idx="27">
                  <c:v>91.428571428571431</c:v>
                </c:pt>
                <c:pt idx="28">
                  <c:v>97.142857142857139</c:v>
                </c:pt>
                <c:pt idx="29">
                  <c:v>102.85714285714286</c:v>
                </c:pt>
                <c:pt idx="30">
                  <c:v>108.57142857142858</c:v>
                </c:pt>
                <c:pt idx="31">
                  <c:v>114.28571428571429</c:v>
                </c:pt>
                <c:pt idx="32">
                  <c:v>120</c:v>
                </c:pt>
                <c:pt idx="33">
                  <c:v>125.71428571428572</c:v>
                </c:pt>
                <c:pt idx="34">
                  <c:v>131.42857142857144</c:v>
                </c:pt>
                <c:pt idx="35">
                  <c:v>137.14285714285714</c:v>
                </c:pt>
                <c:pt idx="36">
                  <c:v>142.85714285714286</c:v>
                </c:pt>
                <c:pt idx="37">
                  <c:v>148.57142857142858</c:v>
                </c:pt>
                <c:pt idx="38">
                  <c:v>154.28571428571428</c:v>
                </c:pt>
                <c:pt idx="39">
                  <c:v>160</c:v>
                </c:pt>
                <c:pt idx="40">
                  <c:v>165.71428571428572</c:v>
                </c:pt>
                <c:pt idx="41">
                  <c:v>171.42857142857144</c:v>
                </c:pt>
                <c:pt idx="42">
                  <c:v>177.14285714285714</c:v>
                </c:pt>
                <c:pt idx="43">
                  <c:v>182.85714285714286</c:v>
                </c:pt>
                <c:pt idx="44">
                  <c:v>188.57142857142858</c:v>
                </c:pt>
                <c:pt idx="45">
                  <c:v>194.28571428571428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180</c:v>
                </c:pt>
                <c:pt idx="68">
                  <c:v>160</c:v>
                </c:pt>
                <c:pt idx="69">
                  <c:v>140</c:v>
                </c:pt>
                <c:pt idx="70">
                  <c:v>120</c:v>
                </c:pt>
                <c:pt idx="71">
                  <c:v>100</c:v>
                </c:pt>
                <c:pt idx="72">
                  <c:v>80</c:v>
                </c:pt>
                <c:pt idx="73">
                  <c:v>60</c:v>
                </c:pt>
                <c:pt idx="74">
                  <c:v>40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3296"/>
        <c:axId val="47384832"/>
      </c:scatterChart>
      <c:valAx>
        <c:axId val="473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84832"/>
        <c:crosses val="autoZero"/>
        <c:crossBetween val="midCat"/>
      </c:valAx>
      <c:valAx>
        <c:axId val="473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SoF!$L$1</c:f>
              <c:strCache>
                <c:ptCount val="1"/>
                <c:pt idx="0">
                  <c:v>Maximum Current Charge</c:v>
                </c:pt>
              </c:strCache>
            </c:strRef>
          </c:tx>
          <c:marker>
            <c:symbol val="none"/>
          </c:marker>
          <c:xVal>
            <c:numRef>
              <c:f>SoF!$K$2:$K$103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SoF!$L$2:$L$103</c:f>
              <c:numCache>
                <c:formatCode>General</c:formatCode>
                <c:ptCount val="102"/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-60.000000000004547</c:v>
                </c:pt>
                <c:pt idx="63">
                  <c:v>-40.000000000004093</c:v>
                </c:pt>
                <c:pt idx="64">
                  <c:v>-20.000000000003638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SoF!$M$1</c:f>
              <c:strCache>
                <c:ptCount val="1"/>
                <c:pt idx="0">
                  <c:v>Maximum Current Discharge</c:v>
                </c:pt>
              </c:strCache>
            </c:strRef>
          </c:tx>
          <c:marker>
            <c:symbol val="none"/>
          </c:marker>
          <c:xVal>
            <c:numRef>
              <c:f>SoF!$K$2:$K$103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SoF!$M$2:$M$103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14.285714285713766</c:v>
                </c:pt>
                <c:pt idx="13">
                  <c:v>28.571428571427987</c:v>
                </c:pt>
                <c:pt idx="14">
                  <c:v>42.857142857142208</c:v>
                </c:pt>
                <c:pt idx="15">
                  <c:v>57.142857142856428</c:v>
                </c:pt>
                <c:pt idx="16">
                  <c:v>71.428571428570649</c:v>
                </c:pt>
                <c:pt idx="17">
                  <c:v>85.71428571428487</c:v>
                </c:pt>
                <c:pt idx="18">
                  <c:v>99.999999999999091</c:v>
                </c:pt>
                <c:pt idx="19">
                  <c:v>114.28571428571331</c:v>
                </c:pt>
                <c:pt idx="20">
                  <c:v>128.57142857142753</c:v>
                </c:pt>
                <c:pt idx="21">
                  <c:v>142.85714285714198</c:v>
                </c:pt>
                <c:pt idx="22">
                  <c:v>157.1428571428562</c:v>
                </c:pt>
                <c:pt idx="23">
                  <c:v>171.42857142857042</c:v>
                </c:pt>
                <c:pt idx="24">
                  <c:v>185.71428571428464</c:v>
                </c:pt>
                <c:pt idx="25">
                  <c:v>199.99999999999886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656"/>
        <c:axId val="47436544"/>
      </c:scatterChart>
      <c:valAx>
        <c:axId val="47430656"/>
        <c:scaling>
          <c:orientation val="minMax"/>
          <c:max val="4.4000000000000004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47436544"/>
        <c:crosses val="autoZero"/>
        <c:crossBetween val="midCat"/>
      </c:valAx>
      <c:valAx>
        <c:axId val="474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3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SoF!$G$1</c:f>
              <c:strCache>
                <c:ptCount val="1"/>
                <c:pt idx="0">
                  <c:v>Maximum Current Charge</c:v>
                </c:pt>
              </c:strCache>
            </c:strRef>
          </c:tx>
          <c:marker>
            <c:symbol val="none"/>
          </c:marker>
          <c:xVal>
            <c:numRef>
              <c:f>SoF!$F$2:$F$103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SoF!$G$2:$G$103</c:f>
              <c:numCache>
                <c:formatCode>General</c:formatCode>
                <c:ptCount val="102"/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-72</c:v>
                </c:pt>
                <c:pt idx="83">
                  <c:v>-64</c:v>
                </c:pt>
                <c:pt idx="84">
                  <c:v>-56</c:v>
                </c:pt>
                <c:pt idx="85">
                  <c:v>-48</c:v>
                </c:pt>
                <c:pt idx="86">
                  <c:v>-40</c:v>
                </c:pt>
                <c:pt idx="87">
                  <c:v>-32</c:v>
                </c:pt>
                <c:pt idx="88">
                  <c:v>-24</c:v>
                </c:pt>
                <c:pt idx="89">
                  <c:v>-16</c:v>
                </c:pt>
                <c:pt idx="90">
                  <c:v>-8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SoF!$H$1</c:f>
              <c:strCache>
                <c:ptCount val="1"/>
                <c:pt idx="0">
                  <c:v>Maximum Current Discharge</c:v>
                </c:pt>
              </c:strCache>
            </c:strRef>
          </c:tx>
          <c:marker>
            <c:symbol val="none"/>
          </c:marker>
          <c:xVal>
            <c:numRef>
              <c:f>SoF!$F$2:$F$103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SoF!$H$2:$H$103</c:f>
              <c:numCache>
                <c:formatCode>General</c:formatCode>
                <c:ptCount val="102"/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56</c:v>
                </c:pt>
                <c:pt idx="13">
                  <c:v>72</c:v>
                </c:pt>
                <c:pt idx="14">
                  <c:v>88</c:v>
                </c:pt>
                <c:pt idx="15">
                  <c:v>104</c:v>
                </c:pt>
                <c:pt idx="16">
                  <c:v>120</c:v>
                </c:pt>
                <c:pt idx="17">
                  <c:v>136</c:v>
                </c:pt>
                <c:pt idx="18">
                  <c:v>152</c:v>
                </c:pt>
                <c:pt idx="19">
                  <c:v>168</c:v>
                </c:pt>
                <c:pt idx="20">
                  <c:v>184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1744"/>
        <c:axId val="47713280"/>
      </c:scatterChart>
      <c:valAx>
        <c:axId val="4771174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713280"/>
        <c:crosses val="autoZero"/>
        <c:crossBetween val="midCat"/>
      </c:valAx>
      <c:valAx>
        <c:axId val="477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1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19.28515625" style="2" customWidth="1"/>
    <col min="2" max="2" width="16.7109375" style="3" customWidth="1"/>
    <col min="3" max="3" width="19.5703125" style="4" customWidth="1"/>
    <col min="6" max="6" width="9.140625" style="2"/>
    <col min="7" max="7" width="19" style="3" customWidth="1"/>
    <col min="8" max="8" width="22.5703125" style="4" customWidth="1"/>
    <col min="11" max="11" width="13.42578125" style="2" customWidth="1"/>
    <col min="12" max="12" width="17" style="3" customWidth="1"/>
    <col min="13" max="13" width="19" style="4" customWidth="1"/>
  </cols>
  <sheetData>
    <row r="1" spans="1:13" ht="61.5" customHeight="1" x14ac:dyDescent="0.25">
      <c r="A1" s="5" t="s">
        <v>2</v>
      </c>
      <c r="B1" s="6" t="s">
        <v>0</v>
      </c>
      <c r="C1" s="7" t="s">
        <v>1</v>
      </c>
      <c r="D1" s="8"/>
      <c r="E1" s="8"/>
      <c r="F1" s="5" t="s">
        <v>22</v>
      </c>
      <c r="G1" s="6" t="s">
        <v>0</v>
      </c>
      <c r="H1" s="7" t="s">
        <v>1</v>
      </c>
      <c r="I1" s="8"/>
      <c r="J1" s="8"/>
      <c r="K1" s="5" t="s">
        <v>23</v>
      </c>
      <c r="L1" s="6" t="s">
        <v>0</v>
      </c>
      <c r="M1" s="7" t="s">
        <v>1</v>
      </c>
    </row>
    <row r="3" spans="1:13" x14ac:dyDescent="0.25">
      <c r="A3" s="2">
        <v>-20</v>
      </c>
      <c r="B3" s="3">
        <f t="shared" ref="B3:B30" si="0">IF(A3&lt;LimitTempLowCha,
       0,
       IF(A3&lt;CutoffTempLowCha,
                       A3*(MaxIContCha/(-CutoffTempLowCha+LimitTempLowCha))+(MaxIContCha*LimitTempLowCha/(CutoffTempLowCha-LimitTempLowCha)),
                       IF(A3&lt;CutoffTempHighCha,
                                 MaxIContCha,
                                 IF(A3&lt;LimitTempHighCha,
                                                   A3*(MaxIContCha/(+CutoffTempHighCha-LimitTempHighCha))+(MaxIContCha*LimitTempHighCha/(-CutoffTempHighCha+LimitTempHighCha)),
                                                    0))))</f>
        <v>0</v>
      </c>
      <c r="C3" s="4">
        <f t="shared" ref="C3:C34" si="1">IF(A3&lt;LimitTempLowDis,
       0,
       IF(A3&lt;CutoffTempLowDis,
                       A3*(MaxIContDis/(CutoffTempLowDis-LimitTempLowDis))+(MaxIContDis*LimitTempLowDis/(-CutoffTempLowDis+LimitTempLowDis)),
                       IF(A3&lt;CutoffTempHighDis,
                                 MaxIContDis,
                                 IF(A3&lt;LimitTempHighDis,
                                                   A3*(MaxIContDis/(+CutoffTempHighDis-LimitTempHighDis))+(MaxIContDis*LimitTempHighDis/(-CutoffTempHighDis+LimitTempHighDis)),
                                                    0))))</f>
        <v>0</v>
      </c>
      <c r="F3" s="2">
        <v>0</v>
      </c>
      <c r="G3" s="3">
        <f t="shared" ref="G3:G34" si="2">IF(F3&lt;LimitSocCha,
       IF(F3&lt;CutoffSocCha,
                                 MaxIContCha,
                                 F3*(MaxIContCha/(+CutoffSocCha-LimitSocCha))+(MaxIContCha*LimitSocCha/(-CutoffSocCha+LimitSocCha))
        ),
   0)</f>
        <v>-80</v>
      </c>
      <c r="H3" s="4">
        <f t="shared" ref="H3:H34" si="3">IF(F3&gt;LimitSocDis,
       IF(F3&gt;CutoffSocDis,
                                 MaxIContDis,
                                 F3*((-MaxIContDis+MaxILimpHome)/(-CutoffSocDis+LimitSocDis))+(MaxIContDis-((MaxILimpHome-MaxIContDis) /(-CutoffSocDis+LimitSocDis)) *CutoffSocDis)
        ),
   MaxILimpHome)</f>
        <v>40</v>
      </c>
      <c r="K3" s="2">
        <v>2.5</v>
      </c>
      <c r="L3" s="3">
        <f t="shared" ref="L3:L34" si="4">IF(K3&lt;LimitVoltCha,
       IF(K3&lt;CutoffVoltCha,
                                 MaxIContCha,
                                 K3*(MaxIContCha/(+CutoffVoltCha-LimitVoltCha))+(MaxIContCha*LimitVoltCha/(-CutoffVoltCha+LimitVoltCha))
        ),
   0)</f>
        <v>-80</v>
      </c>
      <c r="M3" s="4">
        <f t="shared" ref="M3:M34" si="5">IF(K3&gt;LimitVoltDis,
       IF(K3&gt;CutoffVoltDis,
                                 MaxIContDis,
                                 K3*(MaxIContDis/(+CutoffVoltDis-LimitVoltDis))+(MaxIContDis*LimitVoltDis/(-CutoffVoltDis+LimitVoltDis))
        ),
   0)</f>
        <v>0</v>
      </c>
    </row>
    <row r="4" spans="1:13" x14ac:dyDescent="0.25">
      <c r="A4" s="2">
        <f>A3+1</f>
        <v>-19</v>
      </c>
      <c r="B4" s="3">
        <f t="shared" si="0"/>
        <v>0</v>
      </c>
      <c r="C4" s="4">
        <f t="shared" si="1"/>
        <v>0</v>
      </c>
      <c r="F4" s="2">
        <f>F3+1</f>
        <v>1</v>
      </c>
      <c r="G4" s="3">
        <f t="shared" si="2"/>
        <v>-80</v>
      </c>
      <c r="H4" s="4">
        <f t="shared" si="3"/>
        <v>40</v>
      </c>
      <c r="K4" s="2">
        <f>K3+0.025</f>
        <v>2.5249999999999999</v>
      </c>
      <c r="L4" s="3">
        <f t="shared" si="4"/>
        <v>-80</v>
      </c>
      <c r="M4" s="4">
        <f t="shared" si="5"/>
        <v>0</v>
      </c>
    </row>
    <row r="5" spans="1:13" x14ac:dyDescent="0.25">
      <c r="A5" s="2">
        <f t="shared" ref="A5:A68" si="6">A4+1</f>
        <v>-18</v>
      </c>
      <c r="B5" s="3">
        <f t="shared" si="0"/>
        <v>0</v>
      </c>
      <c r="C5" s="4">
        <f t="shared" si="1"/>
        <v>0</v>
      </c>
      <c r="F5" s="2">
        <f t="shared" ref="F5:F24" si="7">F4+1</f>
        <v>2</v>
      </c>
      <c r="G5" s="3">
        <f t="shared" si="2"/>
        <v>-80</v>
      </c>
      <c r="H5" s="4">
        <f t="shared" si="3"/>
        <v>40</v>
      </c>
      <c r="K5" s="2">
        <f t="shared" ref="K5:K68" si="8">K4+0.025</f>
        <v>2.5499999999999998</v>
      </c>
      <c r="L5" s="3">
        <f t="shared" si="4"/>
        <v>-80</v>
      </c>
      <c r="M5" s="4">
        <f t="shared" si="5"/>
        <v>0</v>
      </c>
    </row>
    <row r="6" spans="1:13" x14ac:dyDescent="0.25">
      <c r="A6" s="2">
        <f t="shared" si="6"/>
        <v>-17</v>
      </c>
      <c r="B6" s="3">
        <f t="shared" si="0"/>
        <v>0</v>
      </c>
      <c r="C6" s="4">
        <f t="shared" si="1"/>
        <v>0</v>
      </c>
      <c r="F6" s="2">
        <f t="shared" si="7"/>
        <v>3</v>
      </c>
      <c r="G6" s="3">
        <f t="shared" si="2"/>
        <v>-80</v>
      </c>
      <c r="H6" s="4">
        <f t="shared" si="3"/>
        <v>40</v>
      </c>
      <c r="K6" s="2">
        <f t="shared" si="8"/>
        <v>2.5749999999999997</v>
      </c>
      <c r="L6" s="3">
        <f t="shared" si="4"/>
        <v>-80</v>
      </c>
      <c r="M6" s="4">
        <f t="shared" si="5"/>
        <v>0</v>
      </c>
    </row>
    <row r="7" spans="1:13" x14ac:dyDescent="0.25">
      <c r="A7" s="2">
        <f t="shared" si="6"/>
        <v>-16</v>
      </c>
      <c r="B7" s="3">
        <f t="shared" si="0"/>
        <v>0</v>
      </c>
      <c r="C7" s="4">
        <f t="shared" si="1"/>
        <v>0</v>
      </c>
      <c r="F7" s="2">
        <f t="shared" si="7"/>
        <v>4</v>
      </c>
      <c r="G7" s="3">
        <f t="shared" si="2"/>
        <v>-80</v>
      </c>
      <c r="H7" s="4">
        <f t="shared" si="3"/>
        <v>40</v>
      </c>
      <c r="K7" s="2">
        <f t="shared" si="8"/>
        <v>2.5999999999999996</v>
      </c>
      <c r="L7" s="3">
        <f t="shared" si="4"/>
        <v>-80</v>
      </c>
      <c r="M7" s="4">
        <f t="shared" si="5"/>
        <v>0</v>
      </c>
    </row>
    <row r="8" spans="1:13" x14ac:dyDescent="0.25">
      <c r="A8" s="2">
        <f t="shared" si="6"/>
        <v>-15</v>
      </c>
      <c r="B8" s="3">
        <f t="shared" si="0"/>
        <v>0</v>
      </c>
      <c r="C8" s="4">
        <f t="shared" si="1"/>
        <v>0</v>
      </c>
      <c r="F8" s="2">
        <f t="shared" si="7"/>
        <v>5</v>
      </c>
      <c r="G8" s="3">
        <f t="shared" si="2"/>
        <v>-80</v>
      </c>
      <c r="H8" s="4">
        <f t="shared" si="3"/>
        <v>40</v>
      </c>
      <c r="K8" s="2">
        <f t="shared" si="8"/>
        <v>2.6249999999999996</v>
      </c>
      <c r="L8" s="3">
        <f t="shared" si="4"/>
        <v>-80</v>
      </c>
      <c r="M8" s="4">
        <f t="shared" si="5"/>
        <v>0</v>
      </c>
    </row>
    <row r="9" spans="1:13" x14ac:dyDescent="0.25">
      <c r="A9" s="2">
        <f t="shared" si="6"/>
        <v>-14</v>
      </c>
      <c r="B9" s="3">
        <f t="shared" si="0"/>
        <v>0</v>
      </c>
      <c r="C9" s="4">
        <f t="shared" si="1"/>
        <v>0</v>
      </c>
      <c r="F9" s="2">
        <f t="shared" si="7"/>
        <v>6</v>
      </c>
      <c r="G9" s="3">
        <f t="shared" si="2"/>
        <v>-80</v>
      </c>
      <c r="H9" s="4">
        <f t="shared" si="3"/>
        <v>40</v>
      </c>
      <c r="K9" s="2">
        <f t="shared" si="8"/>
        <v>2.6499999999999995</v>
      </c>
      <c r="L9" s="3">
        <f t="shared" si="4"/>
        <v>-80</v>
      </c>
      <c r="M9" s="4">
        <f t="shared" si="5"/>
        <v>0</v>
      </c>
    </row>
    <row r="10" spans="1:13" x14ac:dyDescent="0.25">
      <c r="A10" s="2">
        <f t="shared" si="6"/>
        <v>-13</v>
      </c>
      <c r="B10" s="3">
        <f t="shared" si="0"/>
        <v>0</v>
      </c>
      <c r="C10" s="4">
        <f t="shared" si="1"/>
        <v>0</v>
      </c>
      <c r="F10" s="2">
        <f t="shared" si="7"/>
        <v>7</v>
      </c>
      <c r="G10" s="3">
        <f t="shared" si="2"/>
        <v>-80</v>
      </c>
      <c r="H10" s="4">
        <f t="shared" si="3"/>
        <v>40</v>
      </c>
      <c r="K10" s="2">
        <f t="shared" si="8"/>
        <v>2.6749999999999994</v>
      </c>
      <c r="L10" s="3">
        <f t="shared" si="4"/>
        <v>-80</v>
      </c>
      <c r="M10" s="4">
        <f t="shared" si="5"/>
        <v>0</v>
      </c>
    </row>
    <row r="11" spans="1:13" x14ac:dyDescent="0.25">
      <c r="A11" s="2">
        <f t="shared" si="6"/>
        <v>-12</v>
      </c>
      <c r="B11" s="3">
        <f t="shared" si="0"/>
        <v>0</v>
      </c>
      <c r="C11" s="4">
        <f t="shared" si="1"/>
        <v>0</v>
      </c>
      <c r="F11" s="2">
        <f t="shared" si="7"/>
        <v>8</v>
      </c>
      <c r="G11" s="3">
        <f t="shared" si="2"/>
        <v>-80</v>
      </c>
      <c r="H11" s="4">
        <f t="shared" si="3"/>
        <v>40</v>
      </c>
      <c r="K11" s="2">
        <f t="shared" si="8"/>
        <v>2.6999999999999993</v>
      </c>
      <c r="L11" s="3">
        <f t="shared" si="4"/>
        <v>-80</v>
      </c>
      <c r="M11" s="4">
        <f t="shared" si="5"/>
        <v>0</v>
      </c>
    </row>
    <row r="12" spans="1:13" x14ac:dyDescent="0.25">
      <c r="A12" s="2">
        <f t="shared" si="6"/>
        <v>-11</v>
      </c>
      <c r="B12" s="3">
        <f t="shared" si="0"/>
        <v>0</v>
      </c>
      <c r="C12" s="4">
        <f t="shared" si="1"/>
        <v>0</v>
      </c>
      <c r="F12" s="2">
        <f t="shared" si="7"/>
        <v>9</v>
      </c>
      <c r="G12" s="3">
        <f t="shared" si="2"/>
        <v>-80</v>
      </c>
      <c r="H12" s="4">
        <f t="shared" si="3"/>
        <v>40</v>
      </c>
      <c r="K12" s="2">
        <f t="shared" si="8"/>
        <v>2.7249999999999992</v>
      </c>
      <c r="L12" s="3">
        <f t="shared" si="4"/>
        <v>-80</v>
      </c>
      <c r="M12" s="4">
        <f t="shared" si="5"/>
        <v>0</v>
      </c>
    </row>
    <row r="13" spans="1:13" x14ac:dyDescent="0.25">
      <c r="A13" s="2">
        <f t="shared" si="6"/>
        <v>-10</v>
      </c>
      <c r="B13" s="3">
        <f t="shared" si="0"/>
        <v>0</v>
      </c>
      <c r="C13" s="4">
        <f t="shared" si="1"/>
        <v>0</v>
      </c>
      <c r="F13" s="2">
        <f t="shared" si="7"/>
        <v>10</v>
      </c>
      <c r="G13" s="3">
        <f t="shared" si="2"/>
        <v>-80</v>
      </c>
      <c r="H13" s="4">
        <f t="shared" si="3"/>
        <v>40</v>
      </c>
      <c r="K13" s="2">
        <f t="shared" si="8"/>
        <v>2.7499999999999991</v>
      </c>
      <c r="L13" s="3">
        <f t="shared" si="4"/>
        <v>-80</v>
      </c>
      <c r="M13" s="4">
        <f t="shared" si="5"/>
        <v>0</v>
      </c>
    </row>
    <row r="14" spans="1:13" x14ac:dyDescent="0.25">
      <c r="A14" s="2">
        <f t="shared" si="6"/>
        <v>-9</v>
      </c>
      <c r="B14" s="3">
        <f t="shared" si="0"/>
        <v>0</v>
      </c>
      <c r="C14" s="4">
        <f t="shared" si="1"/>
        <v>5.7142857142857153</v>
      </c>
      <c r="F14" s="2">
        <f t="shared" si="7"/>
        <v>11</v>
      </c>
      <c r="G14" s="3">
        <f t="shared" si="2"/>
        <v>-80</v>
      </c>
      <c r="H14" s="4">
        <f t="shared" si="3"/>
        <v>56</v>
      </c>
      <c r="K14" s="2">
        <f t="shared" si="8"/>
        <v>2.774999999999999</v>
      </c>
      <c r="L14" s="3">
        <f t="shared" si="4"/>
        <v>-80</v>
      </c>
      <c r="M14" s="4">
        <f t="shared" si="5"/>
        <v>14.285714285713766</v>
      </c>
    </row>
    <row r="15" spans="1:13" x14ac:dyDescent="0.25">
      <c r="A15" s="2">
        <f t="shared" si="6"/>
        <v>-8</v>
      </c>
      <c r="B15" s="3">
        <f t="shared" si="0"/>
        <v>0</v>
      </c>
      <c r="C15" s="4">
        <f t="shared" si="1"/>
        <v>11.428571428571431</v>
      </c>
      <c r="F15" s="2">
        <f t="shared" si="7"/>
        <v>12</v>
      </c>
      <c r="G15" s="3">
        <f t="shared" si="2"/>
        <v>-80</v>
      </c>
      <c r="H15" s="4">
        <f t="shared" si="3"/>
        <v>72</v>
      </c>
      <c r="K15" s="2">
        <f t="shared" si="8"/>
        <v>2.7999999999999989</v>
      </c>
      <c r="L15" s="3">
        <f t="shared" si="4"/>
        <v>-80</v>
      </c>
      <c r="M15" s="4">
        <f t="shared" si="5"/>
        <v>28.571428571427987</v>
      </c>
    </row>
    <row r="16" spans="1:13" x14ac:dyDescent="0.25">
      <c r="A16" s="2">
        <f t="shared" si="6"/>
        <v>-7</v>
      </c>
      <c r="B16" s="3">
        <f t="shared" si="0"/>
        <v>0</v>
      </c>
      <c r="C16" s="4">
        <f t="shared" si="1"/>
        <v>17.142857142857146</v>
      </c>
      <c r="F16" s="2">
        <f t="shared" si="7"/>
        <v>13</v>
      </c>
      <c r="G16" s="3">
        <f t="shared" si="2"/>
        <v>-80</v>
      </c>
      <c r="H16" s="4">
        <f t="shared" si="3"/>
        <v>88</v>
      </c>
      <c r="K16" s="2">
        <f t="shared" si="8"/>
        <v>2.8249999999999988</v>
      </c>
      <c r="L16" s="3">
        <f t="shared" si="4"/>
        <v>-80</v>
      </c>
      <c r="M16" s="4">
        <f t="shared" si="5"/>
        <v>42.857142857142208</v>
      </c>
    </row>
    <row r="17" spans="1:13" x14ac:dyDescent="0.25">
      <c r="A17" s="2">
        <f t="shared" si="6"/>
        <v>-6</v>
      </c>
      <c r="B17" s="3">
        <f t="shared" si="0"/>
        <v>0</v>
      </c>
      <c r="C17" s="4">
        <f t="shared" si="1"/>
        <v>22.857142857142861</v>
      </c>
      <c r="F17" s="2">
        <f t="shared" si="7"/>
        <v>14</v>
      </c>
      <c r="G17" s="3">
        <f t="shared" si="2"/>
        <v>-80</v>
      </c>
      <c r="H17" s="4">
        <f t="shared" si="3"/>
        <v>104</v>
      </c>
      <c r="K17" s="2">
        <f t="shared" si="8"/>
        <v>2.8499999999999988</v>
      </c>
      <c r="L17" s="3">
        <f t="shared" si="4"/>
        <v>-80</v>
      </c>
      <c r="M17" s="4">
        <f t="shared" si="5"/>
        <v>57.142857142856428</v>
      </c>
    </row>
    <row r="18" spans="1:13" x14ac:dyDescent="0.25">
      <c r="A18" s="2">
        <f t="shared" si="6"/>
        <v>-5</v>
      </c>
      <c r="B18" s="3">
        <f t="shared" si="0"/>
        <v>0</v>
      </c>
      <c r="C18" s="4">
        <f t="shared" si="1"/>
        <v>28.571428571428573</v>
      </c>
      <c r="F18" s="2">
        <f t="shared" si="7"/>
        <v>15</v>
      </c>
      <c r="G18" s="3">
        <f t="shared" si="2"/>
        <v>-80</v>
      </c>
      <c r="H18" s="4">
        <f t="shared" si="3"/>
        <v>120</v>
      </c>
      <c r="K18" s="2">
        <f t="shared" si="8"/>
        <v>2.8749999999999987</v>
      </c>
      <c r="L18" s="3">
        <f t="shared" si="4"/>
        <v>-80</v>
      </c>
      <c r="M18" s="4">
        <f t="shared" si="5"/>
        <v>71.428571428570649</v>
      </c>
    </row>
    <row r="19" spans="1:13" x14ac:dyDescent="0.25">
      <c r="A19" s="2">
        <f t="shared" si="6"/>
        <v>-4</v>
      </c>
      <c r="B19" s="3">
        <f t="shared" si="0"/>
        <v>0</v>
      </c>
      <c r="C19" s="4">
        <f t="shared" si="1"/>
        <v>34.285714285714292</v>
      </c>
      <c r="F19" s="2">
        <f t="shared" si="7"/>
        <v>16</v>
      </c>
      <c r="G19" s="3">
        <f t="shared" si="2"/>
        <v>-80</v>
      </c>
      <c r="H19" s="4">
        <f t="shared" si="3"/>
        <v>136</v>
      </c>
      <c r="K19" s="2">
        <f t="shared" si="8"/>
        <v>2.8999999999999986</v>
      </c>
      <c r="L19" s="3">
        <f t="shared" si="4"/>
        <v>-80</v>
      </c>
      <c r="M19" s="4">
        <f t="shared" si="5"/>
        <v>85.71428571428487</v>
      </c>
    </row>
    <row r="20" spans="1:13" x14ac:dyDescent="0.25">
      <c r="A20" s="2">
        <f t="shared" si="6"/>
        <v>-3</v>
      </c>
      <c r="B20" s="3">
        <f t="shared" si="0"/>
        <v>0</v>
      </c>
      <c r="C20" s="4">
        <f t="shared" si="1"/>
        <v>40</v>
      </c>
      <c r="F20" s="2">
        <f t="shared" si="7"/>
        <v>17</v>
      </c>
      <c r="G20" s="3">
        <f t="shared" si="2"/>
        <v>-80</v>
      </c>
      <c r="H20" s="4">
        <f t="shared" si="3"/>
        <v>152</v>
      </c>
      <c r="K20" s="2">
        <f t="shared" si="8"/>
        <v>2.9249999999999985</v>
      </c>
      <c r="L20" s="3">
        <f t="shared" si="4"/>
        <v>-80</v>
      </c>
      <c r="M20" s="4">
        <f t="shared" si="5"/>
        <v>99.999999999999091</v>
      </c>
    </row>
    <row r="21" spans="1:13" x14ac:dyDescent="0.25">
      <c r="A21" s="2">
        <f t="shared" si="6"/>
        <v>-2</v>
      </c>
      <c r="B21" s="3">
        <f t="shared" si="0"/>
        <v>0</v>
      </c>
      <c r="C21" s="4">
        <f t="shared" si="1"/>
        <v>45.714285714285715</v>
      </c>
      <c r="F21" s="2">
        <f t="shared" si="7"/>
        <v>18</v>
      </c>
      <c r="G21" s="3">
        <f t="shared" si="2"/>
        <v>-80</v>
      </c>
      <c r="H21" s="4">
        <f t="shared" si="3"/>
        <v>168</v>
      </c>
      <c r="K21" s="2">
        <f t="shared" si="8"/>
        <v>2.9499999999999984</v>
      </c>
      <c r="L21" s="3">
        <f t="shared" si="4"/>
        <v>-80</v>
      </c>
      <c r="M21" s="4">
        <f t="shared" si="5"/>
        <v>114.28571428571331</v>
      </c>
    </row>
    <row r="22" spans="1:13" x14ac:dyDescent="0.25">
      <c r="A22" s="2">
        <f t="shared" si="6"/>
        <v>-1</v>
      </c>
      <c r="B22" s="3">
        <f t="shared" si="0"/>
        <v>0</v>
      </c>
      <c r="C22" s="4">
        <f t="shared" si="1"/>
        <v>51.428571428571431</v>
      </c>
      <c r="F22" s="2">
        <f t="shared" si="7"/>
        <v>19</v>
      </c>
      <c r="G22" s="3">
        <f t="shared" si="2"/>
        <v>-80</v>
      </c>
      <c r="H22" s="4">
        <f t="shared" si="3"/>
        <v>184</v>
      </c>
      <c r="K22" s="2">
        <f>K21+0.025</f>
        <v>2.9749999999999983</v>
      </c>
      <c r="L22" s="3">
        <f t="shared" si="4"/>
        <v>-80</v>
      </c>
      <c r="M22" s="4">
        <f t="shared" si="5"/>
        <v>128.57142857142753</v>
      </c>
    </row>
    <row r="23" spans="1:13" x14ac:dyDescent="0.25">
      <c r="A23" s="2">
        <f t="shared" si="6"/>
        <v>0</v>
      </c>
      <c r="B23" s="3">
        <f t="shared" si="0"/>
        <v>0</v>
      </c>
      <c r="C23" s="4">
        <f t="shared" si="1"/>
        <v>57.142857142857146</v>
      </c>
      <c r="F23" s="2">
        <f t="shared" si="7"/>
        <v>20</v>
      </c>
      <c r="G23" s="3">
        <f t="shared" si="2"/>
        <v>-80</v>
      </c>
      <c r="H23" s="4">
        <f t="shared" si="3"/>
        <v>200</v>
      </c>
      <c r="K23" s="2">
        <f t="shared" si="8"/>
        <v>2.9999999999999982</v>
      </c>
      <c r="L23" s="3">
        <f t="shared" si="4"/>
        <v>-80</v>
      </c>
      <c r="M23" s="4">
        <f t="shared" si="5"/>
        <v>142.85714285714198</v>
      </c>
    </row>
    <row r="24" spans="1:13" x14ac:dyDescent="0.25">
      <c r="A24" s="2">
        <f t="shared" si="6"/>
        <v>1</v>
      </c>
      <c r="B24" s="3">
        <f t="shared" si="0"/>
        <v>0</v>
      </c>
      <c r="C24" s="4">
        <f t="shared" si="1"/>
        <v>62.857142857142861</v>
      </c>
      <c r="F24" s="2">
        <f t="shared" si="7"/>
        <v>21</v>
      </c>
      <c r="G24" s="3">
        <f t="shared" si="2"/>
        <v>-80</v>
      </c>
      <c r="H24" s="4">
        <f t="shared" si="3"/>
        <v>200</v>
      </c>
      <c r="K24" s="2">
        <f t="shared" si="8"/>
        <v>3.0249999999999981</v>
      </c>
      <c r="L24" s="3">
        <f t="shared" si="4"/>
        <v>-80</v>
      </c>
      <c r="M24" s="4">
        <f t="shared" si="5"/>
        <v>157.1428571428562</v>
      </c>
    </row>
    <row r="25" spans="1:13" x14ac:dyDescent="0.25">
      <c r="A25" s="2">
        <f>A24+1</f>
        <v>2</v>
      </c>
      <c r="B25" s="3">
        <f t="shared" si="0"/>
        <v>0</v>
      </c>
      <c r="C25" s="4">
        <f t="shared" si="1"/>
        <v>68.571428571428569</v>
      </c>
      <c r="F25" s="2">
        <f>F24+1</f>
        <v>22</v>
      </c>
      <c r="G25" s="3">
        <f t="shared" si="2"/>
        <v>-80</v>
      </c>
      <c r="H25" s="4">
        <f t="shared" si="3"/>
        <v>200</v>
      </c>
      <c r="K25" s="2">
        <f t="shared" si="8"/>
        <v>3.049999999999998</v>
      </c>
      <c r="L25" s="3">
        <f t="shared" si="4"/>
        <v>-80</v>
      </c>
      <c r="M25" s="4">
        <f t="shared" si="5"/>
        <v>171.42857142857042</v>
      </c>
    </row>
    <row r="26" spans="1:13" x14ac:dyDescent="0.25">
      <c r="A26" s="2">
        <f t="shared" si="6"/>
        <v>3</v>
      </c>
      <c r="B26" s="3">
        <f t="shared" si="0"/>
        <v>0</v>
      </c>
      <c r="C26" s="4">
        <f t="shared" si="1"/>
        <v>74.285714285714292</v>
      </c>
      <c r="F26" s="2">
        <f t="shared" ref="F26:F44" si="9">F25+1</f>
        <v>23</v>
      </c>
      <c r="G26" s="3">
        <f t="shared" si="2"/>
        <v>-80</v>
      </c>
      <c r="H26" s="4">
        <f t="shared" si="3"/>
        <v>200</v>
      </c>
      <c r="K26" s="2">
        <f t="shared" si="8"/>
        <v>3.074999999999998</v>
      </c>
      <c r="L26" s="3">
        <f t="shared" si="4"/>
        <v>-80</v>
      </c>
      <c r="M26" s="4">
        <f t="shared" si="5"/>
        <v>185.71428571428464</v>
      </c>
    </row>
    <row r="27" spans="1:13" x14ac:dyDescent="0.25">
      <c r="A27" s="2">
        <f t="shared" si="6"/>
        <v>4</v>
      </c>
      <c r="B27" s="3">
        <f t="shared" si="0"/>
        <v>0</v>
      </c>
      <c r="C27" s="4">
        <f t="shared" si="1"/>
        <v>80</v>
      </c>
      <c r="F27" s="2">
        <f t="shared" si="9"/>
        <v>24</v>
      </c>
      <c r="G27" s="3">
        <f t="shared" si="2"/>
        <v>-80</v>
      </c>
      <c r="H27" s="4">
        <f t="shared" si="3"/>
        <v>200</v>
      </c>
      <c r="K27" s="2">
        <f t="shared" si="8"/>
        <v>3.0999999999999979</v>
      </c>
      <c r="L27" s="3">
        <f t="shared" si="4"/>
        <v>-80</v>
      </c>
      <c r="M27" s="4">
        <f t="shared" si="5"/>
        <v>199.99999999999886</v>
      </c>
    </row>
    <row r="28" spans="1:13" x14ac:dyDescent="0.25">
      <c r="A28" s="2">
        <f t="shared" si="6"/>
        <v>5</v>
      </c>
      <c r="B28" s="3">
        <f t="shared" si="0"/>
        <v>0</v>
      </c>
      <c r="C28" s="4">
        <f t="shared" si="1"/>
        <v>85.714285714285722</v>
      </c>
      <c r="F28" s="2">
        <f t="shared" si="9"/>
        <v>25</v>
      </c>
      <c r="G28" s="3">
        <f t="shared" si="2"/>
        <v>-80</v>
      </c>
      <c r="H28" s="4">
        <f t="shared" si="3"/>
        <v>200</v>
      </c>
      <c r="K28" s="2">
        <f t="shared" si="8"/>
        <v>3.1249999999999978</v>
      </c>
      <c r="L28" s="3">
        <f t="shared" si="4"/>
        <v>-80</v>
      </c>
      <c r="M28" s="4">
        <f t="shared" si="5"/>
        <v>200</v>
      </c>
    </row>
    <row r="29" spans="1:13" x14ac:dyDescent="0.25">
      <c r="A29" s="2">
        <f t="shared" si="6"/>
        <v>6</v>
      </c>
      <c r="B29" s="3">
        <f t="shared" si="0"/>
        <v>0</v>
      </c>
      <c r="C29" s="4">
        <f t="shared" si="1"/>
        <v>91.428571428571431</v>
      </c>
      <c r="F29" s="2">
        <f t="shared" si="9"/>
        <v>26</v>
      </c>
      <c r="G29" s="3">
        <f t="shared" si="2"/>
        <v>-80</v>
      </c>
      <c r="H29" s="4">
        <f t="shared" si="3"/>
        <v>200</v>
      </c>
      <c r="K29" s="2">
        <f t="shared" si="8"/>
        <v>3.1499999999999977</v>
      </c>
      <c r="L29" s="3">
        <f t="shared" si="4"/>
        <v>-80</v>
      </c>
      <c r="M29" s="4">
        <f t="shared" si="5"/>
        <v>200</v>
      </c>
    </row>
    <row r="30" spans="1:13" x14ac:dyDescent="0.25">
      <c r="A30" s="2">
        <f t="shared" si="6"/>
        <v>7</v>
      </c>
      <c r="B30" s="3">
        <f t="shared" si="0"/>
        <v>0</v>
      </c>
      <c r="C30" s="4">
        <f t="shared" si="1"/>
        <v>97.142857142857139</v>
      </c>
      <c r="F30" s="2">
        <f t="shared" si="9"/>
        <v>27</v>
      </c>
      <c r="G30" s="3">
        <f t="shared" si="2"/>
        <v>-80</v>
      </c>
      <c r="H30" s="4">
        <f t="shared" si="3"/>
        <v>200</v>
      </c>
      <c r="K30" s="2">
        <f t="shared" si="8"/>
        <v>3.1749999999999976</v>
      </c>
      <c r="L30" s="3">
        <f t="shared" si="4"/>
        <v>-80</v>
      </c>
      <c r="M30" s="4">
        <f t="shared" si="5"/>
        <v>200</v>
      </c>
    </row>
    <row r="31" spans="1:13" x14ac:dyDescent="0.25">
      <c r="A31" s="2">
        <f t="shared" si="6"/>
        <v>8</v>
      </c>
      <c r="B31" s="3">
        <f t="shared" ref="B31:B43" si="10">IF(A31&lt;LimitTempLowCha,
       0,
       IF(A31&lt;CutoffTempLowCha,
                       A31*(MaxIContCha/(+CutoffTempLowCha-LimitTempLowCha))-(MaxIContCha*LimitTempLowCha/(CutoffTempLowCha-LimitTempLowCha)),
                       IF(A31&lt;CutoffTempHighCha,
                                 MaxIContCha,
                                 IF(A31&lt;LimitTempHighCha,
                                                   A31*(MaxIContCha/(+CutoffTempHighCha-LimitTempHighCha))+(MaxIContCha*LimitTempHighCha/(-CutoffTempHighCha+LimitTempHighCha)),
                                                    0))))</f>
        <v>0</v>
      </c>
      <c r="C31" s="4">
        <f t="shared" si="1"/>
        <v>102.85714285714286</v>
      </c>
      <c r="F31" s="2">
        <f t="shared" si="9"/>
        <v>28</v>
      </c>
      <c r="G31" s="3">
        <f t="shared" si="2"/>
        <v>-80</v>
      </c>
      <c r="H31" s="4">
        <f t="shared" si="3"/>
        <v>200</v>
      </c>
      <c r="K31" s="2">
        <f t="shared" si="8"/>
        <v>3.1999999999999975</v>
      </c>
      <c r="L31" s="3">
        <f t="shared" si="4"/>
        <v>-80</v>
      </c>
      <c r="M31" s="4">
        <f t="shared" si="5"/>
        <v>200</v>
      </c>
    </row>
    <row r="32" spans="1:13" x14ac:dyDescent="0.25">
      <c r="A32" s="2">
        <f t="shared" si="6"/>
        <v>9</v>
      </c>
      <c r="B32" s="3">
        <f t="shared" si="10"/>
        <v>0</v>
      </c>
      <c r="C32" s="4">
        <f t="shared" si="1"/>
        <v>108.57142857142858</v>
      </c>
      <c r="F32" s="2">
        <f t="shared" si="9"/>
        <v>29</v>
      </c>
      <c r="G32" s="3">
        <f t="shared" si="2"/>
        <v>-80</v>
      </c>
      <c r="H32" s="4">
        <f t="shared" si="3"/>
        <v>200</v>
      </c>
      <c r="K32" s="2">
        <f t="shared" si="8"/>
        <v>3.2249999999999974</v>
      </c>
      <c r="L32" s="3">
        <f t="shared" si="4"/>
        <v>-80</v>
      </c>
      <c r="M32" s="4">
        <f t="shared" si="5"/>
        <v>200</v>
      </c>
    </row>
    <row r="33" spans="1:13" x14ac:dyDescent="0.25">
      <c r="A33" s="2">
        <f t="shared" si="6"/>
        <v>10</v>
      </c>
      <c r="B33" s="3">
        <f t="shared" si="10"/>
        <v>0</v>
      </c>
      <c r="C33" s="4">
        <f t="shared" si="1"/>
        <v>114.28571428571429</v>
      </c>
      <c r="F33" s="2">
        <f t="shared" si="9"/>
        <v>30</v>
      </c>
      <c r="G33" s="3">
        <f t="shared" si="2"/>
        <v>-80</v>
      </c>
      <c r="H33" s="4">
        <f t="shared" si="3"/>
        <v>200</v>
      </c>
      <c r="K33" s="2">
        <f t="shared" si="8"/>
        <v>3.2499999999999973</v>
      </c>
      <c r="L33" s="3">
        <f t="shared" si="4"/>
        <v>-80</v>
      </c>
      <c r="M33" s="4">
        <f t="shared" si="5"/>
        <v>200</v>
      </c>
    </row>
    <row r="34" spans="1:13" x14ac:dyDescent="0.25">
      <c r="A34" s="2">
        <f t="shared" si="6"/>
        <v>11</v>
      </c>
      <c r="B34" s="3">
        <f t="shared" si="10"/>
        <v>-8</v>
      </c>
      <c r="C34" s="4">
        <f t="shared" si="1"/>
        <v>120</v>
      </c>
      <c r="F34" s="2">
        <f t="shared" si="9"/>
        <v>31</v>
      </c>
      <c r="G34" s="3">
        <f t="shared" si="2"/>
        <v>-80</v>
      </c>
      <c r="H34" s="4">
        <f t="shared" si="3"/>
        <v>200</v>
      </c>
      <c r="K34" s="2">
        <f t="shared" si="8"/>
        <v>3.2749999999999972</v>
      </c>
      <c r="L34" s="3">
        <f t="shared" si="4"/>
        <v>-80</v>
      </c>
      <c r="M34" s="4">
        <f t="shared" si="5"/>
        <v>200</v>
      </c>
    </row>
    <row r="35" spans="1:13" x14ac:dyDescent="0.25">
      <c r="A35" s="2">
        <f t="shared" si="6"/>
        <v>12</v>
      </c>
      <c r="B35" s="3">
        <f t="shared" si="10"/>
        <v>-16</v>
      </c>
      <c r="C35" s="4">
        <f t="shared" ref="C35:C66" si="11">IF(A35&lt;LimitTempLowDis,
       0,
       IF(A35&lt;CutoffTempLowDis,
                       A35*(MaxIContDis/(CutoffTempLowDis-LimitTempLowDis))+(MaxIContDis*LimitTempLowDis/(-CutoffTempLowDis+LimitTempLowDis)),
                       IF(A35&lt;CutoffTempHighDis,
                                 MaxIContDis,
                                 IF(A35&lt;LimitTempHighDis,
                                                   A35*(MaxIContDis/(+CutoffTempHighDis-LimitTempHighDis))+(MaxIContDis*LimitTempHighDis/(-CutoffTempHighDis+LimitTempHighDis)),
                                                    0))))</f>
        <v>125.71428571428572</v>
      </c>
      <c r="F35" s="2">
        <f t="shared" si="9"/>
        <v>32</v>
      </c>
      <c r="G35" s="3">
        <f t="shared" ref="G35:G66" si="12">IF(F35&lt;LimitSocCha,
       IF(F35&lt;CutoffSocCha,
                                 MaxIContCha,
                                 F35*(MaxIContCha/(+CutoffSocCha-LimitSocCha))+(MaxIContCha*LimitSocCha/(-CutoffSocCha+LimitSocCha))
        ),
   0)</f>
        <v>-80</v>
      </c>
      <c r="H35" s="4">
        <f t="shared" ref="H35:H66" si="13">IF(F35&gt;LimitSocDis,
       IF(F35&gt;CutoffSocDis,
                                 MaxIContDis,
                                 F35*((-MaxIContDis+MaxILimpHome)/(-CutoffSocDis+LimitSocDis))+(MaxIContDis-((MaxILimpHome-MaxIContDis) /(-CutoffSocDis+LimitSocDis)) *CutoffSocDis)
        ),
   MaxILimpHome)</f>
        <v>200</v>
      </c>
      <c r="K35" s="2">
        <f t="shared" si="8"/>
        <v>3.2999999999999972</v>
      </c>
      <c r="L35" s="3">
        <f t="shared" ref="L35:L66" si="14">IF(K35&lt;LimitVoltCha,
       IF(K35&lt;CutoffVoltCha,
                                 MaxIContCha,
                                 K35*(MaxIContCha/(+CutoffVoltCha-LimitVoltCha))+(MaxIContCha*LimitVoltCha/(-CutoffVoltCha+LimitVoltCha))
        ),
   0)</f>
        <v>-80</v>
      </c>
      <c r="M35" s="4">
        <f t="shared" ref="M35:M66" si="15">IF(K35&gt;LimitVoltDis,
       IF(K35&gt;CutoffVoltDis,
                                 MaxIContDis,
                                 K35*(MaxIContDis/(+CutoffVoltDis-LimitVoltDis))+(MaxIContDis*LimitVoltDis/(-CutoffVoltDis+LimitVoltDis))
        ),
   0)</f>
        <v>200</v>
      </c>
    </row>
    <row r="36" spans="1:13" x14ac:dyDescent="0.25">
      <c r="A36" s="2">
        <f t="shared" si="6"/>
        <v>13</v>
      </c>
      <c r="B36" s="3">
        <f t="shared" si="10"/>
        <v>-24</v>
      </c>
      <c r="C36" s="4">
        <f t="shared" si="11"/>
        <v>131.42857142857144</v>
      </c>
      <c r="F36" s="2">
        <f t="shared" si="9"/>
        <v>33</v>
      </c>
      <c r="G36" s="3">
        <f t="shared" si="12"/>
        <v>-80</v>
      </c>
      <c r="H36" s="4">
        <f t="shared" si="13"/>
        <v>200</v>
      </c>
      <c r="K36" s="2">
        <f t="shared" si="8"/>
        <v>3.3249999999999971</v>
      </c>
      <c r="L36" s="3">
        <f t="shared" si="14"/>
        <v>-80</v>
      </c>
      <c r="M36" s="4">
        <f t="shared" si="15"/>
        <v>200</v>
      </c>
    </row>
    <row r="37" spans="1:13" x14ac:dyDescent="0.25">
      <c r="A37" s="2">
        <f t="shared" si="6"/>
        <v>14</v>
      </c>
      <c r="B37" s="3">
        <f t="shared" si="10"/>
        <v>-32</v>
      </c>
      <c r="C37" s="4">
        <f t="shared" si="11"/>
        <v>137.14285714285714</v>
      </c>
      <c r="F37" s="2">
        <f t="shared" si="9"/>
        <v>34</v>
      </c>
      <c r="G37" s="3">
        <f t="shared" si="12"/>
        <v>-80</v>
      </c>
      <c r="H37" s="4">
        <f t="shared" si="13"/>
        <v>200</v>
      </c>
      <c r="K37" s="2">
        <f t="shared" si="8"/>
        <v>3.349999999999997</v>
      </c>
      <c r="L37" s="3">
        <f t="shared" si="14"/>
        <v>-80</v>
      </c>
      <c r="M37" s="4">
        <f t="shared" si="15"/>
        <v>200</v>
      </c>
    </row>
    <row r="38" spans="1:13" x14ac:dyDescent="0.25">
      <c r="A38" s="2">
        <f t="shared" si="6"/>
        <v>15</v>
      </c>
      <c r="B38" s="3">
        <f t="shared" si="10"/>
        <v>-40</v>
      </c>
      <c r="C38" s="4">
        <f t="shared" si="11"/>
        <v>142.85714285714286</v>
      </c>
      <c r="F38" s="2">
        <f t="shared" si="9"/>
        <v>35</v>
      </c>
      <c r="G38" s="3">
        <f t="shared" si="12"/>
        <v>-80</v>
      </c>
      <c r="H38" s="4">
        <f t="shared" si="13"/>
        <v>200</v>
      </c>
      <c r="K38" s="2">
        <f t="shared" si="8"/>
        <v>3.3749999999999969</v>
      </c>
      <c r="L38" s="3">
        <f t="shared" si="14"/>
        <v>-80</v>
      </c>
      <c r="M38" s="4">
        <f t="shared" si="15"/>
        <v>200</v>
      </c>
    </row>
    <row r="39" spans="1:13" x14ac:dyDescent="0.25">
      <c r="A39" s="2">
        <f t="shared" si="6"/>
        <v>16</v>
      </c>
      <c r="B39" s="3">
        <f t="shared" si="10"/>
        <v>-48</v>
      </c>
      <c r="C39" s="4">
        <f t="shared" si="11"/>
        <v>148.57142857142858</v>
      </c>
      <c r="F39" s="2">
        <f t="shared" si="9"/>
        <v>36</v>
      </c>
      <c r="G39" s="3">
        <f t="shared" si="12"/>
        <v>-80</v>
      </c>
      <c r="H39" s="4">
        <f t="shared" si="13"/>
        <v>200</v>
      </c>
      <c r="K39" s="2">
        <f t="shared" si="8"/>
        <v>3.3999999999999968</v>
      </c>
      <c r="L39" s="3">
        <f t="shared" si="14"/>
        <v>-80</v>
      </c>
      <c r="M39" s="4">
        <f t="shared" si="15"/>
        <v>200</v>
      </c>
    </row>
    <row r="40" spans="1:13" x14ac:dyDescent="0.25">
      <c r="A40" s="2">
        <f t="shared" si="6"/>
        <v>17</v>
      </c>
      <c r="B40" s="3">
        <f t="shared" si="10"/>
        <v>-56</v>
      </c>
      <c r="C40" s="4">
        <f t="shared" si="11"/>
        <v>154.28571428571428</v>
      </c>
      <c r="F40" s="2">
        <f t="shared" si="9"/>
        <v>37</v>
      </c>
      <c r="G40" s="3">
        <f t="shared" si="12"/>
        <v>-80</v>
      </c>
      <c r="H40" s="4">
        <f t="shared" si="13"/>
        <v>200</v>
      </c>
      <c r="K40" s="2">
        <f>K39+0.025</f>
        <v>3.4249999999999967</v>
      </c>
      <c r="L40" s="3">
        <f t="shared" si="14"/>
        <v>-80</v>
      </c>
      <c r="M40" s="4">
        <f t="shared" si="15"/>
        <v>200</v>
      </c>
    </row>
    <row r="41" spans="1:13" x14ac:dyDescent="0.25">
      <c r="A41" s="2">
        <f t="shared" si="6"/>
        <v>18</v>
      </c>
      <c r="B41" s="3">
        <f t="shared" si="10"/>
        <v>-64</v>
      </c>
      <c r="C41" s="4">
        <f t="shared" si="11"/>
        <v>160</v>
      </c>
      <c r="F41" s="2">
        <f t="shared" si="9"/>
        <v>38</v>
      </c>
      <c r="G41" s="3">
        <f t="shared" si="12"/>
        <v>-80</v>
      </c>
      <c r="H41" s="4">
        <f t="shared" si="13"/>
        <v>200</v>
      </c>
      <c r="K41" s="2">
        <f t="shared" si="8"/>
        <v>3.4499999999999966</v>
      </c>
      <c r="L41" s="3">
        <f t="shared" si="14"/>
        <v>-80</v>
      </c>
      <c r="M41" s="4">
        <f t="shared" si="15"/>
        <v>200</v>
      </c>
    </row>
    <row r="42" spans="1:13" x14ac:dyDescent="0.25">
      <c r="A42" s="2">
        <f t="shared" si="6"/>
        <v>19</v>
      </c>
      <c r="B42" s="3">
        <f t="shared" si="10"/>
        <v>-72</v>
      </c>
      <c r="C42" s="4">
        <f t="shared" si="11"/>
        <v>165.71428571428572</v>
      </c>
      <c r="F42" s="2">
        <f t="shared" si="9"/>
        <v>39</v>
      </c>
      <c r="G42" s="3">
        <f t="shared" si="12"/>
        <v>-80</v>
      </c>
      <c r="H42" s="4">
        <f t="shared" si="13"/>
        <v>200</v>
      </c>
      <c r="K42" s="2">
        <f t="shared" si="8"/>
        <v>3.4749999999999965</v>
      </c>
      <c r="L42" s="3">
        <f t="shared" si="14"/>
        <v>-80</v>
      </c>
      <c r="M42" s="4">
        <f t="shared" si="15"/>
        <v>200</v>
      </c>
    </row>
    <row r="43" spans="1:13" x14ac:dyDescent="0.25">
      <c r="A43" s="2">
        <f t="shared" si="6"/>
        <v>20</v>
      </c>
      <c r="B43" s="3">
        <f t="shared" si="10"/>
        <v>-80</v>
      </c>
      <c r="C43" s="4">
        <f t="shared" si="11"/>
        <v>171.42857142857144</v>
      </c>
      <c r="F43" s="2">
        <f t="shared" si="9"/>
        <v>40</v>
      </c>
      <c r="G43" s="3">
        <f t="shared" si="12"/>
        <v>-80</v>
      </c>
      <c r="H43" s="4">
        <f t="shared" si="13"/>
        <v>200</v>
      </c>
      <c r="K43" s="2">
        <f t="shared" si="8"/>
        <v>3.4999999999999964</v>
      </c>
      <c r="L43" s="3">
        <f t="shared" si="14"/>
        <v>-80</v>
      </c>
      <c r="M43" s="4">
        <f t="shared" si="15"/>
        <v>200</v>
      </c>
    </row>
    <row r="44" spans="1:13" x14ac:dyDescent="0.25">
      <c r="A44" s="2">
        <f t="shared" si="6"/>
        <v>21</v>
      </c>
      <c r="B44" s="3">
        <f t="shared" ref="B44:B86" si="16">IF(A44&lt;LimitTempLowCha,
       0,
       IF(A44&lt;CutoffTempLowCha,
                       A44*(MaxIContCha/(-CutoffTempLowCha+LimitTempLowCha))+(MaxIContCha*LimitTempLowCha/(CutoffTempLowCha-LimitTempLowCha)),
                       IF(A44&lt;CutoffTempHighCha,
                                 MaxIContCha,
                                 IF(A44&lt;LimitTempHighCha,
                                                   A44*(MaxIContCha/(+CutoffTempHighCha-LimitTempHighCha))+(MaxIContCha*LimitTempHighCha/(-CutoffTempHighCha+LimitTempHighCha)),
                                                    0))))</f>
        <v>-80</v>
      </c>
      <c r="C44" s="4">
        <f t="shared" si="11"/>
        <v>177.14285714285714</v>
      </c>
      <c r="F44" s="2">
        <f t="shared" si="9"/>
        <v>41</v>
      </c>
      <c r="G44" s="3">
        <f t="shared" si="12"/>
        <v>-80</v>
      </c>
      <c r="H44" s="4">
        <f t="shared" si="13"/>
        <v>200</v>
      </c>
      <c r="K44" s="2">
        <f t="shared" si="8"/>
        <v>3.5249999999999964</v>
      </c>
      <c r="L44" s="3">
        <f t="shared" si="14"/>
        <v>-80</v>
      </c>
      <c r="M44" s="4">
        <f t="shared" si="15"/>
        <v>200</v>
      </c>
    </row>
    <row r="45" spans="1:13" x14ac:dyDescent="0.25">
      <c r="A45" s="2">
        <f>A44+1</f>
        <v>22</v>
      </c>
      <c r="B45" s="3">
        <f t="shared" si="16"/>
        <v>-80</v>
      </c>
      <c r="C45" s="4">
        <f t="shared" si="11"/>
        <v>182.85714285714286</v>
      </c>
      <c r="F45" s="2">
        <f>F44+1</f>
        <v>42</v>
      </c>
      <c r="G45" s="3">
        <f t="shared" si="12"/>
        <v>-80</v>
      </c>
      <c r="H45" s="4">
        <f t="shared" si="13"/>
        <v>200</v>
      </c>
      <c r="K45" s="2">
        <f t="shared" si="8"/>
        <v>3.5499999999999963</v>
      </c>
      <c r="L45" s="3">
        <f t="shared" si="14"/>
        <v>-80</v>
      </c>
      <c r="M45" s="4">
        <f t="shared" si="15"/>
        <v>200</v>
      </c>
    </row>
    <row r="46" spans="1:13" x14ac:dyDescent="0.25">
      <c r="A46" s="2">
        <f t="shared" si="6"/>
        <v>23</v>
      </c>
      <c r="B46" s="3">
        <f t="shared" si="16"/>
        <v>-80</v>
      </c>
      <c r="C46" s="4">
        <f t="shared" si="11"/>
        <v>188.57142857142858</v>
      </c>
      <c r="F46" s="2">
        <f t="shared" ref="F46:F64" si="17">F45+1</f>
        <v>43</v>
      </c>
      <c r="G46" s="3">
        <f t="shared" si="12"/>
        <v>-80</v>
      </c>
      <c r="H46" s="4">
        <f t="shared" si="13"/>
        <v>200</v>
      </c>
      <c r="K46" s="2">
        <f t="shared" si="8"/>
        <v>3.5749999999999962</v>
      </c>
      <c r="L46" s="3">
        <f t="shared" si="14"/>
        <v>-80</v>
      </c>
      <c r="M46" s="4">
        <f t="shared" si="15"/>
        <v>200</v>
      </c>
    </row>
    <row r="47" spans="1:13" x14ac:dyDescent="0.25">
      <c r="A47" s="2">
        <f t="shared" si="6"/>
        <v>24</v>
      </c>
      <c r="B47" s="3">
        <f t="shared" si="16"/>
        <v>-80</v>
      </c>
      <c r="C47" s="4">
        <f t="shared" si="11"/>
        <v>194.28571428571428</v>
      </c>
      <c r="F47" s="2">
        <f t="shared" si="17"/>
        <v>44</v>
      </c>
      <c r="G47" s="3">
        <f t="shared" si="12"/>
        <v>-80</v>
      </c>
      <c r="H47" s="4">
        <f t="shared" si="13"/>
        <v>200</v>
      </c>
      <c r="K47" s="2">
        <f t="shared" si="8"/>
        <v>3.5999999999999961</v>
      </c>
      <c r="L47" s="3">
        <f t="shared" si="14"/>
        <v>-80</v>
      </c>
      <c r="M47" s="4">
        <f t="shared" si="15"/>
        <v>200</v>
      </c>
    </row>
    <row r="48" spans="1:13" x14ac:dyDescent="0.25">
      <c r="A48" s="2">
        <f t="shared" si="6"/>
        <v>25</v>
      </c>
      <c r="B48" s="3">
        <f t="shared" si="16"/>
        <v>-80</v>
      </c>
      <c r="C48" s="4">
        <f t="shared" si="11"/>
        <v>200</v>
      </c>
      <c r="F48" s="2">
        <f t="shared" si="17"/>
        <v>45</v>
      </c>
      <c r="G48" s="3">
        <f t="shared" si="12"/>
        <v>-80</v>
      </c>
      <c r="H48" s="4">
        <f t="shared" si="13"/>
        <v>200</v>
      </c>
      <c r="K48" s="2">
        <f t="shared" si="8"/>
        <v>3.624999999999996</v>
      </c>
      <c r="L48" s="3">
        <f t="shared" si="14"/>
        <v>-80</v>
      </c>
      <c r="M48" s="4">
        <f t="shared" si="15"/>
        <v>200</v>
      </c>
    </row>
    <row r="49" spans="1:13" x14ac:dyDescent="0.25">
      <c r="A49" s="2">
        <f t="shared" si="6"/>
        <v>26</v>
      </c>
      <c r="B49" s="3">
        <f t="shared" si="16"/>
        <v>-80</v>
      </c>
      <c r="C49" s="4">
        <f t="shared" si="11"/>
        <v>200</v>
      </c>
      <c r="F49" s="2">
        <f t="shared" si="17"/>
        <v>46</v>
      </c>
      <c r="G49" s="3">
        <f t="shared" si="12"/>
        <v>-80</v>
      </c>
      <c r="H49" s="4">
        <f t="shared" si="13"/>
        <v>200</v>
      </c>
      <c r="K49" s="2">
        <f t="shared" si="8"/>
        <v>3.6499999999999959</v>
      </c>
      <c r="L49" s="3">
        <f t="shared" si="14"/>
        <v>-80</v>
      </c>
      <c r="M49" s="4">
        <f t="shared" si="15"/>
        <v>200</v>
      </c>
    </row>
    <row r="50" spans="1:13" x14ac:dyDescent="0.25">
      <c r="A50" s="2">
        <f t="shared" si="6"/>
        <v>27</v>
      </c>
      <c r="B50" s="3">
        <f t="shared" si="16"/>
        <v>-80</v>
      </c>
      <c r="C50" s="4">
        <f t="shared" si="11"/>
        <v>200</v>
      </c>
      <c r="F50" s="2">
        <f t="shared" si="17"/>
        <v>47</v>
      </c>
      <c r="G50" s="3">
        <f t="shared" si="12"/>
        <v>-80</v>
      </c>
      <c r="H50" s="4">
        <f t="shared" si="13"/>
        <v>200</v>
      </c>
      <c r="K50" s="2">
        <f t="shared" si="8"/>
        <v>3.6749999999999958</v>
      </c>
      <c r="L50" s="3">
        <f t="shared" si="14"/>
        <v>-80</v>
      </c>
      <c r="M50" s="4">
        <f t="shared" si="15"/>
        <v>200</v>
      </c>
    </row>
    <row r="51" spans="1:13" x14ac:dyDescent="0.25">
      <c r="A51" s="2">
        <f t="shared" si="6"/>
        <v>28</v>
      </c>
      <c r="B51" s="3">
        <f t="shared" si="16"/>
        <v>-80</v>
      </c>
      <c r="C51" s="4">
        <f t="shared" si="11"/>
        <v>200</v>
      </c>
      <c r="F51" s="2">
        <f t="shared" si="17"/>
        <v>48</v>
      </c>
      <c r="G51" s="3">
        <f t="shared" si="12"/>
        <v>-80</v>
      </c>
      <c r="H51" s="4">
        <f t="shared" si="13"/>
        <v>200</v>
      </c>
      <c r="K51" s="2">
        <f t="shared" si="8"/>
        <v>3.6999999999999957</v>
      </c>
      <c r="L51" s="3">
        <f t="shared" si="14"/>
        <v>-80</v>
      </c>
      <c r="M51" s="4">
        <f t="shared" si="15"/>
        <v>200</v>
      </c>
    </row>
    <row r="52" spans="1:13" x14ac:dyDescent="0.25">
      <c r="A52" s="2">
        <f t="shared" si="6"/>
        <v>29</v>
      </c>
      <c r="B52" s="3">
        <f t="shared" si="16"/>
        <v>-80</v>
      </c>
      <c r="C52" s="4">
        <f t="shared" si="11"/>
        <v>200</v>
      </c>
      <c r="F52" s="2">
        <f t="shared" si="17"/>
        <v>49</v>
      </c>
      <c r="G52" s="3">
        <f t="shared" si="12"/>
        <v>-80</v>
      </c>
      <c r="H52" s="4">
        <f t="shared" si="13"/>
        <v>200</v>
      </c>
      <c r="K52" s="2">
        <f t="shared" si="8"/>
        <v>3.7249999999999956</v>
      </c>
      <c r="L52" s="3">
        <f t="shared" si="14"/>
        <v>-80</v>
      </c>
      <c r="M52" s="4">
        <f t="shared" si="15"/>
        <v>200</v>
      </c>
    </row>
    <row r="53" spans="1:13" x14ac:dyDescent="0.25">
      <c r="A53" s="2">
        <f t="shared" si="6"/>
        <v>30</v>
      </c>
      <c r="B53" s="3">
        <f t="shared" si="16"/>
        <v>-80</v>
      </c>
      <c r="C53" s="4">
        <f t="shared" si="11"/>
        <v>200</v>
      </c>
      <c r="F53" s="2">
        <f t="shared" si="17"/>
        <v>50</v>
      </c>
      <c r="G53" s="3">
        <f t="shared" si="12"/>
        <v>-80</v>
      </c>
      <c r="H53" s="4">
        <f t="shared" si="13"/>
        <v>200</v>
      </c>
      <c r="K53" s="2">
        <f t="shared" si="8"/>
        <v>3.7499999999999956</v>
      </c>
      <c r="L53" s="3">
        <f t="shared" si="14"/>
        <v>-80</v>
      </c>
      <c r="M53" s="4">
        <f t="shared" si="15"/>
        <v>200</v>
      </c>
    </row>
    <row r="54" spans="1:13" x14ac:dyDescent="0.25">
      <c r="A54" s="2">
        <f t="shared" si="6"/>
        <v>31</v>
      </c>
      <c r="B54" s="3">
        <f t="shared" si="16"/>
        <v>-80</v>
      </c>
      <c r="C54" s="4">
        <f t="shared" si="11"/>
        <v>200</v>
      </c>
      <c r="F54" s="2">
        <f t="shared" si="17"/>
        <v>51</v>
      </c>
      <c r="G54" s="3">
        <f t="shared" si="12"/>
        <v>-80</v>
      </c>
      <c r="H54" s="4">
        <f t="shared" si="13"/>
        <v>200</v>
      </c>
      <c r="K54" s="2">
        <f t="shared" si="8"/>
        <v>3.7749999999999955</v>
      </c>
      <c r="L54" s="3">
        <f t="shared" si="14"/>
        <v>-80</v>
      </c>
      <c r="M54" s="4">
        <f t="shared" si="15"/>
        <v>200</v>
      </c>
    </row>
    <row r="55" spans="1:13" x14ac:dyDescent="0.25">
      <c r="A55" s="2">
        <f t="shared" si="6"/>
        <v>32</v>
      </c>
      <c r="B55" s="3">
        <f t="shared" si="16"/>
        <v>-80</v>
      </c>
      <c r="C55" s="4">
        <f t="shared" si="11"/>
        <v>200</v>
      </c>
      <c r="F55" s="2">
        <f t="shared" si="17"/>
        <v>52</v>
      </c>
      <c r="G55" s="3">
        <f t="shared" si="12"/>
        <v>-80</v>
      </c>
      <c r="H55" s="4">
        <f t="shared" si="13"/>
        <v>200</v>
      </c>
      <c r="K55" s="2">
        <f t="shared" si="8"/>
        <v>3.7999999999999954</v>
      </c>
      <c r="L55" s="3">
        <f t="shared" si="14"/>
        <v>-80</v>
      </c>
      <c r="M55" s="4">
        <f t="shared" si="15"/>
        <v>200</v>
      </c>
    </row>
    <row r="56" spans="1:13" x14ac:dyDescent="0.25">
      <c r="A56" s="2">
        <f t="shared" si="6"/>
        <v>33</v>
      </c>
      <c r="B56" s="3">
        <f t="shared" si="16"/>
        <v>-80</v>
      </c>
      <c r="C56" s="4">
        <f t="shared" si="11"/>
        <v>200</v>
      </c>
      <c r="F56" s="2">
        <f t="shared" si="17"/>
        <v>53</v>
      </c>
      <c r="G56" s="3">
        <f t="shared" si="12"/>
        <v>-80</v>
      </c>
      <c r="H56" s="4">
        <f t="shared" si="13"/>
        <v>200</v>
      </c>
      <c r="K56" s="2">
        <f t="shared" si="8"/>
        <v>3.8249999999999953</v>
      </c>
      <c r="L56" s="3">
        <f t="shared" si="14"/>
        <v>-80</v>
      </c>
      <c r="M56" s="4">
        <f t="shared" si="15"/>
        <v>200</v>
      </c>
    </row>
    <row r="57" spans="1:13" x14ac:dyDescent="0.25">
      <c r="A57" s="2">
        <f t="shared" si="6"/>
        <v>34</v>
      </c>
      <c r="B57" s="3">
        <f t="shared" si="16"/>
        <v>-80</v>
      </c>
      <c r="C57" s="4">
        <f t="shared" si="11"/>
        <v>200</v>
      </c>
      <c r="F57" s="2">
        <f t="shared" si="17"/>
        <v>54</v>
      </c>
      <c r="G57" s="3">
        <f t="shared" si="12"/>
        <v>-80</v>
      </c>
      <c r="H57" s="4">
        <f t="shared" si="13"/>
        <v>200</v>
      </c>
      <c r="K57" s="2">
        <f t="shared" si="8"/>
        <v>3.8499999999999952</v>
      </c>
      <c r="L57" s="3">
        <f t="shared" si="14"/>
        <v>-80</v>
      </c>
      <c r="M57" s="4">
        <f t="shared" si="15"/>
        <v>200</v>
      </c>
    </row>
    <row r="58" spans="1:13" x14ac:dyDescent="0.25">
      <c r="A58" s="2">
        <f t="shared" si="6"/>
        <v>35</v>
      </c>
      <c r="B58" s="3">
        <f t="shared" si="16"/>
        <v>-80</v>
      </c>
      <c r="C58" s="4">
        <f t="shared" si="11"/>
        <v>200</v>
      </c>
      <c r="F58" s="2">
        <f t="shared" si="17"/>
        <v>55</v>
      </c>
      <c r="G58" s="3">
        <f t="shared" si="12"/>
        <v>-80</v>
      </c>
      <c r="H58" s="4">
        <f t="shared" si="13"/>
        <v>200</v>
      </c>
      <c r="K58" s="2">
        <f>K57+0.025</f>
        <v>3.8749999999999951</v>
      </c>
      <c r="L58" s="3">
        <f t="shared" si="14"/>
        <v>-80</v>
      </c>
      <c r="M58" s="4">
        <f t="shared" si="15"/>
        <v>200</v>
      </c>
    </row>
    <row r="59" spans="1:13" x14ac:dyDescent="0.25">
      <c r="A59" s="2">
        <f t="shared" si="6"/>
        <v>36</v>
      </c>
      <c r="B59" s="3">
        <f t="shared" si="16"/>
        <v>-72</v>
      </c>
      <c r="C59" s="4">
        <f t="shared" si="11"/>
        <v>200</v>
      </c>
      <c r="F59" s="2">
        <f t="shared" si="17"/>
        <v>56</v>
      </c>
      <c r="G59" s="3">
        <f t="shared" si="12"/>
        <v>-80</v>
      </c>
      <c r="H59" s="4">
        <f t="shared" si="13"/>
        <v>200</v>
      </c>
      <c r="K59" s="2">
        <f t="shared" si="8"/>
        <v>3.899999999999995</v>
      </c>
      <c r="L59" s="3">
        <f t="shared" si="14"/>
        <v>-80</v>
      </c>
      <c r="M59" s="4">
        <f t="shared" si="15"/>
        <v>200</v>
      </c>
    </row>
    <row r="60" spans="1:13" x14ac:dyDescent="0.25">
      <c r="A60" s="2">
        <f t="shared" si="6"/>
        <v>37</v>
      </c>
      <c r="B60" s="3">
        <f t="shared" si="16"/>
        <v>-64</v>
      </c>
      <c r="C60" s="4">
        <f t="shared" si="11"/>
        <v>200</v>
      </c>
      <c r="F60" s="2">
        <f t="shared" si="17"/>
        <v>57</v>
      </c>
      <c r="G60" s="3">
        <f t="shared" si="12"/>
        <v>-80</v>
      </c>
      <c r="H60" s="4">
        <f t="shared" si="13"/>
        <v>200</v>
      </c>
      <c r="K60" s="2">
        <f t="shared" si="8"/>
        <v>3.9249999999999949</v>
      </c>
      <c r="L60" s="3">
        <f t="shared" si="14"/>
        <v>-80</v>
      </c>
      <c r="M60" s="4">
        <f t="shared" si="15"/>
        <v>200</v>
      </c>
    </row>
    <row r="61" spans="1:13" x14ac:dyDescent="0.25">
      <c r="A61" s="2">
        <f t="shared" si="6"/>
        <v>38</v>
      </c>
      <c r="B61" s="3">
        <f t="shared" si="16"/>
        <v>-56</v>
      </c>
      <c r="C61" s="4">
        <f t="shared" si="11"/>
        <v>200</v>
      </c>
      <c r="F61" s="2">
        <f t="shared" si="17"/>
        <v>58</v>
      </c>
      <c r="G61" s="3">
        <f t="shared" si="12"/>
        <v>-80</v>
      </c>
      <c r="H61" s="4">
        <f t="shared" si="13"/>
        <v>200</v>
      </c>
      <c r="K61" s="2">
        <f t="shared" si="8"/>
        <v>3.9499999999999948</v>
      </c>
      <c r="L61" s="3">
        <f t="shared" si="14"/>
        <v>-80</v>
      </c>
      <c r="M61" s="4">
        <f t="shared" si="15"/>
        <v>200</v>
      </c>
    </row>
    <row r="62" spans="1:13" x14ac:dyDescent="0.25">
      <c r="A62" s="2">
        <f t="shared" si="6"/>
        <v>39</v>
      </c>
      <c r="B62" s="3">
        <f t="shared" si="16"/>
        <v>-48</v>
      </c>
      <c r="C62" s="4">
        <f t="shared" si="11"/>
        <v>200</v>
      </c>
      <c r="F62" s="2">
        <f t="shared" si="17"/>
        <v>59</v>
      </c>
      <c r="G62" s="3">
        <f t="shared" si="12"/>
        <v>-80</v>
      </c>
      <c r="H62" s="4">
        <f t="shared" si="13"/>
        <v>200</v>
      </c>
      <c r="K62" s="2">
        <f>K61+0.025</f>
        <v>3.9749999999999948</v>
      </c>
      <c r="L62" s="3">
        <f t="shared" si="14"/>
        <v>-80</v>
      </c>
      <c r="M62" s="4">
        <f t="shared" si="15"/>
        <v>200</v>
      </c>
    </row>
    <row r="63" spans="1:13" x14ac:dyDescent="0.25">
      <c r="A63" s="2">
        <f t="shared" si="6"/>
        <v>40</v>
      </c>
      <c r="B63" s="3">
        <f t="shared" si="16"/>
        <v>-40</v>
      </c>
      <c r="C63" s="4">
        <f t="shared" si="11"/>
        <v>200</v>
      </c>
      <c r="F63" s="2">
        <f t="shared" si="17"/>
        <v>60</v>
      </c>
      <c r="G63" s="3">
        <f t="shared" si="12"/>
        <v>-80</v>
      </c>
      <c r="H63" s="4">
        <f t="shared" si="13"/>
        <v>200</v>
      </c>
      <c r="K63" s="2">
        <f t="shared" si="8"/>
        <v>3.9999999999999947</v>
      </c>
      <c r="L63" s="3">
        <f t="shared" si="14"/>
        <v>-80</v>
      </c>
      <c r="M63" s="4">
        <f t="shared" si="15"/>
        <v>200</v>
      </c>
    </row>
    <row r="64" spans="1:13" x14ac:dyDescent="0.25">
      <c r="A64" s="2">
        <f t="shared" si="6"/>
        <v>41</v>
      </c>
      <c r="B64" s="3">
        <f t="shared" si="16"/>
        <v>-32</v>
      </c>
      <c r="C64" s="4">
        <f t="shared" si="11"/>
        <v>200</v>
      </c>
      <c r="F64" s="2">
        <f t="shared" si="17"/>
        <v>61</v>
      </c>
      <c r="G64" s="3">
        <f t="shared" si="12"/>
        <v>-80</v>
      </c>
      <c r="H64" s="4">
        <f t="shared" si="13"/>
        <v>200</v>
      </c>
      <c r="K64" s="2">
        <f t="shared" si="8"/>
        <v>4.024999999999995</v>
      </c>
      <c r="L64" s="3">
        <f t="shared" si="14"/>
        <v>-60.000000000004547</v>
      </c>
      <c r="M64" s="4">
        <f t="shared" si="15"/>
        <v>200</v>
      </c>
    </row>
    <row r="65" spans="1:13" x14ac:dyDescent="0.25">
      <c r="A65" s="2">
        <f>A64+1</f>
        <v>42</v>
      </c>
      <c r="B65" s="3">
        <f t="shared" si="16"/>
        <v>-24</v>
      </c>
      <c r="C65" s="4">
        <f t="shared" si="11"/>
        <v>200</v>
      </c>
      <c r="F65" s="2">
        <f>F64+1</f>
        <v>62</v>
      </c>
      <c r="G65" s="3">
        <f t="shared" si="12"/>
        <v>-80</v>
      </c>
      <c r="H65" s="4">
        <f t="shared" si="13"/>
        <v>200</v>
      </c>
      <c r="K65" s="2">
        <f t="shared" si="8"/>
        <v>4.0499999999999954</v>
      </c>
      <c r="L65" s="3">
        <f t="shared" si="14"/>
        <v>-40.000000000004093</v>
      </c>
      <c r="M65" s="4">
        <f t="shared" si="15"/>
        <v>200</v>
      </c>
    </row>
    <row r="66" spans="1:13" x14ac:dyDescent="0.25">
      <c r="A66" s="2">
        <f t="shared" si="6"/>
        <v>43</v>
      </c>
      <c r="B66" s="3">
        <f t="shared" si="16"/>
        <v>-16</v>
      </c>
      <c r="C66" s="4">
        <f t="shared" si="11"/>
        <v>200</v>
      </c>
      <c r="F66" s="2">
        <f t="shared" ref="F66:F85" si="18">F65+1</f>
        <v>63</v>
      </c>
      <c r="G66" s="3">
        <f t="shared" si="12"/>
        <v>-80</v>
      </c>
      <c r="H66" s="4">
        <f t="shared" si="13"/>
        <v>200</v>
      </c>
      <c r="K66" s="2">
        <f t="shared" si="8"/>
        <v>4.0749999999999957</v>
      </c>
      <c r="L66" s="3">
        <f t="shared" si="14"/>
        <v>-20.000000000003638</v>
      </c>
      <c r="M66" s="4">
        <f t="shared" si="15"/>
        <v>200</v>
      </c>
    </row>
    <row r="67" spans="1:13" x14ac:dyDescent="0.25">
      <c r="A67" s="2">
        <f t="shared" si="6"/>
        <v>44</v>
      </c>
      <c r="B67" s="3">
        <f t="shared" si="16"/>
        <v>-8</v>
      </c>
      <c r="C67" s="4">
        <f t="shared" ref="C67:C86" si="19">IF(A67&lt;LimitTempLowDis,
       0,
       IF(A67&lt;CutoffTempLowDis,
                       A67*(MaxIContDis/(CutoffTempLowDis-LimitTempLowDis))+(MaxIContDis*LimitTempLowDis/(-CutoffTempLowDis+LimitTempLowDis)),
                       IF(A67&lt;CutoffTempHighDis,
                                 MaxIContDis,
                                 IF(A67&lt;LimitTempHighDis,
                                                   A67*(MaxIContDis/(+CutoffTempHighDis-LimitTempHighDis))+(MaxIContDis*LimitTempHighDis/(-CutoffTempHighDis+LimitTempHighDis)),
                                                    0))))</f>
        <v>200</v>
      </c>
      <c r="F67" s="2">
        <f t="shared" si="18"/>
        <v>64</v>
      </c>
      <c r="G67" s="3">
        <f t="shared" ref="G67:G98" si="20">IF(F67&lt;LimitSocCha,
       IF(F67&lt;CutoffSocCha,
                                 MaxIContCha,
                                 F67*(MaxIContCha/(+CutoffSocCha-LimitSocCha))+(MaxIContCha*LimitSocCha/(-CutoffSocCha+LimitSocCha))
        ),
   0)</f>
        <v>-80</v>
      </c>
      <c r="H67" s="4">
        <f t="shared" ref="H67:H103" si="21">IF(F67&gt;LimitSocDis,
       IF(F67&gt;CutoffSocDis,
                                 MaxIContDis,
                                 F67*((-MaxIContDis+MaxILimpHome)/(-CutoffSocDis+LimitSocDis))+(MaxIContDis-((MaxILimpHome-MaxIContDis) /(-CutoffSocDis+LimitSocDis)) *CutoffSocDis)
        ),
   MaxILimpHome)</f>
        <v>200</v>
      </c>
      <c r="K67" s="2">
        <f t="shared" si="8"/>
        <v>4.0999999999999961</v>
      </c>
      <c r="L67" s="3">
        <f t="shared" ref="L67:L75" si="22">IF(K67&lt;LimitVoltCha,
       IF(K67&lt;CutoffVoltCha,
                                 MaxIContCha,
                                 K67*(MaxIContCha/(+CutoffVoltCha-LimitVoltCha))+(MaxIContCha*LimitVoltCha/(-CutoffVoltCha+LimitVoltCha))
        ),
   0)</f>
        <v>0</v>
      </c>
      <c r="M67" s="4">
        <f t="shared" ref="M67:M75" si="23">IF(K67&gt;LimitVoltDis,
       IF(K67&gt;CutoffVoltDis,
                                 MaxIContDis,
                                 K67*(MaxIContDis/(+CutoffVoltDis-LimitVoltDis))+(MaxIContDis*LimitVoltDis/(-CutoffVoltDis+LimitVoltDis))
        ),
   0)</f>
        <v>200</v>
      </c>
    </row>
    <row r="68" spans="1:13" x14ac:dyDescent="0.25">
      <c r="A68" s="2">
        <f t="shared" si="6"/>
        <v>45</v>
      </c>
      <c r="B68" s="3">
        <f t="shared" si="16"/>
        <v>0</v>
      </c>
      <c r="C68" s="4">
        <f t="shared" si="19"/>
        <v>200</v>
      </c>
      <c r="F68" s="2">
        <f t="shared" si="18"/>
        <v>65</v>
      </c>
      <c r="G68" s="3">
        <f t="shared" si="20"/>
        <v>-80</v>
      </c>
      <c r="H68" s="4">
        <f t="shared" si="21"/>
        <v>200</v>
      </c>
      <c r="K68" s="2">
        <f t="shared" si="8"/>
        <v>4.1249999999999964</v>
      </c>
      <c r="L68" s="3">
        <f t="shared" si="22"/>
        <v>0</v>
      </c>
      <c r="M68" s="4">
        <f t="shared" si="23"/>
        <v>200</v>
      </c>
    </row>
    <row r="69" spans="1:13" x14ac:dyDescent="0.25">
      <c r="A69" s="2">
        <f t="shared" ref="A69:A85" si="24">A68+1</f>
        <v>46</v>
      </c>
      <c r="B69" s="3">
        <f t="shared" si="16"/>
        <v>0</v>
      </c>
      <c r="C69" s="4">
        <f t="shared" si="19"/>
        <v>180</v>
      </c>
      <c r="F69" s="2">
        <f t="shared" si="18"/>
        <v>66</v>
      </c>
      <c r="G69" s="3">
        <f t="shared" si="20"/>
        <v>-80</v>
      </c>
      <c r="H69" s="4">
        <f t="shared" si="21"/>
        <v>200</v>
      </c>
      <c r="K69" s="2">
        <f t="shared" ref="K69:K75" si="25">K68+0.025</f>
        <v>4.1499999999999968</v>
      </c>
      <c r="L69" s="3">
        <f t="shared" si="22"/>
        <v>0</v>
      </c>
      <c r="M69" s="4">
        <f t="shared" si="23"/>
        <v>200</v>
      </c>
    </row>
    <row r="70" spans="1:13" x14ac:dyDescent="0.25">
      <c r="A70" s="2">
        <f t="shared" si="24"/>
        <v>47</v>
      </c>
      <c r="B70" s="3">
        <f t="shared" si="16"/>
        <v>0</v>
      </c>
      <c r="C70" s="4">
        <f t="shared" si="19"/>
        <v>160</v>
      </c>
      <c r="F70" s="2">
        <f t="shared" si="18"/>
        <v>67</v>
      </c>
      <c r="G70" s="3">
        <f t="shared" si="20"/>
        <v>-80</v>
      </c>
      <c r="H70" s="4">
        <f t="shared" si="21"/>
        <v>200</v>
      </c>
      <c r="K70" s="2">
        <f t="shared" si="25"/>
        <v>4.1749999999999972</v>
      </c>
      <c r="L70" s="3">
        <f t="shared" si="22"/>
        <v>0</v>
      </c>
      <c r="M70" s="4">
        <f t="shared" si="23"/>
        <v>200</v>
      </c>
    </row>
    <row r="71" spans="1:13" x14ac:dyDescent="0.25">
      <c r="A71" s="2">
        <f t="shared" si="24"/>
        <v>48</v>
      </c>
      <c r="B71" s="3">
        <f t="shared" si="16"/>
        <v>0</v>
      </c>
      <c r="C71" s="4">
        <f t="shared" si="19"/>
        <v>140</v>
      </c>
      <c r="F71" s="2">
        <f t="shared" si="18"/>
        <v>68</v>
      </c>
      <c r="G71" s="3">
        <f t="shared" si="20"/>
        <v>-80</v>
      </c>
      <c r="H71" s="4">
        <f t="shared" si="21"/>
        <v>200</v>
      </c>
      <c r="K71" s="2">
        <f t="shared" si="25"/>
        <v>4.1999999999999975</v>
      </c>
      <c r="L71" s="3">
        <f t="shared" si="22"/>
        <v>0</v>
      </c>
      <c r="M71" s="4">
        <f t="shared" si="23"/>
        <v>200</v>
      </c>
    </row>
    <row r="72" spans="1:13" x14ac:dyDescent="0.25">
      <c r="A72" s="2">
        <f t="shared" si="24"/>
        <v>49</v>
      </c>
      <c r="B72" s="3">
        <f t="shared" si="16"/>
        <v>0</v>
      </c>
      <c r="C72" s="4">
        <f t="shared" si="19"/>
        <v>120</v>
      </c>
      <c r="F72" s="2">
        <f t="shared" si="18"/>
        <v>69</v>
      </c>
      <c r="G72" s="3">
        <f t="shared" si="20"/>
        <v>-80</v>
      </c>
      <c r="H72" s="4">
        <f t="shared" si="21"/>
        <v>200</v>
      </c>
      <c r="K72" s="2">
        <f t="shared" si="25"/>
        <v>4.2249999999999979</v>
      </c>
      <c r="L72" s="3">
        <f t="shared" si="22"/>
        <v>0</v>
      </c>
      <c r="M72" s="4">
        <f t="shared" si="23"/>
        <v>200</v>
      </c>
    </row>
    <row r="73" spans="1:13" x14ac:dyDescent="0.25">
      <c r="A73" s="2">
        <f t="shared" si="24"/>
        <v>50</v>
      </c>
      <c r="B73" s="3">
        <f t="shared" si="16"/>
        <v>0</v>
      </c>
      <c r="C73" s="4">
        <f t="shared" si="19"/>
        <v>100</v>
      </c>
      <c r="F73" s="2">
        <f t="shared" si="18"/>
        <v>70</v>
      </c>
      <c r="G73" s="3">
        <f t="shared" si="20"/>
        <v>-80</v>
      </c>
      <c r="H73" s="4">
        <f t="shared" si="21"/>
        <v>200</v>
      </c>
      <c r="K73" s="2">
        <f t="shared" si="25"/>
        <v>4.2499999999999982</v>
      </c>
      <c r="L73" s="3">
        <f t="shared" si="22"/>
        <v>0</v>
      </c>
      <c r="M73" s="4">
        <f t="shared" si="23"/>
        <v>200</v>
      </c>
    </row>
    <row r="74" spans="1:13" x14ac:dyDescent="0.25">
      <c r="A74" s="2">
        <f t="shared" si="24"/>
        <v>51</v>
      </c>
      <c r="B74" s="3">
        <f t="shared" si="16"/>
        <v>0</v>
      </c>
      <c r="C74" s="4">
        <f t="shared" si="19"/>
        <v>80</v>
      </c>
      <c r="F74" s="2">
        <f t="shared" si="18"/>
        <v>71</v>
      </c>
      <c r="G74" s="3">
        <f t="shared" si="20"/>
        <v>-80</v>
      </c>
      <c r="H74" s="4">
        <f t="shared" si="21"/>
        <v>200</v>
      </c>
      <c r="K74" s="2">
        <f t="shared" si="25"/>
        <v>4.2749999999999986</v>
      </c>
      <c r="L74" s="3">
        <f t="shared" si="22"/>
        <v>0</v>
      </c>
      <c r="M74" s="4">
        <f t="shared" si="23"/>
        <v>200</v>
      </c>
    </row>
    <row r="75" spans="1:13" x14ac:dyDescent="0.25">
      <c r="A75" s="2">
        <f t="shared" si="24"/>
        <v>52</v>
      </c>
      <c r="B75" s="3">
        <f t="shared" si="16"/>
        <v>0</v>
      </c>
      <c r="C75" s="4">
        <f t="shared" si="19"/>
        <v>60</v>
      </c>
      <c r="F75" s="2">
        <f t="shared" si="18"/>
        <v>72</v>
      </c>
      <c r="G75" s="3">
        <f t="shared" si="20"/>
        <v>-80</v>
      </c>
      <c r="H75" s="4">
        <f t="shared" si="21"/>
        <v>200</v>
      </c>
      <c r="K75" s="2">
        <f t="shared" si="25"/>
        <v>4.2999999999999989</v>
      </c>
      <c r="L75" s="3">
        <f t="shared" si="22"/>
        <v>0</v>
      </c>
      <c r="M75" s="4">
        <f t="shared" si="23"/>
        <v>200</v>
      </c>
    </row>
    <row r="76" spans="1:13" x14ac:dyDescent="0.25">
      <c r="A76" s="2">
        <f t="shared" si="24"/>
        <v>53</v>
      </c>
      <c r="B76" s="3">
        <f t="shared" si="16"/>
        <v>0</v>
      </c>
      <c r="C76" s="4">
        <f t="shared" si="19"/>
        <v>40</v>
      </c>
      <c r="F76" s="2">
        <f t="shared" si="18"/>
        <v>73</v>
      </c>
      <c r="G76" s="3">
        <f t="shared" si="20"/>
        <v>-80</v>
      </c>
      <c r="H76" s="4">
        <f t="shared" si="21"/>
        <v>200</v>
      </c>
    </row>
    <row r="77" spans="1:13" x14ac:dyDescent="0.25">
      <c r="A77" s="2">
        <f t="shared" si="24"/>
        <v>54</v>
      </c>
      <c r="B77" s="3">
        <f t="shared" si="16"/>
        <v>0</v>
      </c>
      <c r="C77" s="4">
        <f t="shared" si="19"/>
        <v>20</v>
      </c>
      <c r="F77" s="2">
        <f t="shared" si="18"/>
        <v>74</v>
      </c>
      <c r="G77" s="3">
        <f t="shared" si="20"/>
        <v>-80</v>
      </c>
      <c r="H77" s="4">
        <f t="shared" si="21"/>
        <v>200</v>
      </c>
    </row>
    <row r="78" spans="1:13" x14ac:dyDescent="0.25">
      <c r="A78" s="2">
        <f t="shared" si="24"/>
        <v>55</v>
      </c>
      <c r="B78" s="3">
        <f t="shared" si="16"/>
        <v>0</v>
      </c>
      <c r="C78" s="4">
        <f t="shared" si="19"/>
        <v>0</v>
      </c>
      <c r="F78" s="2">
        <f t="shared" si="18"/>
        <v>75</v>
      </c>
      <c r="G78" s="3">
        <f t="shared" si="20"/>
        <v>-80</v>
      </c>
      <c r="H78" s="4">
        <f t="shared" si="21"/>
        <v>200</v>
      </c>
    </row>
    <row r="79" spans="1:13" x14ac:dyDescent="0.25">
      <c r="A79" s="2">
        <f t="shared" si="24"/>
        <v>56</v>
      </c>
      <c r="B79" s="3">
        <f t="shared" si="16"/>
        <v>0</v>
      </c>
      <c r="C79" s="4">
        <f t="shared" si="19"/>
        <v>0</v>
      </c>
      <c r="F79" s="2">
        <f t="shared" si="18"/>
        <v>76</v>
      </c>
      <c r="G79" s="3">
        <f t="shared" si="20"/>
        <v>-80</v>
      </c>
      <c r="H79" s="4">
        <f t="shared" si="21"/>
        <v>200</v>
      </c>
    </row>
    <row r="80" spans="1:13" x14ac:dyDescent="0.25">
      <c r="A80" s="2">
        <f t="shared" si="24"/>
        <v>57</v>
      </c>
      <c r="B80" s="3">
        <f t="shared" si="16"/>
        <v>0</v>
      </c>
      <c r="C80" s="4">
        <f t="shared" si="19"/>
        <v>0</v>
      </c>
      <c r="F80" s="2">
        <f t="shared" si="18"/>
        <v>77</v>
      </c>
      <c r="G80" s="3">
        <f t="shared" si="20"/>
        <v>-80</v>
      </c>
      <c r="H80" s="4">
        <f t="shared" si="21"/>
        <v>200</v>
      </c>
    </row>
    <row r="81" spans="1:8" x14ac:dyDescent="0.25">
      <c r="A81" s="2">
        <f t="shared" si="24"/>
        <v>58</v>
      </c>
      <c r="B81" s="3">
        <f t="shared" si="16"/>
        <v>0</v>
      </c>
      <c r="C81" s="4">
        <f t="shared" si="19"/>
        <v>0</v>
      </c>
      <c r="F81" s="2">
        <f t="shared" si="18"/>
        <v>78</v>
      </c>
      <c r="G81" s="3">
        <f t="shared" si="20"/>
        <v>-80</v>
      </c>
      <c r="H81" s="4">
        <f t="shared" si="21"/>
        <v>200</v>
      </c>
    </row>
    <row r="82" spans="1:8" x14ac:dyDescent="0.25">
      <c r="A82" s="2">
        <f t="shared" si="24"/>
        <v>59</v>
      </c>
      <c r="B82" s="3">
        <f t="shared" si="16"/>
        <v>0</v>
      </c>
      <c r="C82" s="4">
        <f t="shared" si="19"/>
        <v>0</v>
      </c>
      <c r="F82" s="2">
        <f t="shared" si="18"/>
        <v>79</v>
      </c>
      <c r="G82" s="3">
        <f t="shared" si="20"/>
        <v>-80</v>
      </c>
      <c r="H82" s="4">
        <f t="shared" si="21"/>
        <v>200</v>
      </c>
    </row>
    <row r="83" spans="1:8" x14ac:dyDescent="0.25">
      <c r="A83" s="2">
        <f t="shared" si="24"/>
        <v>60</v>
      </c>
      <c r="B83" s="3">
        <f t="shared" si="16"/>
        <v>0</v>
      </c>
      <c r="C83" s="4">
        <f t="shared" si="19"/>
        <v>0</v>
      </c>
      <c r="F83" s="2">
        <f t="shared" si="18"/>
        <v>80</v>
      </c>
      <c r="G83" s="3">
        <f t="shared" si="20"/>
        <v>-80</v>
      </c>
      <c r="H83" s="4">
        <f t="shared" si="21"/>
        <v>200</v>
      </c>
    </row>
    <row r="84" spans="1:8" x14ac:dyDescent="0.25">
      <c r="A84" s="2">
        <f t="shared" si="24"/>
        <v>61</v>
      </c>
      <c r="B84" s="3">
        <f t="shared" si="16"/>
        <v>0</v>
      </c>
      <c r="C84" s="4">
        <f t="shared" si="19"/>
        <v>0</v>
      </c>
      <c r="F84" s="2">
        <f t="shared" si="18"/>
        <v>81</v>
      </c>
      <c r="G84" s="3">
        <f t="shared" si="20"/>
        <v>-72</v>
      </c>
      <c r="H84" s="4">
        <f t="shared" si="21"/>
        <v>200</v>
      </c>
    </row>
    <row r="85" spans="1:8" x14ac:dyDescent="0.25">
      <c r="A85" s="2">
        <f t="shared" si="24"/>
        <v>62</v>
      </c>
      <c r="B85" s="3">
        <f t="shared" si="16"/>
        <v>0</v>
      </c>
      <c r="C85" s="4">
        <f t="shared" si="19"/>
        <v>0</v>
      </c>
      <c r="F85" s="2">
        <f t="shared" si="18"/>
        <v>82</v>
      </c>
      <c r="G85" s="3">
        <f t="shared" si="20"/>
        <v>-64</v>
      </c>
      <c r="H85" s="4">
        <f t="shared" si="21"/>
        <v>200</v>
      </c>
    </row>
    <row r="86" spans="1:8" x14ac:dyDescent="0.25">
      <c r="A86" s="2">
        <f>A85+1</f>
        <v>63</v>
      </c>
      <c r="B86" s="3">
        <f t="shared" si="16"/>
        <v>0</v>
      </c>
      <c r="C86" s="4">
        <f t="shared" si="19"/>
        <v>0</v>
      </c>
      <c r="F86" s="2">
        <f>F85+1</f>
        <v>83</v>
      </c>
      <c r="G86" s="3">
        <f t="shared" si="20"/>
        <v>-56</v>
      </c>
      <c r="H86" s="4">
        <f t="shared" si="21"/>
        <v>200</v>
      </c>
    </row>
    <row r="87" spans="1:8" x14ac:dyDescent="0.25">
      <c r="F87" s="2">
        <f t="shared" ref="F87:F103" si="26">F86+1</f>
        <v>84</v>
      </c>
      <c r="G87" s="3">
        <f t="shared" si="20"/>
        <v>-48</v>
      </c>
      <c r="H87" s="4">
        <f t="shared" si="21"/>
        <v>200</v>
      </c>
    </row>
    <row r="88" spans="1:8" x14ac:dyDescent="0.25">
      <c r="F88" s="2">
        <f t="shared" si="26"/>
        <v>85</v>
      </c>
      <c r="G88" s="3">
        <f t="shared" si="20"/>
        <v>-40</v>
      </c>
      <c r="H88" s="4">
        <f t="shared" si="21"/>
        <v>200</v>
      </c>
    </row>
    <row r="89" spans="1:8" x14ac:dyDescent="0.25">
      <c r="F89" s="2">
        <f t="shared" si="26"/>
        <v>86</v>
      </c>
      <c r="G89" s="3">
        <f t="shared" si="20"/>
        <v>-32</v>
      </c>
      <c r="H89" s="4">
        <f t="shared" si="21"/>
        <v>200</v>
      </c>
    </row>
    <row r="90" spans="1:8" x14ac:dyDescent="0.25">
      <c r="F90" s="2">
        <f t="shared" si="26"/>
        <v>87</v>
      </c>
      <c r="G90" s="3">
        <f t="shared" si="20"/>
        <v>-24</v>
      </c>
      <c r="H90" s="4">
        <f t="shared" si="21"/>
        <v>200</v>
      </c>
    </row>
    <row r="91" spans="1:8" x14ac:dyDescent="0.25">
      <c r="F91" s="2">
        <f t="shared" si="26"/>
        <v>88</v>
      </c>
      <c r="G91" s="3">
        <f t="shared" si="20"/>
        <v>-16</v>
      </c>
      <c r="H91" s="4">
        <f t="shared" si="21"/>
        <v>200</v>
      </c>
    </row>
    <row r="92" spans="1:8" x14ac:dyDescent="0.25">
      <c r="F92" s="2">
        <f t="shared" si="26"/>
        <v>89</v>
      </c>
      <c r="G92" s="3">
        <f t="shared" si="20"/>
        <v>-8</v>
      </c>
      <c r="H92" s="4">
        <f t="shared" si="21"/>
        <v>200</v>
      </c>
    </row>
    <row r="93" spans="1:8" x14ac:dyDescent="0.25">
      <c r="F93" s="2">
        <f>F92+1</f>
        <v>90</v>
      </c>
      <c r="G93" s="3">
        <f t="shared" si="20"/>
        <v>0</v>
      </c>
      <c r="H93" s="4">
        <f t="shared" si="21"/>
        <v>200</v>
      </c>
    </row>
    <row r="94" spans="1:8" x14ac:dyDescent="0.25">
      <c r="F94" s="2">
        <f t="shared" si="26"/>
        <v>91</v>
      </c>
      <c r="G94" s="3">
        <f t="shared" si="20"/>
        <v>0</v>
      </c>
      <c r="H94" s="4">
        <f t="shared" si="21"/>
        <v>200</v>
      </c>
    </row>
    <row r="95" spans="1:8" x14ac:dyDescent="0.25">
      <c r="F95" s="2">
        <f t="shared" si="26"/>
        <v>92</v>
      </c>
      <c r="G95" s="3">
        <f t="shared" si="20"/>
        <v>0</v>
      </c>
      <c r="H95" s="4">
        <f t="shared" si="21"/>
        <v>200</v>
      </c>
    </row>
    <row r="96" spans="1:8" x14ac:dyDescent="0.25">
      <c r="F96" s="2">
        <f t="shared" si="26"/>
        <v>93</v>
      </c>
      <c r="G96" s="3">
        <f t="shared" si="20"/>
        <v>0</v>
      </c>
      <c r="H96" s="4">
        <f t="shared" si="21"/>
        <v>200</v>
      </c>
    </row>
    <row r="97" spans="6:8" x14ac:dyDescent="0.25">
      <c r="F97" s="2">
        <f t="shared" si="26"/>
        <v>94</v>
      </c>
      <c r="G97" s="3">
        <f t="shared" si="20"/>
        <v>0</v>
      </c>
      <c r="H97" s="4">
        <f t="shared" si="21"/>
        <v>200</v>
      </c>
    </row>
    <row r="98" spans="6:8" x14ac:dyDescent="0.25">
      <c r="F98" s="2">
        <f t="shared" si="26"/>
        <v>95</v>
      </c>
      <c r="G98" s="3">
        <f t="shared" si="20"/>
        <v>0</v>
      </c>
      <c r="H98" s="4">
        <f t="shared" si="21"/>
        <v>200</v>
      </c>
    </row>
    <row r="99" spans="6:8" x14ac:dyDescent="0.25">
      <c r="F99" s="2">
        <f t="shared" si="26"/>
        <v>96</v>
      </c>
      <c r="G99" s="3">
        <f t="shared" ref="G99:G103" si="27">IF(F99&lt;LimitSocCha,
       IF(F99&lt;CutoffSocCha,
                                 MaxIContCha,
                                 F99*(MaxIContCha/(+CutoffSocCha-LimitSocCha))+(MaxIContCha*LimitSocCha/(-CutoffSocCha+LimitSocCha))
        ),
   0)</f>
        <v>0</v>
      </c>
      <c r="H99" s="4">
        <f t="shared" si="21"/>
        <v>200</v>
      </c>
    </row>
    <row r="100" spans="6:8" x14ac:dyDescent="0.25">
      <c r="F100" s="2">
        <f>F99+1</f>
        <v>97</v>
      </c>
      <c r="G100" s="3">
        <f t="shared" si="27"/>
        <v>0</v>
      </c>
      <c r="H100" s="4">
        <f t="shared" si="21"/>
        <v>200</v>
      </c>
    </row>
    <row r="101" spans="6:8" x14ac:dyDescent="0.25">
      <c r="F101" s="2">
        <f t="shared" si="26"/>
        <v>98</v>
      </c>
      <c r="G101" s="3">
        <f t="shared" si="27"/>
        <v>0</v>
      </c>
      <c r="H101" s="4">
        <f t="shared" si="21"/>
        <v>200</v>
      </c>
    </row>
    <row r="102" spans="6:8" x14ac:dyDescent="0.25">
      <c r="F102" s="2">
        <f t="shared" si="26"/>
        <v>99</v>
      </c>
      <c r="G102" s="3">
        <f t="shared" si="27"/>
        <v>0</v>
      </c>
      <c r="H102" s="4">
        <f t="shared" si="21"/>
        <v>200</v>
      </c>
    </row>
    <row r="103" spans="6:8" x14ac:dyDescent="0.25">
      <c r="F103" s="2">
        <f t="shared" si="26"/>
        <v>100</v>
      </c>
      <c r="G103" s="3">
        <f t="shared" si="27"/>
        <v>0</v>
      </c>
      <c r="H103" s="4">
        <f t="shared" si="21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52" customWidth="1"/>
  </cols>
  <sheetData>
    <row r="1" spans="1:2" x14ac:dyDescent="0.25">
      <c r="A1" s="1" t="s">
        <v>3</v>
      </c>
    </row>
    <row r="2" spans="1:2" x14ac:dyDescent="0.25">
      <c r="A2" t="s">
        <v>5</v>
      </c>
      <c r="B2">
        <v>200</v>
      </c>
    </row>
    <row r="3" spans="1:2" x14ac:dyDescent="0.25">
      <c r="A3" t="s">
        <v>4</v>
      </c>
      <c r="B3">
        <v>-80</v>
      </c>
    </row>
    <row r="4" spans="1:2" x14ac:dyDescent="0.25">
      <c r="A4" t="s">
        <v>24</v>
      </c>
      <c r="B4">
        <v>40</v>
      </c>
    </row>
    <row r="5" spans="1:2" x14ac:dyDescent="0.25">
      <c r="A5" t="s">
        <v>18</v>
      </c>
      <c r="B5">
        <v>45</v>
      </c>
    </row>
    <row r="6" spans="1:2" x14ac:dyDescent="0.25">
      <c r="A6" t="s">
        <v>19</v>
      </c>
      <c r="B6">
        <v>35</v>
      </c>
    </row>
    <row r="7" spans="1:2" x14ac:dyDescent="0.25">
      <c r="A7" t="s">
        <v>20</v>
      </c>
      <c r="B7">
        <v>55</v>
      </c>
    </row>
    <row r="8" spans="1:2" x14ac:dyDescent="0.25">
      <c r="A8" t="s">
        <v>21</v>
      </c>
      <c r="B8">
        <v>45</v>
      </c>
    </row>
    <row r="9" spans="1:2" x14ac:dyDescent="0.25">
      <c r="A9" t="s">
        <v>14</v>
      </c>
      <c r="B9">
        <v>25</v>
      </c>
    </row>
    <row r="10" spans="1:2" x14ac:dyDescent="0.25">
      <c r="A10" t="s">
        <v>15</v>
      </c>
      <c r="B10">
        <v>20</v>
      </c>
    </row>
    <row r="11" spans="1:2" x14ac:dyDescent="0.25">
      <c r="A11" t="s">
        <v>16</v>
      </c>
      <c r="B11">
        <v>-10</v>
      </c>
    </row>
    <row r="12" spans="1:2" x14ac:dyDescent="0.25">
      <c r="A12" t="s">
        <v>17</v>
      </c>
      <c r="B12">
        <v>10</v>
      </c>
    </row>
    <row r="14" spans="1:2" x14ac:dyDescent="0.25">
      <c r="A14" t="s">
        <v>8</v>
      </c>
      <c r="B14">
        <v>20</v>
      </c>
    </row>
    <row r="15" spans="1:2" x14ac:dyDescent="0.25">
      <c r="A15" t="s">
        <v>7</v>
      </c>
      <c r="B15">
        <v>80</v>
      </c>
    </row>
    <row r="16" spans="1:2" x14ac:dyDescent="0.25">
      <c r="A16" t="s">
        <v>6</v>
      </c>
      <c r="B16">
        <v>10</v>
      </c>
    </row>
    <row r="17" spans="1:2" x14ac:dyDescent="0.25">
      <c r="A17" t="s">
        <v>9</v>
      </c>
      <c r="B17">
        <v>90</v>
      </c>
    </row>
    <row r="19" spans="1:2" x14ac:dyDescent="0.25">
      <c r="A19" t="s">
        <v>10</v>
      </c>
      <c r="B19">
        <v>3.1</v>
      </c>
    </row>
    <row r="20" spans="1:2" x14ac:dyDescent="0.25">
      <c r="A20" t="s">
        <v>11</v>
      </c>
      <c r="B20">
        <v>4</v>
      </c>
    </row>
    <row r="21" spans="1:2" x14ac:dyDescent="0.25">
      <c r="A21" t="s">
        <v>12</v>
      </c>
      <c r="B21">
        <v>2.75</v>
      </c>
    </row>
    <row r="22" spans="1:2" x14ac:dyDescent="0.25">
      <c r="A22" t="s">
        <v>13</v>
      </c>
      <c r="B22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21</vt:i4>
      </vt:variant>
    </vt:vector>
  </HeadingPairs>
  <TitlesOfParts>
    <vt:vector size="27" baseType="lpstr">
      <vt:lpstr>SoF</vt:lpstr>
      <vt:lpstr>Parameter</vt:lpstr>
      <vt:lpstr>Tabelle3</vt:lpstr>
      <vt:lpstr>DiagrammTemp</vt:lpstr>
      <vt:lpstr>DiagrammVoltage</vt:lpstr>
      <vt:lpstr>DiagrammSoC</vt:lpstr>
      <vt:lpstr>asdf</vt:lpstr>
      <vt:lpstr>CutoffSocCha</vt:lpstr>
      <vt:lpstr>CutoffSocDis</vt:lpstr>
      <vt:lpstr>CutoffTempHighCha</vt:lpstr>
      <vt:lpstr>CutoffTempHighDis</vt:lpstr>
      <vt:lpstr>CutoffTempLowCha</vt:lpstr>
      <vt:lpstr>CutoffTempLowDis</vt:lpstr>
      <vt:lpstr>CutoffVoltCha</vt:lpstr>
      <vt:lpstr>CutoffVoltDis</vt:lpstr>
      <vt:lpstr>LimitSocCha</vt:lpstr>
      <vt:lpstr>LimitSocDis</vt:lpstr>
      <vt:lpstr>LimitTempHighCha</vt:lpstr>
      <vt:lpstr>LimitTempHighDis</vt:lpstr>
      <vt:lpstr>LimitTempLowCha</vt:lpstr>
      <vt:lpstr>LimitTempLowDis</vt:lpstr>
      <vt:lpstr>LimitVoltCha</vt:lpstr>
      <vt:lpstr>LimitVoltDis</vt:lpstr>
      <vt:lpstr>MaxIContCha</vt:lpstr>
      <vt:lpstr>MaxIContDis</vt:lpstr>
      <vt:lpstr>MaxILimpHome</vt:lpstr>
      <vt:lpstr>Parameter_Cut_off_Temperature_high_Discharge_Derating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2013-10-24T13:26:33Z</dcterms:modified>
</cp:coreProperties>
</file>