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855" windowWidth="14805" windowHeight="7260" firstSheet="8" activeTab="18"/>
  </bookViews>
  <sheets>
    <sheet name="职业设计" sheetId="5" r:id="rId1"/>
    <sheet name="装备设计" sheetId="11" r:id="rId2"/>
    <sheet name="武器表" sheetId="14" r:id="rId3"/>
    <sheet name="挂饰表" sheetId="16" r:id="rId4"/>
    <sheet name="技能设计" sheetId="13" r:id="rId5"/>
    <sheet name="怪物设计" sheetId="12" r:id="rId6"/>
    <sheet name="怪物表" sheetId="17" r:id="rId7"/>
    <sheet name="标准怪" sheetId="18" r:id="rId8"/>
    <sheet name="公式" sheetId="1" r:id="rId9"/>
    <sheet name="角色1" sheetId="2" r:id="rId10"/>
    <sheet name="角色2" sheetId="3" r:id="rId11"/>
    <sheet name="角色3" sheetId="4" r:id="rId12"/>
    <sheet name="装备1" sheetId="7" r:id="rId13"/>
    <sheet name="武器列表" sheetId="8" r:id="rId14"/>
    <sheet name="挂饰列表" sheetId="9" r:id="rId15"/>
    <sheet name="特殊效果列表" sheetId="10" r:id="rId16"/>
    <sheet name="材料表" sheetId="15" r:id="rId17"/>
    <sheet name="家具" sheetId="19" r:id="rId18"/>
    <sheet name="新材料" sheetId="21" r:id="rId19"/>
    <sheet name="工房属性" sheetId="20" r:id="rId20"/>
  </sheets>
  <externalReferences>
    <externalReference r:id="rId21"/>
  </externalReferences>
  <definedNames>
    <definedName name="ATKchart">角色1!$G$32:$I$35</definedName>
    <definedName name="bufflist">特殊效果列表!$K$3:$K$52</definedName>
    <definedName name="bufftotal">特殊效果列表!$E$3:$F$282</definedName>
    <definedName name="drop">挂饰列表!$H$3:$I$162</definedName>
    <definedName name="drop_qulity">装备设计!$J$28:$N$33</definedName>
    <definedName name="drop1showbuff">VLOOKUP(职业设计!$D$5-1,挂饰列表!$K$3:$L$23,2,FALSE)</definedName>
    <definedName name="droplist">挂饰列表!$L$3:$L$23</definedName>
    <definedName name="droplistnew">挂饰列表!$L$4</definedName>
    <definedName name="dropnature">挂饰列表!$B$3:$F$162</definedName>
    <definedName name="eq_change2">角色3!$R$32:$Y$52</definedName>
    <definedName name="eq_qulity">装备设计!$E$28:$I$33</definedName>
    <definedName name="equ_change">角色3!$E$32:$L$52</definedName>
    <definedName name="fightCount">角色1!$B$48:$J$68</definedName>
    <definedName name="fightNum">角色1!$C$48:$J$48</definedName>
    <definedName name="fightnum1">角色1!$K$48:$K$55</definedName>
    <definedName name="fighttotalcount">角色1!$B$71:$J$91</definedName>
    <definedName name="hp">2</definedName>
    <definedName name="monster_per">怪物设计!$B$2:$S$13</definedName>
    <definedName name="newbufflist">特殊效果列表!$K$3:INDIRECT("特殊效果列表!K"&amp;(52-COUNTBLANK(特殊效果列表!$K$3:$K$52)))</definedName>
    <definedName name="newdroplist">挂饰列表!$L$3:INDIRECT("挂饰列表!L"&amp;(23-COUNTBLANK(挂饰列表!$L$3:$L$23)))</definedName>
    <definedName name="newweaponlist">武器列表!$L$3:INDIRECT("武器列表!L"&amp;(23-COUNTBLANK(武器列表!$L$3:$L$23)))</definedName>
    <definedName name="per">新材料!$Q$4:$R$12</definedName>
    <definedName name="Player">职业设计!$C$2</definedName>
    <definedName name="playerLV">职业设计!$E$2</definedName>
    <definedName name="playerNature">职业设计!$B$10:$N$109</definedName>
    <definedName name="profession">角色1!$C$33:$C$35</definedName>
    <definedName name="profession2">角色1!$B$33:$D$35</definedName>
    <definedName name="professionGorw">角色1!$B$42:$I$45</definedName>
    <definedName name="professionGrow">角色1!$B$42:$O$45</definedName>
    <definedName name="professionGrowP">角色3!$E$9:$R$29</definedName>
    <definedName name="professionGrowPName">角色3!$E$9:$R$9</definedName>
    <definedName name="ProfessionLV">职业设计!$D$2</definedName>
    <definedName name="professionNature">角色3!$N$32:$O$52</definedName>
    <definedName name="rader">角色3!$F$4:$L$5</definedName>
    <definedName name="test1">INDIRECT(VLOOKUP(职业设计!$A$1,profession2,2,FALSE))</definedName>
    <definedName name="weapon">装备1!$J$7:$J$26</definedName>
    <definedName name="weapon1">武器列表!$H$3:$I$162</definedName>
    <definedName name="weaponlist">武器列表!$L$3:$L$23</definedName>
    <definedName name="weaponnature">武器列表!$B$2:$F$162</definedName>
    <definedName name="weaponshowbuff">VLOOKUP(职业设计!$C$5-1,武器列表!$K$3:$L$23,2,FALSE)</definedName>
    <definedName name="wwww1">装备1!$C$7:$E$46</definedName>
    <definedName name="暗">13</definedName>
    <definedName name="防御力">5</definedName>
    <definedName name="风">9</definedName>
    <definedName name="光">14</definedName>
    <definedName name="火">12</definedName>
    <definedName name="雷">10</definedName>
    <definedName name="力量">4</definedName>
    <definedName name="敏捷">7</definedName>
    <definedName name="魔法值">3</definedName>
    <definedName name="魔攻">6</definedName>
    <definedName name="上级职业">角色1!$B$17:$N$23</definedName>
    <definedName name="水">11</definedName>
    <definedName name="下级职业">角色1!$B$4:$N$13</definedName>
    <definedName name="幸运">8</definedName>
    <definedName name="血量">2</definedName>
    <definedName name="终极职业">角色1!$B$28:$N$30</definedName>
  </definedNames>
  <calcPr calcId="145621"/>
</workbook>
</file>

<file path=xl/calcChain.xml><?xml version="1.0" encoding="utf-8"?>
<calcChain xmlns="http://schemas.openxmlformats.org/spreadsheetml/2006/main">
  <c r="J4" i="21" l="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3" i="21"/>
  <c r="R6" i="21" l="1"/>
  <c r="R7" i="21"/>
  <c r="R8" i="21"/>
  <c r="R9" i="21"/>
  <c r="R10" i="21"/>
  <c r="R11" i="21"/>
  <c r="R12" i="21"/>
  <c r="R5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3" i="21"/>
  <c r="I170" i="21" l="1"/>
  <c r="I7" i="21"/>
  <c r="I11" i="21"/>
  <c r="I15" i="21"/>
  <c r="I17" i="21"/>
  <c r="I33" i="21"/>
  <c r="I37" i="21"/>
  <c r="I43" i="21"/>
  <c r="I47" i="21"/>
  <c r="I49" i="21"/>
  <c r="I71" i="21"/>
  <c r="I121" i="21"/>
  <c r="I147" i="21"/>
  <c r="I159" i="21"/>
  <c r="I191" i="21"/>
  <c r="I3" i="21"/>
  <c r="S5" i="21"/>
  <c r="I20" i="21"/>
  <c r="I36" i="21"/>
  <c r="I52" i="21"/>
  <c r="I134" i="21"/>
  <c r="I136" i="21"/>
  <c r="I61" i="21"/>
  <c r="I111" i="21"/>
  <c r="I133" i="21"/>
  <c r="I135" i="21"/>
  <c r="I169" i="21"/>
  <c r="I184" i="21"/>
  <c r="I186" i="21"/>
  <c r="I183" i="21"/>
  <c r="I185" i="21"/>
  <c r="I187" i="21"/>
  <c r="S11" i="21"/>
  <c r="I40" i="21"/>
  <c r="I42" i="21"/>
  <c r="I62" i="21"/>
  <c r="I64" i="21"/>
  <c r="I82" i="21"/>
  <c r="I84" i="21"/>
  <c r="I86" i="21"/>
  <c r="I100" i="21"/>
  <c r="I102" i="21"/>
  <c r="I104" i="21"/>
  <c r="I132" i="21"/>
  <c r="I166" i="21"/>
  <c r="I168" i="21"/>
  <c r="I172" i="21"/>
  <c r="I19" i="21"/>
  <c r="I35" i="21"/>
  <c r="I39" i="21"/>
  <c r="I41" i="21"/>
  <c r="I51" i="21"/>
  <c r="I63" i="21"/>
  <c r="I83" i="21"/>
  <c r="I85" i="21"/>
  <c r="I87" i="21"/>
  <c r="I99" i="21"/>
  <c r="I101" i="21"/>
  <c r="I103" i="21"/>
  <c r="I125" i="21"/>
  <c r="I127" i="21"/>
  <c r="I129" i="21"/>
  <c r="I165" i="21"/>
  <c r="I167" i="21"/>
  <c r="I180" i="21"/>
  <c r="I182" i="21"/>
  <c r="I190" i="21"/>
  <c r="I179" i="21"/>
  <c r="I181" i="21"/>
  <c r="S9" i="21"/>
  <c r="I16" i="21"/>
  <c r="I18" i="21"/>
  <c r="I28" i="21"/>
  <c r="I30" i="21"/>
  <c r="I32" i="21"/>
  <c r="I34" i="21"/>
  <c r="I38" i="21"/>
  <c r="I48" i="21"/>
  <c r="I50" i="21"/>
  <c r="I68" i="21"/>
  <c r="I70" i="21"/>
  <c r="I112" i="21"/>
  <c r="I114" i="21"/>
  <c r="I116" i="21"/>
  <c r="I118" i="21"/>
  <c r="I120" i="21"/>
  <c r="I122" i="21"/>
  <c r="I124" i="21"/>
  <c r="I126" i="21"/>
  <c r="I128" i="21"/>
  <c r="I130" i="21"/>
  <c r="I144" i="21"/>
  <c r="I146" i="21"/>
  <c r="I156" i="21"/>
  <c r="I158" i="21"/>
  <c r="I160" i="21"/>
  <c r="I162" i="21"/>
  <c r="I164" i="21"/>
  <c r="I5" i="21"/>
  <c r="I9" i="21"/>
  <c r="I13" i="21"/>
  <c r="I27" i="21"/>
  <c r="I29" i="21"/>
  <c r="I31" i="21"/>
  <c r="I45" i="21"/>
  <c r="I69" i="21"/>
  <c r="I91" i="21"/>
  <c r="I113" i="21"/>
  <c r="I115" i="21"/>
  <c r="I117" i="21"/>
  <c r="I119" i="21"/>
  <c r="I123" i="21"/>
  <c r="I131" i="21"/>
  <c r="I143" i="21"/>
  <c r="I145" i="21"/>
  <c r="I155" i="21"/>
  <c r="I157" i="21"/>
  <c r="I161" i="21"/>
  <c r="I163" i="21"/>
  <c r="I171" i="21"/>
  <c r="I173" i="21"/>
  <c r="I174" i="21"/>
  <c r="I176" i="21"/>
  <c r="I178" i="21"/>
  <c r="I175" i="21"/>
  <c r="I177" i="21"/>
  <c r="S7" i="21"/>
  <c r="K5" i="21"/>
  <c r="I22" i="21"/>
  <c r="I24" i="21"/>
  <c r="I26" i="21"/>
  <c r="I74" i="21"/>
  <c r="I76" i="21"/>
  <c r="I78" i="21"/>
  <c r="I21" i="21"/>
  <c r="I23" i="21"/>
  <c r="I25" i="21"/>
  <c r="I73" i="21"/>
  <c r="I75" i="21"/>
  <c r="I77" i="21"/>
  <c r="I79" i="21"/>
  <c r="I188" i="21"/>
  <c r="I192" i="21"/>
  <c r="S12" i="21"/>
  <c r="S10" i="21"/>
  <c r="I6" i="21"/>
  <c r="I10" i="21"/>
  <c r="I14" i="21"/>
  <c r="I46" i="21"/>
  <c r="I60" i="21"/>
  <c r="I106" i="21"/>
  <c r="I108" i="21"/>
  <c r="I110" i="21"/>
  <c r="I107" i="21"/>
  <c r="I109" i="21"/>
  <c r="S8" i="21"/>
  <c r="I4" i="21"/>
  <c r="I8" i="21"/>
  <c r="I12" i="21"/>
  <c r="I44" i="21"/>
  <c r="I54" i="21"/>
  <c r="I56" i="21"/>
  <c r="I58" i="21"/>
  <c r="I66" i="21"/>
  <c r="I72" i="21"/>
  <c r="I80" i="21"/>
  <c r="I88" i="21"/>
  <c r="I90" i="21"/>
  <c r="I92" i="21"/>
  <c r="I94" i="21"/>
  <c r="I96" i="21"/>
  <c r="I98" i="21"/>
  <c r="I138" i="21"/>
  <c r="I140" i="21"/>
  <c r="I142" i="21"/>
  <c r="I148" i="21"/>
  <c r="I150" i="21"/>
  <c r="I152" i="21"/>
  <c r="I154" i="21"/>
  <c r="I53" i="21"/>
  <c r="I55" i="21"/>
  <c r="I57" i="21"/>
  <c r="I59" i="21"/>
  <c r="I65" i="21"/>
  <c r="I67" i="21"/>
  <c r="I81" i="21"/>
  <c r="I89" i="21"/>
  <c r="I93" i="21"/>
  <c r="I95" i="21"/>
  <c r="I97" i="21"/>
  <c r="I105" i="21"/>
  <c r="I137" i="21"/>
  <c r="I139" i="21"/>
  <c r="I141" i="21"/>
  <c r="I149" i="21"/>
  <c r="I151" i="21"/>
  <c r="I153" i="21"/>
  <c r="S6" i="21"/>
  <c r="I189" i="21"/>
  <c r="K2" i="21"/>
  <c r="K4" i="21"/>
  <c r="K3" i="21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21" i="15"/>
  <c r="C44" i="20"/>
  <c r="C45" i="20"/>
  <c r="C46" i="20"/>
  <c r="C47" i="20"/>
  <c r="C48" i="20"/>
  <c r="C49" i="20"/>
  <c r="C50" i="20"/>
  <c r="C51" i="20"/>
  <c r="C52" i="20"/>
  <c r="C43" i="20"/>
  <c r="B1" i="20"/>
  <c r="M9" i="12" l="1"/>
  <c r="N9" i="12"/>
  <c r="O9" i="12"/>
  <c r="P9" i="12"/>
  <c r="Q9" i="12"/>
  <c r="R9" i="12"/>
  <c r="S9" i="12"/>
  <c r="M10" i="12"/>
  <c r="N10" i="12"/>
  <c r="O10" i="12"/>
  <c r="P10" i="12"/>
  <c r="Q10" i="12"/>
  <c r="R10" i="12"/>
  <c r="S10" i="12"/>
  <c r="M11" i="12"/>
  <c r="N11" i="12"/>
  <c r="O11" i="12"/>
  <c r="P11" i="12"/>
  <c r="Q11" i="12"/>
  <c r="R11" i="12"/>
  <c r="S11" i="12"/>
  <c r="M12" i="12"/>
  <c r="N12" i="12"/>
  <c r="O12" i="12"/>
  <c r="P12" i="12"/>
  <c r="Q12" i="12"/>
  <c r="R12" i="12"/>
  <c r="S12" i="12"/>
  <c r="M13" i="12"/>
  <c r="N13" i="12"/>
  <c r="O13" i="12"/>
  <c r="P13" i="12"/>
  <c r="Q13" i="12"/>
  <c r="R13" i="12"/>
  <c r="S13" i="12"/>
  <c r="N8" i="12"/>
  <c r="O8" i="12"/>
  <c r="P8" i="12"/>
  <c r="Q8" i="12"/>
  <c r="R8" i="12"/>
  <c r="S8" i="12"/>
  <c r="M8" i="12"/>
  <c r="T8" i="12" s="1"/>
  <c r="T4" i="12"/>
  <c r="T5" i="12"/>
  <c r="T6" i="12"/>
  <c r="T7" i="12"/>
  <c r="T9" i="12"/>
  <c r="T10" i="12"/>
  <c r="T11" i="12"/>
  <c r="T12" i="12"/>
  <c r="T13" i="12"/>
  <c r="T3" i="12"/>
  <c r="L7" i="12"/>
  <c r="R27" i="12" l="1"/>
  <c r="L4" i="18" l="1"/>
  <c r="M4" i="18"/>
  <c r="N4" i="18"/>
  <c r="O4" i="18"/>
  <c r="P4" i="18"/>
  <c r="Q4" i="18"/>
  <c r="L5" i="18"/>
  <c r="M5" i="18"/>
  <c r="N5" i="18"/>
  <c r="O5" i="18"/>
  <c r="P5" i="18"/>
  <c r="Q5" i="18"/>
  <c r="L6" i="18"/>
  <c r="M6" i="18"/>
  <c r="N6" i="18"/>
  <c r="O6" i="18"/>
  <c r="P6" i="18"/>
  <c r="Q6" i="18"/>
  <c r="L7" i="18"/>
  <c r="M7" i="18"/>
  <c r="N7" i="18"/>
  <c r="O7" i="18"/>
  <c r="P7" i="18"/>
  <c r="Q7" i="18"/>
  <c r="L8" i="18"/>
  <c r="M8" i="18"/>
  <c r="N8" i="18"/>
  <c r="O8" i="18"/>
  <c r="P8" i="18"/>
  <c r="Q8" i="18"/>
  <c r="L9" i="18"/>
  <c r="M9" i="18"/>
  <c r="N9" i="18"/>
  <c r="O9" i="18"/>
  <c r="P9" i="18"/>
  <c r="Q9" i="18"/>
  <c r="L10" i="18"/>
  <c r="M10" i="18"/>
  <c r="N10" i="18"/>
  <c r="O10" i="18"/>
  <c r="P10" i="18"/>
  <c r="Q10" i="18"/>
  <c r="L11" i="18"/>
  <c r="M11" i="18"/>
  <c r="N11" i="18"/>
  <c r="O11" i="18"/>
  <c r="P11" i="18"/>
  <c r="Q11" i="18"/>
  <c r="L12" i="18"/>
  <c r="M12" i="18"/>
  <c r="N12" i="18"/>
  <c r="O12" i="18"/>
  <c r="P12" i="18"/>
  <c r="Q12" i="18"/>
  <c r="L13" i="18"/>
  <c r="M13" i="18"/>
  <c r="N13" i="18"/>
  <c r="O13" i="18"/>
  <c r="P13" i="18"/>
  <c r="Q13" i="18"/>
  <c r="L14" i="18"/>
  <c r="M14" i="18"/>
  <c r="N14" i="18"/>
  <c r="O14" i="18"/>
  <c r="P14" i="18"/>
  <c r="Q14" i="18"/>
  <c r="L15" i="18"/>
  <c r="M15" i="18"/>
  <c r="N15" i="18"/>
  <c r="O15" i="18"/>
  <c r="P15" i="18"/>
  <c r="Q15" i="18"/>
  <c r="L16" i="18"/>
  <c r="M16" i="18"/>
  <c r="N16" i="18"/>
  <c r="O16" i="18"/>
  <c r="P16" i="18"/>
  <c r="Q16" i="18"/>
  <c r="L17" i="18"/>
  <c r="M17" i="18"/>
  <c r="N17" i="18"/>
  <c r="O17" i="18"/>
  <c r="P17" i="18"/>
  <c r="Q17" i="18"/>
  <c r="L18" i="18"/>
  <c r="M18" i="18"/>
  <c r="N18" i="18"/>
  <c r="O18" i="18"/>
  <c r="P18" i="18"/>
  <c r="Q18" i="18"/>
  <c r="L19" i="18"/>
  <c r="M19" i="18"/>
  <c r="N19" i="18"/>
  <c r="O19" i="18"/>
  <c r="P19" i="18"/>
  <c r="Q19" i="18"/>
  <c r="L20" i="18"/>
  <c r="M20" i="18"/>
  <c r="N20" i="18"/>
  <c r="O20" i="18"/>
  <c r="P20" i="18"/>
  <c r="Q20" i="18"/>
  <c r="L21" i="18"/>
  <c r="M21" i="18"/>
  <c r="N21" i="18"/>
  <c r="O21" i="18"/>
  <c r="P21" i="18"/>
  <c r="Q21" i="18"/>
  <c r="L22" i="18"/>
  <c r="M22" i="18"/>
  <c r="N22" i="18"/>
  <c r="O22" i="18"/>
  <c r="P22" i="18"/>
  <c r="Q22" i="18"/>
  <c r="L23" i="18"/>
  <c r="M23" i="18"/>
  <c r="N23" i="18"/>
  <c r="O23" i="18"/>
  <c r="P23" i="18"/>
  <c r="Q23" i="18"/>
  <c r="L24" i="18"/>
  <c r="M24" i="18"/>
  <c r="N24" i="18"/>
  <c r="O24" i="18"/>
  <c r="P24" i="18"/>
  <c r="Q24" i="18"/>
  <c r="L25" i="18"/>
  <c r="M25" i="18"/>
  <c r="N25" i="18"/>
  <c r="O25" i="18"/>
  <c r="P25" i="18"/>
  <c r="Q25" i="18"/>
  <c r="L26" i="18"/>
  <c r="M26" i="18"/>
  <c r="N26" i="18"/>
  <c r="O26" i="18"/>
  <c r="P26" i="18"/>
  <c r="Q26" i="18"/>
  <c r="L27" i="18"/>
  <c r="M27" i="18"/>
  <c r="N27" i="18"/>
  <c r="O27" i="18"/>
  <c r="P27" i="18"/>
  <c r="Q27" i="18"/>
  <c r="L28" i="18"/>
  <c r="M28" i="18"/>
  <c r="N28" i="18"/>
  <c r="O28" i="18"/>
  <c r="P28" i="18"/>
  <c r="Q28" i="18"/>
  <c r="L29" i="18"/>
  <c r="M29" i="18"/>
  <c r="N29" i="18"/>
  <c r="O29" i="18"/>
  <c r="P29" i="18"/>
  <c r="Q29" i="18"/>
  <c r="L30" i="18"/>
  <c r="M30" i="18"/>
  <c r="N30" i="18"/>
  <c r="O30" i="18"/>
  <c r="P30" i="18"/>
  <c r="Q30" i="18"/>
  <c r="L31" i="18"/>
  <c r="M31" i="18"/>
  <c r="N31" i="18"/>
  <c r="O31" i="18"/>
  <c r="P31" i="18"/>
  <c r="Q31" i="18"/>
  <c r="L32" i="18"/>
  <c r="M32" i="18"/>
  <c r="N32" i="18"/>
  <c r="O32" i="18"/>
  <c r="P32" i="18"/>
  <c r="Q32" i="18"/>
  <c r="L33" i="18"/>
  <c r="M33" i="18"/>
  <c r="N33" i="18"/>
  <c r="O33" i="18"/>
  <c r="P33" i="18"/>
  <c r="Q33" i="18"/>
  <c r="L34" i="18"/>
  <c r="M34" i="18"/>
  <c r="N34" i="18"/>
  <c r="O34" i="18"/>
  <c r="P34" i="18"/>
  <c r="Q34" i="18"/>
  <c r="L35" i="18"/>
  <c r="M35" i="18"/>
  <c r="N35" i="18"/>
  <c r="O35" i="18"/>
  <c r="P35" i="18"/>
  <c r="Q35" i="18"/>
  <c r="L36" i="18"/>
  <c r="M36" i="18"/>
  <c r="N36" i="18"/>
  <c r="O36" i="18"/>
  <c r="P36" i="18"/>
  <c r="Q36" i="18"/>
  <c r="L37" i="18"/>
  <c r="M37" i="18"/>
  <c r="N37" i="18"/>
  <c r="O37" i="18"/>
  <c r="P37" i="18"/>
  <c r="Q37" i="18"/>
  <c r="L38" i="18"/>
  <c r="M38" i="18"/>
  <c r="N38" i="18"/>
  <c r="O38" i="18"/>
  <c r="P38" i="18"/>
  <c r="Q38" i="18"/>
  <c r="L39" i="18"/>
  <c r="M39" i="18"/>
  <c r="N39" i="18"/>
  <c r="O39" i="18"/>
  <c r="P39" i="18"/>
  <c r="Q39" i="18"/>
  <c r="L40" i="18"/>
  <c r="M40" i="18"/>
  <c r="N40" i="18"/>
  <c r="O40" i="18"/>
  <c r="P40" i="18"/>
  <c r="Q40" i="18"/>
  <c r="L41" i="18"/>
  <c r="M41" i="18"/>
  <c r="N41" i="18"/>
  <c r="O41" i="18"/>
  <c r="P41" i="18"/>
  <c r="Q41" i="18"/>
  <c r="L42" i="18"/>
  <c r="M42" i="18"/>
  <c r="N42" i="18"/>
  <c r="O42" i="18"/>
  <c r="P42" i="18"/>
  <c r="Q42" i="18"/>
  <c r="L43" i="18"/>
  <c r="M43" i="18"/>
  <c r="N43" i="18"/>
  <c r="O43" i="18"/>
  <c r="P43" i="18"/>
  <c r="Q43" i="18"/>
  <c r="L44" i="18"/>
  <c r="M44" i="18"/>
  <c r="N44" i="18"/>
  <c r="O44" i="18"/>
  <c r="P44" i="18"/>
  <c r="Q44" i="18"/>
  <c r="L45" i="18"/>
  <c r="M45" i="18"/>
  <c r="N45" i="18"/>
  <c r="O45" i="18"/>
  <c r="P45" i="18"/>
  <c r="Q45" i="18"/>
  <c r="L46" i="18"/>
  <c r="M46" i="18"/>
  <c r="N46" i="18"/>
  <c r="O46" i="18"/>
  <c r="P46" i="18"/>
  <c r="Q46" i="18"/>
  <c r="L47" i="18"/>
  <c r="M47" i="18"/>
  <c r="N47" i="18"/>
  <c r="O47" i="18"/>
  <c r="P47" i="18"/>
  <c r="Q47" i="18"/>
  <c r="L48" i="18"/>
  <c r="M48" i="18"/>
  <c r="N48" i="18"/>
  <c r="O48" i="18"/>
  <c r="P48" i="18"/>
  <c r="Q48" i="18"/>
  <c r="L49" i="18"/>
  <c r="M49" i="18"/>
  <c r="N49" i="18"/>
  <c r="O49" i="18"/>
  <c r="P49" i="18"/>
  <c r="Q49" i="18"/>
  <c r="L50" i="18"/>
  <c r="M50" i="18"/>
  <c r="N50" i="18"/>
  <c r="O50" i="18"/>
  <c r="P50" i="18"/>
  <c r="Q50" i="18"/>
  <c r="L51" i="18"/>
  <c r="M51" i="18"/>
  <c r="N51" i="18"/>
  <c r="O51" i="18"/>
  <c r="P51" i="18"/>
  <c r="Q51" i="18"/>
  <c r="L52" i="18"/>
  <c r="M52" i="18"/>
  <c r="N52" i="18"/>
  <c r="O52" i="18"/>
  <c r="P52" i="18"/>
  <c r="Q52" i="18"/>
  <c r="L53" i="18"/>
  <c r="M53" i="18"/>
  <c r="N53" i="18"/>
  <c r="O53" i="18"/>
  <c r="P53" i="18"/>
  <c r="Q53" i="18"/>
  <c r="L54" i="18"/>
  <c r="M54" i="18"/>
  <c r="N54" i="18"/>
  <c r="O54" i="18"/>
  <c r="P54" i="18"/>
  <c r="Q54" i="18"/>
  <c r="L55" i="18"/>
  <c r="M55" i="18"/>
  <c r="N55" i="18"/>
  <c r="O55" i="18"/>
  <c r="P55" i="18"/>
  <c r="Q55" i="18"/>
  <c r="L56" i="18"/>
  <c r="M56" i="18"/>
  <c r="N56" i="18"/>
  <c r="O56" i="18"/>
  <c r="P56" i="18"/>
  <c r="Q56" i="18"/>
  <c r="L57" i="18"/>
  <c r="M57" i="18"/>
  <c r="N57" i="18"/>
  <c r="O57" i="18"/>
  <c r="P57" i="18"/>
  <c r="Q57" i="18"/>
  <c r="L58" i="18"/>
  <c r="M58" i="18"/>
  <c r="N58" i="18"/>
  <c r="O58" i="18"/>
  <c r="P58" i="18"/>
  <c r="Q58" i="18"/>
  <c r="L59" i="18"/>
  <c r="M59" i="18"/>
  <c r="N59" i="18"/>
  <c r="O59" i="18"/>
  <c r="P59" i="18"/>
  <c r="Q59" i="18"/>
  <c r="L60" i="18"/>
  <c r="M60" i="18"/>
  <c r="N60" i="18"/>
  <c r="O60" i="18"/>
  <c r="P60" i="18"/>
  <c r="Q60" i="18"/>
  <c r="L61" i="18"/>
  <c r="M61" i="18"/>
  <c r="N61" i="18"/>
  <c r="O61" i="18"/>
  <c r="P61" i="18"/>
  <c r="Q61" i="18"/>
  <c r="L62" i="18"/>
  <c r="M62" i="18"/>
  <c r="N62" i="18"/>
  <c r="O62" i="18"/>
  <c r="P62" i="18"/>
  <c r="Q62" i="18"/>
  <c r="L63" i="18"/>
  <c r="M63" i="18"/>
  <c r="N63" i="18"/>
  <c r="O63" i="18"/>
  <c r="P63" i="18"/>
  <c r="Q63" i="18"/>
  <c r="L64" i="18"/>
  <c r="M64" i="18"/>
  <c r="N64" i="18"/>
  <c r="O64" i="18"/>
  <c r="P64" i="18"/>
  <c r="Q64" i="18"/>
  <c r="L65" i="18"/>
  <c r="M65" i="18"/>
  <c r="N65" i="18"/>
  <c r="O65" i="18"/>
  <c r="P65" i="18"/>
  <c r="Q65" i="18"/>
  <c r="L66" i="18"/>
  <c r="M66" i="18"/>
  <c r="N66" i="18"/>
  <c r="O66" i="18"/>
  <c r="P66" i="18"/>
  <c r="Q66" i="18"/>
  <c r="L67" i="18"/>
  <c r="M67" i="18"/>
  <c r="N67" i="18"/>
  <c r="O67" i="18"/>
  <c r="P67" i="18"/>
  <c r="Q67" i="18"/>
  <c r="L68" i="18"/>
  <c r="M68" i="18"/>
  <c r="N68" i="18"/>
  <c r="O68" i="18"/>
  <c r="P68" i="18"/>
  <c r="Q68" i="18"/>
  <c r="L69" i="18"/>
  <c r="M69" i="18"/>
  <c r="N69" i="18"/>
  <c r="O69" i="18"/>
  <c r="P69" i="18"/>
  <c r="Q69" i="18"/>
  <c r="L70" i="18"/>
  <c r="M70" i="18"/>
  <c r="N70" i="18"/>
  <c r="O70" i="18"/>
  <c r="P70" i="18"/>
  <c r="Q70" i="18"/>
  <c r="L71" i="18"/>
  <c r="M71" i="18"/>
  <c r="N71" i="18"/>
  <c r="O71" i="18"/>
  <c r="P71" i="18"/>
  <c r="Q71" i="18"/>
  <c r="L72" i="18"/>
  <c r="M72" i="18"/>
  <c r="N72" i="18"/>
  <c r="O72" i="18"/>
  <c r="P72" i="18"/>
  <c r="Q72" i="18"/>
  <c r="L73" i="18"/>
  <c r="M73" i="18"/>
  <c r="N73" i="18"/>
  <c r="O73" i="18"/>
  <c r="P73" i="18"/>
  <c r="Q73" i="18"/>
  <c r="L74" i="18"/>
  <c r="M74" i="18"/>
  <c r="N74" i="18"/>
  <c r="O74" i="18"/>
  <c r="P74" i="18"/>
  <c r="Q74" i="18"/>
  <c r="L75" i="18"/>
  <c r="M75" i="18"/>
  <c r="N75" i="18"/>
  <c r="O75" i="18"/>
  <c r="P75" i="18"/>
  <c r="Q75" i="18"/>
  <c r="L76" i="18"/>
  <c r="M76" i="18"/>
  <c r="N76" i="18"/>
  <c r="O76" i="18"/>
  <c r="P76" i="18"/>
  <c r="Q76" i="18"/>
  <c r="L77" i="18"/>
  <c r="M77" i="18"/>
  <c r="N77" i="18"/>
  <c r="O77" i="18"/>
  <c r="P77" i="18"/>
  <c r="Q77" i="18"/>
  <c r="L78" i="18"/>
  <c r="M78" i="18"/>
  <c r="N78" i="18"/>
  <c r="O78" i="18"/>
  <c r="P78" i="18"/>
  <c r="Q78" i="18"/>
  <c r="L79" i="18"/>
  <c r="M79" i="18"/>
  <c r="N79" i="18"/>
  <c r="O79" i="18"/>
  <c r="P79" i="18"/>
  <c r="Q79" i="18"/>
  <c r="L80" i="18"/>
  <c r="M80" i="18"/>
  <c r="N80" i="18"/>
  <c r="O80" i="18"/>
  <c r="P80" i="18"/>
  <c r="Q80" i="18"/>
  <c r="L81" i="18"/>
  <c r="M81" i="18"/>
  <c r="N81" i="18"/>
  <c r="O81" i="18"/>
  <c r="P81" i="18"/>
  <c r="Q81" i="18"/>
  <c r="L82" i="18"/>
  <c r="M82" i="18"/>
  <c r="N82" i="18"/>
  <c r="O82" i="18"/>
  <c r="P82" i="18"/>
  <c r="Q82" i="18"/>
  <c r="L83" i="18"/>
  <c r="M83" i="18"/>
  <c r="N83" i="18"/>
  <c r="O83" i="18"/>
  <c r="P83" i="18"/>
  <c r="Q83" i="18"/>
  <c r="L84" i="18"/>
  <c r="M84" i="18"/>
  <c r="N84" i="18"/>
  <c r="O84" i="18"/>
  <c r="P84" i="18"/>
  <c r="Q84" i="18"/>
  <c r="L85" i="18"/>
  <c r="M85" i="18"/>
  <c r="N85" i="18"/>
  <c r="O85" i="18"/>
  <c r="P85" i="18"/>
  <c r="Q85" i="18"/>
  <c r="L86" i="18"/>
  <c r="M86" i="18"/>
  <c r="N86" i="18"/>
  <c r="O86" i="18"/>
  <c r="P86" i="18"/>
  <c r="Q86" i="18"/>
  <c r="L87" i="18"/>
  <c r="M87" i="18"/>
  <c r="N87" i="18"/>
  <c r="O87" i="18"/>
  <c r="P87" i="18"/>
  <c r="Q87" i="18"/>
  <c r="L88" i="18"/>
  <c r="M88" i="18"/>
  <c r="N88" i="18"/>
  <c r="O88" i="18"/>
  <c r="P88" i="18"/>
  <c r="Q88" i="18"/>
  <c r="L89" i="18"/>
  <c r="M89" i="18"/>
  <c r="N89" i="18"/>
  <c r="O89" i="18"/>
  <c r="P89" i="18"/>
  <c r="Q89" i="18"/>
  <c r="L90" i="18"/>
  <c r="M90" i="18"/>
  <c r="N90" i="18"/>
  <c r="O90" i="18"/>
  <c r="P90" i="18"/>
  <c r="Q90" i="18"/>
  <c r="L91" i="18"/>
  <c r="M91" i="18"/>
  <c r="N91" i="18"/>
  <c r="O91" i="18"/>
  <c r="P91" i="18"/>
  <c r="Q91" i="18"/>
  <c r="L92" i="18"/>
  <c r="M92" i="18"/>
  <c r="N92" i="18"/>
  <c r="O92" i="18"/>
  <c r="P92" i="18"/>
  <c r="Q92" i="18"/>
  <c r="L93" i="18"/>
  <c r="M93" i="18"/>
  <c r="N93" i="18"/>
  <c r="O93" i="18"/>
  <c r="P93" i="18"/>
  <c r="Q93" i="18"/>
  <c r="L94" i="18"/>
  <c r="M94" i="18"/>
  <c r="N94" i="18"/>
  <c r="O94" i="18"/>
  <c r="P94" i="18"/>
  <c r="Q94" i="18"/>
  <c r="L95" i="18"/>
  <c r="M95" i="18"/>
  <c r="N95" i="18"/>
  <c r="O95" i="18"/>
  <c r="P95" i="18"/>
  <c r="Q95" i="18"/>
  <c r="L96" i="18"/>
  <c r="M96" i="18"/>
  <c r="N96" i="18"/>
  <c r="O96" i="18"/>
  <c r="P96" i="18"/>
  <c r="Q96" i="18"/>
  <c r="L97" i="18"/>
  <c r="M97" i="18"/>
  <c r="N97" i="18"/>
  <c r="O97" i="18"/>
  <c r="P97" i="18"/>
  <c r="Q97" i="18"/>
  <c r="L98" i="18"/>
  <c r="M98" i="18"/>
  <c r="N98" i="18"/>
  <c r="O98" i="18"/>
  <c r="P98" i="18"/>
  <c r="Q98" i="18"/>
  <c r="L99" i="18"/>
  <c r="M99" i="18"/>
  <c r="N99" i="18"/>
  <c r="O99" i="18"/>
  <c r="P99" i="18"/>
  <c r="Q99" i="18"/>
  <c r="L100" i="18"/>
  <c r="M100" i="18"/>
  <c r="N100" i="18"/>
  <c r="O100" i="18"/>
  <c r="P100" i="18"/>
  <c r="Q100" i="18"/>
  <c r="L101" i="18"/>
  <c r="M101" i="18"/>
  <c r="N101" i="18"/>
  <c r="O101" i="18"/>
  <c r="P101" i="18"/>
  <c r="Q101" i="18"/>
  <c r="M3" i="18"/>
  <c r="N3" i="18"/>
  <c r="O3" i="18"/>
  <c r="P3" i="18"/>
  <c r="Q3" i="18"/>
  <c r="L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8"/>
  <c r="AE5" i="18"/>
  <c r="AE6" i="18" s="1"/>
  <c r="AE7" i="18" s="1"/>
  <c r="AE8" i="18" s="1"/>
  <c r="AE9" i="18" s="1"/>
  <c r="AE10" i="18" s="1"/>
  <c r="AE11" i="18" s="1"/>
  <c r="AE12" i="18" s="1"/>
  <c r="AE13" i="18" s="1"/>
  <c r="AE14" i="18" s="1"/>
  <c r="AE15" i="18" s="1"/>
  <c r="AE16" i="18" s="1"/>
  <c r="AE17" i="18" s="1"/>
  <c r="AE18" i="18" s="1"/>
  <c r="AE19" i="18" s="1"/>
  <c r="AE20" i="18" s="1"/>
  <c r="AE21" i="18" s="1"/>
  <c r="AE22" i="18" s="1"/>
  <c r="AE23" i="18" s="1"/>
  <c r="AE24" i="18" s="1"/>
  <c r="AE25" i="18" s="1"/>
  <c r="AE26" i="18" s="1"/>
  <c r="AE27" i="18" s="1"/>
  <c r="AE28" i="18" s="1"/>
  <c r="AE29" i="18" s="1"/>
  <c r="AE30" i="18" s="1"/>
  <c r="AE31" i="18" s="1"/>
  <c r="AE32" i="18" s="1"/>
  <c r="AE33" i="18" s="1"/>
  <c r="AE34" i="18" s="1"/>
  <c r="AE35" i="18" s="1"/>
  <c r="AE36" i="18" s="1"/>
  <c r="AE37" i="18" s="1"/>
  <c r="AE38" i="18" s="1"/>
  <c r="AE39" i="18" s="1"/>
  <c r="AE40" i="18" s="1"/>
  <c r="AE41" i="18" s="1"/>
  <c r="AE42" i="18" s="1"/>
  <c r="AE43" i="18" s="1"/>
  <c r="AE44" i="18" s="1"/>
  <c r="AE45" i="18" s="1"/>
  <c r="AE46" i="18" s="1"/>
  <c r="AE47" i="18" s="1"/>
  <c r="AE48" i="18" s="1"/>
  <c r="AE49" i="18" s="1"/>
  <c r="AE50" i="18" s="1"/>
  <c r="AE51" i="18" s="1"/>
  <c r="AE52" i="18" s="1"/>
  <c r="AE53" i="18" s="1"/>
  <c r="AE54" i="18" s="1"/>
  <c r="AE55" i="18" s="1"/>
  <c r="AE56" i="18" s="1"/>
  <c r="AE57" i="18" s="1"/>
  <c r="AE58" i="18" s="1"/>
  <c r="AE59" i="18" s="1"/>
  <c r="AE60" i="18" s="1"/>
  <c r="AE61" i="18" s="1"/>
  <c r="AE62" i="18" s="1"/>
  <c r="AE63" i="18" s="1"/>
  <c r="AE64" i="18" s="1"/>
  <c r="AE65" i="18" s="1"/>
  <c r="AE66" i="18" s="1"/>
  <c r="AE67" i="18" s="1"/>
  <c r="AE68" i="18" s="1"/>
  <c r="AE69" i="18" s="1"/>
  <c r="AE70" i="18" s="1"/>
  <c r="AE71" i="18" s="1"/>
  <c r="AE72" i="18" s="1"/>
  <c r="AE73" i="18" s="1"/>
  <c r="AE74" i="18" s="1"/>
  <c r="AE75" i="18" s="1"/>
  <c r="AE76" i="18" s="1"/>
  <c r="AE77" i="18" s="1"/>
  <c r="AE78" i="18" s="1"/>
  <c r="AE79" i="18" s="1"/>
  <c r="AE80" i="18" s="1"/>
  <c r="AE81" i="18" s="1"/>
  <c r="AE82" i="18" s="1"/>
  <c r="AE83" i="18" s="1"/>
  <c r="AE84" i="18" s="1"/>
  <c r="AE85" i="18" s="1"/>
  <c r="AE86" i="18" s="1"/>
  <c r="AE87" i="18" s="1"/>
  <c r="AE88" i="18" s="1"/>
  <c r="AE89" i="18" s="1"/>
  <c r="AE90" i="18" s="1"/>
  <c r="AE91" i="18" s="1"/>
  <c r="AE92" i="18" s="1"/>
  <c r="AE93" i="18" s="1"/>
  <c r="AE94" i="18" s="1"/>
  <c r="AE95" i="18" s="1"/>
  <c r="AE96" i="18" s="1"/>
  <c r="AE97" i="18" s="1"/>
  <c r="AE98" i="18" s="1"/>
  <c r="AE99" i="18" s="1"/>
  <c r="AE100" i="18" s="1"/>
  <c r="AE101" i="18" s="1"/>
  <c r="AE4" i="18"/>
  <c r="AG5" i="18"/>
  <c r="AH5" i="18"/>
  <c r="AI5" i="18"/>
  <c r="AJ5" i="18"/>
  <c r="AK5" i="18"/>
  <c r="AL5" i="18"/>
  <c r="AG6" i="18"/>
  <c r="AH6" i="18"/>
  <c r="AI6" i="18"/>
  <c r="AJ6" i="18"/>
  <c r="AK6" i="18"/>
  <c r="AL6" i="18"/>
  <c r="AG7" i="18"/>
  <c r="AH7" i="18"/>
  <c r="AI7" i="18"/>
  <c r="AJ7" i="18"/>
  <c r="AK7" i="18"/>
  <c r="AL7" i="18"/>
  <c r="AG8" i="18"/>
  <c r="AH8" i="18"/>
  <c r="AI8" i="18"/>
  <c r="AJ8" i="18"/>
  <c r="AK8" i="18"/>
  <c r="AL8" i="18"/>
  <c r="AG9" i="18"/>
  <c r="AH9" i="18"/>
  <c r="AI9" i="18"/>
  <c r="AJ9" i="18"/>
  <c r="AK9" i="18"/>
  <c r="AL9" i="18"/>
  <c r="AG10" i="18"/>
  <c r="AH10" i="18"/>
  <c r="AI10" i="18"/>
  <c r="AJ10" i="18"/>
  <c r="AK10" i="18"/>
  <c r="AL10" i="18"/>
  <c r="AG11" i="18"/>
  <c r="AH11" i="18"/>
  <c r="AI11" i="18"/>
  <c r="AJ11" i="18"/>
  <c r="AK11" i="18"/>
  <c r="AL11" i="18"/>
  <c r="AG12" i="18"/>
  <c r="AH12" i="18"/>
  <c r="AI12" i="18"/>
  <c r="AJ12" i="18"/>
  <c r="AK12" i="18"/>
  <c r="AL12" i="18"/>
  <c r="AG13" i="18"/>
  <c r="AH13" i="18"/>
  <c r="AI13" i="18"/>
  <c r="AJ13" i="18"/>
  <c r="AK13" i="18"/>
  <c r="AL13" i="18"/>
  <c r="AG14" i="18"/>
  <c r="AH14" i="18"/>
  <c r="AI14" i="18"/>
  <c r="AJ14" i="18"/>
  <c r="AK14" i="18"/>
  <c r="AL14" i="18"/>
  <c r="AG15" i="18"/>
  <c r="AH15" i="18"/>
  <c r="AI15" i="18"/>
  <c r="AJ15" i="18"/>
  <c r="AK15" i="18"/>
  <c r="AL15" i="18"/>
  <c r="AG16" i="18"/>
  <c r="AH16" i="18"/>
  <c r="AI16" i="18"/>
  <c r="AJ16" i="18"/>
  <c r="AK16" i="18"/>
  <c r="AL16" i="18"/>
  <c r="AG17" i="18"/>
  <c r="AH17" i="18"/>
  <c r="AI17" i="18"/>
  <c r="AJ17" i="18"/>
  <c r="AK17" i="18"/>
  <c r="AL17" i="18"/>
  <c r="AG18" i="18"/>
  <c r="AH18" i="18"/>
  <c r="AI18" i="18"/>
  <c r="AJ18" i="18"/>
  <c r="AK18" i="18"/>
  <c r="AL18" i="18"/>
  <c r="AG19" i="18"/>
  <c r="AH19" i="18"/>
  <c r="AI19" i="18"/>
  <c r="AJ19" i="18"/>
  <c r="AK19" i="18"/>
  <c r="AL19" i="18"/>
  <c r="AG20" i="18"/>
  <c r="AH20" i="18"/>
  <c r="AI20" i="18"/>
  <c r="AJ20" i="18"/>
  <c r="AK20" i="18"/>
  <c r="AL20" i="18"/>
  <c r="AG21" i="18"/>
  <c r="AH21" i="18"/>
  <c r="AI21" i="18"/>
  <c r="AJ21" i="18"/>
  <c r="AK21" i="18"/>
  <c r="AL21" i="18"/>
  <c r="AG22" i="18"/>
  <c r="AH22" i="18"/>
  <c r="AI22" i="18"/>
  <c r="AJ22" i="18"/>
  <c r="AK22" i="18"/>
  <c r="AL22" i="18"/>
  <c r="AG23" i="18"/>
  <c r="AH23" i="18"/>
  <c r="AI23" i="18"/>
  <c r="AJ23" i="18"/>
  <c r="AK23" i="18"/>
  <c r="AL23" i="18"/>
  <c r="AG24" i="18"/>
  <c r="AH24" i="18"/>
  <c r="AI24" i="18"/>
  <c r="AJ24" i="18"/>
  <c r="AK24" i="18"/>
  <c r="AL24" i="18"/>
  <c r="AG25" i="18"/>
  <c r="AH25" i="18"/>
  <c r="AI25" i="18"/>
  <c r="AJ25" i="18"/>
  <c r="AK25" i="18"/>
  <c r="AL25" i="18"/>
  <c r="AG26" i="18"/>
  <c r="AH26" i="18"/>
  <c r="AI26" i="18"/>
  <c r="AJ26" i="18"/>
  <c r="AK26" i="18"/>
  <c r="AL26" i="18"/>
  <c r="AG27" i="18"/>
  <c r="AH27" i="18"/>
  <c r="AI27" i="18"/>
  <c r="AJ27" i="18"/>
  <c r="AK27" i="18"/>
  <c r="AL27" i="18"/>
  <c r="AG28" i="18"/>
  <c r="AH28" i="18"/>
  <c r="AI28" i="18"/>
  <c r="AJ28" i="18"/>
  <c r="AK28" i="18"/>
  <c r="AL28" i="18"/>
  <c r="AG29" i="18"/>
  <c r="AH29" i="18"/>
  <c r="AI29" i="18"/>
  <c r="AJ29" i="18"/>
  <c r="AK29" i="18"/>
  <c r="AL29" i="18"/>
  <c r="AG30" i="18"/>
  <c r="AH30" i="18"/>
  <c r="AI30" i="18"/>
  <c r="AJ30" i="18"/>
  <c r="AK30" i="18"/>
  <c r="AL30" i="18"/>
  <c r="AG31" i="18"/>
  <c r="AH31" i="18"/>
  <c r="AI31" i="18"/>
  <c r="AJ31" i="18"/>
  <c r="AK31" i="18"/>
  <c r="AL31" i="18"/>
  <c r="AG32" i="18"/>
  <c r="AH32" i="18"/>
  <c r="AI32" i="18"/>
  <c r="AJ32" i="18"/>
  <c r="AK32" i="18"/>
  <c r="AL32" i="18"/>
  <c r="AG33" i="18"/>
  <c r="AH33" i="18"/>
  <c r="AI33" i="18"/>
  <c r="AJ33" i="18"/>
  <c r="AK33" i="18"/>
  <c r="AL33" i="18"/>
  <c r="AG34" i="18"/>
  <c r="AH34" i="18"/>
  <c r="AI34" i="18"/>
  <c r="AJ34" i="18"/>
  <c r="AK34" i="18"/>
  <c r="AL34" i="18"/>
  <c r="AG35" i="18"/>
  <c r="AH35" i="18"/>
  <c r="AI35" i="18"/>
  <c r="AJ35" i="18"/>
  <c r="AK35" i="18"/>
  <c r="AL35" i="18"/>
  <c r="AG36" i="18"/>
  <c r="AH36" i="18"/>
  <c r="AI36" i="18"/>
  <c r="AJ36" i="18"/>
  <c r="AK36" i="18"/>
  <c r="AL36" i="18"/>
  <c r="AG37" i="18"/>
  <c r="AH37" i="18"/>
  <c r="AI37" i="18"/>
  <c r="AJ37" i="18"/>
  <c r="AK37" i="18"/>
  <c r="AL37" i="18"/>
  <c r="AG38" i="18"/>
  <c r="AH38" i="18"/>
  <c r="AI38" i="18"/>
  <c r="AJ38" i="18"/>
  <c r="AK38" i="18"/>
  <c r="AL38" i="18"/>
  <c r="AG39" i="18"/>
  <c r="AH39" i="18"/>
  <c r="AI39" i="18"/>
  <c r="AJ39" i="18"/>
  <c r="AK39" i="18"/>
  <c r="AL39" i="18"/>
  <c r="AG40" i="18"/>
  <c r="AH40" i="18"/>
  <c r="AI40" i="18"/>
  <c r="AJ40" i="18"/>
  <c r="AK40" i="18"/>
  <c r="AL40" i="18"/>
  <c r="AG41" i="18"/>
  <c r="AH41" i="18"/>
  <c r="AI41" i="18"/>
  <c r="AJ41" i="18"/>
  <c r="AK41" i="18"/>
  <c r="AL41" i="18"/>
  <c r="AG42" i="18"/>
  <c r="AH42" i="18"/>
  <c r="AI42" i="18"/>
  <c r="AJ42" i="18"/>
  <c r="AK42" i="18"/>
  <c r="AL42" i="18"/>
  <c r="AG43" i="18"/>
  <c r="AH43" i="18"/>
  <c r="AI43" i="18"/>
  <c r="AJ43" i="18"/>
  <c r="AK43" i="18"/>
  <c r="AL43" i="18"/>
  <c r="AG44" i="18"/>
  <c r="AH44" i="18"/>
  <c r="AI44" i="18"/>
  <c r="AJ44" i="18"/>
  <c r="AK44" i="18"/>
  <c r="AL44" i="18"/>
  <c r="AG45" i="18"/>
  <c r="AH45" i="18"/>
  <c r="AI45" i="18"/>
  <c r="AJ45" i="18"/>
  <c r="AK45" i="18"/>
  <c r="AL45" i="18"/>
  <c r="AG46" i="18"/>
  <c r="AH46" i="18"/>
  <c r="AI46" i="18"/>
  <c r="AJ46" i="18"/>
  <c r="AK46" i="18"/>
  <c r="AL46" i="18"/>
  <c r="AG47" i="18"/>
  <c r="AH47" i="18"/>
  <c r="AI47" i="18"/>
  <c r="AJ47" i="18"/>
  <c r="AK47" i="18"/>
  <c r="AL47" i="18"/>
  <c r="AG48" i="18"/>
  <c r="AH48" i="18"/>
  <c r="AI48" i="18"/>
  <c r="AJ48" i="18"/>
  <c r="AK48" i="18"/>
  <c r="AL48" i="18"/>
  <c r="AG49" i="18"/>
  <c r="AH49" i="18"/>
  <c r="AI49" i="18"/>
  <c r="AJ49" i="18"/>
  <c r="AK49" i="18"/>
  <c r="AL49" i="18"/>
  <c r="AG50" i="18"/>
  <c r="AH50" i="18"/>
  <c r="AI50" i="18"/>
  <c r="AJ50" i="18"/>
  <c r="AK50" i="18"/>
  <c r="AL50" i="18"/>
  <c r="AG51" i="18"/>
  <c r="AH51" i="18"/>
  <c r="AI51" i="18"/>
  <c r="AJ51" i="18"/>
  <c r="AK51" i="18"/>
  <c r="AL51" i="18"/>
  <c r="AG52" i="18"/>
  <c r="AH52" i="18"/>
  <c r="AI52" i="18"/>
  <c r="AJ52" i="18"/>
  <c r="AK52" i="18"/>
  <c r="AL52" i="18"/>
  <c r="AG53" i="18"/>
  <c r="AH53" i="18"/>
  <c r="AI53" i="18"/>
  <c r="AJ53" i="18"/>
  <c r="AK53" i="18"/>
  <c r="AL53" i="18"/>
  <c r="AG54" i="18"/>
  <c r="AH54" i="18"/>
  <c r="AI54" i="18"/>
  <c r="AJ54" i="18"/>
  <c r="AK54" i="18"/>
  <c r="AL54" i="18"/>
  <c r="AG55" i="18"/>
  <c r="AH55" i="18"/>
  <c r="AI55" i="18"/>
  <c r="AJ55" i="18"/>
  <c r="AK55" i="18"/>
  <c r="AL55" i="18"/>
  <c r="AG56" i="18"/>
  <c r="AH56" i="18"/>
  <c r="AI56" i="18"/>
  <c r="AJ56" i="18"/>
  <c r="AK56" i="18"/>
  <c r="AL56" i="18"/>
  <c r="AG57" i="18"/>
  <c r="AH57" i="18"/>
  <c r="AI57" i="18"/>
  <c r="AJ57" i="18"/>
  <c r="AK57" i="18"/>
  <c r="AL57" i="18"/>
  <c r="AG58" i="18"/>
  <c r="AH58" i="18"/>
  <c r="AI58" i="18"/>
  <c r="AJ58" i="18"/>
  <c r="AK58" i="18"/>
  <c r="AL58" i="18"/>
  <c r="AG59" i="18"/>
  <c r="AH59" i="18"/>
  <c r="AI59" i="18"/>
  <c r="AJ59" i="18"/>
  <c r="AK59" i="18"/>
  <c r="AL59" i="18"/>
  <c r="AG60" i="18"/>
  <c r="AH60" i="18"/>
  <c r="AI60" i="18"/>
  <c r="AJ60" i="18"/>
  <c r="AK60" i="18"/>
  <c r="AL60" i="18"/>
  <c r="AG61" i="18"/>
  <c r="AH61" i="18"/>
  <c r="AI61" i="18"/>
  <c r="AJ61" i="18"/>
  <c r="AK61" i="18"/>
  <c r="AL61" i="18"/>
  <c r="AG62" i="18"/>
  <c r="AH62" i="18"/>
  <c r="AI62" i="18"/>
  <c r="AJ62" i="18"/>
  <c r="AK62" i="18"/>
  <c r="AL62" i="18"/>
  <c r="AG63" i="18"/>
  <c r="AH63" i="18"/>
  <c r="AI63" i="18"/>
  <c r="AJ63" i="18"/>
  <c r="AK63" i="18"/>
  <c r="AL63" i="18"/>
  <c r="AG64" i="18"/>
  <c r="AH64" i="18"/>
  <c r="AI64" i="18"/>
  <c r="AJ64" i="18"/>
  <c r="AK64" i="18"/>
  <c r="AL64" i="18"/>
  <c r="AG65" i="18"/>
  <c r="AH65" i="18"/>
  <c r="AI65" i="18"/>
  <c r="AJ65" i="18"/>
  <c r="AK65" i="18"/>
  <c r="AL65" i="18"/>
  <c r="AG66" i="18"/>
  <c r="AH66" i="18"/>
  <c r="AI66" i="18"/>
  <c r="AJ66" i="18"/>
  <c r="AK66" i="18"/>
  <c r="AL66" i="18"/>
  <c r="AG67" i="18"/>
  <c r="AH67" i="18"/>
  <c r="AI67" i="18"/>
  <c r="AJ67" i="18"/>
  <c r="AK67" i="18"/>
  <c r="AL67" i="18"/>
  <c r="AG68" i="18"/>
  <c r="AH68" i="18"/>
  <c r="AI68" i="18"/>
  <c r="AJ68" i="18"/>
  <c r="AK68" i="18"/>
  <c r="AL68" i="18"/>
  <c r="AG69" i="18"/>
  <c r="AH69" i="18"/>
  <c r="AI69" i="18"/>
  <c r="AJ69" i="18"/>
  <c r="AK69" i="18"/>
  <c r="AL69" i="18"/>
  <c r="AG70" i="18"/>
  <c r="AH70" i="18"/>
  <c r="AI70" i="18"/>
  <c r="AJ70" i="18"/>
  <c r="AK70" i="18"/>
  <c r="AL70" i="18"/>
  <c r="AG71" i="18"/>
  <c r="AH71" i="18"/>
  <c r="AI71" i="18"/>
  <c r="AJ71" i="18"/>
  <c r="AK71" i="18"/>
  <c r="AL71" i="18"/>
  <c r="AG72" i="18"/>
  <c r="AH72" i="18"/>
  <c r="AI72" i="18"/>
  <c r="AJ72" i="18"/>
  <c r="AK72" i="18"/>
  <c r="AL72" i="18"/>
  <c r="AG73" i="18"/>
  <c r="AH73" i="18"/>
  <c r="AI73" i="18"/>
  <c r="AJ73" i="18"/>
  <c r="AK73" i="18"/>
  <c r="AL73" i="18"/>
  <c r="AG74" i="18"/>
  <c r="AH74" i="18"/>
  <c r="AI74" i="18"/>
  <c r="AJ74" i="18"/>
  <c r="AK74" i="18"/>
  <c r="AL74" i="18"/>
  <c r="AG75" i="18"/>
  <c r="AH75" i="18"/>
  <c r="AI75" i="18"/>
  <c r="AJ75" i="18"/>
  <c r="AK75" i="18"/>
  <c r="AL75" i="18"/>
  <c r="AG76" i="18"/>
  <c r="AH76" i="18"/>
  <c r="AI76" i="18"/>
  <c r="AJ76" i="18"/>
  <c r="AK76" i="18"/>
  <c r="AL76" i="18"/>
  <c r="AG77" i="18"/>
  <c r="AH77" i="18"/>
  <c r="AI77" i="18"/>
  <c r="AJ77" i="18"/>
  <c r="AK77" i="18"/>
  <c r="AL77" i="18"/>
  <c r="AG78" i="18"/>
  <c r="AH78" i="18"/>
  <c r="AI78" i="18"/>
  <c r="AJ78" i="18"/>
  <c r="AK78" i="18"/>
  <c r="AL78" i="18"/>
  <c r="AG79" i="18"/>
  <c r="AH79" i="18"/>
  <c r="AI79" i="18"/>
  <c r="AJ79" i="18"/>
  <c r="AK79" i="18"/>
  <c r="AL79" i="18"/>
  <c r="AG80" i="18"/>
  <c r="AH80" i="18"/>
  <c r="AI80" i="18"/>
  <c r="AJ80" i="18"/>
  <c r="AK80" i="18"/>
  <c r="AL80" i="18"/>
  <c r="AG81" i="18"/>
  <c r="AH81" i="18"/>
  <c r="AI81" i="18"/>
  <c r="AJ81" i="18"/>
  <c r="AK81" i="18"/>
  <c r="AL81" i="18"/>
  <c r="AG82" i="18"/>
  <c r="AH82" i="18"/>
  <c r="AI82" i="18"/>
  <c r="AJ82" i="18"/>
  <c r="AK82" i="18"/>
  <c r="AL82" i="18"/>
  <c r="AG83" i="18"/>
  <c r="AH83" i="18"/>
  <c r="AI83" i="18"/>
  <c r="AJ83" i="18"/>
  <c r="AK83" i="18"/>
  <c r="AL83" i="18"/>
  <c r="AG84" i="18"/>
  <c r="AH84" i="18"/>
  <c r="AI84" i="18"/>
  <c r="AJ84" i="18"/>
  <c r="AK84" i="18"/>
  <c r="AL84" i="18"/>
  <c r="AG85" i="18"/>
  <c r="AH85" i="18"/>
  <c r="AI85" i="18"/>
  <c r="AJ85" i="18"/>
  <c r="AK85" i="18"/>
  <c r="AL85" i="18"/>
  <c r="AG86" i="18"/>
  <c r="AH86" i="18"/>
  <c r="AI86" i="18"/>
  <c r="AJ86" i="18"/>
  <c r="AK86" i="18"/>
  <c r="AL86" i="18"/>
  <c r="AG87" i="18"/>
  <c r="AH87" i="18"/>
  <c r="AI87" i="18"/>
  <c r="AJ87" i="18"/>
  <c r="AK87" i="18"/>
  <c r="AL87" i="18"/>
  <c r="AG88" i="18"/>
  <c r="AH88" i="18"/>
  <c r="AI88" i="18"/>
  <c r="AJ88" i="18"/>
  <c r="AK88" i="18"/>
  <c r="AL88" i="18"/>
  <c r="AG89" i="18"/>
  <c r="AH89" i="18"/>
  <c r="AI89" i="18"/>
  <c r="AJ89" i="18"/>
  <c r="AK89" i="18"/>
  <c r="AL89" i="18"/>
  <c r="AG90" i="18"/>
  <c r="AH90" i="18"/>
  <c r="AI90" i="18"/>
  <c r="AJ90" i="18"/>
  <c r="AK90" i="18"/>
  <c r="AL90" i="18"/>
  <c r="AG91" i="18"/>
  <c r="AH91" i="18"/>
  <c r="AI91" i="18"/>
  <c r="AJ91" i="18"/>
  <c r="AK91" i="18"/>
  <c r="AL91" i="18"/>
  <c r="AG92" i="18"/>
  <c r="AH92" i="18"/>
  <c r="AI92" i="18"/>
  <c r="AJ92" i="18"/>
  <c r="AK92" i="18"/>
  <c r="AL92" i="18"/>
  <c r="AG93" i="18"/>
  <c r="AH93" i="18"/>
  <c r="AI93" i="18"/>
  <c r="AJ93" i="18"/>
  <c r="AK93" i="18"/>
  <c r="AL93" i="18"/>
  <c r="AG94" i="18"/>
  <c r="AH94" i="18"/>
  <c r="AI94" i="18"/>
  <c r="AJ94" i="18"/>
  <c r="AK94" i="18"/>
  <c r="AL94" i="18"/>
  <c r="AG95" i="18"/>
  <c r="AH95" i="18"/>
  <c r="AI95" i="18"/>
  <c r="AJ95" i="18"/>
  <c r="AK95" i="18"/>
  <c r="AL95" i="18"/>
  <c r="AG96" i="18"/>
  <c r="AH96" i="18"/>
  <c r="AI96" i="18"/>
  <c r="AJ96" i="18"/>
  <c r="AK96" i="18"/>
  <c r="AL96" i="18"/>
  <c r="AG97" i="18"/>
  <c r="AH97" i="18"/>
  <c r="AI97" i="18"/>
  <c r="AJ97" i="18"/>
  <c r="AK97" i="18"/>
  <c r="AL97" i="18"/>
  <c r="AG98" i="18"/>
  <c r="AH98" i="18"/>
  <c r="AI98" i="18"/>
  <c r="AJ98" i="18"/>
  <c r="AK98" i="18"/>
  <c r="AL98" i="18"/>
  <c r="AG99" i="18"/>
  <c r="AH99" i="18"/>
  <c r="AI99" i="18"/>
  <c r="AJ99" i="18"/>
  <c r="AK99" i="18"/>
  <c r="AL99" i="18"/>
  <c r="AG100" i="18"/>
  <c r="AH100" i="18"/>
  <c r="AI100" i="18"/>
  <c r="AJ100" i="18"/>
  <c r="AK100" i="18"/>
  <c r="AL100" i="18"/>
  <c r="AG101" i="18"/>
  <c r="AH101" i="18"/>
  <c r="AI101" i="18"/>
  <c r="AJ101" i="18"/>
  <c r="AK101" i="18"/>
  <c r="AL101" i="18"/>
  <c r="AH4" i="18"/>
  <c r="AI4" i="18"/>
  <c r="AJ4" i="18"/>
  <c r="AK4" i="18"/>
  <c r="AL4" i="18"/>
  <c r="AG4" i="18"/>
  <c r="Y4" i="18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Y84" i="18" s="1"/>
  <c r="Y85" i="18" s="1"/>
  <c r="Y86" i="18" s="1"/>
  <c r="Y87" i="18" s="1"/>
  <c r="Y88" i="18" s="1"/>
  <c r="Y89" i="18" s="1"/>
  <c r="Y90" i="18" s="1"/>
  <c r="Y91" i="18" s="1"/>
  <c r="Y92" i="18" s="1"/>
  <c r="Y93" i="18" s="1"/>
  <c r="Y94" i="18" s="1"/>
  <c r="Y95" i="18" s="1"/>
  <c r="Y96" i="18" s="1"/>
  <c r="Y97" i="18" s="1"/>
  <c r="Y98" i="18" s="1"/>
  <c r="Y99" i="18" s="1"/>
  <c r="Y100" i="18" s="1"/>
  <c r="Y101" i="18" s="1"/>
  <c r="X4" i="18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X84" i="18" s="1"/>
  <c r="X85" i="18" s="1"/>
  <c r="X86" i="18" s="1"/>
  <c r="X87" i="18" s="1"/>
  <c r="X88" i="18" s="1"/>
  <c r="X89" i="18" s="1"/>
  <c r="X90" i="18" s="1"/>
  <c r="X91" i="18" s="1"/>
  <c r="X92" i="18" s="1"/>
  <c r="X93" i="18" s="1"/>
  <c r="X94" i="18" s="1"/>
  <c r="X95" i="18" s="1"/>
  <c r="X96" i="18" s="1"/>
  <c r="X97" i="18" s="1"/>
  <c r="X98" i="18" s="1"/>
  <c r="X99" i="18" s="1"/>
  <c r="X100" i="18" s="1"/>
  <c r="X101" i="18" s="1"/>
  <c r="W4" i="18"/>
  <c r="W5" i="18" s="1"/>
  <c r="W6" i="18" s="1"/>
  <c r="W7" i="18" s="1"/>
  <c r="W8" i="18" s="1"/>
  <c r="W9" i="18" s="1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8" s="1"/>
  <c r="W85" i="18" s="1"/>
  <c r="W86" i="18" s="1"/>
  <c r="W87" i="18" s="1"/>
  <c r="W88" i="18" s="1"/>
  <c r="W89" i="18" s="1"/>
  <c r="W90" i="18" s="1"/>
  <c r="W91" i="18" s="1"/>
  <c r="W92" i="18" s="1"/>
  <c r="W93" i="18" s="1"/>
  <c r="W94" i="18" s="1"/>
  <c r="W95" i="18" s="1"/>
  <c r="W96" i="18" s="1"/>
  <c r="W97" i="18" s="1"/>
  <c r="W98" i="18" s="1"/>
  <c r="W99" i="18" s="1"/>
  <c r="W100" i="18" s="1"/>
  <c r="W101" i="18" s="1"/>
  <c r="V4" i="18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V84" i="18" s="1"/>
  <c r="V85" i="18" s="1"/>
  <c r="V86" i="18" s="1"/>
  <c r="V87" i="18" s="1"/>
  <c r="V88" i="18" s="1"/>
  <c r="V89" i="18" s="1"/>
  <c r="V90" i="18" s="1"/>
  <c r="V91" i="18" s="1"/>
  <c r="V92" i="18" s="1"/>
  <c r="V93" i="18" s="1"/>
  <c r="V94" i="18" s="1"/>
  <c r="V95" i="18" s="1"/>
  <c r="V96" i="18" s="1"/>
  <c r="V97" i="18" s="1"/>
  <c r="V98" i="18" s="1"/>
  <c r="V99" i="18" s="1"/>
  <c r="V100" i="18" s="1"/>
  <c r="V101" i="18" s="1"/>
  <c r="U4" i="18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U84" i="18" s="1"/>
  <c r="U85" i="18" s="1"/>
  <c r="U86" i="18" s="1"/>
  <c r="U87" i="18" s="1"/>
  <c r="U88" i="18" s="1"/>
  <c r="U89" i="18" s="1"/>
  <c r="U90" i="18" s="1"/>
  <c r="U91" i="18" s="1"/>
  <c r="U92" i="18" s="1"/>
  <c r="U93" i="18" s="1"/>
  <c r="U94" i="18" s="1"/>
  <c r="U95" i="18" s="1"/>
  <c r="U96" i="18" s="1"/>
  <c r="U97" i="18" s="1"/>
  <c r="U98" i="18" s="1"/>
  <c r="U99" i="18" s="1"/>
  <c r="U100" i="18" s="1"/>
  <c r="U101" i="18" s="1"/>
  <c r="X27" i="12" l="1"/>
  <c r="W27" i="12"/>
  <c r="V27" i="12"/>
  <c r="U27" i="12"/>
  <c r="T27" i="12"/>
  <c r="S27" i="12"/>
  <c r="H27" i="12" l="1"/>
  <c r="I27" i="12"/>
  <c r="I31" i="12" s="1"/>
  <c r="J27" i="12"/>
  <c r="K27" i="12"/>
  <c r="K31" i="12" s="1"/>
  <c r="L27" i="12"/>
  <c r="M27" i="12"/>
  <c r="P27" i="12" s="1"/>
  <c r="N27" i="12"/>
  <c r="O27" i="12" s="1"/>
  <c r="G27" i="12"/>
  <c r="Q27" i="12" l="1"/>
  <c r="E4" i="18"/>
  <c r="E3" i="18"/>
  <c r="AA4" i="18"/>
  <c r="AA3" i="18"/>
  <c r="G4" i="18" l="1"/>
  <c r="G3" i="18"/>
  <c r="D3" i="18" l="1"/>
  <c r="F3" i="18"/>
  <c r="C3" i="18" s="1"/>
  <c r="F4" i="18"/>
  <c r="C4" i="18" s="1"/>
  <c r="D4" i="18"/>
  <c r="U4" i="16"/>
  <c r="V4" i="16"/>
  <c r="W4" i="16"/>
  <c r="X4" i="16"/>
  <c r="Y4" i="16"/>
  <c r="Z4" i="16"/>
  <c r="U5" i="16"/>
  <c r="V5" i="16"/>
  <c r="W5" i="16"/>
  <c r="X5" i="16"/>
  <c r="Y5" i="16"/>
  <c r="Z5" i="16"/>
  <c r="U6" i="16"/>
  <c r="V6" i="16"/>
  <c r="W6" i="16"/>
  <c r="X6" i="16"/>
  <c r="Y6" i="16"/>
  <c r="Z6" i="16"/>
  <c r="U7" i="16"/>
  <c r="V7" i="16"/>
  <c r="W7" i="16"/>
  <c r="X7" i="16"/>
  <c r="Y7" i="16"/>
  <c r="Z7" i="16"/>
  <c r="U8" i="16"/>
  <c r="V8" i="16"/>
  <c r="W8" i="16"/>
  <c r="X8" i="16"/>
  <c r="Y8" i="16"/>
  <c r="Z8" i="16"/>
  <c r="U9" i="16"/>
  <c r="V9" i="16"/>
  <c r="W9" i="16"/>
  <c r="X9" i="16"/>
  <c r="Y9" i="16"/>
  <c r="Z9" i="16"/>
  <c r="U10" i="16"/>
  <c r="V10" i="16"/>
  <c r="W10" i="16"/>
  <c r="X10" i="16"/>
  <c r="Y10" i="16"/>
  <c r="Z10" i="16"/>
  <c r="U11" i="16"/>
  <c r="V11" i="16"/>
  <c r="W11" i="16"/>
  <c r="X11" i="16"/>
  <c r="Y11" i="16"/>
  <c r="Z11" i="16"/>
  <c r="U12" i="16"/>
  <c r="V12" i="16"/>
  <c r="W12" i="16"/>
  <c r="X12" i="16"/>
  <c r="Y12" i="16"/>
  <c r="Z12" i="16"/>
  <c r="U13" i="16"/>
  <c r="V13" i="16"/>
  <c r="W13" i="16"/>
  <c r="X13" i="16"/>
  <c r="Y13" i="16"/>
  <c r="Z13" i="16"/>
  <c r="U14" i="16"/>
  <c r="V14" i="16"/>
  <c r="W14" i="16"/>
  <c r="X14" i="16"/>
  <c r="Y14" i="16"/>
  <c r="Z14" i="16"/>
  <c r="U15" i="16"/>
  <c r="V15" i="16"/>
  <c r="W15" i="16"/>
  <c r="X15" i="16"/>
  <c r="Y15" i="16"/>
  <c r="Z15" i="16"/>
  <c r="U16" i="16"/>
  <c r="V16" i="16"/>
  <c r="W16" i="16"/>
  <c r="X16" i="16"/>
  <c r="Y16" i="16"/>
  <c r="Z16" i="16"/>
  <c r="U17" i="16"/>
  <c r="V17" i="16"/>
  <c r="W17" i="16"/>
  <c r="X17" i="16"/>
  <c r="Y17" i="16"/>
  <c r="Z17" i="16"/>
  <c r="U18" i="16"/>
  <c r="V18" i="16"/>
  <c r="W18" i="16"/>
  <c r="X18" i="16"/>
  <c r="Y18" i="16"/>
  <c r="Z18" i="16"/>
  <c r="U19" i="16"/>
  <c r="V19" i="16"/>
  <c r="W19" i="16"/>
  <c r="X19" i="16"/>
  <c r="Y19" i="16"/>
  <c r="Z19" i="16"/>
  <c r="U20" i="16"/>
  <c r="V20" i="16"/>
  <c r="W20" i="16"/>
  <c r="X20" i="16"/>
  <c r="Y20" i="16"/>
  <c r="Z20" i="16"/>
  <c r="U21" i="16"/>
  <c r="V21" i="16"/>
  <c r="W21" i="16"/>
  <c r="X21" i="16"/>
  <c r="Y21" i="16"/>
  <c r="Z21" i="16"/>
  <c r="U22" i="16"/>
  <c r="V22" i="16"/>
  <c r="W22" i="16"/>
  <c r="X22" i="16"/>
  <c r="Y22" i="16"/>
  <c r="Z22" i="16"/>
  <c r="U23" i="16"/>
  <c r="V23" i="16"/>
  <c r="W23" i="16"/>
  <c r="X23" i="16"/>
  <c r="Y23" i="16"/>
  <c r="Z23" i="16"/>
  <c r="U24" i="16"/>
  <c r="V24" i="16"/>
  <c r="W24" i="16"/>
  <c r="X24" i="16"/>
  <c r="Y24" i="16"/>
  <c r="Z24" i="16"/>
  <c r="U25" i="16"/>
  <c r="V25" i="16"/>
  <c r="W25" i="16"/>
  <c r="X25" i="16"/>
  <c r="Y25" i="16"/>
  <c r="Z25" i="16"/>
  <c r="U26" i="16"/>
  <c r="V26" i="16"/>
  <c r="W26" i="16"/>
  <c r="X26" i="16"/>
  <c r="Y26" i="16"/>
  <c r="Z26" i="16"/>
  <c r="U27" i="16"/>
  <c r="V27" i="16"/>
  <c r="W27" i="16"/>
  <c r="X27" i="16"/>
  <c r="Y27" i="16"/>
  <c r="Z27" i="16"/>
  <c r="U28" i="16"/>
  <c r="V28" i="16"/>
  <c r="W28" i="16"/>
  <c r="X28" i="16"/>
  <c r="Y28" i="16"/>
  <c r="Z28" i="16"/>
  <c r="U29" i="16"/>
  <c r="V29" i="16"/>
  <c r="W29" i="16"/>
  <c r="X29" i="16"/>
  <c r="Y29" i="16"/>
  <c r="Z29" i="16"/>
  <c r="U30" i="16"/>
  <c r="V30" i="16"/>
  <c r="W30" i="16"/>
  <c r="X30" i="16"/>
  <c r="Y30" i="16"/>
  <c r="Z30" i="16"/>
  <c r="U31" i="16"/>
  <c r="V31" i="16"/>
  <c r="W31" i="16"/>
  <c r="X31" i="16"/>
  <c r="Y31" i="16"/>
  <c r="Z31" i="16"/>
  <c r="U32" i="16"/>
  <c r="V32" i="16"/>
  <c r="W32" i="16"/>
  <c r="X32" i="16"/>
  <c r="Y32" i="16"/>
  <c r="Z32" i="16"/>
  <c r="U33" i="16"/>
  <c r="V33" i="16"/>
  <c r="W33" i="16"/>
  <c r="X33" i="16"/>
  <c r="Y33" i="16"/>
  <c r="Z33" i="16"/>
  <c r="U34" i="16"/>
  <c r="V34" i="16"/>
  <c r="W34" i="16"/>
  <c r="X34" i="16"/>
  <c r="Y34" i="16"/>
  <c r="Z34" i="16"/>
  <c r="U35" i="16"/>
  <c r="V35" i="16"/>
  <c r="W35" i="16"/>
  <c r="X35" i="16"/>
  <c r="Y35" i="16"/>
  <c r="Z35" i="16"/>
  <c r="U36" i="16"/>
  <c r="V36" i="16"/>
  <c r="W36" i="16"/>
  <c r="X36" i="16"/>
  <c r="Y36" i="16"/>
  <c r="Z36" i="16"/>
  <c r="U37" i="16"/>
  <c r="V37" i="16"/>
  <c r="W37" i="16"/>
  <c r="X37" i="16"/>
  <c r="Y37" i="16"/>
  <c r="Z37" i="16"/>
  <c r="U38" i="16"/>
  <c r="V38" i="16"/>
  <c r="W38" i="16"/>
  <c r="X38" i="16"/>
  <c r="Y38" i="16"/>
  <c r="Z38" i="16"/>
  <c r="U39" i="16"/>
  <c r="V39" i="16"/>
  <c r="W39" i="16"/>
  <c r="X39" i="16"/>
  <c r="Y39" i="16"/>
  <c r="Z39" i="16"/>
  <c r="U40" i="16"/>
  <c r="V40" i="16"/>
  <c r="W40" i="16"/>
  <c r="X40" i="16"/>
  <c r="Y40" i="16"/>
  <c r="Z40" i="16"/>
  <c r="U41" i="16"/>
  <c r="V41" i="16"/>
  <c r="W41" i="16"/>
  <c r="X41" i="16"/>
  <c r="Y41" i="16"/>
  <c r="Z41" i="16"/>
  <c r="U42" i="16"/>
  <c r="V42" i="16"/>
  <c r="W42" i="16"/>
  <c r="X42" i="16"/>
  <c r="Y42" i="16"/>
  <c r="Z42" i="16"/>
  <c r="U43" i="16"/>
  <c r="V43" i="16"/>
  <c r="W43" i="16"/>
  <c r="X43" i="16"/>
  <c r="Y43" i="16"/>
  <c r="Z43" i="16"/>
  <c r="U44" i="16"/>
  <c r="V44" i="16"/>
  <c r="W44" i="16"/>
  <c r="X44" i="16"/>
  <c r="Y44" i="16"/>
  <c r="Z44" i="16"/>
  <c r="U45" i="16"/>
  <c r="V45" i="16"/>
  <c r="W45" i="16"/>
  <c r="X45" i="16"/>
  <c r="Y45" i="16"/>
  <c r="Z45" i="16"/>
  <c r="U46" i="16"/>
  <c r="V46" i="16"/>
  <c r="W46" i="16"/>
  <c r="X46" i="16"/>
  <c r="Y46" i="16"/>
  <c r="Z46" i="16"/>
  <c r="U47" i="16"/>
  <c r="V47" i="16"/>
  <c r="W47" i="16"/>
  <c r="X47" i="16"/>
  <c r="Y47" i="16"/>
  <c r="Z47" i="16"/>
  <c r="U48" i="16"/>
  <c r="V48" i="16"/>
  <c r="W48" i="16"/>
  <c r="X48" i="16"/>
  <c r="Y48" i="16"/>
  <c r="Z48" i="16"/>
  <c r="U49" i="16"/>
  <c r="V49" i="16"/>
  <c r="W49" i="16"/>
  <c r="X49" i="16"/>
  <c r="Y49" i="16"/>
  <c r="Z49" i="16"/>
  <c r="U50" i="16"/>
  <c r="V50" i="16"/>
  <c r="W50" i="16"/>
  <c r="X50" i="16"/>
  <c r="Y50" i="16"/>
  <c r="Z50" i="16"/>
  <c r="U51" i="16"/>
  <c r="V51" i="16"/>
  <c r="W51" i="16"/>
  <c r="X51" i="16"/>
  <c r="Y51" i="16"/>
  <c r="Z51" i="16"/>
  <c r="U52" i="16"/>
  <c r="V52" i="16"/>
  <c r="W52" i="16"/>
  <c r="X52" i="16"/>
  <c r="Y52" i="16"/>
  <c r="Z52" i="16"/>
  <c r="U53" i="16"/>
  <c r="V53" i="16"/>
  <c r="W53" i="16"/>
  <c r="X53" i="16"/>
  <c r="Y53" i="16"/>
  <c r="Z53" i="16"/>
  <c r="U54" i="16"/>
  <c r="V54" i="16"/>
  <c r="W54" i="16"/>
  <c r="X54" i="16"/>
  <c r="Y54" i="16"/>
  <c r="Z54" i="16"/>
  <c r="U55" i="16"/>
  <c r="V55" i="16"/>
  <c r="W55" i="16"/>
  <c r="X55" i="16"/>
  <c r="Y55" i="16"/>
  <c r="Z55" i="16"/>
  <c r="U56" i="16"/>
  <c r="V56" i="16"/>
  <c r="W56" i="16"/>
  <c r="X56" i="16"/>
  <c r="Y56" i="16"/>
  <c r="Z56" i="16"/>
  <c r="U57" i="16"/>
  <c r="V57" i="16"/>
  <c r="W57" i="16"/>
  <c r="X57" i="16"/>
  <c r="Y57" i="16"/>
  <c r="Z57" i="16"/>
  <c r="U58" i="16"/>
  <c r="V58" i="16"/>
  <c r="W58" i="16"/>
  <c r="X58" i="16"/>
  <c r="Y58" i="16"/>
  <c r="Z58" i="16"/>
  <c r="U59" i="16"/>
  <c r="V59" i="16"/>
  <c r="W59" i="16"/>
  <c r="X59" i="16"/>
  <c r="Y59" i="16"/>
  <c r="Z59" i="16"/>
  <c r="U60" i="16"/>
  <c r="V60" i="16"/>
  <c r="W60" i="16"/>
  <c r="X60" i="16"/>
  <c r="Y60" i="16"/>
  <c r="Z60" i="16"/>
  <c r="U61" i="16"/>
  <c r="V61" i="16"/>
  <c r="W61" i="16"/>
  <c r="X61" i="16"/>
  <c r="Y61" i="16"/>
  <c r="Z61" i="16"/>
  <c r="U62" i="16"/>
  <c r="V62" i="16"/>
  <c r="W62" i="16"/>
  <c r="X62" i="16"/>
  <c r="Y62" i="16"/>
  <c r="Z62" i="16"/>
  <c r="U63" i="16"/>
  <c r="V63" i="16"/>
  <c r="W63" i="16"/>
  <c r="X63" i="16"/>
  <c r="Y63" i="16"/>
  <c r="Z63" i="16"/>
  <c r="U64" i="16"/>
  <c r="V64" i="16"/>
  <c r="W64" i="16"/>
  <c r="X64" i="16"/>
  <c r="Y64" i="16"/>
  <c r="Z64" i="16"/>
  <c r="U65" i="16"/>
  <c r="V65" i="16"/>
  <c r="W65" i="16"/>
  <c r="X65" i="16"/>
  <c r="Y65" i="16"/>
  <c r="Z65" i="16"/>
  <c r="U66" i="16"/>
  <c r="V66" i="16"/>
  <c r="W66" i="16"/>
  <c r="X66" i="16"/>
  <c r="Y66" i="16"/>
  <c r="Z66" i="16"/>
  <c r="U67" i="16"/>
  <c r="V67" i="16"/>
  <c r="W67" i="16"/>
  <c r="X67" i="16"/>
  <c r="Y67" i="16"/>
  <c r="Z67" i="16"/>
  <c r="U68" i="16"/>
  <c r="V68" i="16"/>
  <c r="W68" i="16"/>
  <c r="X68" i="16"/>
  <c r="Y68" i="16"/>
  <c r="Z68" i="16"/>
  <c r="U69" i="16"/>
  <c r="V69" i="16"/>
  <c r="W69" i="16"/>
  <c r="X69" i="16"/>
  <c r="Y69" i="16"/>
  <c r="Z69" i="16"/>
  <c r="U70" i="16"/>
  <c r="V70" i="16"/>
  <c r="W70" i="16"/>
  <c r="X70" i="16"/>
  <c r="Y70" i="16"/>
  <c r="Z70" i="16"/>
  <c r="U71" i="16"/>
  <c r="V71" i="16"/>
  <c r="W71" i="16"/>
  <c r="X71" i="16"/>
  <c r="Y71" i="16"/>
  <c r="Z71" i="16"/>
  <c r="U72" i="16"/>
  <c r="V72" i="16"/>
  <c r="W72" i="16"/>
  <c r="X72" i="16"/>
  <c r="Y72" i="16"/>
  <c r="Z72" i="16"/>
  <c r="U73" i="16"/>
  <c r="V73" i="16"/>
  <c r="W73" i="16"/>
  <c r="X73" i="16"/>
  <c r="Y73" i="16"/>
  <c r="Z73" i="16"/>
  <c r="U74" i="16"/>
  <c r="V74" i="16"/>
  <c r="W74" i="16"/>
  <c r="X74" i="16"/>
  <c r="Y74" i="16"/>
  <c r="Z74" i="16"/>
  <c r="U75" i="16"/>
  <c r="V75" i="16"/>
  <c r="W75" i="16"/>
  <c r="X75" i="16"/>
  <c r="Y75" i="16"/>
  <c r="Z75" i="16"/>
  <c r="U76" i="16"/>
  <c r="V76" i="16"/>
  <c r="W76" i="16"/>
  <c r="X76" i="16"/>
  <c r="Y76" i="16"/>
  <c r="Z76" i="16"/>
  <c r="U77" i="16"/>
  <c r="V77" i="16"/>
  <c r="W77" i="16"/>
  <c r="X77" i="16"/>
  <c r="Y77" i="16"/>
  <c r="Z77" i="16"/>
  <c r="U78" i="16"/>
  <c r="V78" i="16"/>
  <c r="W78" i="16"/>
  <c r="X78" i="16"/>
  <c r="Y78" i="16"/>
  <c r="Z78" i="16"/>
  <c r="U79" i="16"/>
  <c r="V79" i="16"/>
  <c r="W79" i="16"/>
  <c r="X79" i="16"/>
  <c r="Y79" i="16"/>
  <c r="Z79" i="16"/>
  <c r="U80" i="16"/>
  <c r="V80" i="16"/>
  <c r="W80" i="16"/>
  <c r="X80" i="16"/>
  <c r="Y80" i="16"/>
  <c r="Z80" i="16"/>
  <c r="U81" i="16"/>
  <c r="V81" i="16"/>
  <c r="W81" i="16"/>
  <c r="X81" i="16"/>
  <c r="Y81" i="16"/>
  <c r="Z81" i="16"/>
  <c r="U82" i="16"/>
  <c r="V82" i="16"/>
  <c r="W82" i="16"/>
  <c r="X82" i="16"/>
  <c r="Y82" i="16"/>
  <c r="Z82" i="16"/>
  <c r="U83" i="16"/>
  <c r="V83" i="16"/>
  <c r="W83" i="16"/>
  <c r="X83" i="16"/>
  <c r="Y83" i="16"/>
  <c r="Z83" i="16"/>
  <c r="U84" i="16"/>
  <c r="V84" i="16"/>
  <c r="W84" i="16"/>
  <c r="X84" i="16"/>
  <c r="Y84" i="16"/>
  <c r="Z84" i="16"/>
  <c r="U85" i="16"/>
  <c r="V85" i="16"/>
  <c r="W85" i="16"/>
  <c r="X85" i="16"/>
  <c r="Y85" i="16"/>
  <c r="Z85" i="16"/>
  <c r="U86" i="16"/>
  <c r="V86" i="16"/>
  <c r="W86" i="16"/>
  <c r="X86" i="16"/>
  <c r="Y86" i="16"/>
  <c r="Z86" i="16"/>
  <c r="U87" i="16"/>
  <c r="V87" i="16"/>
  <c r="W87" i="16"/>
  <c r="X87" i="16"/>
  <c r="Y87" i="16"/>
  <c r="Z87" i="16"/>
  <c r="U88" i="16"/>
  <c r="V88" i="16"/>
  <c r="W88" i="16"/>
  <c r="X88" i="16"/>
  <c r="Y88" i="16"/>
  <c r="Z88" i="16"/>
  <c r="U89" i="16"/>
  <c r="V89" i="16"/>
  <c r="W89" i="16"/>
  <c r="X89" i="16"/>
  <c r="Y89" i="16"/>
  <c r="Z89" i="16"/>
  <c r="U90" i="16"/>
  <c r="V90" i="16"/>
  <c r="W90" i="16"/>
  <c r="X90" i="16"/>
  <c r="Y90" i="16"/>
  <c r="Z90" i="16"/>
  <c r="U91" i="16"/>
  <c r="V91" i="16"/>
  <c r="W91" i="16"/>
  <c r="X91" i="16"/>
  <c r="Y91" i="16"/>
  <c r="Z91" i="16"/>
  <c r="U92" i="16"/>
  <c r="V92" i="16"/>
  <c r="W92" i="16"/>
  <c r="X92" i="16"/>
  <c r="Y92" i="16"/>
  <c r="Z92" i="16"/>
  <c r="U93" i="16"/>
  <c r="V93" i="16"/>
  <c r="W93" i="16"/>
  <c r="X93" i="16"/>
  <c r="Y93" i="16"/>
  <c r="Z93" i="16"/>
  <c r="U94" i="16"/>
  <c r="V94" i="16"/>
  <c r="W94" i="16"/>
  <c r="X94" i="16"/>
  <c r="Y94" i="16"/>
  <c r="Z94" i="16"/>
  <c r="U95" i="16"/>
  <c r="V95" i="16"/>
  <c r="W95" i="16"/>
  <c r="X95" i="16"/>
  <c r="Y95" i="16"/>
  <c r="Z95" i="16"/>
  <c r="U96" i="16"/>
  <c r="V96" i="16"/>
  <c r="W96" i="16"/>
  <c r="X96" i="16"/>
  <c r="Y96" i="16"/>
  <c r="Z96" i="16"/>
  <c r="U97" i="16"/>
  <c r="V97" i="16"/>
  <c r="W97" i="16"/>
  <c r="X97" i="16"/>
  <c r="Y97" i="16"/>
  <c r="Z97" i="16"/>
  <c r="U98" i="16"/>
  <c r="V98" i="16"/>
  <c r="W98" i="16"/>
  <c r="X98" i="16"/>
  <c r="Y98" i="16"/>
  <c r="Z98" i="16"/>
  <c r="U99" i="16"/>
  <c r="V99" i="16"/>
  <c r="W99" i="16"/>
  <c r="X99" i="16"/>
  <c r="Y99" i="16"/>
  <c r="Z99" i="16"/>
  <c r="U100" i="16"/>
  <c r="V100" i="16"/>
  <c r="W100" i="16"/>
  <c r="X100" i="16"/>
  <c r="Y100" i="16"/>
  <c r="Z100" i="16"/>
  <c r="U101" i="16"/>
  <c r="V101" i="16"/>
  <c r="W101" i="16"/>
  <c r="X101" i="16"/>
  <c r="Y101" i="16"/>
  <c r="Z101" i="16"/>
  <c r="U102" i="16"/>
  <c r="V102" i="16"/>
  <c r="W102" i="16"/>
  <c r="X102" i="16"/>
  <c r="Y102" i="16"/>
  <c r="Z102" i="16"/>
  <c r="U103" i="16"/>
  <c r="V103" i="16"/>
  <c r="W103" i="16"/>
  <c r="X103" i="16"/>
  <c r="Y103" i="16"/>
  <c r="Z103" i="16"/>
  <c r="U104" i="16"/>
  <c r="V104" i="16"/>
  <c r="W104" i="16"/>
  <c r="X104" i="16"/>
  <c r="Y104" i="16"/>
  <c r="Z104" i="16"/>
  <c r="U105" i="16"/>
  <c r="V105" i="16"/>
  <c r="W105" i="16"/>
  <c r="X105" i="16"/>
  <c r="Y105" i="16"/>
  <c r="Z105" i="16"/>
  <c r="U106" i="16"/>
  <c r="V106" i="16"/>
  <c r="W106" i="16"/>
  <c r="X106" i="16"/>
  <c r="Y106" i="16"/>
  <c r="Z106" i="16"/>
  <c r="U107" i="16"/>
  <c r="V107" i="16"/>
  <c r="W107" i="16"/>
  <c r="X107" i="16"/>
  <c r="Y107" i="16"/>
  <c r="Z107" i="16"/>
  <c r="U108" i="16"/>
  <c r="V108" i="16"/>
  <c r="W108" i="16"/>
  <c r="X108" i="16"/>
  <c r="Y108" i="16"/>
  <c r="Z108" i="16"/>
  <c r="U109" i="16"/>
  <c r="V109" i="16"/>
  <c r="W109" i="16"/>
  <c r="X109" i="16"/>
  <c r="Y109" i="16"/>
  <c r="Z109" i="16"/>
  <c r="U110" i="16"/>
  <c r="V110" i="16"/>
  <c r="W110" i="16"/>
  <c r="X110" i="16"/>
  <c r="Y110" i="16"/>
  <c r="Z110" i="16"/>
  <c r="U111" i="16"/>
  <c r="V111" i="16"/>
  <c r="W111" i="16"/>
  <c r="X111" i="16"/>
  <c r="Y111" i="16"/>
  <c r="Z111" i="16"/>
  <c r="U112" i="16"/>
  <c r="V112" i="16"/>
  <c r="W112" i="16"/>
  <c r="X112" i="16"/>
  <c r="Y112" i="16"/>
  <c r="Z112" i="16"/>
  <c r="U113" i="16"/>
  <c r="V113" i="16"/>
  <c r="W113" i="16"/>
  <c r="X113" i="16"/>
  <c r="Y113" i="16"/>
  <c r="Z113" i="16"/>
  <c r="U114" i="16"/>
  <c r="V114" i="16"/>
  <c r="W114" i="16"/>
  <c r="X114" i="16"/>
  <c r="Y114" i="16"/>
  <c r="Z114" i="16"/>
  <c r="U115" i="16"/>
  <c r="V115" i="16"/>
  <c r="W115" i="16"/>
  <c r="X115" i="16"/>
  <c r="Y115" i="16"/>
  <c r="Z115" i="16"/>
  <c r="U116" i="16"/>
  <c r="V116" i="16"/>
  <c r="W116" i="16"/>
  <c r="X116" i="16"/>
  <c r="Y116" i="16"/>
  <c r="Z116" i="16"/>
  <c r="U117" i="16"/>
  <c r="V117" i="16"/>
  <c r="W117" i="16"/>
  <c r="X117" i="16"/>
  <c r="Y117" i="16"/>
  <c r="Z117" i="16"/>
  <c r="U118" i="16"/>
  <c r="V118" i="16"/>
  <c r="W118" i="16"/>
  <c r="X118" i="16"/>
  <c r="Y118" i="16"/>
  <c r="Z118" i="16"/>
  <c r="U119" i="16"/>
  <c r="V119" i="16"/>
  <c r="W119" i="16"/>
  <c r="X119" i="16"/>
  <c r="Y119" i="16"/>
  <c r="Z119" i="16"/>
  <c r="U120" i="16"/>
  <c r="V120" i="16"/>
  <c r="W120" i="16"/>
  <c r="X120" i="16"/>
  <c r="Y120" i="16"/>
  <c r="Z120" i="16"/>
  <c r="U121" i="16"/>
  <c r="V121" i="16"/>
  <c r="W121" i="16"/>
  <c r="X121" i="16"/>
  <c r="Y121" i="16"/>
  <c r="Z121" i="16"/>
  <c r="U122" i="16"/>
  <c r="V122" i="16"/>
  <c r="W122" i="16"/>
  <c r="X122" i="16"/>
  <c r="Y122" i="16"/>
  <c r="Z122" i="16"/>
  <c r="U123" i="16"/>
  <c r="V123" i="16"/>
  <c r="W123" i="16"/>
  <c r="X123" i="16"/>
  <c r="Y123" i="16"/>
  <c r="Z123" i="16"/>
  <c r="U124" i="16"/>
  <c r="V124" i="16"/>
  <c r="W124" i="16"/>
  <c r="X124" i="16"/>
  <c r="Y124" i="16"/>
  <c r="Z124" i="16"/>
  <c r="U125" i="16"/>
  <c r="V125" i="16"/>
  <c r="W125" i="16"/>
  <c r="X125" i="16"/>
  <c r="Y125" i="16"/>
  <c r="Z125" i="16"/>
  <c r="U126" i="16"/>
  <c r="V126" i="16"/>
  <c r="W126" i="16"/>
  <c r="X126" i="16"/>
  <c r="Y126" i="16"/>
  <c r="Z126" i="16"/>
  <c r="U127" i="16"/>
  <c r="V127" i="16"/>
  <c r="W127" i="16"/>
  <c r="X127" i="16"/>
  <c r="Y127" i="16"/>
  <c r="Z127" i="16"/>
  <c r="U128" i="16"/>
  <c r="V128" i="16"/>
  <c r="W128" i="16"/>
  <c r="X128" i="16"/>
  <c r="Y128" i="16"/>
  <c r="Z128" i="16"/>
  <c r="U129" i="16"/>
  <c r="V129" i="16"/>
  <c r="W129" i="16"/>
  <c r="X129" i="16"/>
  <c r="Y129" i="16"/>
  <c r="Z129" i="16"/>
  <c r="U130" i="16"/>
  <c r="V130" i="16"/>
  <c r="W130" i="16"/>
  <c r="X130" i="16"/>
  <c r="Y130" i="16"/>
  <c r="Z130" i="16"/>
  <c r="U131" i="16"/>
  <c r="V131" i="16"/>
  <c r="W131" i="16"/>
  <c r="X131" i="16"/>
  <c r="Y131" i="16"/>
  <c r="Z131" i="16"/>
  <c r="U132" i="16"/>
  <c r="V132" i="16"/>
  <c r="W132" i="16"/>
  <c r="X132" i="16"/>
  <c r="Y132" i="16"/>
  <c r="Z132" i="16"/>
  <c r="U133" i="16"/>
  <c r="V133" i="16"/>
  <c r="W133" i="16"/>
  <c r="X133" i="16"/>
  <c r="Y133" i="16"/>
  <c r="Z133" i="16"/>
  <c r="U134" i="16"/>
  <c r="V134" i="16"/>
  <c r="W134" i="16"/>
  <c r="X134" i="16"/>
  <c r="Y134" i="16"/>
  <c r="Z134" i="16"/>
  <c r="U135" i="16"/>
  <c r="V135" i="16"/>
  <c r="W135" i="16"/>
  <c r="X135" i="16"/>
  <c r="Y135" i="16"/>
  <c r="Z135" i="16"/>
  <c r="U136" i="16"/>
  <c r="V136" i="16"/>
  <c r="W136" i="16"/>
  <c r="X136" i="16"/>
  <c r="Y136" i="16"/>
  <c r="Z136" i="16"/>
  <c r="U137" i="16"/>
  <c r="V137" i="16"/>
  <c r="W137" i="16"/>
  <c r="X137" i="16"/>
  <c r="Y137" i="16"/>
  <c r="Z137" i="16"/>
  <c r="U138" i="16"/>
  <c r="V138" i="16"/>
  <c r="W138" i="16"/>
  <c r="X138" i="16"/>
  <c r="Y138" i="16"/>
  <c r="Z138" i="16"/>
  <c r="U139" i="16"/>
  <c r="V139" i="16"/>
  <c r="W139" i="16"/>
  <c r="X139" i="16"/>
  <c r="Y139" i="16"/>
  <c r="Z139" i="16"/>
  <c r="U140" i="16"/>
  <c r="V140" i="16"/>
  <c r="W140" i="16"/>
  <c r="X140" i="16"/>
  <c r="Y140" i="16"/>
  <c r="Z140" i="16"/>
  <c r="U141" i="16"/>
  <c r="V141" i="16"/>
  <c r="W141" i="16"/>
  <c r="X141" i="16"/>
  <c r="Y141" i="16"/>
  <c r="Z141" i="16"/>
  <c r="U142" i="16"/>
  <c r="V142" i="16"/>
  <c r="W142" i="16"/>
  <c r="X142" i="16"/>
  <c r="Y142" i="16"/>
  <c r="Z142" i="16"/>
  <c r="U143" i="16"/>
  <c r="V143" i="16"/>
  <c r="W143" i="16"/>
  <c r="X143" i="16"/>
  <c r="Y143" i="16"/>
  <c r="Z143" i="16"/>
  <c r="U144" i="16"/>
  <c r="V144" i="16"/>
  <c r="W144" i="16"/>
  <c r="X144" i="16"/>
  <c r="Y144" i="16"/>
  <c r="Z144" i="16"/>
  <c r="U145" i="16"/>
  <c r="V145" i="16"/>
  <c r="W145" i="16"/>
  <c r="X145" i="16"/>
  <c r="Y145" i="16"/>
  <c r="Z145" i="16"/>
  <c r="U146" i="16"/>
  <c r="V146" i="16"/>
  <c r="W146" i="16"/>
  <c r="X146" i="16"/>
  <c r="Y146" i="16"/>
  <c r="Z146" i="16"/>
  <c r="U147" i="16"/>
  <c r="V147" i="16"/>
  <c r="W147" i="16"/>
  <c r="X147" i="16"/>
  <c r="Y147" i="16"/>
  <c r="Z147" i="16"/>
  <c r="U148" i="16"/>
  <c r="V148" i="16"/>
  <c r="W148" i="16"/>
  <c r="X148" i="16"/>
  <c r="Y148" i="16"/>
  <c r="Z148" i="16"/>
  <c r="U149" i="16"/>
  <c r="V149" i="16"/>
  <c r="W149" i="16"/>
  <c r="X149" i="16"/>
  <c r="Y149" i="16"/>
  <c r="Z149" i="16"/>
  <c r="U150" i="16"/>
  <c r="V150" i="16"/>
  <c r="W150" i="16"/>
  <c r="X150" i="16"/>
  <c r="Y150" i="16"/>
  <c r="Z150" i="16"/>
  <c r="U151" i="16"/>
  <c r="V151" i="16"/>
  <c r="W151" i="16"/>
  <c r="X151" i="16"/>
  <c r="Y151" i="16"/>
  <c r="Z151" i="16"/>
  <c r="U152" i="16"/>
  <c r="V152" i="16"/>
  <c r="W152" i="16"/>
  <c r="X152" i="16"/>
  <c r="Y152" i="16"/>
  <c r="Z152" i="16"/>
  <c r="U153" i="16"/>
  <c r="V153" i="16"/>
  <c r="W153" i="16"/>
  <c r="X153" i="16"/>
  <c r="Y153" i="16"/>
  <c r="Z153" i="16"/>
  <c r="U154" i="16"/>
  <c r="V154" i="16"/>
  <c r="W154" i="16"/>
  <c r="X154" i="16"/>
  <c r="Y154" i="16"/>
  <c r="Z154" i="16"/>
  <c r="U155" i="16"/>
  <c r="V155" i="16"/>
  <c r="W155" i="16"/>
  <c r="X155" i="16"/>
  <c r="Y155" i="16"/>
  <c r="Z155" i="16"/>
  <c r="U156" i="16"/>
  <c r="V156" i="16"/>
  <c r="W156" i="16"/>
  <c r="X156" i="16"/>
  <c r="Y156" i="16"/>
  <c r="Z156" i="16"/>
  <c r="U157" i="16"/>
  <c r="V157" i="16"/>
  <c r="W157" i="16"/>
  <c r="X157" i="16"/>
  <c r="Y157" i="16"/>
  <c r="Z157" i="16"/>
  <c r="U158" i="16"/>
  <c r="V158" i="16"/>
  <c r="W158" i="16"/>
  <c r="X158" i="16"/>
  <c r="Y158" i="16"/>
  <c r="Z158" i="16"/>
  <c r="U159" i="16"/>
  <c r="V159" i="16"/>
  <c r="W159" i="16"/>
  <c r="X159" i="16"/>
  <c r="Y159" i="16"/>
  <c r="Z159" i="16"/>
  <c r="U160" i="16"/>
  <c r="V160" i="16"/>
  <c r="W160" i="16"/>
  <c r="X160" i="16"/>
  <c r="Y160" i="16"/>
  <c r="Z160" i="16"/>
  <c r="U161" i="16"/>
  <c r="V161" i="16"/>
  <c r="W161" i="16"/>
  <c r="X161" i="16"/>
  <c r="Y161" i="16"/>
  <c r="Z161" i="16"/>
  <c r="U162" i="16"/>
  <c r="V162" i="16"/>
  <c r="W162" i="16"/>
  <c r="X162" i="16"/>
  <c r="Y162" i="16"/>
  <c r="Z162" i="16"/>
  <c r="U163" i="16"/>
  <c r="V163" i="16"/>
  <c r="W163" i="16"/>
  <c r="X163" i="16"/>
  <c r="Y163" i="16"/>
  <c r="Z163" i="16"/>
  <c r="U164" i="16"/>
  <c r="V164" i="16"/>
  <c r="W164" i="16"/>
  <c r="X164" i="16"/>
  <c r="Y164" i="16"/>
  <c r="Z164" i="16"/>
  <c r="U165" i="16"/>
  <c r="V165" i="16"/>
  <c r="W165" i="16"/>
  <c r="X165" i="16"/>
  <c r="Y165" i="16"/>
  <c r="Z165" i="16"/>
  <c r="U166" i="16"/>
  <c r="V166" i="16"/>
  <c r="W166" i="16"/>
  <c r="X166" i="16"/>
  <c r="Y166" i="16"/>
  <c r="Z166" i="16"/>
  <c r="U167" i="16"/>
  <c r="V167" i="16"/>
  <c r="W167" i="16"/>
  <c r="X167" i="16"/>
  <c r="Y167" i="16"/>
  <c r="Z167" i="16"/>
  <c r="U168" i="16"/>
  <c r="V168" i="16"/>
  <c r="W168" i="16"/>
  <c r="X168" i="16"/>
  <c r="Y168" i="16"/>
  <c r="Z168" i="16"/>
  <c r="U169" i="16"/>
  <c r="V169" i="16"/>
  <c r="W169" i="16"/>
  <c r="X169" i="16"/>
  <c r="Y169" i="16"/>
  <c r="Z169" i="16"/>
  <c r="U170" i="16"/>
  <c r="V170" i="16"/>
  <c r="W170" i="16"/>
  <c r="X170" i="16"/>
  <c r="Y170" i="16"/>
  <c r="Z170" i="16"/>
  <c r="U171" i="16"/>
  <c r="V171" i="16"/>
  <c r="W171" i="16"/>
  <c r="X171" i="16"/>
  <c r="Y171" i="16"/>
  <c r="Z171" i="16"/>
  <c r="U172" i="16"/>
  <c r="V172" i="16"/>
  <c r="W172" i="16"/>
  <c r="X172" i="16"/>
  <c r="Y172" i="16"/>
  <c r="Z172" i="16"/>
  <c r="U173" i="16"/>
  <c r="V173" i="16"/>
  <c r="W173" i="16"/>
  <c r="X173" i="16"/>
  <c r="Y173" i="16"/>
  <c r="Z173" i="16"/>
  <c r="U174" i="16"/>
  <c r="V174" i="16"/>
  <c r="W174" i="16"/>
  <c r="X174" i="16"/>
  <c r="Y174" i="16"/>
  <c r="Z174" i="16"/>
  <c r="U175" i="16"/>
  <c r="V175" i="16"/>
  <c r="W175" i="16"/>
  <c r="X175" i="16"/>
  <c r="Y175" i="16"/>
  <c r="Z175" i="16"/>
  <c r="U176" i="16"/>
  <c r="V176" i="16"/>
  <c r="W176" i="16"/>
  <c r="X176" i="16"/>
  <c r="Y176" i="16"/>
  <c r="Z176" i="16"/>
  <c r="U177" i="16"/>
  <c r="V177" i="16"/>
  <c r="W177" i="16"/>
  <c r="X177" i="16"/>
  <c r="Y177" i="16"/>
  <c r="Z177" i="16"/>
  <c r="U178" i="16"/>
  <c r="V178" i="16"/>
  <c r="W178" i="16"/>
  <c r="X178" i="16"/>
  <c r="Y178" i="16"/>
  <c r="Z178" i="16"/>
  <c r="U179" i="16"/>
  <c r="V179" i="16"/>
  <c r="W179" i="16"/>
  <c r="X179" i="16"/>
  <c r="Y179" i="16"/>
  <c r="Z179" i="16"/>
  <c r="U180" i="16"/>
  <c r="V180" i="16"/>
  <c r="W180" i="16"/>
  <c r="X180" i="16"/>
  <c r="Y180" i="16"/>
  <c r="Z180" i="16"/>
  <c r="U181" i="16"/>
  <c r="V181" i="16"/>
  <c r="W181" i="16"/>
  <c r="X181" i="16"/>
  <c r="Y181" i="16"/>
  <c r="Z181" i="16"/>
  <c r="U182" i="16"/>
  <c r="V182" i="16"/>
  <c r="W182" i="16"/>
  <c r="X182" i="16"/>
  <c r="Y182" i="16"/>
  <c r="Z182" i="16"/>
  <c r="U183" i="16"/>
  <c r="V183" i="16"/>
  <c r="W183" i="16"/>
  <c r="X183" i="16"/>
  <c r="Y183" i="16"/>
  <c r="Z183" i="16"/>
  <c r="U184" i="16"/>
  <c r="V184" i="16"/>
  <c r="W184" i="16"/>
  <c r="X184" i="16"/>
  <c r="Y184" i="16"/>
  <c r="Z184" i="16"/>
  <c r="U185" i="16"/>
  <c r="V185" i="16"/>
  <c r="W185" i="16"/>
  <c r="X185" i="16"/>
  <c r="Y185" i="16"/>
  <c r="Z185" i="16"/>
  <c r="U186" i="16"/>
  <c r="V186" i="16"/>
  <c r="W186" i="16"/>
  <c r="X186" i="16"/>
  <c r="Y186" i="16"/>
  <c r="Z186" i="16"/>
  <c r="U187" i="16"/>
  <c r="V187" i="16"/>
  <c r="W187" i="16"/>
  <c r="X187" i="16"/>
  <c r="Y187" i="16"/>
  <c r="Z187" i="16"/>
  <c r="U188" i="16"/>
  <c r="V188" i="16"/>
  <c r="W188" i="16"/>
  <c r="X188" i="16"/>
  <c r="Y188" i="16"/>
  <c r="Z188" i="16"/>
  <c r="U189" i="16"/>
  <c r="V189" i="16"/>
  <c r="W189" i="16"/>
  <c r="X189" i="16"/>
  <c r="Y189" i="16"/>
  <c r="Z189" i="16"/>
  <c r="U190" i="16"/>
  <c r="V190" i="16"/>
  <c r="W190" i="16"/>
  <c r="X190" i="16"/>
  <c r="Y190" i="16"/>
  <c r="Z190" i="16"/>
  <c r="U191" i="16"/>
  <c r="V191" i="16"/>
  <c r="W191" i="16"/>
  <c r="X191" i="16"/>
  <c r="Y191" i="16"/>
  <c r="Z191" i="16"/>
  <c r="U192" i="16"/>
  <c r="V192" i="16"/>
  <c r="W192" i="16"/>
  <c r="X192" i="16"/>
  <c r="Y192" i="16"/>
  <c r="Z192" i="16"/>
  <c r="U193" i="16"/>
  <c r="V193" i="16"/>
  <c r="W193" i="16"/>
  <c r="X193" i="16"/>
  <c r="Y193" i="16"/>
  <c r="Z193" i="16"/>
  <c r="U194" i="16"/>
  <c r="V194" i="16"/>
  <c r="W194" i="16"/>
  <c r="X194" i="16"/>
  <c r="Y194" i="16"/>
  <c r="Z194" i="16"/>
  <c r="U195" i="16"/>
  <c r="V195" i="16"/>
  <c r="W195" i="16"/>
  <c r="X195" i="16"/>
  <c r="Y195" i="16"/>
  <c r="Z195" i="16"/>
  <c r="U196" i="16"/>
  <c r="V196" i="16"/>
  <c r="W196" i="16"/>
  <c r="X196" i="16"/>
  <c r="Y196" i="16"/>
  <c r="Z196" i="16"/>
  <c r="U197" i="16"/>
  <c r="V197" i="16"/>
  <c r="W197" i="16"/>
  <c r="X197" i="16"/>
  <c r="Y197" i="16"/>
  <c r="Z197" i="16"/>
  <c r="U198" i="16"/>
  <c r="V198" i="16"/>
  <c r="W198" i="16"/>
  <c r="X198" i="16"/>
  <c r="Y198" i="16"/>
  <c r="Z198" i="16"/>
  <c r="U199" i="16"/>
  <c r="V199" i="16"/>
  <c r="W199" i="16"/>
  <c r="X199" i="16"/>
  <c r="Y199" i="16"/>
  <c r="Z199" i="16"/>
  <c r="U200" i="16"/>
  <c r="V200" i="16"/>
  <c r="W200" i="16"/>
  <c r="X200" i="16"/>
  <c r="Y200" i="16"/>
  <c r="Z200" i="16"/>
  <c r="U201" i="16"/>
  <c r="V201" i="16"/>
  <c r="W201" i="16"/>
  <c r="X201" i="16"/>
  <c r="Y201" i="16"/>
  <c r="Z201" i="16"/>
  <c r="U202" i="16"/>
  <c r="V202" i="16"/>
  <c r="W202" i="16"/>
  <c r="X202" i="16"/>
  <c r="Y202" i="16"/>
  <c r="Z202" i="16"/>
  <c r="U203" i="16"/>
  <c r="V203" i="16"/>
  <c r="W203" i="16"/>
  <c r="X203" i="16"/>
  <c r="Y203" i="16"/>
  <c r="Z203" i="16"/>
  <c r="U204" i="16"/>
  <c r="V204" i="16"/>
  <c r="W204" i="16"/>
  <c r="X204" i="16"/>
  <c r="Y204" i="16"/>
  <c r="Z204" i="16"/>
  <c r="U205" i="16"/>
  <c r="V205" i="16"/>
  <c r="W205" i="16"/>
  <c r="X205" i="16"/>
  <c r="Y205" i="16"/>
  <c r="Z205" i="16"/>
  <c r="U206" i="16"/>
  <c r="V206" i="16"/>
  <c r="W206" i="16"/>
  <c r="X206" i="16"/>
  <c r="Y206" i="16"/>
  <c r="Z206" i="16"/>
  <c r="U207" i="16"/>
  <c r="V207" i="16"/>
  <c r="W207" i="16"/>
  <c r="X207" i="16"/>
  <c r="Y207" i="16"/>
  <c r="Z207" i="16"/>
  <c r="U208" i="16"/>
  <c r="V208" i="16"/>
  <c r="W208" i="16"/>
  <c r="X208" i="16"/>
  <c r="Y208" i="16"/>
  <c r="Z208" i="16"/>
  <c r="U209" i="16"/>
  <c r="V209" i="16"/>
  <c r="W209" i="16"/>
  <c r="X209" i="16"/>
  <c r="Y209" i="16"/>
  <c r="Z209" i="16"/>
  <c r="U210" i="16"/>
  <c r="V210" i="16"/>
  <c r="W210" i="16"/>
  <c r="X210" i="16"/>
  <c r="Y210" i="16"/>
  <c r="Z210" i="16"/>
  <c r="U211" i="16"/>
  <c r="V211" i="16"/>
  <c r="W211" i="16"/>
  <c r="X211" i="16"/>
  <c r="Y211" i="16"/>
  <c r="Z211" i="16"/>
  <c r="U212" i="16"/>
  <c r="V212" i="16"/>
  <c r="W212" i="16"/>
  <c r="X212" i="16"/>
  <c r="Y212" i="16"/>
  <c r="Z212" i="16"/>
  <c r="U213" i="16"/>
  <c r="V213" i="16"/>
  <c r="W213" i="16"/>
  <c r="X213" i="16"/>
  <c r="Y213" i="16"/>
  <c r="Z213" i="16"/>
  <c r="U214" i="16"/>
  <c r="V214" i="16"/>
  <c r="W214" i="16"/>
  <c r="X214" i="16"/>
  <c r="Y214" i="16"/>
  <c r="Z214" i="16"/>
  <c r="U215" i="16"/>
  <c r="V215" i="16"/>
  <c r="W215" i="16"/>
  <c r="X215" i="16"/>
  <c r="Y215" i="16"/>
  <c r="Z215" i="16"/>
  <c r="U216" i="16"/>
  <c r="V216" i="16"/>
  <c r="W216" i="16"/>
  <c r="X216" i="16"/>
  <c r="Y216" i="16"/>
  <c r="Z216" i="16"/>
  <c r="U217" i="16"/>
  <c r="V217" i="16"/>
  <c r="W217" i="16"/>
  <c r="X217" i="16"/>
  <c r="Y217" i="16"/>
  <c r="Z217" i="16"/>
  <c r="U218" i="16"/>
  <c r="V218" i="16"/>
  <c r="W218" i="16"/>
  <c r="X218" i="16"/>
  <c r="Y218" i="16"/>
  <c r="Z218" i="16"/>
  <c r="U219" i="16"/>
  <c r="V219" i="16"/>
  <c r="W219" i="16"/>
  <c r="X219" i="16"/>
  <c r="Y219" i="16"/>
  <c r="Z219" i="16"/>
  <c r="U220" i="16"/>
  <c r="V220" i="16"/>
  <c r="W220" i="16"/>
  <c r="X220" i="16"/>
  <c r="Y220" i="16"/>
  <c r="Z220" i="16"/>
  <c r="U221" i="16"/>
  <c r="V221" i="16"/>
  <c r="W221" i="16"/>
  <c r="X221" i="16"/>
  <c r="Y221" i="16"/>
  <c r="Z221" i="16"/>
  <c r="U222" i="16"/>
  <c r="V222" i="16"/>
  <c r="W222" i="16"/>
  <c r="X222" i="16"/>
  <c r="Y222" i="16"/>
  <c r="Z222" i="16"/>
  <c r="U223" i="16"/>
  <c r="V223" i="16"/>
  <c r="W223" i="16"/>
  <c r="X223" i="16"/>
  <c r="Y223" i="16"/>
  <c r="Z223" i="16"/>
  <c r="U224" i="16"/>
  <c r="V224" i="16"/>
  <c r="W224" i="16"/>
  <c r="X224" i="16"/>
  <c r="Y224" i="16"/>
  <c r="Z224" i="16"/>
  <c r="U225" i="16"/>
  <c r="V225" i="16"/>
  <c r="W225" i="16"/>
  <c r="X225" i="16"/>
  <c r="Y225" i="16"/>
  <c r="Z225" i="16"/>
  <c r="U226" i="16"/>
  <c r="V226" i="16"/>
  <c r="W226" i="16"/>
  <c r="X226" i="16"/>
  <c r="Y226" i="16"/>
  <c r="Z226" i="16"/>
  <c r="U227" i="16"/>
  <c r="V227" i="16"/>
  <c r="W227" i="16"/>
  <c r="X227" i="16"/>
  <c r="Y227" i="16"/>
  <c r="Z227" i="16"/>
  <c r="U228" i="16"/>
  <c r="V228" i="16"/>
  <c r="W228" i="16"/>
  <c r="X228" i="16"/>
  <c r="Y228" i="16"/>
  <c r="Z228" i="16"/>
  <c r="U229" i="16"/>
  <c r="V229" i="16"/>
  <c r="W229" i="16"/>
  <c r="X229" i="16"/>
  <c r="Y229" i="16"/>
  <c r="Z229" i="16"/>
  <c r="U230" i="16"/>
  <c r="V230" i="16"/>
  <c r="W230" i="16"/>
  <c r="X230" i="16"/>
  <c r="Y230" i="16"/>
  <c r="Z230" i="16"/>
  <c r="U231" i="16"/>
  <c r="V231" i="16"/>
  <c r="W231" i="16"/>
  <c r="X231" i="16"/>
  <c r="Y231" i="16"/>
  <c r="Z231" i="16"/>
  <c r="U232" i="16"/>
  <c r="V232" i="16"/>
  <c r="W232" i="16"/>
  <c r="X232" i="16"/>
  <c r="Y232" i="16"/>
  <c r="Z232" i="16"/>
  <c r="U233" i="16"/>
  <c r="V233" i="16"/>
  <c r="W233" i="16"/>
  <c r="X233" i="16"/>
  <c r="Y233" i="16"/>
  <c r="Z233" i="16"/>
  <c r="U234" i="16"/>
  <c r="V234" i="16"/>
  <c r="W234" i="16"/>
  <c r="X234" i="16"/>
  <c r="Y234" i="16"/>
  <c r="Z234" i="16"/>
  <c r="U235" i="16"/>
  <c r="V235" i="16"/>
  <c r="W235" i="16"/>
  <c r="X235" i="16"/>
  <c r="Y235" i="16"/>
  <c r="Z235" i="16"/>
  <c r="U236" i="16"/>
  <c r="V236" i="16"/>
  <c r="W236" i="16"/>
  <c r="X236" i="16"/>
  <c r="Y236" i="16"/>
  <c r="Z236" i="16"/>
  <c r="U237" i="16"/>
  <c r="V237" i="16"/>
  <c r="W237" i="16"/>
  <c r="X237" i="16"/>
  <c r="Y237" i="16"/>
  <c r="Z237" i="16"/>
  <c r="U238" i="16"/>
  <c r="V238" i="16"/>
  <c r="W238" i="16"/>
  <c r="X238" i="16"/>
  <c r="Y238" i="16"/>
  <c r="Z238" i="16"/>
  <c r="U239" i="16"/>
  <c r="V239" i="16"/>
  <c r="W239" i="16"/>
  <c r="X239" i="16"/>
  <c r="Y239" i="16"/>
  <c r="Z239" i="16"/>
  <c r="U240" i="16"/>
  <c r="V240" i="16"/>
  <c r="W240" i="16"/>
  <c r="X240" i="16"/>
  <c r="Y240" i="16"/>
  <c r="Z240" i="16"/>
  <c r="U241" i="16"/>
  <c r="V241" i="16"/>
  <c r="W241" i="16"/>
  <c r="X241" i="16"/>
  <c r="Y241" i="16"/>
  <c r="Z241" i="16"/>
  <c r="U242" i="16"/>
  <c r="V242" i="16"/>
  <c r="W242" i="16"/>
  <c r="X242" i="16"/>
  <c r="Y242" i="16"/>
  <c r="Z242" i="16"/>
  <c r="U243" i="16"/>
  <c r="V243" i="16"/>
  <c r="W243" i="16"/>
  <c r="X243" i="16"/>
  <c r="Y243" i="16"/>
  <c r="Z243" i="16"/>
  <c r="U244" i="16"/>
  <c r="V244" i="16"/>
  <c r="W244" i="16"/>
  <c r="X244" i="16"/>
  <c r="Y244" i="16"/>
  <c r="Z244" i="16"/>
  <c r="U245" i="16"/>
  <c r="V245" i="16"/>
  <c r="W245" i="16"/>
  <c r="X245" i="16"/>
  <c r="Y245" i="16"/>
  <c r="Z245" i="16"/>
  <c r="U246" i="16"/>
  <c r="V246" i="16"/>
  <c r="W246" i="16"/>
  <c r="X246" i="16"/>
  <c r="Y246" i="16"/>
  <c r="Z246" i="16"/>
  <c r="U247" i="16"/>
  <c r="V247" i="16"/>
  <c r="W247" i="16"/>
  <c r="X247" i="16"/>
  <c r="Y247" i="16"/>
  <c r="Z247" i="16"/>
  <c r="U248" i="16"/>
  <c r="V248" i="16"/>
  <c r="W248" i="16"/>
  <c r="X248" i="16"/>
  <c r="Y248" i="16"/>
  <c r="Z248" i="16"/>
  <c r="U249" i="16"/>
  <c r="V249" i="16"/>
  <c r="W249" i="16"/>
  <c r="X249" i="16"/>
  <c r="Y249" i="16"/>
  <c r="Z249" i="16"/>
  <c r="U250" i="16"/>
  <c r="V250" i="16"/>
  <c r="W250" i="16"/>
  <c r="X250" i="16"/>
  <c r="Y250" i="16"/>
  <c r="Z250" i="16"/>
  <c r="U251" i="16"/>
  <c r="V251" i="16"/>
  <c r="W251" i="16"/>
  <c r="X251" i="16"/>
  <c r="Y251" i="16"/>
  <c r="Z251" i="16"/>
  <c r="U252" i="16"/>
  <c r="V252" i="16"/>
  <c r="W252" i="16"/>
  <c r="X252" i="16"/>
  <c r="Y252" i="16"/>
  <c r="Z252" i="16"/>
  <c r="U253" i="16"/>
  <c r="V253" i="16"/>
  <c r="W253" i="16"/>
  <c r="X253" i="16"/>
  <c r="Y253" i="16"/>
  <c r="Z253" i="16"/>
  <c r="U254" i="16"/>
  <c r="V254" i="16"/>
  <c r="W254" i="16"/>
  <c r="X254" i="16"/>
  <c r="Y254" i="16"/>
  <c r="Z254" i="16"/>
  <c r="U255" i="16"/>
  <c r="V255" i="16"/>
  <c r="W255" i="16"/>
  <c r="X255" i="16"/>
  <c r="Y255" i="16"/>
  <c r="Z255" i="16"/>
  <c r="U256" i="16"/>
  <c r="V256" i="16"/>
  <c r="W256" i="16"/>
  <c r="X256" i="16"/>
  <c r="Y256" i="16"/>
  <c r="Z256" i="16"/>
  <c r="U257" i="16"/>
  <c r="V257" i="16"/>
  <c r="W257" i="16"/>
  <c r="X257" i="16"/>
  <c r="Y257" i="16"/>
  <c r="Z257" i="16"/>
  <c r="U258" i="16"/>
  <c r="V258" i="16"/>
  <c r="W258" i="16"/>
  <c r="X258" i="16"/>
  <c r="Y258" i="16"/>
  <c r="Z258" i="16"/>
  <c r="U259" i="16"/>
  <c r="V259" i="16"/>
  <c r="W259" i="16"/>
  <c r="X259" i="16"/>
  <c r="Y259" i="16"/>
  <c r="Z259" i="16"/>
  <c r="U260" i="16"/>
  <c r="V260" i="16"/>
  <c r="W260" i="16"/>
  <c r="X260" i="16"/>
  <c r="Y260" i="16"/>
  <c r="Z260" i="16"/>
  <c r="U261" i="16"/>
  <c r="V261" i="16"/>
  <c r="W261" i="16"/>
  <c r="X261" i="16"/>
  <c r="Y261" i="16"/>
  <c r="Z261" i="16"/>
  <c r="U262" i="16"/>
  <c r="V262" i="16"/>
  <c r="W262" i="16"/>
  <c r="X262" i="16"/>
  <c r="Y262" i="16"/>
  <c r="Z262" i="16"/>
  <c r="U263" i="16"/>
  <c r="V263" i="16"/>
  <c r="W263" i="16"/>
  <c r="X263" i="16"/>
  <c r="Y263" i="16"/>
  <c r="Z263" i="16"/>
  <c r="U264" i="16"/>
  <c r="V264" i="16"/>
  <c r="W264" i="16"/>
  <c r="X264" i="16"/>
  <c r="Y264" i="16"/>
  <c r="Z264" i="16"/>
  <c r="U265" i="16"/>
  <c r="V265" i="16"/>
  <c r="W265" i="16"/>
  <c r="X265" i="16"/>
  <c r="Y265" i="16"/>
  <c r="Z265" i="16"/>
  <c r="U266" i="16"/>
  <c r="V266" i="16"/>
  <c r="W266" i="16"/>
  <c r="X266" i="16"/>
  <c r="Y266" i="16"/>
  <c r="Z266" i="16"/>
  <c r="U267" i="16"/>
  <c r="V267" i="16"/>
  <c r="W267" i="16"/>
  <c r="X267" i="16"/>
  <c r="Y267" i="16"/>
  <c r="Z267" i="16"/>
  <c r="U268" i="16"/>
  <c r="V268" i="16"/>
  <c r="W268" i="16"/>
  <c r="X268" i="16"/>
  <c r="Y268" i="16"/>
  <c r="Z268" i="16"/>
  <c r="U269" i="16"/>
  <c r="V269" i="16"/>
  <c r="W269" i="16"/>
  <c r="X269" i="16"/>
  <c r="Y269" i="16"/>
  <c r="Z269" i="16"/>
  <c r="U270" i="16"/>
  <c r="V270" i="16"/>
  <c r="W270" i="16"/>
  <c r="X270" i="16"/>
  <c r="Y270" i="16"/>
  <c r="Z270" i="16"/>
  <c r="U271" i="16"/>
  <c r="V271" i="16"/>
  <c r="W271" i="16"/>
  <c r="X271" i="16"/>
  <c r="Y271" i="16"/>
  <c r="Z271" i="16"/>
  <c r="U272" i="16"/>
  <c r="V272" i="16"/>
  <c r="W272" i="16"/>
  <c r="X272" i="16"/>
  <c r="Y272" i="16"/>
  <c r="Z272" i="16"/>
  <c r="U273" i="16"/>
  <c r="V273" i="16"/>
  <c r="W273" i="16"/>
  <c r="X273" i="16"/>
  <c r="Y273" i="16"/>
  <c r="Z273" i="16"/>
  <c r="U274" i="16"/>
  <c r="V274" i="16"/>
  <c r="W274" i="16"/>
  <c r="X274" i="16"/>
  <c r="Y274" i="16"/>
  <c r="Z274" i="16"/>
  <c r="U275" i="16"/>
  <c r="V275" i="16"/>
  <c r="W275" i="16"/>
  <c r="X275" i="16"/>
  <c r="Y275" i="16"/>
  <c r="Z275" i="16"/>
  <c r="U276" i="16"/>
  <c r="V276" i="16"/>
  <c r="W276" i="16"/>
  <c r="X276" i="16"/>
  <c r="Y276" i="16"/>
  <c r="Z276" i="16"/>
  <c r="U277" i="16"/>
  <c r="V277" i="16"/>
  <c r="W277" i="16"/>
  <c r="X277" i="16"/>
  <c r="Y277" i="16"/>
  <c r="Z277" i="16"/>
  <c r="U278" i="16"/>
  <c r="V278" i="16"/>
  <c r="W278" i="16"/>
  <c r="X278" i="16"/>
  <c r="Y278" i="16"/>
  <c r="Z278" i="16"/>
  <c r="U279" i="16"/>
  <c r="V279" i="16"/>
  <c r="W279" i="16"/>
  <c r="X279" i="16"/>
  <c r="Y279" i="16"/>
  <c r="Z279" i="16"/>
  <c r="U280" i="16"/>
  <c r="V280" i="16"/>
  <c r="W280" i="16"/>
  <c r="X280" i="16"/>
  <c r="Y280" i="16"/>
  <c r="Z280" i="16"/>
  <c r="U281" i="16"/>
  <c r="V281" i="16"/>
  <c r="W281" i="16"/>
  <c r="X281" i="16"/>
  <c r="Y281" i="16"/>
  <c r="Z281" i="16"/>
  <c r="U282" i="16"/>
  <c r="V282" i="16"/>
  <c r="W282" i="16"/>
  <c r="X282" i="16"/>
  <c r="Y282" i="16"/>
  <c r="Z282" i="16"/>
  <c r="U283" i="16"/>
  <c r="V283" i="16"/>
  <c r="W283" i="16"/>
  <c r="X283" i="16"/>
  <c r="Y283" i="16"/>
  <c r="Z283" i="16"/>
  <c r="U284" i="16"/>
  <c r="V284" i="16"/>
  <c r="W284" i="16"/>
  <c r="X284" i="16"/>
  <c r="Y284" i="16"/>
  <c r="Z284" i="16"/>
  <c r="U285" i="16"/>
  <c r="V285" i="16"/>
  <c r="W285" i="16"/>
  <c r="X285" i="16"/>
  <c r="Y285" i="16"/>
  <c r="Z285" i="16"/>
  <c r="U286" i="16"/>
  <c r="V286" i="16"/>
  <c r="W286" i="16"/>
  <c r="X286" i="16"/>
  <c r="Y286" i="16"/>
  <c r="Z286" i="16"/>
  <c r="U287" i="16"/>
  <c r="V287" i="16"/>
  <c r="W287" i="16"/>
  <c r="X287" i="16"/>
  <c r="Y287" i="16"/>
  <c r="Z287" i="16"/>
  <c r="U288" i="16"/>
  <c r="V288" i="16"/>
  <c r="W288" i="16"/>
  <c r="X288" i="16"/>
  <c r="Y288" i="16"/>
  <c r="Z288" i="16"/>
  <c r="U289" i="16"/>
  <c r="V289" i="16"/>
  <c r="W289" i="16"/>
  <c r="X289" i="16"/>
  <c r="Y289" i="16"/>
  <c r="Z289" i="16"/>
  <c r="U290" i="16"/>
  <c r="V290" i="16"/>
  <c r="W290" i="16"/>
  <c r="X290" i="16"/>
  <c r="Y290" i="16"/>
  <c r="Z290" i="16"/>
  <c r="U291" i="16"/>
  <c r="V291" i="16"/>
  <c r="W291" i="16"/>
  <c r="X291" i="16"/>
  <c r="Y291" i="16"/>
  <c r="Z291" i="16"/>
  <c r="U292" i="16"/>
  <c r="V292" i="16"/>
  <c r="W292" i="16"/>
  <c r="X292" i="16"/>
  <c r="Y292" i="16"/>
  <c r="Z292" i="16"/>
  <c r="U293" i="16"/>
  <c r="V293" i="16"/>
  <c r="W293" i="16"/>
  <c r="X293" i="16"/>
  <c r="Y293" i="16"/>
  <c r="Z293" i="16"/>
  <c r="U294" i="16"/>
  <c r="V294" i="16"/>
  <c r="W294" i="16"/>
  <c r="X294" i="16"/>
  <c r="Y294" i="16"/>
  <c r="Z294" i="16"/>
  <c r="U295" i="16"/>
  <c r="V295" i="16"/>
  <c r="W295" i="16"/>
  <c r="X295" i="16"/>
  <c r="Y295" i="16"/>
  <c r="Z295" i="16"/>
  <c r="U296" i="16"/>
  <c r="V296" i="16"/>
  <c r="W296" i="16"/>
  <c r="X296" i="16"/>
  <c r="Y296" i="16"/>
  <c r="Z296" i="16"/>
  <c r="U297" i="16"/>
  <c r="V297" i="16"/>
  <c r="W297" i="16"/>
  <c r="X297" i="16"/>
  <c r="Y297" i="16"/>
  <c r="Z297" i="16"/>
  <c r="U298" i="16"/>
  <c r="V298" i="16"/>
  <c r="W298" i="16"/>
  <c r="X298" i="16"/>
  <c r="Y298" i="16"/>
  <c r="Z298" i="16"/>
  <c r="U299" i="16"/>
  <c r="V299" i="16"/>
  <c r="W299" i="16"/>
  <c r="X299" i="16"/>
  <c r="Y299" i="16"/>
  <c r="Z299" i="16"/>
  <c r="U300" i="16"/>
  <c r="V300" i="16"/>
  <c r="W300" i="16"/>
  <c r="X300" i="16"/>
  <c r="Y300" i="16"/>
  <c r="Z300" i="16"/>
  <c r="U301" i="16"/>
  <c r="V301" i="16"/>
  <c r="W301" i="16"/>
  <c r="X301" i="16"/>
  <c r="Y301" i="16"/>
  <c r="Z301" i="16"/>
  <c r="U302" i="16"/>
  <c r="V302" i="16"/>
  <c r="W302" i="16"/>
  <c r="X302" i="16"/>
  <c r="Y302" i="16"/>
  <c r="Z302" i="16"/>
  <c r="U303" i="16"/>
  <c r="V303" i="16"/>
  <c r="W303" i="16"/>
  <c r="X303" i="16"/>
  <c r="Y303" i="16"/>
  <c r="Z303" i="16"/>
  <c r="U304" i="16"/>
  <c r="V304" i="16"/>
  <c r="W304" i="16"/>
  <c r="X304" i="16"/>
  <c r="Y304" i="16"/>
  <c r="Z304" i="16"/>
  <c r="U305" i="16"/>
  <c r="V305" i="16"/>
  <c r="W305" i="16"/>
  <c r="X305" i="16"/>
  <c r="Y305" i="16"/>
  <c r="Z305" i="16"/>
  <c r="U306" i="16"/>
  <c r="V306" i="16"/>
  <c r="W306" i="16"/>
  <c r="X306" i="16"/>
  <c r="Y306" i="16"/>
  <c r="Z306" i="16"/>
  <c r="U307" i="16"/>
  <c r="V307" i="16"/>
  <c r="W307" i="16"/>
  <c r="X307" i="16"/>
  <c r="Y307" i="16"/>
  <c r="Z307" i="16"/>
  <c r="U308" i="16"/>
  <c r="V308" i="16"/>
  <c r="W308" i="16"/>
  <c r="X308" i="16"/>
  <c r="Y308" i="16"/>
  <c r="Z308" i="16"/>
  <c r="U309" i="16"/>
  <c r="V309" i="16"/>
  <c r="W309" i="16"/>
  <c r="X309" i="16"/>
  <c r="Y309" i="16"/>
  <c r="Z309" i="16"/>
  <c r="U310" i="16"/>
  <c r="V310" i="16"/>
  <c r="W310" i="16"/>
  <c r="X310" i="16"/>
  <c r="Y310" i="16"/>
  <c r="Z310" i="16"/>
  <c r="U311" i="16"/>
  <c r="V311" i="16"/>
  <c r="W311" i="16"/>
  <c r="X311" i="16"/>
  <c r="Y311" i="16"/>
  <c r="Z311" i="16"/>
  <c r="U312" i="16"/>
  <c r="V312" i="16"/>
  <c r="W312" i="16"/>
  <c r="X312" i="16"/>
  <c r="Y312" i="16"/>
  <c r="Z312" i="16"/>
  <c r="U313" i="16"/>
  <c r="V313" i="16"/>
  <c r="W313" i="16"/>
  <c r="X313" i="16"/>
  <c r="Y313" i="16"/>
  <c r="Z313" i="16"/>
  <c r="U314" i="16"/>
  <c r="V314" i="16"/>
  <c r="W314" i="16"/>
  <c r="X314" i="16"/>
  <c r="Y314" i="16"/>
  <c r="Z314" i="16"/>
  <c r="U315" i="16"/>
  <c r="V315" i="16"/>
  <c r="W315" i="16"/>
  <c r="X315" i="16"/>
  <c r="Y315" i="16"/>
  <c r="Z315" i="16"/>
  <c r="U316" i="16"/>
  <c r="V316" i="16"/>
  <c r="W316" i="16"/>
  <c r="X316" i="16"/>
  <c r="Y316" i="16"/>
  <c r="Z316" i="16"/>
  <c r="U317" i="16"/>
  <c r="V317" i="16"/>
  <c r="W317" i="16"/>
  <c r="X317" i="16"/>
  <c r="Y317" i="16"/>
  <c r="Z317" i="16"/>
  <c r="U318" i="16"/>
  <c r="V318" i="16"/>
  <c r="W318" i="16"/>
  <c r="X318" i="16"/>
  <c r="Y318" i="16"/>
  <c r="Z318" i="16"/>
  <c r="U319" i="16"/>
  <c r="V319" i="16"/>
  <c r="W319" i="16"/>
  <c r="X319" i="16"/>
  <c r="Y319" i="16"/>
  <c r="Z319" i="16"/>
  <c r="U320" i="16"/>
  <c r="V320" i="16"/>
  <c r="W320" i="16"/>
  <c r="X320" i="16"/>
  <c r="Y320" i="16"/>
  <c r="Z320" i="16"/>
  <c r="U321" i="16"/>
  <c r="V321" i="16"/>
  <c r="W321" i="16"/>
  <c r="X321" i="16"/>
  <c r="Y321" i="16"/>
  <c r="Z321" i="16"/>
  <c r="U322" i="16"/>
  <c r="V322" i="16"/>
  <c r="W322" i="16"/>
  <c r="X322" i="16"/>
  <c r="Y322" i="16"/>
  <c r="Z322" i="16"/>
  <c r="V3" i="16"/>
  <c r="W3" i="16"/>
  <c r="X3" i="16"/>
  <c r="Y3" i="16"/>
  <c r="Z3" i="16"/>
  <c r="U3" i="16"/>
  <c r="D5" i="18" l="1"/>
  <c r="AA5" i="18"/>
  <c r="E5" i="18"/>
  <c r="G5" i="18" s="1"/>
  <c r="AA6" i="18" l="1"/>
  <c r="E6" i="18"/>
  <c r="G6" i="18" s="1"/>
  <c r="F5" i="18"/>
  <c r="C5" i="18" s="1"/>
  <c r="D6" i="18"/>
  <c r="AA7" i="18" l="1"/>
  <c r="D7" i="18"/>
  <c r="E7" i="18"/>
  <c r="G7" i="18" s="1"/>
  <c r="F6" i="18"/>
  <c r="C6" i="18" s="1"/>
  <c r="AA8" i="18" l="1"/>
  <c r="E8" i="18"/>
  <c r="G8" i="18" s="1"/>
  <c r="F7" i="18"/>
  <c r="C7" i="18" s="1"/>
  <c r="D8" i="18"/>
  <c r="AA9" i="18" l="1"/>
  <c r="D9" i="18"/>
  <c r="E9" i="18"/>
  <c r="G9" i="18" s="1"/>
  <c r="F8" i="18"/>
  <c r="C8" i="18" s="1"/>
  <c r="AA10" i="18" l="1"/>
  <c r="E10" i="18"/>
  <c r="G10" i="18" s="1"/>
  <c r="F9" i="18"/>
  <c r="C9" i="18" s="1"/>
  <c r="D10" i="18"/>
  <c r="AA11" i="18" l="1"/>
  <c r="D11" i="18"/>
  <c r="E11" i="18"/>
  <c r="G11" i="18" s="1"/>
  <c r="F10" i="18"/>
  <c r="C10" i="18" s="1"/>
  <c r="AA12" i="18" l="1"/>
  <c r="E12" i="18"/>
  <c r="G12" i="18" s="1"/>
  <c r="F11" i="18"/>
  <c r="C11" i="18" s="1"/>
  <c r="D12" i="18"/>
  <c r="AA13" i="18" l="1"/>
  <c r="D13" i="18"/>
  <c r="E13" i="18"/>
  <c r="G13" i="18" s="1"/>
  <c r="F12" i="18"/>
  <c r="C12" i="18" s="1"/>
  <c r="AA14" i="18" l="1"/>
  <c r="E14" i="18"/>
  <c r="G14" i="18" s="1"/>
  <c r="F13" i="18"/>
  <c r="C13" i="18" s="1"/>
  <c r="D14" i="18"/>
  <c r="AA15" i="18" l="1"/>
  <c r="D15" i="18"/>
  <c r="E15" i="18"/>
  <c r="G15" i="18" s="1"/>
  <c r="F14" i="18"/>
  <c r="C14" i="18" s="1"/>
  <c r="AA16" i="18" l="1"/>
  <c r="E16" i="18"/>
  <c r="G16" i="18" s="1"/>
  <c r="F15" i="18"/>
  <c r="C15" i="18" s="1"/>
  <c r="D16" i="18"/>
  <c r="AA17" i="18" l="1"/>
  <c r="D17" i="18"/>
  <c r="E17" i="18"/>
  <c r="G17" i="18" s="1"/>
  <c r="F16" i="18"/>
  <c r="C16" i="18" s="1"/>
  <c r="AA18" i="18" l="1"/>
  <c r="E18" i="18"/>
  <c r="G18" i="18" s="1"/>
  <c r="F17" i="18"/>
  <c r="C17" i="18" s="1"/>
  <c r="D18" i="18"/>
  <c r="AA19" i="18" l="1"/>
  <c r="D19" i="18"/>
  <c r="E19" i="18"/>
  <c r="G19" i="18" s="1"/>
  <c r="F18" i="18"/>
  <c r="C18" i="18" s="1"/>
  <c r="AA20" i="18" l="1"/>
  <c r="E20" i="18"/>
  <c r="G20" i="18" s="1"/>
  <c r="F19" i="18"/>
  <c r="C19" i="18" s="1"/>
  <c r="D20" i="18"/>
  <c r="AA21" i="18" l="1"/>
  <c r="D21" i="18"/>
  <c r="E21" i="18"/>
  <c r="G21" i="18" s="1"/>
  <c r="F20" i="18"/>
  <c r="C20" i="18" s="1"/>
  <c r="AA22" i="18" l="1"/>
  <c r="E22" i="18"/>
  <c r="G22" i="18" s="1"/>
  <c r="F21" i="18"/>
  <c r="C21" i="18" s="1"/>
  <c r="D22" i="18"/>
  <c r="AA23" i="18" l="1"/>
  <c r="D23" i="18"/>
  <c r="E23" i="18"/>
  <c r="G23" i="18" s="1"/>
  <c r="F22" i="18"/>
  <c r="C22" i="18" s="1"/>
  <c r="AA24" i="18" l="1"/>
  <c r="E24" i="18"/>
  <c r="G24" i="18" s="1"/>
  <c r="F23" i="18"/>
  <c r="C23" i="18" s="1"/>
  <c r="D24" i="18"/>
  <c r="AA25" i="18" l="1"/>
  <c r="D25" i="18"/>
  <c r="E25" i="18"/>
  <c r="G25" i="18" s="1"/>
  <c r="F24" i="18"/>
  <c r="C24" i="18" s="1"/>
  <c r="AA26" i="18" l="1"/>
  <c r="E26" i="18"/>
  <c r="G26" i="18" s="1"/>
  <c r="F25" i="18"/>
  <c r="C25" i="18" s="1"/>
  <c r="D26" i="18"/>
  <c r="AA27" i="18" l="1"/>
  <c r="D27" i="18"/>
  <c r="E27" i="18"/>
  <c r="G27" i="18" s="1"/>
  <c r="F26" i="18"/>
  <c r="C26" i="18" s="1"/>
  <c r="AA28" i="18" l="1"/>
  <c r="E28" i="18"/>
  <c r="G28" i="18" s="1"/>
  <c r="F27" i="18"/>
  <c r="C27" i="18" s="1"/>
  <c r="D28" i="18"/>
  <c r="AA29" i="18" l="1"/>
  <c r="D29" i="18"/>
  <c r="E29" i="18"/>
  <c r="G29" i="18" s="1"/>
  <c r="F28" i="18"/>
  <c r="C28" i="18" s="1"/>
  <c r="AA30" i="18" l="1"/>
  <c r="E30" i="18"/>
  <c r="G30" i="18" s="1"/>
  <c r="F29" i="18"/>
  <c r="C29" i="18" s="1"/>
  <c r="D30" i="18"/>
  <c r="AA31" i="18" l="1"/>
  <c r="D31" i="18"/>
  <c r="E31" i="18"/>
  <c r="G31" i="18" s="1"/>
  <c r="F30" i="18"/>
  <c r="C30" i="18" s="1"/>
  <c r="AA32" i="18" l="1"/>
  <c r="E32" i="18"/>
  <c r="G32" i="18" s="1"/>
  <c r="F31" i="18"/>
  <c r="C31" i="18" s="1"/>
  <c r="D32" i="18"/>
  <c r="AA33" i="18" l="1"/>
  <c r="D33" i="18"/>
  <c r="E33" i="18"/>
  <c r="G33" i="18" s="1"/>
  <c r="F32" i="18"/>
  <c r="C32" i="18" s="1"/>
  <c r="AA34" i="18" l="1"/>
  <c r="E34" i="18"/>
  <c r="G34" i="18" s="1"/>
  <c r="F33" i="18"/>
  <c r="C33" i="18" s="1"/>
  <c r="D34" i="18"/>
  <c r="P4" i="16"/>
  <c r="Q4" i="16" s="1"/>
  <c r="P5" i="16"/>
  <c r="Q5" i="16" s="1"/>
  <c r="P6" i="16"/>
  <c r="Q6" i="16" s="1"/>
  <c r="P7" i="16"/>
  <c r="Q7" i="16" s="1"/>
  <c r="P8" i="16"/>
  <c r="Q8" i="16" s="1"/>
  <c r="P9" i="16"/>
  <c r="Q9" i="16" s="1"/>
  <c r="P10" i="16"/>
  <c r="Q10" i="16" s="1"/>
  <c r="P11" i="16"/>
  <c r="Q11" i="16" s="1"/>
  <c r="P12" i="16"/>
  <c r="Q12" i="16" s="1"/>
  <c r="P13" i="16"/>
  <c r="Q13" i="16" s="1"/>
  <c r="P14" i="16"/>
  <c r="Q14" i="16" s="1"/>
  <c r="P15" i="16"/>
  <c r="Q15" i="16" s="1"/>
  <c r="P16" i="16"/>
  <c r="Q16" i="16" s="1"/>
  <c r="P17" i="16"/>
  <c r="Q17" i="16" s="1"/>
  <c r="P18" i="16"/>
  <c r="Q18" i="16" s="1"/>
  <c r="P19" i="16"/>
  <c r="Q19" i="16" s="1"/>
  <c r="P20" i="16"/>
  <c r="Q20" i="16" s="1"/>
  <c r="P21" i="16"/>
  <c r="Q21" i="16" s="1"/>
  <c r="P22" i="16"/>
  <c r="Q22" i="16" s="1"/>
  <c r="P23" i="16"/>
  <c r="Q23" i="16" s="1"/>
  <c r="P24" i="16"/>
  <c r="Q24" i="16" s="1"/>
  <c r="P25" i="16"/>
  <c r="Q25" i="16" s="1"/>
  <c r="P26" i="16"/>
  <c r="Q26" i="16" s="1"/>
  <c r="P27" i="16"/>
  <c r="Q27" i="16" s="1"/>
  <c r="P28" i="16"/>
  <c r="Q28" i="16" s="1"/>
  <c r="P29" i="16"/>
  <c r="Q29" i="16" s="1"/>
  <c r="P30" i="16"/>
  <c r="Q30" i="16" s="1"/>
  <c r="P31" i="16"/>
  <c r="Q31" i="16" s="1"/>
  <c r="P32" i="16"/>
  <c r="Q32" i="16" s="1"/>
  <c r="P33" i="16"/>
  <c r="Q33" i="16" s="1"/>
  <c r="P34" i="16"/>
  <c r="Q34" i="16" s="1"/>
  <c r="P35" i="16"/>
  <c r="Q35" i="16" s="1"/>
  <c r="P36" i="16"/>
  <c r="Q36" i="16" s="1"/>
  <c r="P37" i="16"/>
  <c r="Q37" i="16" s="1"/>
  <c r="P38" i="16"/>
  <c r="Q38" i="16" s="1"/>
  <c r="P39" i="16"/>
  <c r="Q39" i="16" s="1"/>
  <c r="P40" i="16"/>
  <c r="Q40" i="16" s="1"/>
  <c r="P41" i="16"/>
  <c r="Q41" i="16" s="1"/>
  <c r="P42" i="16"/>
  <c r="Q42" i="16" s="1"/>
  <c r="P43" i="16"/>
  <c r="Q43" i="16" s="1"/>
  <c r="P44" i="16"/>
  <c r="Q44" i="16" s="1"/>
  <c r="P45" i="16"/>
  <c r="Q45" i="16" s="1"/>
  <c r="P46" i="16"/>
  <c r="Q46" i="16" s="1"/>
  <c r="P47" i="16"/>
  <c r="Q47" i="16" s="1"/>
  <c r="P48" i="16"/>
  <c r="Q48" i="16" s="1"/>
  <c r="P49" i="16"/>
  <c r="Q49" i="16" s="1"/>
  <c r="P50" i="16"/>
  <c r="Q50" i="16" s="1"/>
  <c r="P51" i="16"/>
  <c r="Q51" i="16" s="1"/>
  <c r="P52" i="16"/>
  <c r="Q52" i="16" s="1"/>
  <c r="P53" i="16"/>
  <c r="Q53" i="16" s="1"/>
  <c r="P54" i="16"/>
  <c r="Q54" i="16" s="1"/>
  <c r="P55" i="16"/>
  <c r="Q55" i="16" s="1"/>
  <c r="P56" i="16"/>
  <c r="Q56" i="16" s="1"/>
  <c r="P57" i="16"/>
  <c r="Q57" i="16" s="1"/>
  <c r="P58" i="16"/>
  <c r="Q58" i="16" s="1"/>
  <c r="P59" i="16"/>
  <c r="Q59" i="16" s="1"/>
  <c r="P60" i="16"/>
  <c r="Q60" i="16" s="1"/>
  <c r="P61" i="16"/>
  <c r="Q61" i="16" s="1"/>
  <c r="P62" i="16"/>
  <c r="Q62" i="16" s="1"/>
  <c r="P63" i="16"/>
  <c r="Q63" i="16" s="1"/>
  <c r="P64" i="16"/>
  <c r="Q64" i="16" s="1"/>
  <c r="P65" i="16"/>
  <c r="Q65" i="16" s="1"/>
  <c r="P66" i="16"/>
  <c r="Q66" i="16" s="1"/>
  <c r="P67" i="16"/>
  <c r="Q67" i="16" s="1"/>
  <c r="P68" i="16"/>
  <c r="Q68" i="16" s="1"/>
  <c r="P69" i="16"/>
  <c r="Q69" i="16" s="1"/>
  <c r="P70" i="16"/>
  <c r="Q70" i="16" s="1"/>
  <c r="P71" i="16"/>
  <c r="Q71" i="16" s="1"/>
  <c r="P72" i="16"/>
  <c r="Q72" i="16" s="1"/>
  <c r="P73" i="16"/>
  <c r="Q73" i="16" s="1"/>
  <c r="P74" i="16"/>
  <c r="Q74" i="16" s="1"/>
  <c r="P75" i="16"/>
  <c r="Q75" i="16" s="1"/>
  <c r="P76" i="16"/>
  <c r="Q76" i="16" s="1"/>
  <c r="P77" i="16"/>
  <c r="Q77" i="16" s="1"/>
  <c r="P78" i="16"/>
  <c r="Q78" i="16" s="1"/>
  <c r="P79" i="16"/>
  <c r="Q79" i="16" s="1"/>
  <c r="P80" i="16"/>
  <c r="Q80" i="16" s="1"/>
  <c r="P81" i="16"/>
  <c r="Q81" i="16" s="1"/>
  <c r="P82" i="16"/>
  <c r="Q82" i="16" s="1"/>
  <c r="P83" i="16"/>
  <c r="Q83" i="16" s="1"/>
  <c r="P84" i="16"/>
  <c r="Q84" i="16" s="1"/>
  <c r="P85" i="16"/>
  <c r="Q85" i="16" s="1"/>
  <c r="P86" i="16"/>
  <c r="Q86" i="16" s="1"/>
  <c r="P87" i="16"/>
  <c r="Q87" i="16" s="1"/>
  <c r="P88" i="16"/>
  <c r="Q88" i="16" s="1"/>
  <c r="P89" i="16"/>
  <c r="Q89" i="16" s="1"/>
  <c r="P90" i="16"/>
  <c r="Q90" i="16" s="1"/>
  <c r="P91" i="16"/>
  <c r="Q91" i="16" s="1"/>
  <c r="P92" i="16"/>
  <c r="Q92" i="16" s="1"/>
  <c r="P93" i="16"/>
  <c r="Q93" i="16" s="1"/>
  <c r="P94" i="16"/>
  <c r="Q94" i="16" s="1"/>
  <c r="P95" i="16"/>
  <c r="Q95" i="16" s="1"/>
  <c r="P96" i="16"/>
  <c r="Q96" i="16" s="1"/>
  <c r="P97" i="16"/>
  <c r="Q97" i="16" s="1"/>
  <c r="P98" i="16"/>
  <c r="Q98" i="16" s="1"/>
  <c r="P99" i="16"/>
  <c r="Q99" i="16" s="1"/>
  <c r="P100" i="16"/>
  <c r="Q100" i="16" s="1"/>
  <c r="P101" i="16"/>
  <c r="Q101" i="16" s="1"/>
  <c r="P102" i="16"/>
  <c r="Q102" i="16" s="1"/>
  <c r="P103" i="16"/>
  <c r="Q103" i="16" s="1"/>
  <c r="P104" i="16"/>
  <c r="Q104" i="16" s="1"/>
  <c r="P105" i="16"/>
  <c r="Q105" i="16" s="1"/>
  <c r="P106" i="16"/>
  <c r="Q106" i="16" s="1"/>
  <c r="P107" i="16"/>
  <c r="Q107" i="16" s="1"/>
  <c r="P108" i="16"/>
  <c r="Q108" i="16" s="1"/>
  <c r="P109" i="16"/>
  <c r="Q109" i="16" s="1"/>
  <c r="P110" i="16"/>
  <c r="Q110" i="16" s="1"/>
  <c r="P111" i="16"/>
  <c r="Q111" i="16" s="1"/>
  <c r="P112" i="16"/>
  <c r="Q112" i="16" s="1"/>
  <c r="P113" i="16"/>
  <c r="Q113" i="16" s="1"/>
  <c r="P114" i="16"/>
  <c r="Q114" i="16" s="1"/>
  <c r="P115" i="16"/>
  <c r="Q115" i="16" s="1"/>
  <c r="P116" i="16"/>
  <c r="Q116" i="16" s="1"/>
  <c r="P117" i="16"/>
  <c r="Q117" i="16" s="1"/>
  <c r="P118" i="16"/>
  <c r="Q118" i="16" s="1"/>
  <c r="P119" i="16"/>
  <c r="Q119" i="16" s="1"/>
  <c r="P120" i="16"/>
  <c r="Q120" i="16" s="1"/>
  <c r="P121" i="16"/>
  <c r="Q121" i="16" s="1"/>
  <c r="P122" i="16"/>
  <c r="Q122" i="16" s="1"/>
  <c r="P123" i="16"/>
  <c r="Q123" i="16" s="1"/>
  <c r="P124" i="16"/>
  <c r="Q124" i="16" s="1"/>
  <c r="P125" i="16"/>
  <c r="Q125" i="16" s="1"/>
  <c r="P126" i="16"/>
  <c r="Q126" i="16" s="1"/>
  <c r="P127" i="16"/>
  <c r="Q127" i="16" s="1"/>
  <c r="P128" i="16"/>
  <c r="Q128" i="16" s="1"/>
  <c r="P129" i="16"/>
  <c r="Q129" i="16" s="1"/>
  <c r="P130" i="16"/>
  <c r="Q130" i="16" s="1"/>
  <c r="P131" i="16"/>
  <c r="Q131" i="16" s="1"/>
  <c r="P132" i="16"/>
  <c r="Q132" i="16" s="1"/>
  <c r="P133" i="16"/>
  <c r="Q133" i="16" s="1"/>
  <c r="P134" i="16"/>
  <c r="Q134" i="16" s="1"/>
  <c r="P135" i="16"/>
  <c r="Q135" i="16" s="1"/>
  <c r="P136" i="16"/>
  <c r="Q136" i="16" s="1"/>
  <c r="P137" i="16"/>
  <c r="Q137" i="16" s="1"/>
  <c r="P138" i="16"/>
  <c r="Q138" i="16" s="1"/>
  <c r="P139" i="16"/>
  <c r="Q139" i="16" s="1"/>
  <c r="P140" i="16"/>
  <c r="Q140" i="16" s="1"/>
  <c r="P141" i="16"/>
  <c r="Q141" i="16" s="1"/>
  <c r="P142" i="16"/>
  <c r="Q142" i="16" s="1"/>
  <c r="P143" i="16"/>
  <c r="Q143" i="16" s="1"/>
  <c r="P144" i="16"/>
  <c r="Q144" i="16" s="1"/>
  <c r="P145" i="16"/>
  <c r="Q145" i="16" s="1"/>
  <c r="P146" i="16"/>
  <c r="Q146" i="16" s="1"/>
  <c r="P147" i="16"/>
  <c r="Q147" i="16" s="1"/>
  <c r="P148" i="16"/>
  <c r="Q148" i="16" s="1"/>
  <c r="P149" i="16"/>
  <c r="Q149" i="16" s="1"/>
  <c r="P150" i="16"/>
  <c r="Q150" i="16" s="1"/>
  <c r="P151" i="16"/>
  <c r="Q151" i="16" s="1"/>
  <c r="P152" i="16"/>
  <c r="Q152" i="16" s="1"/>
  <c r="P153" i="16"/>
  <c r="Q153" i="16" s="1"/>
  <c r="P154" i="16"/>
  <c r="Q154" i="16" s="1"/>
  <c r="P155" i="16"/>
  <c r="Q155" i="16" s="1"/>
  <c r="P156" i="16"/>
  <c r="Q156" i="16" s="1"/>
  <c r="P157" i="16"/>
  <c r="Q157" i="16" s="1"/>
  <c r="P158" i="16"/>
  <c r="Q158" i="16" s="1"/>
  <c r="P159" i="16"/>
  <c r="Q159" i="16" s="1"/>
  <c r="P160" i="16"/>
  <c r="Q160" i="16" s="1"/>
  <c r="P161" i="16"/>
  <c r="Q161" i="16" s="1"/>
  <c r="P162" i="16"/>
  <c r="Q162" i="16" s="1"/>
  <c r="P163" i="16"/>
  <c r="Q163" i="16" s="1"/>
  <c r="P164" i="16"/>
  <c r="Q164" i="16" s="1"/>
  <c r="P165" i="16"/>
  <c r="Q165" i="16" s="1"/>
  <c r="P166" i="16"/>
  <c r="Q166" i="16" s="1"/>
  <c r="P167" i="16"/>
  <c r="Q167" i="16" s="1"/>
  <c r="P168" i="16"/>
  <c r="Q168" i="16" s="1"/>
  <c r="P169" i="16"/>
  <c r="Q169" i="16" s="1"/>
  <c r="P170" i="16"/>
  <c r="Q170" i="16" s="1"/>
  <c r="P171" i="16"/>
  <c r="Q171" i="16" s="1"/>
  <c r="P172" i="16"/>
  <c r="Q172" i="16" s="1"/>
  <c r="P173" i="16"/>
  <c r="Q173" i="16" s="1"/>
  <c r="P174" i="16"/>
  <c r="Q174" i="16" s="1"/>
  <c r="P175" i="16"/>
  <c r="Q175" i="16" s="1"/>
  <c r="P176" i="16"/>
  <c r="Q176" i="16" s="1"/>
  <c r="P177" i="16"/>
  <c r="Q177" i="16" s="1"/>
  <c r="P178" i="16"/>
  <c r="Q178" i="16" s="1"/>
  <c r="P179" i="16"/>
  <c r="Q179" i="16" s="1"/>
  <c r="P180" i="16"/>
  <c r="Q180" i="16" s="1"/>
  <c r="P181" i="16"/>
  <c r="Q181" i="16" s="1"/>
  <c r="P182" i="16"/>
  <c r="Q182" i="16" s="1"/>
  <c r="P183" i="16"/>
  <c r="Q183" i="16" s="1"/>
  <c r="P184" i="16"/>
  <c r="Q184" i="16" s="1"/>
  <c r="P185" i="16"/>
  <c r="Q185" i="16" s="1"/>
  <c r="P186" i="16"/>
  <c r="Q186" i="16" s="1"/>
  <c r="P187" i="16"/>
  <c r="Q187" i="16" s="1"/>
  <c r="P188" i="16"/>
  <c r="Q188" i="16" s="1"/>
  <c r="P189" i="16"/>
  <c r="Q189" i="16" s="1"/>
  <c r="P190" i="16"/>
  <c r="Q190" i="16" s="1"/>
  <c r="P191" i="16"/>
  <c r="Q191" i="16" s="1"/>
  <c r="P192" i="16"/>
  <c r="Q192" i="16" s="1"/>
  <c r="P193" i="16"/>
  <c r="Q193" i="16" s="1"/>
  <c r="P194" i="16"/>
  <c r="Q194" i="16" s="1"/>
  <c r="P195" i="16"/>
  <c r="Q195" i="16" s="1"/>
  <c r="P196" i="16"/>
  <c r="Q196" i="16" s="1"/>
  <c r="P197" i="16"/>
  <c r="Q197" i="16" s="1"/>
  <c r="P198" i="16"/>
  <c r="Q198" i="16" s="1"/>
  <c r="P199" i="16"/>
  <c r="Q199" i="16" s="1"/>
  <c r="P200" i="16"/>
  <c r="Q200" i="16" s="1"/>
  <c r="P201" i="16"/>
  <c r="Q201" i="16" s="1"/>
  <c r="P202" i="16"/>
  <c r="Q202" i="16" s="1"/>
  <c r="P203" i="16"/>
  <c r="Q203" i="16" s="1"/>
  <c r="P204" i="16"/>
  <c r="Q204" i="16" s="1"/>
  <c r="P205" i="16"/>
  <c r="Q205" i="16" s="1"/>
  <c r="P206" i="16"/>
  <c r="Q206" i="16" s="1"/>
  <c r="P207" i="16"/>
  <c r="Q207" i="16" s="1"/>
  <c r="P208" i="16"/>
  <c r="Q208" i="16" s="1"/>
  <c r="P209" i="16"/>
  <c r="Q209" i="16" s="1"/>
  <c r="P210" i="16"/>
  <c r="Q210" i="16" s="1"/>
  <c r="P211" i="16"/>
  <c r="Q211" i="16" s="1"/>
  <c r="P212" i="16"/>
  <c r="Q212" i="16" s="1"/>
  <c r="P213" i="16"/>
  <c r="Q213" i="16" s="1"/>
  <c r="P214" i="16"/>
  <c r="Q214" i="16" s="1"/>
  <c r="P215" i="16"/>
  <c r="Q215" i="16" s="1"/>
  <c r="P216" i="16"/>
  <c r="Q216" i="16" s="1"/>
  <c r="P217" i="16"/>
  <c r="Q217" i="16" s="1"/>
  <c r="P218" i="16"/>
  <c r="Q218" i="16" s="1"/>
  <c r="P219" i="16"/>
  <c r="Q219" i="16" s="1"/>
  <c r="P220" i="16"/>
  <c r="Q220" i="16" s="1"/>
  <c r="P221" i="16"/>
  <c r="Q221" i="16" s="1"/>
  <c r="P222" i="16"/>
  <c r="Q222" i="16" s="1"/>
  <c r="P223" i="16"/>
  <c r="Q223" i="16" s="1"/>
  <c r="P224" i="16"/>
  <c r="Q224" i="16" s="1"/>
  <c r="P225" i="16"/>
  <c r="Q225" i="16" s="1"/>
  <c r="P226" i="16"/>
  <c r="Q226" i="16" s="1"/>
  <c r="P227" i="16"/>
  <c r="Q227" i="16" s="1"/>
  <c r="P228" i="16"/>
  <c r="Q228" i="16" s="1"/>
  <c r="P229" i="16"/>
  <c r="Q229" i="16" s="1"/>
  <c r="P230" i="16"/>
  <c r="Q230" i="16" s="1"/>
  <c r="P231" i="16"/>
  <c r="Q231" i="16" s="1"/>
  <c r="P232" i="16"/>
  <c r="Q232" i="16" s="1"/>
  <c r="P233" i="16"/>
  <c r="Q233" i="16" s="1"/>
  <c r="P234" i="16"/>
  <c r="Q234" i="16" s="1"/>
  <c r="P235" i="16"/>
  <c r="Q235" i="16" s="1"/>
  <c r="P236" i="16"/>
  <c r="Q236" i="16" s="1"/>
  <c r="P237" i="16"/>
  <c r="Q237" i="16" s="1"/>
  <c r="P238" i="16"/>
  <c r="Q238" i="16" s="1"/>
  <c r="P239" i="16"/>
  <c r="Q239" i="16" s="1"/>
  <c r="P240" i="16"/>
  <c r="Q240" i="16" s="1"/>
  <c r="P241" i="16"/>
  <c r="Q241" i="16" s="1"/>
  <c r="P242" i="16"/>
  <c r="Q242" i="16" s="1"/>
  <c r="P243" i="16"/>
  <c r="Q243" i="16" s="1"/>
  <c r="P244" i="16"/>
  <c r="Q244" i="16" s="1"/>
  <c r="P245" i="16"/>
  <c r="Q245" i="16" s="1"/>
  <c r="P246" i="16"/>
  <c r="Q246" i="16" s="1"/>
  <c r="P247" i="16"/>
  <c r="Q247" i="16" s="1"/>
  <c r="P248" i="16"/>
  <c r="Q248" i="16" s="1"/>
  <c r="P249" i="16"/>
  <c r="Q249" i="16" s="1"/>
  <c r="P250" i="16"/>
  <c r="Q250" i="16" s="1"/>
  <c r="P251" i="16"/>
  <c r="Q251" i="16" s="1"/>
  <c r="P252" i="16"/>
  <c r="Q252" i="16" s="1"/>
  <c r="P253" i="16"/>
  <c r="Q253" i="16" s="1"/>
  <c r="P254" i="16"/>
  <c r="Q254" i="16" s="1"/>
  <c r="P255" i="16"/>
  <c r="Q255" i="16" s="1"/>
  <c r="P256" i="16"/>
  <c r="Q256" i="16" s="1"/>
  <c r="P257" i="16"/>
  <c r="Q257" i="16" s="1"/>
  <c r="P258" i="16"/>
  <c r="Q258" i="16" s="1"/>
  <c r="P259" i="16"/>
  <c r="Q259" i="16" s="1"/>
  <c r="P260" i="16"/>
  <c r="Q260" i="16" s="1"/>
  <c r="P261" i="16"/>
  <c r="Q261" i="16" s="1"/>
  <c r="P262" i="16"/>
  <c r="Q262" i="16" s="1"/>
  <c r="P263" i="16"/>
  <c r="Q263" i="16" s="1"/>
  <c r="P264" i="16"/>
  <c r="Q264" i="16" s="1"/>
  <c r="P265" i="16"/>
  <c r="Q265" i="16" s="1"/>
  <c r="P266" i="16"/>
  <c r="Q266" i="16" s="1"/>
  <c r="P267" i="16"/>
  <c r="Q267" i="16" s="1"/>
  <c r="P268" i="16"/>
  <c r="Q268" i="16" s="1"/>
  <c r="P269" i="16"/>
  <c r="Q269" i="16" s="1"/>
  <c r="P270" i="16"/>
  <c r="Q270" i="16" s="1"/>
  <c r="P271" i="16"/>
  <c r="Q271" i="16" s="1"/>
  <c r="P272" i="16"/>
  <c r="Q272" i="16" s="1"/>
  <c r="P273" i="16"/>
  <c r="Q273" i="16" s="1"/>
  <c r="P274" i="16"/>
  <c r="Q274" i="16" s="1"/>
  <c r="P275" i="16"/>
  <c r="Q275" i="16" s="1"/>
  <c r="P276" i="16"/>
  <c r="Q276" i="16" s="1"/>
  <c r="P277" i="16"/>
  <c r="Q277" i="16" s="1"/>
  <c r="P278" i="16"/>
  <c r="Q278" i="16" s="1"/>
  <c r="P279" i="16"/>
  <c r="Q279" i="16" s="1"/>
  <c r="P280" i="16"/>
  <c r="Q280" i="16" s="1"/>
  <c r="P281" i="16"/>
  <c r="Q281" i="16" s="1"/>
  <c r="P282" i="16"/>
  <c r="Q282" i="16" s="1"/>
  <c r="P283" i="16"/>
  <c r="Q283" i="16" s="1"/>
  <c r="P284" i="16"/>
  <c r="Q284" i="16" s="1"/>
  <c r="P285" i="16"/>
  <c r="Q285" i="16" s="1"/>
  <c r="P286" i="16"/>
  <c r="Q286" i="16" s="1"/>
  <c r="P287" i="16"/>
  <c r="Q287" i="16" s="1"/>
  <c r="P288" i="16"/>
  <c r="Q288" i="16" s="1"/>
  <c r="P289" i="16"/>
  <c r="Q289" i="16" s="1"/>
  <c r="P290" i="16"/>
  <c r="Q290" i="16" s="1"/>
  <c r="P291" i="16"/>
  <c r="Q291" i="16" s="1"/>
  <c r="P292" i="16"/>
  <c r="Q292" i="16" s="1"/>
  <c r="P293" i="16"/>
  <c r="Q293" i="16" s="1"/>
  <c r="P294" i="16"/>
  <c r="Q294" i="16" s="1"/>
  <c r="P295" i="16"/>
  <c r="Q295" i="16" s="1"/>
  <c r="P296" i="16"/>
  <c r="Q296" i="16" s="1"/>
  <c r="P297" i="16"/>
  <c r="Q297" i="16" s="1"/>
  <c r="P298" i="16"/>
  <c r="Q298" i="16" s="1"/>
  <c r="P299" i="16"/>
  <c r="Q299" i="16" s="1"/>
  <c r="P300" i="16"/>
  <c r="Q300" i="16" s="1"/>
  <c r="P301" i="16"/>
  <c r="Q301" i="16" s="1"/>
  <c r="P302" i="16"/>
  <c r="Q302" i="16" s="1"/>
  <c r="P303" i="16"/>
  <c r="Q303" i="16" s="1"/>
  <c r="P304" i="16"/>
  <c r="Q304" i="16" s="1"/>
  <c r="P305" i="16"/>
  <c r="Q305" i="16" s="1"/>
  <c r="P306" i="16"/>
  <c r="Q306" i="16" s="1"/>
  <c r="P307" i="16"/>
  <c r="Q307" i="16" s="1"/>
  <c r="P308" i="16"/>
  <c r="Q308" i="16" s="1"/>
  <c r="P309" i="16"/>
  <c r="Q309" i="16" s="1"/>
  <c r="P310" i="16"/>
  <c r="Q310" i="16" s="1"/>
  <c r="P311" i="16"/>
  <c r="Q311" i="16" s="1"/>
  <c r="P312" i="16"/>
  <c r="Q312" i="16" s="1"/>
  <c r="P313" i="16"/>
  <c r="Q313" i="16" s="1"/>
  <c r="P314" i="16"/>
  <c r="Q314" i="16" s="1"/>
  <c r="P315" i="16"/>
  <c r="Q315" i="16" s="1"/>
  <c r="P316" i="16"/>
  <c r="Q316" i="16" s="1"/>
  <c r="P317" i="16"/>
  <c r="Q317" i="16" s="1"/>
  <c r="P318" i="16"/>
  <c r="Q318" i="16" s="1"/>
  <c r="P319" i="16"/>
  <c r="Q319" i="16" s="1"/>
  <c r="P320" i="16"/>
  <c r="Q320" i="16" s="1"/>
  <c r="P321" i="16"/>
  <c r="Q321" i="16" s="1"/>
  <c r="P322" i="16"/>
  <c r="Q322" i="16" s="1"/>
  <c r="P323" i="16"/>
  <c r="Q323" i="16" s="1"/>
  <c r="P324" i="16"/>
  <c r="Q324" i="16" s="1"/>
  <c r="P325" i="16"/>
  <c r="Q325" i="16" s="1"/>
  <c r="P326" i="16"/>
  <c r="Q326" i="16" s="1"/>
  <c r="P327" i="16"/>
  <c r="Q327" i="16" s="1"/>
  <c r="P328" i="16"/>
  <c r="Q328" i="16" s="1"/>
  <c r="P329" i="16"/>
  <c r="Q329" i="16" s="1"/>
  <c r="P330" i="16"/>
  <c r="Q330" i="16" s="1"/>
  <c r="P331" i="16"/>
  <c r="Q331" i="16" s="1"/>
  <c r="P332" i="16"/>
  <c r="Q332" i="16" s="1"/>
  <c r="P333" i="16"/>
  <c r="Q333" i="16" s="1"/>
  <c r="P334" i="16"/>
  <c r="Q334" i="16" s="1"/>
  <c r="P335" i="16"/>
  <c r="Q335" i="16" s="1"/>
  <c r="P336" i="16"/>
  <c r="Q336" i="16" s="1"/>
  <c r="P337" i="16"/>
  <c r="Q337" i="16" s="1"/>
  <c r="P338" i="16"/>
  <c r="Q338" i="16" s="1"/>
  <c r="P339" i="16"/>
  <c r="Q339" i="16" s="1"/>
  <c r="P340" i="16"/>
  <c r="Q340" i="16" s="1"/>
  <c r="P341" i="16"/>
  <c r="Q341" i="16" s="1"/>
  <c r="P342" i="16"/>
  <c r="Q342" i="16" s="1"/>
  <c r="P343" i="16"/>
  <c r="Q343" i="16" s="1"/>
  <c r="P344" i="16"/>
  <c r="Q344" i="16" s="1"/>
  <c r="P345" i="16"/>
  <c r="Q345" i="16" s="1"/>
  <c r="P346" i="16"/>
  <c r="Q346" i="16" s="1"/>
  <c r="P347" i="16"/>
  <c r="Q347" i="16" s="1"/>
  <c r="P348" i="16"/>
  <c r="Q348" i="16" s="1"/>
  <c r="P349" i="16"/>
  <c r="Q349" i="16" s="1"/>
  <c r="P350" i="16"/>
  <c r="Q350" i="16" s="1"/>
  <c r="P351" i="16"/>
  <c r="Q351" i="16" s="1"/>
  <c r="P352" i="16"/>
  <c r="Q352" i="16" s="1"/>
  <c r="P353" i="16"/>
  <c r="Q353" i="16" s="1"/>
  <c r="P354" i="16"/>
  <c r="Q354" i="16" s="1"/>
  <c r="P355" i="16"/>
  <c r="Q355" i="16" s="1"/>
  <c r="P356" i="16"/>
  <c r="Q356" i="16" s="1"/>
  <c r="P357" i="16"/>
  <c r="Q357" i="16" s="1"/>
  <c r="P358" i="16"/>
  <c r="Q358" i="16" s="1"/>
  <c r="P359" i="16"/>
  <c r="Q359" i="16" s="1"/>
  <c r="P360" i="16"/>
  <c r="Q360" i="16" s="1"/>
  <c r="P361" i="16"/>
  <c r="Q361" i="16" s="1"/>
  <c r="P362" i="16"/>
  <c r="Q362" i="16" s="1"/>
  <c r="P363" i="16"/>
  <c r="Q363" i="16" s="1"/>
  <c r="P364" i="16"/>
  <c r="Q364" i="16" s="1"/>
  <c r="P365" i="16"/>
  <c r="Q365" i="16" s="1"/>
  <c r="P366" i="16"/>
  <c r="Q366" i="16" s="1"/>
  <c r="P367" i="16"/>
  <c r="Q367" i="16" s="1"/>
  <c r="P368" i="16"/>
  <c r="Q368" i="16" s="1"/>
  <c r="P369" i="16"/>
  <c r="Q369" i="16" s="1"/>
  <c r="P370" i="16"/>
  <c r="Q370" i="16" s="1"/>
  <c r="P371" i="16"/>
  <c r="Q371" i="16" s="1"/>
  <c r="P372" i="16"/>
  <c r="Q372" i="16" s="1"/>
  <c r="P373" i="16"/>
  <c r="Q373" i="16" s="1"/>
  <c r="P374" i="16"/>
  <c r="Q374" i="16" s="1"/>
  <c r="P375" i="16"/>
  <c r="Q375" i="16" s="1"/>
  <c r="P376" i="16"/>
  <c r="Q376" i="16" s="1"/>
  <c r="P377" i="16"/>
  <c r="Q377" i="16" s="1"/>
  <c r="P378" i="16"/>
  <c r="Q378" i="16" s="1"/>
  <c r="P379" i="16"/>
  <c r="Q379" i="16" s="1"/>
  <c r="P380" i="16"/>
  <c r="Q380" i="16" s="1"/>
  <c r="P381" i="16"/>
  <c r="Q381" i="16" s="1"/>
  <c r="P382" i="16"/>
  <c r="Q382" i="16" s="1"/>
  <c r="P383" i="16"/>
  <c r="Q383" i="16" s="1"/>
  <c r="P384" i="16"/>
  <c r="Q384" i="16" s="1"/>
  <c r="P385" i="16"/>
  <c r="Q385" i="16" s="1"/>
  <c r="P386" i="16"/>
  <c r="Q386" i="16" s="1"/>
  <c r="P387" i="16"/>
  <c r="Q387" i="16" s="1"/>
  <c r="P388" i="16"/>
  <c r="Q388" i="16" s="1"/>
  <c r="P389" i="16"/>
  <c r="Q389" i="16" s="1"/>
  <c r="P390" i="16"/>
  <c r="Q390" i="16" s="1"/>
  <c r="P391" i="16"/>
  <c r="Q391" i="16" s="1"/>
  <c r="P392" i="16"/>
  <c r="Q392" i="16" s="1"/>
  <c r="P393" i="16"/>
  <c r="Q393" i="16" s="1"/>
  <c r="P394" i="16"/>
  <c r="Q394" i="16" s="1"/>
  <c r="P395" i="16"/>
  <c r="Q395" i="16" s="1"/>
  <c r="P396" i="16"/>
  <c r="Q396" i="16" s="1"/>
  <c r="P397" i="16"/>
  <c r="Q397" i="16" s="1"/>
  <c r="P398" i="16"/>
  <c r="Q398" i="16" s="1"/>
  <c r="P399" i="16"/>
  <c r="Q399" i="16" s="1"/>
  <c r="P400" i="16"/>
  <c r="Q400" i="16" s="1"/>
  <c r="P401" i="16"/>
  <c r="Q401" i="16" s="1"/>
  <c r="P402" i="16"/>
  <c r="Q402" i="16" s="1"/>
  <c r="P403" i="16"/>
  <c r="Q403" i="16" s="1"/>
  <c r="P404" i="16"/>
  <c r="Q404" i="16" s="1"/>
  <c r="P405" i="16"/>
  <c r="Q405" i="16" s="1"/>
  <c r="P406" i="16"/>
  <c r="Q406" i="16" s="1"/>
  <c r="P407" i="16"/>
  <c r="Q407" i="16" s="1"/>
  <c r="P408" i="16"/>
  <c r="Q408" i="16" s="1"/>
  <c r="P409" i="16"/>
  <c r="Q409" i="16" s="1"/>
  <c r="P410" i="16"/>
  <c r="Q410" i="16" s="1"/>
  <c r="P411" i="16"/>
  <c r="Q411" i="16" s="1"/>
  <c r="P412" i="16"/>
  <c r="Q412" i="16" s="1"/>
  <c r="P413" i="16"/>
  <c r="Q413" i="16" s="1"/>
  <c r="P414" i="16"/>
  <c r="Q414" i="16" s="1"/>
  <c r="P415" i="16"/>
  <c r="P416" i="16"/>
  <c r="Q416" i="16" s="1"/>
  <c r="P417" i="16"/>
  <c r="P418" i="16"/>
  <c r="P419" i="16"/>
  <c r="P420" i="16"/>
  <c r="P421" i="16"/>
  <c r="P422" i="16"/>
  <c r="P423" i="16"/>
  <c r="P424" i="16"/>
  <c r="P425" i="16"/>
  <c r="P426" i="16"/>
  <c r="P427" i="16"/>
  <c r="P428" i="16"/>
  <c r="P429" i="16"/>
  <c r="P430" i="16"/>
  <c r="P431" i="16"/>
  <c r="P432" i="16"/>
  <c r="P433" i="16"/>
  <c r="P434" i="16"/>
  <c r="P435" i="16"/>
  <c r="P436" i="16"/>
  <c r="P437" i="16"/>
  <c r="P438" i="16"/>
  <c r="P439" i="16"/>
  <c r="P440" i="16"/>
  <c r="P441" i="16"/>
  <c r="P442" i="16"/>
  <c r="P443" i="16"/>
  <c r="P444" i="16"/>
  <c r="P445" i="16"/>
  <c r="P446" i="16"/>
  <c r="P447" i="16"/>
  <c r="P448" i="16"/>
  <c r="P449" i="16"/>
  <c r="P450" i="16"/>
  <c r="P451" i="16"/>
  <c r="P452" i="16"/>
  <c r="P453" i="16"/>
  <c r="P454" i="16"/>
  <c r="P455" i="16"/>
  <c r="P456" i="16"/>
  <c r="P457" i="16"/>
  <c r="P458" i="16"/>
  <c r="P459" i="16"/>
  <c r="P460" i="16"/>
  <c r="P461" i="16"/>
  <c r="P462" i="16"/>
  <c r="P463" i="16"/>
  <c r="P464" i="16"/>
  <c r="P465" i="16"/>
  <c r="P466" i="16"/>
  <c r="P467" i="16"/>
  <c r="P468" i="16"/>
  <c r="P469" i="16"/>
  <c r="P470" i="16"/>
  <c r="P471" i="16"/>
  <c r="P472" i="16"/>
  <c r="P473" i="16"/>
  <c r="P474" i="16"/>
  <c r="P475" i="16"/>
  <c r="P476" i="16"/>
  <c r="P477" i="16"/>
  <c r="P478" i="16"/>
  <c r="P479" i="16"/>
  <c r="P480" i="16"/>
  <c r="P481" i="16"/>
  <c r="P482" i="16"/>
  <c r="P483" i="16"/>
  <c r="P484" i="16"/>
  <c r="P485" i="16"/>
  <c r="P486" i="16"/>
  <c r="P487" i="16"/>
  <c r="P488" i="16"/>
  <c r="P489" i="16"/>
  <c r="P490" i="16"/>
  <c r="P491" i="16"/>
  <c r="P492" i="16"/>
  <c r="P493" i="16"/>
  <c r="P494" i="16"/>
  <c r="P495" i="16"/>
  <c r="P496" i="16"/>
  <c r="P497" i="16"/>
  <c r="P498" i="16"/>
  <c r="P499" i="16"/>
  <c r="P500" i="16"/>
  <c r="P501" i="16"/>
  <c r="P502" i="16"/>
  <c r="P503" i="16"/>
  <c r="P504" i="16"/>
  <c r="P505" i="16"/>
  <c r="P506" i="16"/>
  <c r="P507" i="16"/>
  <c r="P508" i="16"/>
  <c r="P509" i="16"/>
  <c r="P510" i="16"/>
  <c r="P511" i="16"/>
  <c r="P512" i="16"/>
  <c r="P513" i="16"/>
  <c r="P514" i="16"/>
  <c r="P515" i="16"/>
  <c r="P516" i="16"/>
  <c r="P517" i="16"/>
  <c r="P518" i="16"/>
  <c r="P519" i="16"/>
  <c r="P520" i="16"/>
  <c r="P521" i="16"/>
  <c r="P522" i="16"/>
  <c r="P523" i="16"/>
  <c r="P524" i="16"/>
  <c r="P525" i="16"/>
  <c r="P526" i="16"/>
  <c r="P527" i="16"/>
  <c r="P528" i="16"/>
  <c r="P529" i="16"/>
  <c r="P530" i="16"/>
  <c r="P531" i="16"/>
  <c r="P532" i="16"/>
  <c r="P533" i="16"/>
  <c r="P534" i="16"/>
  <c r="P535" i="16"/>
  <c r="P536" i="16"/>
  <c r="P537" i="16"/>
  <c r="P538" i="16"/>
  <c r="P539" i="16"/>
  <c r="P540" i="16"/>
  <c r="P541" i="16"/>
  <c r="P542" i="16"/>
  <c r="P543" i="16"/>
  <c r="P544" i="16"/>
  <c r="P545" i="16"/>
  <c r="P546" i="16"/>
  <c r="P547" i="16"/>
  <c r="P548" i="16"/>
  <c r="P549" i="16"/>
  <c r="P550" i="16"/>
  <c r="P551" i="16"/>
  <c r="P552" i="16"/>
  <c r="P553" i="16"/>
  <c r="P554" i="16"/>
  <c r="P555" i="16"/>
  <c r="P556" i="16"/>
  <c r="P557" i="16"/>
  <c r="P558" i="16"/>
  <c r="P559" i="16"/>
  <c r="P560" i="16"/>
  <c r="P561" i="16"/>
  <c r="P562" i="16"/>
  <c r="P563" i="16"/>
  <c r="P564" i="16"/>
  <c r="P565" i="16"/>
  <c r="P566" i="16"/>
  <c r="P567" i="16"/>
  <c r="P568" i="16"/>
  <c r="P569" i="16"/>
  <c r="P570" i="16"/>
  <c r="P571" i="16"/>
  <c r="P572" i="16"/>
  <c r="P573" i="16"/>
  <c r="P574" i="16"/>
  <c r="P575" i="16"/>
  <c r="P576" i="16"/>
  <c r="P577" i="16"/>
  <c r="P578" i="16"/>
  <c r="P579" i="16"/>
  <c r="P580" i="16"/>
  <c r="P581" i="16"/>
  <c r="P582" i="16"/>
  <c r="P583" i="16"/>
  <c r="P584" i="16"/>
  <c r="P585" i="16"/>
  <c r="P586" i="16"/>
  <c r="P587" i="16"/>
  <c r="P588" i="16"/>
  <c r="P589" i="16"/>
  <c r="P590" i="16"/>
  <c r="P591" i="16"/>
  <c r="P592" i="16"/>
  <c r="P593" i="16"/>
  <c r="P594" i="16"/>
  <c r="P595" i="16"/>
  <c r="P596" i="16"/>
  <c r="P597" i="16"/>
  <c r="P598" i="16"/>
  <c r="P599" i="16"/>
  <c r="P600" i="16"/>
  <c r="P601" i="16"/>
  <c r="P602" i="16"/>
  <c r="P603" i="16"/>
  <c r="P604" i="16"/>
  <c r="P605" i="16"/>
  <c r="P606" i="16"/>
  <c r="P607" i="16"/>
  <c r="P608" i="16"/>
  <c r="P609" i="16"/>
  <c r="P610" i="16"/>
  <c r="P611" i="16"/>
  <c r="P612" i="16"/>
  <c r="P613" i="16"/>
  <c r="P614" i="16"/>
  <c r="P615" i="16"/>
  <c r="P616" i="16"/>
  <c r="P617" i="16"/>
  <c r="P618" i="16"/>
  <c r="P619" i="16"/>
  <c r="P620" i="16"/>
  <c r="P621" i="16"/>
  <c r="P622" i="16"/>
  <c r="P623" i="16"/>
  <c r="P624" i="16"/>
  <c r="P625" i="16"/>
  <c r="P626" i="16"/>
  <c r="P627" i="16"/>
  <c r="P628" i="16"/>
  <c r="P629" i="16"/>
  <c r="P630" i="16"/>
  <c r="P631" i="16"/>
  <c r="P632" i="16"/>
  <c r="P633" i="16"/>
  <c r="P634" i="16"/>
  <c r="P635" i="16"/>
  <c r="P636" i="16"/>
  <c r="P637" i="16"/>
  <c r="P638" i="16"/>
  <c r="P639" i="16"/>
  <c r="P640" i="16"/>
  <c r="P641" i="16"/>
  <c r="P642" i="16"/>
  <c r="P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O552" i="16"/>
  <c r="O553" i="16"/>
  <c r="O554" i="16"/>
  <c r="O555" i="16"/>
  <c r="O556" i="16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576" i="16"/>
  <c r="O577" i="16"/>
  <c r="O578" i="16"/>
  <c r="O579" i="16"/>
  <c r="O580" i="16"/>
  <c r="O581" i="16"/>
  <c r="O582" i="16"/>
  <c r="O583" i="16"/>
  <c r="O584" i="16"/>
  <c r="O585" i="16"/>
  <c r="O586" i="16"/>
  <c r="O587" i="16"/>
  <c r="O588" i="16"/>
  <c r="O589" i="16"/>
  <c r="O590" i="16"/>
  <c r="O591" i="16"/>
  <c r="O592" i="16"/>
  <c r="O593" i="16"/>
  <c r="O594" i="16"/>
  <c r="O595" i="16"/>
  <c r="O596" i="16"/>
  <c r="O597" i="16"/>
  <c r="O598" i="16"/>
  <c r="O599" i="16"/>
  <c r="O600" i="16"/>
  <c r="O601" i="16"/>
  <c r="O602" i="16"/>
  <c r="O603" i="16"/>
  <c r="O604" i="16"/>
  <c r="O605" i="16"/>
  <c r="O606" i="16"/>
  <c r="O607" i="16"/>
  <c r="O608" i="16"/>
  <c r="O609" i="16"/>
  <c r="O610" i="16"/>
  <c r="O611" i="16"/>
  <c r="O612" i="16"/>
  <c r="O613" i="16"/>
  <c r="O614" i="16"/>
  <c r="O615" i="16"/>
  <c r="O616" i="16"/>
  <c r="O617" i="16"/>
  <c r="O618" i="16"/>
  <c r="O619" i="16"/>
  <c r="O620" i="16"/>
  <c r="O621" i="16"/>
  <c r="O622" i="16"/>
  <c r="O623" i="16"/>
  <c r="O624" i="16"/>
  <c r="O625" i="16"/>
  <c r="O626" i="16"/>
  <c r="O627" i="16"/>
  <c r="O628" i="16"/>
  <c r="O629" i="16"/>
  <c r="O630" i="16"/>
  <c r="O631" i="16"/>
  <c r="O632" i="16"/>
  <c r="O633" i="16"/>
  <c r="O634" i="16"/>
  <c r="O635" i="16"/>
  <c r="O636" i="16"/>
  <c r="O637" i="16"/>
  <c r="O638" i="16"/>
  <c r="O639" i="16"/>
  <c r="O640" i="16"/>
  <c r="O641" i="16"/>
  <c r="O642" i="16"/>
  <c r="O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6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524" i="16"/>
  <c r="N525" i="16"/>
  <c r="N526" i="16"/>
  <c r="N527" i="16"/>
  <c r="N528" i="16"/>
  <c r="N529" i="16"/>
  <c r="N530" i="16"/>
  <c r="N531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548" i="16"/>
  <c r="N549" i="16"/>
  <c r="N550" i="16"/>
  <c r="N551" i="16"/>
  <c r="N552" i="16"/>
  <c r="N553" i="16"/>
  <c r="N554" i="16"/>
  <c r="N555" i="16"/>
  <c r="N556" i="16"/>
  <c r="N557" i="16"/>
  <c r="N558" i="16"/>
  <c r="N559" i="16"/>
  <c r="N560" i="16"/>
  <c r="N561" i="16"/>
  <c r="N562" i="16"/>
  <c r="N563" i="16"/>
  <c r="N564" i="16"/>
  <c r="N565" i="16"/>
  <c r="N566" i="16"/>
  <c r="N567" i="16"/>
  <c r="N568" i="16"/>
  <c r="N569" i="16"/>
  <c r="N570" i="16"/>
  <c r="N571" i="16"/>
  <c r="N572" i="16"/>
  <c r="N573" i="16"/>
  <c r="N574" i="16"/>
  <c r="N575" i="16"/>
  <c r="N576" i="16"/>
  <c r="N577" i="16"/>
  <c r="N578" i="16"/>
  <c r="N579" i="16"/>
  <c r="N580" i="16"/>
  <c r="N581" i="16"/>
  <c r="N582" i="16"/>
  <c r="N583" i="16"/>
  <c r="N584" i="16"/>
  <c r="N585" i="16"/>
  <c r="N586" i="16"/>
  <c r="N587" i="16"/>
  <c r="N588" i="16"/>
  <c r="N589" i="16"/>
  <c r="N590" i="16"/>
  <c r="N591" i="16"/>
  <c r="N592" i="16"/>
  <c r="N593" i="16"/>
  <c r="N594" i="16"/>
  <c r="N595" i="16"/>
  <c r="N596" i="16"/>
  <c r="N597" i="16"/>
  <c r="N598" i="16"/>
  <c r="N599" i="16"/>
  <c r="N600" i="16"/>
  <c r="N601" i="16"/>
  <c r="N602" i="16"/>
  <c r="N603" i="16"/>
  <c r="N604" i="16"/>
  <c r="N605" i="16"/>
  <c r="N606" i="16"/>
  <c r="N607" i="16"/>
  <c r="N608" i="16"/>
  <c r="N609" i="16"/>
  <c r="N610" i="16"/>
  <c r="N611" i="16"/>
  <c r="N612" i="16"/>
  <c r="N613" i="16"/>
  <c r="N614" i="16"/>
  <c r="N615" i="16"/>
  <c r="N616" i="16"/>
  <c r="N617" i="16"/>
  <c r="N618" i="16"/>
  <c r="N619" i="16"/>
  <c r="N620" i="16"/>
  <c r="N621" i="16"/>
  <c r="N622" i="16"/>
  <c r="N623" i="16"/>
  <c r="N624" i="16"/>
  <c r="N625" i="16"/>
  <c r="N626" i="16"/>
  <c r="N627" i="16"/>
  <c r="N628" i="16"/>
  <c r="N629" i="16"/>
  <c r="N630" i="16"/>
  <c r="N631" i="16"/>
  <c r="N632" i="16"/>
  <c r="N633" i="16"/>
  <c r="N634" i="16"/>
  <c r="N635" i="16"/>
  <c r="N636" i="16"/>
  <c r="N637" i="16"/>
  <c r="N638" i="16"/>
  <c r="N639" i="16"/>
  <c r="N640" i="16"/>
  <c r="N641" i="16"/>
  <c r="N642" i="16"/>
  <c r="N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L503" i="16"/>
  <c r="L504" i="16"/>
  <c r="L505" i="16"/>
  <c r="L506" i="16"/>
  <c r="L507" i="16"/>
  <c r="L508" i="16"/>
  <c r="L509" i="16"/>
  <c r="L510" i="16"/>
  <c r="L511" i="16"/>
  <c r="L512" i="16"/>
  <c r="L513" i="16"/>
  <c r="L514" i="16"/>
  <c r="L515" i="16"/>
  <c r="L516" i="16"/>
  <c r="L517" i="16"/>
  <c r="L518" i="16"/>
  <c r="L519" i="16"/>
  <c r="L520" i="16"/>
  <c r="L521" i="16"/>
  <c r="L522" i="16"/>
  <c r="L523" i="16"/>
  <c r="L524" i="16"/>
  <c r="L525" i="16"/>
  <c r="L526" i="16"/>
  <c r="L527" i="16"/>
  <c r="L528" i="16"/>
  <c r="L529" i="16"/>
  <c r="L530" i="16"/>
  <c r="L531" i="16"/>
  <c r="L532" i="16"/>
  <c r="L533" i="16"/>
  <c r="L534" i="16"/>
  <c r="L535" i="16"/>
  <c r="L536" i="16"/>
  <c r="L537" i="16"/>
  <c r="L538" i="16"/>
  <c r="L539" i="16"/>
  <c r="L540" i="16"/>
  <c r="L541" i="16"/>
  <c r="L542" i="16"/>
  <c r="L543" i="16"/>
  <c r="L544" i="16"/>
  <c r="L545" i="16"/>
  <c r="L546" i="16"/>
  <c r="L547" i="16"/>
  <c r="L548" i="16"/>
  <c r="L549" i="16"/>
  <c r="L550" i="16"/>
  <c r="L551" i="16"/>
  <c r="L552" i="16"/>
  <c r="L553" i="16"/>
  <c r="L554" i="16"/>
  <c r="L555" i="16"/>
  <c r="L556" i="16"/>
  <c r="L557" i="16"/>
  <c r="L558" i="16"/>
  <c r="L559" i="16"/>
  <c r="L560" i="16"/>
  <c r="L561" i="16"/>
  <c r="L562" i="16"/>
  <c r="L563" i="16"/>
  <c r="L564" i="16"/>
  <c r="L565" i="16"/>
  <c r="L566" i="16"/>
  <c r="L567" i="16"/>
  <c r="L568" i="16"/>
  <c r="L569" i="16"/>
  <c r="L570" i="16"/>
  <c r="L571" i="16"/>
  <c r="L572" i="16"/>
  <c r="L573" i="16"/>
  <c r="L574" i="16"/>
  <c r="L575" i="16"/>
  <c r="L576" i="16"/>
  <c r="L577" i="16"/>
  <c r="L578" i="16"/>
  <c r="L579" i="16"/>
  <c r="L580" i="16"/>
  <c r="L581" i="16"/>
  <c r="L582" i="16"/>
  <c r="L583" i="16"/>
  <c r="L584" i="16"/>
  <c r="L585" i="16"/>
  <c r="L586" i="16"/>
  <c r="L587" i="16"/>
  <c r="L588" i="16"/>
  <c r="L589" i="16"/>
  <c r="L590" i="16"/>
  <c r="L591" i="16"/>
  <c r="L592" i="16"/>
  <c r="L593" i="16"/>
  <c r="L594" i="16"/>
  <c r="L595" i="16"/>
  <c r="L596" i="16"/>
  <c r="L597" i="16"/>
  <c r="L598" i="16"/>
  <c r="L599" i="16"/>
  <c r="L600" i="16"/>
  <c r="L601" i="16"/>
  <c r="L602" i="16"/>
  <c r="L603" i="16"/>
  <c r="L604" i="16"/>
  <c r="L605" i="16"/>
  <c r="L606" i="16"/>
  <c r="L607" i="16"/>
  <c r="L608" i="16"/>
  <c r="L609" i="16"/>
  <c r="L610" i="16"/>
  <c r="L611" i="16"/>
  <c r="L612" i="16"/>
  <c r="L613" i="16"/>
  <c r="L614" i="16"/>
  <c r="L615" i="16"/>
  <c r="L616" i="16"/>
  <c r="L617" i="16"/>
  <c r="L618" i="16"/>
  <c r="L619" i="16"/>
  <c r="L620" i="16"/>
  <c r="L621" i="16"/>
  <c r="L622" i="16"/>
  <c r="L623" i="16"/>
  <c r="L624" i="16"/>
  <c r="L625" i="16"/>
  <c r="L626" i="16"/>
  <c r="L627" i="16"/>
  <c r="L628" i="16"/>
  <c r="L629" i="16"/>
  <c r="L630" i="16"/>
  <c r="L631" i="16"/>
  <c r="L632" i="16"/>
  <c r="L633" i="16"/>
  <c r="L634" i="16"/>
  <c r="L635" i="16"/>
  <c r="L636" i="16"/>
  <c r="L637" i="16"/>
  <c r="L638" i="16"/>
  <c r="L639" i="16"/>
  <c r="L640" i="16"/>
  <c r="L641" i="16"/>
  <c r="L642" i="16"/>
  <c r="L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470" i="16"/>
  <c r="K471" i="16"/>
  <c r="K472" i="16"/>
  <c r="K473" i="16"/>
  <c r="K474" i="16"/>
  <c r="K475" i="16"/>
  <c r="K476" i="16"/>
  <c r="K477" i="16"/>
  <c r="K478" i="16"/>
  <c r="K479" i="16"/>
  <c r="K480" i="16"/>
  <c r="K481" i="16"/>
  <c r="K482" i="16"/>
  <c r="K483" i="16"/>
  <c r="K484" i="16"/>
  <c r="K485" i="16"/>
  <c r="K486" i="16"/>
  <c r="K487" i="16"/>
  <c r="K488" i="16"/>
  <c r="K489" i="16"/>
  <c r="K490" i="16"/>
  <c r="K491" i="16"/>
  <c r="K492" i="16"/>
  <c r="K493" i="16"/>
  <c r="K494" i="16"/>
  <c r="K495" i="16"/>
  <c r="K496" i="16"/>
  <c r="K497" i="16"/>
  <c r="K498" i="16"/>
  <c r="K499" i="16"/>
  <c r="K500" i="16"/>
  <c r="K501" i="16"/>
  <c r="K502" i="16"/>
  <c r="K503" i="16"/>
  <c r="K504" i="16"/>
  <c r="K505" i="16"/>
  <c r="K506" i="16"/>
  <c r="K507" i="16"/>
  <c r="K508" i="16"/>
  <c r="K509" i="16"/>
  <c r="K510" i="16"/>
  <c r="K511" i="16"/>
  <c r="K512" i="16"/>
  <c r="K513" i="16"/>
  <c r="K514" i="16"/>
  <c r="K515" i="16"/>
  <c r="K516" i="16"/>
  <c r="K517" i="16"/>
  <c r="K518" i="16"/>
  <c r="K519" i="16"/>
  <c r="K520" i="16"/>
  <c r="K521" i="16"/>
  <c r="K522" i="16"/>
  <c r="K523" i="16"/>
  <c r="K524" i="16"/>
  <c r="K525" i="16"/>
  <c r="K526" i="16"/>
  <c r="K527" i="16"/>
  <c r="K528" i="16"/>
  <c r="K529" i="16"/>
  <c r="K530" i="16"/>
  <c r="K531" i="16"/>
  <c r="K532" i="16"/>
  <c r="K533" i="16"/>
  <c r="K534" i="16"/>
  <c r="K535" i="16"/>
  <c r="K536" i="16"/>
  <c r="K537" i="16"/>
  <c r="K538" i="16"/>
  <c r="K539" i="16"/>
  <c r="K540" i="16"/>
  <c r="K541" i="16"/>
  <c r="K542" i="16"/>
  <c r="K543" i="16"/>
  <c r="K544" i="16"/>
  <c r="K545" i="16"/>
  <c r="K546" i="16"/>
  <c r="K547" i="16"/>
  <c r="K548" i="16"/>
  <c r="K549" i="16"/>
  <c r="K550" i="16"/>
  <c r="K551" i="16"/>
  <c r="K552" i="16"/>
  <c r="K553" i="16"/>
  <c r="K554" i="16"/>
  <c r="K555" i="16"/>
  <c r="K556" i="16"/>
  <c r="K557" i="16"/>
  <c r="K558" i="16"/>
  <c r="K559" i="16"/>
  <c r="K560" i="16"/>
  <c r="K561" i="16"/>
  <c r="K562" i="16"/>
  <c r="K563" i="16"/>
  <c r="K564" i="16"/>
  <c r="K565" i="16"/>
  <c r="K566" i="16"/>
  <c r="K567" i="16"/>
  <c r="K568" i="16"/>
  <c r="K569" i="16"/>
  <c r="K570" i="16"/>
  <c r="K571" i="16"/>
  <c r="K572" i="16"/>
  <c r="K573" i="16"/>
  <c r="K574" i="16"/>
  <c r="K575" i="16"/>
  <c r="K576" i="16"/>
  <c r="K577" i="16"/>
  <c r="K578" i="16"/>
  <c r="K579" i="16"/>
  <c r="K580" i="16"/>
  <c r="K581" i="16"/>
  <c r="K582" i="16"/>
  <c r="K583" i="16"/>
  <c r="K584" i="16"/>
  <c r="K585" i="16"/>
  <c r="K586" i="16"/>
  <c r="K587" i="16"/>
  <c r="K588" i="16"/>
  <c r="K589" i="16"/>
  <c r="K590" i="16"/>
  <c r="K591" i="16"/>
  <c r="K592" i="16"/>
  <c r="K593" i="16"/>
  <c r="K594" i="16"/>
  <c r="K595" i="16"/>
  <c r="K596" i="16"/>
  <c r="K597" i="16"/>
  <c r="K598" i="16"/>
  <c r="K599" i="16"/>
  <c r="K600" i="16"/>
  <c r="K601" i="16"/>
  <c r="K602" i="16"/>
  <c r="K603" i="16"/>
  <c r="K604" i="16"/>
  <c r="K605" i="16"/>
  <c r="K606" i="16"/>
  <c r="K607" i="16"/>
  <c r="K608" i="16"/>
  <c r="K609" i="16"/>
  <c r="K610" i="16"/>
  <c r="K611" i="16"/>
  <c r="K612" i="16"/>
  <c r="K613" i="16"/>
  <c r="K614" i="16"/>
  <c r="K615" i="16"/>
  <c r="K616" i="16"/>
  <c r="K617" i="16"/>
  <c r="K618" i="16"/>
  <c r="K619" i="16"/>
  <c r="K620" i="16"/>
  <c r="K621" i="16"/>
  <c r="K622" i="16"/>
  <c r="K623" i="16"/>
  <c r="K624" i="16"/>
  <c r="K625" i="16"/>
  <c r="K626" i="16"/>
  <c r="K627" i="16"/>
  <c r="K628" i="16"/>
  <c r="K629" i="16"/>
  <c r="K630" i="16"/>
  <c r="K631" i="16"/>
  <c r="K632" i="16"/>
  <c r="K633" i="16"/>
  <c r="K634" i="16"/>
  <c r="K635" i="16"/>
  <c r="K636" i="16"/>
  <c r="K637" i="16"/>
  <c r="K638" i="16"/>
  <c r="K639" i="16"/>
  <c r="K640" i="16"/>
  <c r="K641" i="16"/>
  <c r="K642" i="16"/>
  <c r="K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J503" i="16"/>
  <c r="J504" i="16"/>
  <c r="J505" i="16"/>
  <c r="J506" i="16"/>
  <c r="J507" i="16"/>
  <c r="J508" i="16"/>
  <c r="J509" i="16"/>
  <c r="J510" i="16"/>
  <c r="J511" i="16"/>
  <c r="J512" i="16"/>
  <c r="J513" i="16"/>
  <c r="J514" i="16"/>
  <c r="J515" i="16"/>
  <c r="J516" i="16"/>
  <c r="J517" i="16"/>
  <c r="J518" i="16"/>
  <c r="J519" i="16"/>
  <c r="J520" i="16"/>
  <c r="J521" i="16"/>
  <c r="J522" i="16"/>
  <c r="J523" i="16"/>
  <c r="J524" i="16"/>
  <c r="J525" i="16"/>
  <c r="J526" i="16"/>
  <c r="J527" i="16"/>
  <c r="J528" i="16"/>
  <c r="J529" i="16"/>
  <c r="J530" i="16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548" i="16"/>
  <c r="J549" i="16"/>
  <c r="J550" i="16"/>
  <c r="J551" i="16"/>
  <c r="J552" i="16"/>
  <c r="J553" i="16"/>
  <c r="J554" i="16"/>
  <c r="J555" i="16"/>
  <c r="J556" i="16"/>
  <c r="J557" i="16"/>
  <c r="J558" i="16"/>
  <c r="J559" i="16"/>
  <c r="J560" i="16"/>
  <c r="J561" i="16"/>
  <c r="J562" i="16"/>
  <c r="J563" i="16"/>
  <c r="J564" i="16"/>
  <c r="J565" i="16"/>
  <c r="J566" i="16"/>
  <c r="J567" i="16"/>
  <c r="J568" i="16"/>
  <c r="J569" i="16"/>
  <c r="J570" i="16"/>
  <c r="J571" i="16"/>
  <c r="J572" i="16"/>
  <c r="J573" i="16"/>
  <c r="J574" i="16"/>
  <c r="J575" i="16"/>
  <c r="J576" i="16"/>
  <c r="J577" i="16"/>
  <c r="J578" i="16"/>
  <c r="J579" i="16"/>
  <c r="J580" i="16"/>
  <c r="J581" i="16"/>
  <c r="J582" i="16"/>
  <c r="J583" i="16"/>
  <c r="J584" i="16"/>
  <c r="J585" i="16"/>
  <c r="J586" i="16"/>
  <c r="J587" i="16"/>
  <c r="J588" i="16"/>
  <c r="J589" i="16"/>
  <c r="J590" i="16"/>
  <c r="J591" i="16"/>
  <c r="J592" i="16"/>
  <c r="J593" i="16"/>
  <c r="J594" i="16"/>
  <c r="J595" i="16"/>
  <c r="J596" i="16"/>
  <c r="J597" i="16"/>
  <c r="J598" i="16"/>
  <c r="J599" i="16"/>
  <c r="J600" i="16"/>
  <c r="J601" i="16"/>
  <c r="J602" i="16"/>
  <c r="J603" i="16"/>
  <c r="J604" i="16"/>
  <c r="J605" i="16"/>
  <c r="J606" i="16"/>
  <c r="J607" i="16"/>
  <c r="J608" i="16"/>
  <c r="J609" i="16"/>
  <c r="J610" i="16"/>
  <c r="J611" i="16"/>
  <c r="J612" i="16"/>
  <c r="J613" i="16"/>
  <c r="J614" i="16"/>
  <c r="J615" i="16"/>
  <c r="J616" i="16"/>
  <c r="J617" i="16"/>
  <c r="J618" i="16"/>
  <c r="J619" i="16"/>
  <c r="J620" i="16"/>
  <c r="J621" i="16"/>
  <c r="J622" i="16"/>
  <c r="J623" i="16"/>
  <c r="J624" i="16"/>
  <c r="J625" i="16"/>
  <c r="J626" i="16"/>
  <c r="J627" i="16"/>
  <c r="J628" i="16"/>
  <c r="J629" i="16"/>
  <c r="J630" i="16"/>
  <c r="J631" i="16"/>
  <c r="J632" i="16"/>
  <c r="J633" i="16"/>
  <c r="J634" i="16"/>
  <c r="J635" i="16"/>
  <c r="J636" i="16"/>
  <c r="J637" i="16"/>
  <c r="J638" i="16"/>
  <c r="J639" i="16"/>
  <c r="J640" i="16"/>
  <c r="J641" i="16"/>
  <c r="J642" i="16"/>
  <c r="J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611" i="16"/>
  <c r="I612" i="16"/>
  <c r="I613" i="16"/>
  <c r="I614" i="16"/>
  <c r="I615" i="16"/>
  <c r="I616" i="16"/>
  <c r="I617" i="16"/>
  <c r="I618" i="16"/>
  <c r="I619" i="16"/>
  <c r="I620" i="16"/>
  <c r="I621" i="16"/>
  <c r="I622" i="16"/>
  <c r="I623" i="16"/>
  <c r="I624" i="16"/>
  <c r="I625" i="16"/>
  <c r="I626" i="16"/>
  <c r="I627" i="16"/>
  <c r="I628" i="16"/>
  <c r="I629" i="16"/>
  <c r="I630" i="16"/>
  <c r="I631" i="16"/>
  <c r="I632" i="16"/>
  <c r="I633" i="16"/>
  <c r="I634" i="16"/>
  <c r="I635" i="16"/>
  <c r="I636" i="16"/>
  <c r="I637" i="16"/>
  <c r="I638" i="16"/>
  <c r="I639" i="16"/>
  <c r="I640" i="16"/>
  <c r="I641" i="16"/>
  <c r="I642" i="16"/>
  <c r="I3" i="16"/>
  <c r="M30" i="11"/>
  <c r="M31" i="11"/>
  <c r="M32" i="11"/>
  <c r="M33" i="11"/>
  <c r="M29" i="11"/>
  <c r="N29" i="11" s="1"/>
  <c r="N33" i="11"/>
  <c r="N32" i="11"/>
  <c r="N31" i="11"/>
  <c r="N30" i="11"/>
  <c r="AB3" i="18"/>
  <c r="H3" i="18" s="1"/>
  <c r="C642" i="16"/>
  <c r="C641" i="16"/>
  <c r="C640" i="16"/>
  <c r="C639" i="16"/>
  <c r="C638" i="16"/>
  <c r="C637" i="16"/>
  <c r="C636" i="16"/>
  <c r="C635" i="16"/>
  <c r="C634" i="16"/>
  <c r="C633" i="16"/>
  <c r="C632" i="16"/>
  <c r="C631" i="16"/>
  <c r="C630" i="16"/>
  <c r="C629" i="16"/>
  <c r="C628" i="16"/>
  <c r="C627" i="16"/>
  <c r="C626" i="16"/>
  <c r="C625" i="16"/>
  <c r="C624" i="16"/>
  <c r="C623" i="16"/>
  <c r="C622" i="16"/>
  <c r="C621" i="16"/>
  <c r="C620" i="16"/>
  <c r="C619" i="16"/>
  <c r="C618" i="16"/>
  <c r="C617" i="16"/>
  <c r="C616" i="16"/>
  <c r="C615" i="16"/>
  <c r="C614" i="16"/>
  <c r="C613" i="16"/>
  <c r="C612" i="16"/>
  <c r="C611" i="16"/>
  <c r="C610" i="16"/>
  <c r="C609" i="16"/>
  <c r="C608" i="16"/>
  <c r="C607" i="16"/>
  <c r="C606" i="16"/>
  <c r="C605" i="16"/>
  <c r="C604" i="16"/>
  <c r="C603" i="16"/>
  <c r="C602" i="16"/>
  <c r="C601" i="16"/>
  <c r="C600" i="16"/>
  <c r="C599" i="16"/>
  <c r="C598" i="16"/>
  <c r="C597" i="16"/>
  <c r="C596" i="16"/>
  <c r="C595" i="16"/>
  <c r="C594" i="16"/>
  <c r="C593" i="16"/>
  <c r="C592" i="16"/>
  <c r="C591" i="16"/>
  <c r="C590" i="16"/>
  <c r="C589" i="16"/>
  <c r="C588" i="16"/>
  <c r="C587" i="16"/>
  <c r="C586" i="16"/>
  <c r="C585" i="16"/>
  <c r="C584" i="16"/>
  <c r="C583" i="16"/>
  <c r="C582" i="16"/>
  <c r="C581" i="16"/>
  <c r="C580" i="16"/>
  <c r="C579" i="16"/>
  <c r="C578" i="16"/>
  <c r="C577" i="16"/>
  <c r="C576" i="16"/>
  <c r="C575" i="16"/>
  <c r="C574" i="16"/>
  <c r="C573" i="16"/>
  <c r="C572" i="16"/>
  <c r="C571" i="16"/>
  <c r="C570" i="16"/>
  <c r="C569" i="16"/>
  <c r="C568" i="16"/>
  <c r="C567" i="16"/>
  <c r="C566" i="16"/>
  <c r="C565" i="16"/>
  <c r="C564" i="16"/>
  <c r="C563" i="16"/>
  <c r="C562" i="16"/>
  <c r="C561" i="16"/>
  <c r="C560" i="16"/>
  <c r="C559" i="16"/>
  <c r="C558" i="16"/>
  <c r="C557" i="16"/>
  <c r="C556" i="16"/>
  <c r="C555" i="16"/>
  <c r="C554" i="16"/>
  <c r="C553" i="16"/>
  <c r="C552" i="16"/>
  <c r="C551" i="16"/>
  <c r="C550" i="16"/>
  <c r="C549" i="16"/>
  <c r="C548" i="16"/>
  <c r="C547" i="16"/>
  <c r="C546" i="16"/>
  <c r="C545" i="16"/>
  <c r="C544" i="16"/>
  <c r="C543" i="16"/>
  <c r="C542" i="16"/>
  <c r="C541" i="16"/>
  <c r="C540" i="16"/>
  <c r="C539" i="16"/>
  <c r="C538" i="16"/>
  <c r="C537" i="16"/>
  <c r="C536" i="16"/>
  <c r="C535" i="16"/>
  <c r="C534" i="16"/>
  <c r="C533" i="16"/>
  <c r="C532" i="16"/>
  <c r="C531" i="16"/>
  <c r="C530" i="16"/>
  <c r="C529" i="16"/>
  <c r="C528" i="16"/>
  <c r="C527" i="16"/>
  <c r="C526" i="16"/>
  <c r="C525" i="16"/>
  <c r="C524" i="16"/>
  <c r="C523" i="16"/>
  <c r="C522" i="16"/>
  <c r="C521" i="16"/>
  <c r="C520" i="16"/>
  <c r="C519" i="16"/>
  <c r="C518" i="16"/>
  <c r="C517" i="16"/>
  <c r="C516" i="16"/>
  <c r="C515" i="16"/>
  <c r="C514" i="16"/>
  <c r="C513" i="16"/>
  <c r="C512" i="16"/>
  <c r="C511" i="16"/>
  <c r="C510" i="16"/>
  <c r="C509" i="16"/>
  <c r="C508" i="16"/>
  <c r="C507" i="16"/>
  <c r="C506" i="16"/>
  <c r="C505" i="16"/>
  <c r="C504" i="16"/>
  <c r="C503" i="16"/>
  <c r="C502" i="16"/>
  <c r="C501" i="16"/>
  <c r="C500" i="16"/>
  <c r="C499" i="16"/>
  <c r="C498" i="16"/>
  <c r="C497" i="16"/>
  <c r="C496" i="16"/>
  <c r="C495" i="16"/>
  <c r="C494" i="16"/>
  <c r="C493" i="16"/>
  <c r="C492" i="16"/>
  <c r="C491" i="16"/>
  <c r="C490" i="16"/>
  <c r="C489" i="16"/>
  <c r="C488" i="16"/>
  <c r="C487" i="16"/>
  <c r="C486" i="16"/>
  <c r="C485" i="16"/>
  <c r="C484" i="16"/>
  <c r="C483" i="16"/>
  <c r="C482" i="16"/>
  <c r="C481" i="16"/>
  <c r="C480" i="16"/>
  <c r="C479" i="16"/>
  <c r="C478" i="16"/>
  <c r="C477" i="16"/>
  <c r="C476" i="16"/>
  <c r="C475" i="16"/>
  <c r="C474" i="16"/>
  <c r="C473" i="16"/>
  <c r="C472" i="16"/>
  <c r="C471" i="16"/>
  <c r="C470" i="16"/>
  <c r="C469" i="16"/>
  <c r="C468" i="16"/>
  <c r="C467" i="16"/>
  <c r="C466" i="16"/>
  <c r="C465" i="16"/>
  <c r="C464" i="16"/>
  <c r="C463" i="16"/>
  <c r="C462" i="16"/>
  <c r="C461" i="16"/>
  <c r="C460" i="16"/>
  <c r="C459" i="16"/>
  <c r="C458" i="16"/>
  <c r="C457" i="16"/>
  <c r="C456" i="16"/>
  <c r="C455" i="16"/>
  <c r="C454" i="16"/>
  <c r="C453" i="16"/>
  <c r="C452" i="16"/>
  <c r="C451" i="16"/>
  <c r="C450" i="16"/>
  <c r="C449" i="16"/>
  <c r="C448" i="16"/>
  <c r="C447" i="16"/>
  <c r="C446" i="16"/>
  <c r="C445" i="16"/>
  <c r="C444" i="16"/>
  <c r="C443" i="16"/>
  <c r="C442" i="16"/>
  <c r="C441" i="16"/>
  <c r="C440" i="16"/>
  <c r="C439" i="16"/>
  <c r="C438" i="16"/>
  <c r="C437" i="16"/>
  <c r="C436" i="16"/>
  <c r="C435" i="16"/>
  <c r="C434" i="16"/>
  <c r="C433" i="16"/>
  <c r="C432" i="16"/>
  <c r="C431" i="16"/>
  <c r="C430" i="16"/>
  <c r="C429" i="16"/>
  <c r="C428" i="16"/>
  <c r="C427" i="16"/>
  <c r="C426" i="16"/>
  <c r="C425" i="16"/>
  <c r="C424" i="16"/>
  <c r="C423" i="16"/>
  <c r="C422" i="16"/>
  <c r="C421" i="16"/>
  <c r="C420" i="16"/>
  <c r="C419" i="16"/>
  <c r="C418" i="16"/>
  <c r="C417" i="16"/>
  <c r="C416" i="16"/>
  <c r="C415" i="16"/>
  <c r="C414" i="16"/>
  <c r="C413" i="16"/>
  <c r="C412" i="16"/>
  <c r="C411" i="16"/>
  <c r="C410" i="16"/>
  <c r="C409" i="16"/>
  <c r="C408" i="16"/>
  <c r="C407" i="16"/>
  <c r="C406" i="16"/>
  <c r="C405" i="16"/>
  <c r="C404" i="16"/>
  <c r="C403" i="16"/>
  <c r="C402" i="16"/>
  <c r="C401" i="16"/>
  <c r="C400" i="16"/>
  <c r="C399" i="16"/>
  <c r="C398" i="16"/>
  <c r="C397" i="16"/>
  <c r="C396" i="16"/>
  <c r="C395" i="16"/>
  <c r="C394" i="16"/>
  <c r="C393" i="16"/>
  <c r="C392" i="16"/>
  <c r="C391" i="16"/>
  <c r="C390" i="16"/>
  <c r="C389" i="16"/>
  <c r="C388" i="16"/>
  <c r="C387" i="16"/>
  <c r="C386" i="16"/>
  <c r="C385" i="16"/>
  <c r="C384" i="16"/>
  <c r="C383" i="16"/>
  <c r="C382" i="16"/>
  <c r="C381" i="16"/>
  <c r="C380" i="16"/>
  <c r="C379" i="16"/>
  <c r="C378" i="16"/>
  <c r="C377" i="16"/>
  <c r="C376" i="16"/>
  <c r="C375" i="16"/>
  <c r="C374" i="16"/>
  <c r="C373" i="16"/>
  <c r="C372" i="16"/>
  <c r="C371" i="16"/>
  <c r="C370" i="16"/>
  <c r="C369" i="16"/>
  <c r="C368" i="16"/>
  <c r="C367" i="16"/>
  <c r="C366" i="16"/>
  <c r="C365" i="16"/>
  <c r="C364" i="16"/>
  <c r="C363" i="16"/>
  <c r="C362" i="16"/>
  <c r="C361" i="16"/>
  <c r="C360" i="16"/>
  <c r="C359" i="16"/>
  <c r="C358" i="16"/>
  <c r="C357" i="16"/>
  <c r="C356" i="16"/>
  <c r="C355" i="16"/>
  <c r="C354" i="16"/>
  <c r="C353" i="16"/>
  <c r="C352" i="16"/>
  <c r="C351" i="16"/>
  <c r="C350" i="16"/>
  <c r="C349" i="16"/>
  <c r="C348" i="16"/>
  <c r="C347" i="16"/>
  <c r="C346" i="16"/>
  <c r="C345" i="16"/>
  <c r="C344" i="16"/>
  <c r="C343" i="16"/>
  <c r="C342" i="16"/>
  <c r="C341" i="16"/>
  <c r="C340" i="16"/>
  <c r="C339" i="16"/>
  <c r="C338" i="16"/>
  <c r="C337" i="16"/>
  <c r="C336" i="16"/>
  <c r="C335" i="16"/>
  <c r="C334" i="16"/>
  <c r="C333" i="16"/>
  <c r="C332" i="16"/>
  <c r="C331" i="16"/>
  <c r="C330" i="16"/>
  <c r="C329" i="16"/>
  <c r="C328" i="16"/>
  <c r="C327" i="16"/>
  <c r="C326" i="16"/>
  <c r="C325" i="16"/>
  <c r="C324" i="16"/>
  <c r="C323" i="16"/>
  <c r="C322" i="16"/>
  <c r="C321" i="16"/>
  <c r="C320" i="16"/>
  <c r="C319" i="16"/>
  <c r="C318" i="16"/>
  <c r="C317" i="16"/>
  <c r="C316" i="16"/>
  <c r="C315" i="16"/>
  <c r="C314" i="16"/>
  <c r="C313" i="16"/>
  <c r="C312" i="16"/>
  <c r="C311" i="16"/>
  <c r="C310" i="16"/>
  <c r="C309" i="16"/>
  <c r="C308" i="16"/>
  <c r="C307" i="16"/>
  <c r="C306" i="16"/>
  <c r="C305" i="16"/>
  <c r="C304" i="16"/>
  <c r="C303" i="16"/>
  <c r="C302" i="16"/>
  <c r="C301" i="16"/>
  <c r="C300" i="16"/>
  <c r="C299" i="16"/>
  <c r="C298" i="16"/>
  <c r="C297" i="16"/>
  <c r="C296" i="16"/>
  <c r="C295" i="16"/>
  <c r="C294" i="16"/>
  <c r="C293" i="16"/>
  <c r="C292" i="16"/>
  <c r="C291" i="16"/>
  <c r="C290" i="16"/>
  <c r="C289" i="16"/>
  <c r="C288" i="16"/>
  <c r="C287" i="16"/>
  <c r="C286" i="16"/>
  <c r="C285" i="16"/>
  <c r="C284" i="16"/>
  <c r="C283" i="16"/>
  <c r="C282" i="16"/>
  <c r="C281" i="16"/>
  <c r="C280" i="16"/>
  <c r="C279" i="16"/>
  <c r="C278" i="16"/>
  <c r="C277" i="16"/>
  <c r="C276" i="16"/>
  <c r="C275" i="16"/>
  <c r="C274" i="16"/>
  <c r="C273" i="16"/>
  <c r="C272" i="16"/>
  <c r="C271" i="16"/>
  <c r="C270" i="16"/>
  <c r="C269" i="16"/>
  <c r="C268" i="16"/>
  <c r="C267" i="16"/>
  <c r="C266" i="16"/>
  <c r="C265" i="16"/>
  <c r="C264" i="16"/>
  <c r="C263" i="16"/>
  <c r="C262" i="16"/>
  <c r="C261" i="16"/>
  <c r="C260" i="16"/>
  <c r="C259" i="16"/>
  <c r="C258" i="16"/>
  <c r="C257" i="16"/>
  <c r="C256" i="16"/>
  <c r="C255" i="16"/>
  <c r="C254" i="16"/>
  <c r="C253" i="16"/>
  <c r="C252" i="16"/>
  <c r="C251" i="16"/>
  <c r="C250" i="16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D66" i="16"/>
  <c r="D98" i="16" s="1"/>
  <c r="D130" i="16" s="1"/>
  <c r="D162" i="16" s="1"/>
  <c r="D194" i="16" s="1"/>
  <c r="D226" i="16" s="1"/>
  <c r="D258" i="16" s="1"/>
  <c r="D290" i="16" s="1"/>
  <c r="D322" i="16" s="1"/>
  <c r="D354" i="16" s="1"/>
  <c r="D386" i="16" s="1"/>
  <c r="D418" i="16" s="1"/>
  <c r="D450" i="16" s="1"/>
  <c r="D482" i="16" s="1"/>
  <c r="D514" i="16" s="1"/>
  <c r="D546" i="16" s="1"/>
  <c r="D578" i="16" s="1"/>
  <c r="D610" i="16" s="1"/>
  <c r="D642" i="16" s="1"/>
  <c r="C66" i="16"/>
  <c r="D65" i="16"/>
  <c r="D97" i="16" s="1"/>
  <c r="D129" i="16" s="1"/>
  <c r="D161" i="16" s="1"/>
  <c r="D193" i="16" s="1"/>
  <c r="D225" i="16" s="1"/>
  <c r="D257" i="16" s="1"/>
  <c r="D289" i="16" s="1"/>
  <c r="D321" i="16" s="1"/>
  <c r="D353" i="16" s="1"/>
  <c r="D385" i="16" s="1"/>
  <c r="D417" i="16" s="1"/>
  <c r="D449" i="16" s="1"/>
  <c r="D481" i="16" s="1"/>
  <c r="D513" i="16" s="1"/>
  <c r="D545" i="16" s="1"/>
  <c r="D577" i="16" s="1"/>
  <c r="D609" i="16" s="1"/>
  <c r="D641" i="16" s="1"/>
  <c r="C65" i="16"/>
  <c r="D64" i="16"/>
  <c r="D96" i="16" s="1"/>
  <c r="D128" i="16" s="1"/>
  <c r="D160" i="16" s="1"/>
  <c r="D192" i="16" s="1"/>
  <c r="D224" i="16" s="1"/>
  <c r="D256" i="16" s="1"/>
  <c r="D288" i="16" s="1"/>
  <c r="D320" i="16" s="1"/>
  <c r="D352" i="16" s="1"/>
  <c r="D384" i="16" s="1"/>
  <c r="D416" i="16" s="1"/>
  <c r="D448" i="16" s="1"/>
  <c r="D480" i="16" s="1"/>
  <c r="D512" i="16" s="1"/>
  <c r="D544" i="16" s="1"/>
  <c r="D576" i="16" s="1"/>
  <c r="D608" i="16" s="1"/>
  <c r="D640" i="16" s="1"/>
  <c r="C64" i="16"/>
  <c r="D63" i="16"/>
  <c r="D95" i="16" s="1"/>
  <c r="D127" i="16" s="1"/>
  <c r="D159" i="16" s="1"/>
  <c r="D191" i="16" s="1"/>
  <c r="D223" i="16" s="1"/>
  <c r="D255" i="16" s="1"/>
  <c r="D287" i="16" s="1"/>
  <c r="D319" i="16" s="1"/>
  <c r="D351" i="16" s="1"/>
  <c r="D383" i="16" s="1"/>
  <c r="D415" i="16" s="1"/>
  <c r="D447" i="16" s="1"/>
  <c r="D479" i="16" s="1"/>
  <c r="D511" i="16" s="1"/>
  <c r="D543" i="16" s="1"/>
  <c r="D575" i="16" s="1"/>
  <c r="D607" i="16" s="1"/>
  <c r="D639" i="16" s="1"/>
  <c r="C63" i="16"/>
  <c r="D62" i="16"/>
  <c r="D94" i="16" s="1"/>
  <c r="D126" i="16" s="1"/>
  <c r="D158" i="16" s="1"/>
  <c r="D190" i="16" s="1"/>
  <c r="D222" i="16" s="1"/>
  <c r="D254" i="16" s="1"/>
  <c r="D286" i="16" s="1"/>
  <c r="D318" i="16" s="1"/>
  <c r="D350" i="16" s="1"/>
  <c r="D382" i="16" s="1"/>
  <c r="D414" i="16" s="1"/>
  <c r="D446" i="16" s="1"/>
  <c r="D478" i="16" s="1"/>
  <c r="D510" i="16" s="1"/>
  <c r="D542" i="16" s="1"/>
  <c r="D574" i="16" s="1"/>
  <c r="D606" i="16" s="1"/>
  <c r="D638" i="16" s="1"/>
  <c r="C62" i="16"/>
  <c r="D61" i="16"/>
  <c r="D93" i="16" s="1"/>
  <c r="D125" i="16" s="1"/>
  <c r="D157" i="16" s="1"/>
  <c r="D189" i="16" s="1"/>
  <c r="D221" i="16" s="1"/>
  <c r="D253" i="16" s="1"/>
  <c r="D285" i="16" s="1"/>
  <c r="D317" i="16" s="1"/>
  <c r="D349" i="16" s="1"/>
  <c r="D381" i="16" s="1"/>
  <c r="D413" i="16" s="1"/>
  <c r="D445" i="16" s="1"/>
  <c r="D477" i="16" s="1"/>
  <c r="D509" i="16" s="1"/>
  <c r="D541" i="16" s="1"/>
  <c r="D573" i="16" s="1"/>
  <c r="D605" i="16" s="1"/>
  <c r="D637" i="16" s="1"/>
  <c r="C61" i="16"/>
  <c r="D60" i="16"/>
  <c r="D92" i="16" s="1"/>
  <c r="D124" i="16" s="1"/>
  <c r="D156" i="16" s="1"/>
  <c r="D188" i="16" s="1"/>
  <c r="D220" i="16" s="1"/>
  <c r="D252" i="16" s="1"/>
  <c r="D284" i="16" s="1"/>
  <c r="D316" i="16" s="1"/>
  <c r="D348" i="16" s="1"/>
  <c r="D380" i="16" s="1"/>
  <c r="D412" i="16" s="1"/>
  <c r="D444" i="16" s="1"/>
  <c r="D476" i="16" s="1"/>
  <c r="D508" i="16" s="1"/>
  <c r="D540" i="16" s="1"/>
  <c r="D572" i="16" s="1"/>
  <c r="D604" i="16" s="1"/>
  <c r="D636" i="16" s="1"/>
  <c r="C60" i="16"/>
  <c r="D59" i="16"/>
  <c r="D91" i="16" s="1"/>
  <c r="D123" i="16" s="1"/>
  <c r="D155" i="16" s="1"/>
  <c r="D187" i="16" s="1"/>
  <c r="D219" i="16" s="1"/>
  <c r="D251" i="16" s="1"/>
  <c r="D283" i="16" s="1"/>
  <c r="D315" i="16" s="1"/>
  <c r="D347" i="16" s="1"/>
  <c r="D379" i="16" s="1"/>
  <c r="D411" i="16" s="1"/>
  <c r="D443" i="16" s="1"/>
  <c r="D475" i="16" s="1"/>
  <c r="D507" i="16" s="1"/>
  <c r="D539" i="16" s="1"/>
  <c r="D571" i="16" s="1"/>
  <c r="D603" i="16" s="1"/>
  <c r="D635" i="16" s="1"/>
  <c r="C59" i="16"/>
  <c r="D58" i="16"/>
  <c r="D90" i="16" s="1"/>
  <c r="D122" i="16" s="1"/>
  <c r="D154" i="16" s="1"/>
  <c r="D186" i="16" s="1"/>
  <c r="D218" i="16" s="1"/>
  <c r="D250" i="16" s="1"/>
  <c r="D282" i="16" s="1"/>
  <c r="D314" i="16" s="1"/>
  <c r="D346" i="16" s="1"/>
  <c r="D378" i="16" s="1"/>
  <c r="D410" i="16" s="1"/>
  <c r="D442" i="16" s="1"/>
  <c r="D474" i="16" s="1"/>
  <c r="D506" i="16" s="1"/>
  <c r="D538" i="16" s="1"/>
  <c r="D570" i="16" s="1"/>
  <c r="D602" i="16" s="1"/>
  <c r="D634" i="16" s="1"/>
  <c r="C58" i="16"/>
  <c r="D57" i="16"/>
  <c r="D89" i="16" s="1"/>
  <c r="D121" i="16" s="1"/>
  <c r="D153" i="16" s="1"/>
  <c r="D185" i="16" s="1"/>
  <c r="D217" i="16" s="1"/>
  <c r="D249" i="16" s="1"/>
  <c r="D281" i="16" s="1"/>
  <c r="D313" i="16" s="1"/>
  <c r="D345" i="16" s="1"/>
  <c r="D377" i="16" s="1"/>
  <c r="D409" i="16" s="1"/>
  <c r="D441" i="16" s="1"/>
  <c r="D473" i="16" s="1"/>
  <c r="D505" i="16" s="1"/>
  <c r="D537" i="16" s="1"/>
  <c r="D569" i="16" s="1"/>
  <c r="D601" i="16" s="1"/>
  <c r="D633" i="16" s="1"/>
  <c r="C57" i="16"/>
  <c r="D56" i="16"/>
  <c r="D88" i="16" s="1"/>
  <c r="D120" i="16" s="1"/>
  <c r="D152" i="16" s="1"/>
  <c r="D184" i="16" s="1"/>
  <c r="D216" i="16" s="1"/>
  <c r="D248" i="16" s="1"/>
  <c r="D280" i="16" s="1"/>
  <c r="D312" i="16" s="1"/>
  <c r="D344" i="16" s="1"/>
  <c r="D376" i="16" s="1"/>
  <c r="D408" i="16" s="1"/>
  <c r="D440" i="16" s="1"/>
  <c r="D472" i="16" s="1"/>
  <c r="D504" i="16" s="1"/>
  <c r="D536" i="16" s="1"/>
  <c r="D568" i="16" s="1"/>
  <c r="D600" i="16" s="1"/>
  <c r="D632" i="16" s="1"/>
  <c r="C56" i="16"/>
  <c r="D55" i="16"/>
  <c r="D87" i="16" s="1"/>
  <c r="D119" i="16" s="1"/>
  <c r="D151" i="16" s="1"/>
  <c r="D183" i="16" s="1"/>
  <c r="D215" i="16" s="1"/>
  <c r="D247" i="16" s="1"/>
  <c r="D279" i="16" s="1"/>
  <c r="D311" i="16" s="1"/>
  <c r="D343" i="16" s="1"/>
  <c r="D375" i="16" s="1"/>
  <c r="D407" i="16" s="1"/>
  <c r="D439" i="16" s="1"/>
  <c r="D471" i="16" s="1"/>
  <c r="D503" i="16" s="1"/>
  <c r="D535" i="16" s="1"/>
  <c r="D567" i="16" s="1"/>
  <c r="D599" i="16" s="1"/>
  <c r="D631" i="16" s="1"/>
  <c r="C55" i="16"/>
  <c r="D54" i="16"/>
  <c r="D86" i="16" s="1"/>
  <c r="D118" i="16" s="1"/>
  <c r="D150" i="16" s="1"/>
  <c r="D182" i="16" s="1"/>
  <c r="D214" i="16" s="1"/>
  <c r="D246" i="16" s="1"/>
  <c r="D278" i="16" s="1"/>
  <c r="D310" i="16" s="1"/>
  <c r="D342" i="16" s="1"/>
  <c r="D374" i="16" s="1"/>
  <c r="D406" i="16" s="1"/>
  <c r="D438" i="16" s="1"/>
  <c r="D470" i="16" s="1"/>
  <c r="D502" i="16" s="1"/>
  <c r="D534" i="16" s="1"/>
  <c r="D566" i="16" s="1"/>
  <c r="D598" i="16" s="1"/>
  <c r="D630" i="16" s="1"/>
  <c r="C54" i="16"/>
  <c r="D53" i="16"/>
  <c r="D85" i="16" s="1"/>
  <c r="D117" i="16" s="1"/>
  <c r="D149" i="16" s="1"/>
  <c r="D181" i="16" s="1"/>
  <c r="D213" i="16" s="1"/>
  <c r="D245" i="16" s="1"/>
  <c r="D277" i="16" s="1"/>
  <c r="D309" i="16" s="1"/>
  <c r="D341" i="16" s="1"/>
  <c r="D373" i="16" s="1"/>
  <c r="D405" i="16" s="1"/>
  <c r="D437" i="16" s="1"/>
  <c r="D469" i="16" s="1"/>
  <c r="D501" i="16" s="1"/>
  <c r="D533" i="16" s="1"/>
  <c r="D565" i="16" s="1"/>
  <c r="D597" i="16" s="1"/>
  <c r="D629" i="16" s="1"/>
  <c r="C53" i="16"/>
  <c r="D52" i="16"/>
  <c r="D84" i="16" s="1"/>
  <c r="D116" i="16" s="1"/>
  <c r="D148" i="16" s="1"/>
  <c r="D180" i="16" s="1"/>
  <c r="D212" i="16" s="1"/>
  <c r="D244" i="16" s="1"/>
  <c r="D276" i="16" s="1"/>
  <c r="D308" i="16" s="1"/>
  <c r="D340" i="16" s="1"/>
  <c r="D372" i="16" s="1"/>
  <c r="D404" i="16" s="1"/>
  <c r="D436" i="16" s="1"/>
  <c r="D468" i="16" s="1"/>
  <c r="D500" i="16" s="1"/>
  <c r="D532" i="16" s="1"/>
  <c r="D564" i="16" s="1"/>
  <c r="D596" i="16" s="1"/>
  <c r="D628" i="16" s="1"/>
  <c r="C52" i="16"/>
  <c r="D51" i="16"/>
  <c r="D83" i="16" s="1"/>
  <c r="D115" i="16" s="1"/>
  <c r="D147" i="16" s="1"/>
  <c r="D179" i="16" s="1"/>
  <c r="D211" i="16" s="1"/>
  <c r="D243" i="16" s="1"/>
  <c r="D275" i="16" s="1"/>
  <c r="D307" i="16" s="1"/>
  <c r="D339" i="16" s="1"/>
  <c r="D371" i="16" s="1"/>
  <c r="D403" i="16" s="1"/>
  <c r="D435" i="16" s="1"/>
  <c r="D467" i="16" s="1"/>
  <c r="D499" i="16" s="1"/>
  <c r="D531" i="16" s="1"/>
  <c r="D563" i="16" s="1"/>
  <c r="D595" i="16" s="1"/>
  <c r="D627" i="16" s="1"/>
  <c r="C51" i="16"/>
  <c r="D50" i="16"/>
  <c r="D82" i="16" s="1"/>
  <c r="D114" i="16" s="1"/>
  <c r="D146" i="16" s="1"/>
  <c r="D178" i="16" s="1"/>
  <c r="D210" i="16" s="1"/>
  <c r="D242" i="16" s="1"/>
  <c r="D274" i="16" s="1"/>
  <c r="D306" i="16" s="1"/>
  <c r="D338" i="16" s="1"/>
  <c r="D370" i="16" s="1"/>
  <c r="D402" i="16" s="1"/>
  <c r="D434" i="16" s="1"/>
  <c r="D466" i="16" s="1"/>
  <c r="D498" i="16" s="1"/>
  <c r="D530" i="16" s="1"/>
  <c r="D562" i="16" s="1"/>
  <c r="D594" i="16" s="1"/>
  <c r="D626" i="16" s="1"/>
  <c r="C50" i="16"/>
  <c r="D49" i="16"/>
  <c r="D81" i="16" s="1"/>
  <c r="D113" i="16" s="1"/>
  <c r="D145" i="16" s="1"/>
  <c r="D177" i="16" s="1"/>
  <c r="D209" i="16" s="1"/>
  <c r="D241" i="16" s="1"/>
  <c r="D273" i="16" s="1"/>
  <c r="D305" i="16" s="1"/>
  <c r="D337" i="16" s="1"/>
  <c r="D369" i="16" s="1"/>
  <c r="D401" i="16" s="1"/>
  <c r="D433" i="16" s="1"/>
  <c r="D465" i="16" s="1"/>
  <c r="D497" i="16" s="1"/>
  <c r="D529" i="16" s="1"/>
  <c r="D561" i="16" s="1"/>
  <c r="D593" i="16" s="1"/>
  <c r="D625" i="16" s="1"/>
  <c r="C49" i="16"/>
  <c r="D48" i="16"/>
  <c r="D80" i="16" s="1"/>
  <c r="D112" i="16" s="1"/>
  <c r="D144" i="16" s="1"/>
  <c r="D176" i="16" s="1"/>
  <c r="D208" i="16" s="1"/>
  <c r="D240" i="16" s="1"/>
  <c r="D272" i="16" s="1"/>
  <c r="D304" i="16" s="1"/>
  <c r="D336" i="16" s="1"/>
  <c r="D368" i="16" s="1"/>
  <c r="D400" i="16" s="1"/>
  <c r="D432" i="16" s="1"/>
  <c r="D464" i="16" s="1"/>
  <c r="D496" i="16" s="1"/>
  <c r="D528" i="16" s="1"/>
  <c r="D560" i="16" s="1"/>
  <c r="D592" i="16" s="1"/>
  <c r="D624" i="16" s="1"/>
  <c r="C48" i="16"/>
  <c r="D47" i="16"/>
  <c r="D79" i="16" s="1"/>
  <c r="D111" i="16" s="1"/>
  <c r="D143" i="16" s="1"/>
  <c r="D175" i="16" s="1"/>
  <c r="D207" i="16" s="1"/>
  <c r="D239" i="16" s="1"/>
  <c r="D271" i="16" s="1"/>
  <c r="D303" i="16" s="1"/>
  <c r="D335" i="16" s="1"/>
  <c r="D367" i="16" s="1"/>
  <c r="D399" i="16" s="1"/>
  <c r="D431" i="16" s="1"/>
  <c r="D463" i="16" s="1"/>
  <c r="D495" i="16" s="1"/>
  <c r="D527" i="16" s="1"/>
  <c r="D559" i="16" s="1"/>
  <c r="D591" i="16" s="1"/>
  <c r="D623" i="16" s="1"/>
  <c r="C47" i="16"/>
  <c r="D46" i="16"/>
  <c r="D78" i="16" s="1"/>
  <c r="D110" i="16" s="1"/>
  <c r="D142" i="16" s="1"/>
  <c r="D174" i="16" s="1"/>
  <c r="D206" i="16" s="1"/>
  <c r="D238" i="16" s="1"/>
  <c r="D270" i="16" s="1"/>
  <c r="D302" i="16" s="1"/>
  <c r="D334" i="16" s="1"/>
  <c r="D366" i="16" s="1"/>
  <c r="D398" i="16" s="1"/>
  <c r="D430" i="16" s="1"/>
  <c r="D462" i="16" s="1"/>
  <c r="D494" i="16" s="1"/>
  <c r="D526" i="16" s="1"/>
  <c r="D558" i="16" s="1"/>
  <c r="D590" i="16" s="1"/>
  <c r="D622" i="16" s="1"/>
  <c r="C46" i="16"/>
  <c r="D45" i="16"/>
  <c r="D77" i="16" s="1"/>
  <c r="D109" i="16" s="1"/>
  <c r="D141" i="16" s="1"/>
  <c r="D173" i="16" s="1"/>
  <c r="D205" i="16" s="1"/>
  <c r="D237" i="16" s="1"/>
  <c r="D269" i="16" s="1"/>
  <c r="D301" i="16" s="1"/>
  <c r="D333" i="16" s="1"/>
  <c r="D365" i="16" s="1"/>
  <c r="D397" i="16" s="1"/>
  <c r="D429" i="16" s="1"/>
  <c r="D461" i="16" s="1"/>
  <c r="D493" i="16" s="1"/>
  <c r="D525" i="16" s="1"/>
  <c r="D557" i="16" s="1"/>
  <c r="D589" i="16" s="1"/>
  <c r="D621" i="16" s="1"/>
  <c r="C45" i="16"/>
  <c r="D44" i="16"/>
  <c r="D76" i="16" s="1"/>
  <c r="D108" i="16" s="1"/>
  <c r="D140" i="16" s="1"/>
  <c r="D172" i="16" s="1"/>
  <c r="D204" i="16" s="1"/>
  <c r="D236" i="16" s="1"/>
  <c r="D268" i="16" s="1"/>
  <c r="D300" i="16" s="1"/>
  <c r="D332" i="16" s="1"/>
  <c r="D364" i="16" s="1"/>
  <c r="D396" i="16" s="1"/>
  <c r="D428" i="16" s="1"/>
  <c r="D460" i="16" s="1"/>
  <c r="D492" i="16" s="1"/>
  <c r="D524" i="16" s="1"/>
  <c r="D556" i="16" s="1"/>
  <c r="D588" i="16" s="1"/>
  <c r="D620" i="16" s="1"/>
  <c r="C44" i="16"/>
  <c r="D43" i="16"/>
  <c r="D75" i="16" s="1"/>
  <c r="D107" i="16" s="1"/>
  <c r="D139" i="16" s="1"/>
  <c r="D171" i="16" s="1"/>
  <c r="D203" i="16" s="1"/>
  <c r="D235" i="16" s="1"/>
  <c r="D267" i="16" s="1"/>
  <c r="D299" i="16" s="1"/>
  <c r="D331" i="16" s="1"/>
  <c r="D363" i="16" s="1"/>
  <c r="D395" i="16" s="1"/>
  <c r="D427" i="16" s="1"/>
  <c r="D459" i="16" s="1"/>
  <c r="D491" i="16" s="1"/>
  <c r="D523" i="16" s="1"/>
  <c r="D555" i="16" s="1"/>
  <c r="D587" i="16" s="1"/>
  <c r="D619" i="16" s="1"/>
  <c r="C43" i="16"/>
  <c r="D42" i="16"/>
  <c r="D74" i="16" s="1"/>
  <c r="D106" i="16" s="1"/>
  <c r="D138" i="16" s="1"/>
  <c r="D170" i="16" s="1"/>
  <c r="D202" i="16" s="1"/>
  <c r="D234" i="16" s="1"/>
  <c r="D266" i="16" s="1"/>
  <c r="D298" i="16" s="1"/>
  <c r="D330" i="16" s="1"/>
  <c r="D362" i="16" s="1"/>
  <c r="D394" i="16" s="1"/>
  <c r="D426" i="16" s="1"/>
  <c r="D458" i="16" s="1"/>
  <c r="D490" i="16" s="1"/>
  <c r="D522" i="16" s="1"/>
  <c r="D554" i="16" s="1"/>
  <c r="D586" i="16" s="1"/>
  <c r="D618" i="16" s="1"/>
  <c r="C42" i="16"/>
  <c r="D41" i="16"/>
  <c r="D73" i="16" s="1"/>
  <c r="D105" i="16" s="1"/>
  <c r="D137" i="16" s="1"/>
  <c r="D169" i="16" s="1"/>
  <c r="D201" i="16" s="1"/>
  <c r="D233" i="16" s="1"/>
  <c r="D265" i="16" s="1"/>
  <c r="D297" i="16" s="1"/>
  <c r="D329" i="16" s="1"/>
  <c r="D361" i="16" s="1"/>
  <c r="D393" i="16" s="1"/>
  <c r="D425" i="16" s="1"/>
  <c r="D457" i="16" s="1"/>
  <c r="D489" i="16" s="1"/>
  <c r="D521" i="16" s="1"/>
  <c r="D553" i="16" s="1"/>
  <c r="D585" i="16" s="1"/>
  <c r="D617" i="16" s="1"/>
  <c r="C41" i="16"/>
  <c r="D40" i="16"/>
  <c r="D72" i="16" s="1"/>
  <c r="D104" i="16" s="1"/>
  <c r="D136" i="16" s="1"/>
  <c r="D168" i="16" s="1"/>
  <c r="D200" i="16" s="1"/>
  <c r="D232" i="16" s="1"/>
  <c r="D264" i="16" s="1"/>
  <c r="D296" i="16" s="1"/>
  <c r="D328" i="16" s="1"/>
  <c r="D360" i="16" s="1"/>
  <c r="D392" i="16" s="1"/>
  <c r="D424" i="16" s="1"/>
  <c r="D456" i="16" s="1"/>
  <c r="D488" i="16" s="1"/>
  <c r="D520" i="16" s="1"/>
  <c r="D552" i="16" s="1"/>
  <c r="D584" i="16" s="1"/>
  <c r="D616" i="16" s="1"/>
  <c r="C40" i="16"/>
  <c r="D39" i="16"/>
  <c r="D71" i="16" s="1"/>
  <c r="D103" i="16" s="1"/>
  <c r="D135" i="16" s="1"/>
  <c r="D167" i="16" s="1"/>
  <c r="D199" i="16" s="1"/>
  <c r="D231" i="16" s="1"/>
  <c r="D263" i="16" s="1"/>
  <c r="D295" i="16" s="1"/>
  <c r="D327" i="16" s="1"/>
  <c r="D359" i="16" s="1"/>
  <c r="D391" i="16" s="1"/>
  <c r="D423" i="16" s="1"/>
  <c r="D455" i="16" s="1"/>
  <c r="D487" i="16" s="1"/>
  <c r="D519" i="16" s="1"/>
  <c r="D551" i="16" s="1"/>
  <c r="D583" i="16" s="1"/>
  <c r="D615" i="16" s="1"/>
  <c r="C39" i="16"/>
  <c r="D38" i="16"/>
  <c r="D70" i="16" s="1"/>
  <c r="D102" i="16" s="1"/>
  <c r="D134" i="16" s="1"/>
  <c r="D166" i="16" s="1"/>
  <c r="D198" i="16" s="1"/>
  <c r="D230" i="16" s="1"/>
  <c r="D262" i="16" s="1"/>
  <c r="D294" i="16" s="1"/>
  <c r="D326" i="16" s="1"/>
  <c r="D358" i="16" s="1"/>
  <c r="D390" i="16" s="1"/>
  <c r="D422" i="16" s="1"/>
  <c r="D454" i="16" s="1"/>
  <c r="D486" i="16" s="1"/>
  <c r="D518" i="16" s="1"/>
  <c r="D550" i="16" s="1"/>
  <c r="D582" i="16" s="1"/>
  <c r="D614" i="16" s="1"/>
  <c r="C38" i="16"/>
  <c r="D37" i="16"/>
  <c r="D69" i="16" s="1"/>
  <c r="D101" i="16" s="1"/>
  <c r="D133" i="16" s="1"/>
  <c r="D165" i="16" s="1"/>
  <c r="D197" i="16" s="1"/>
  <c r="D229" i="16" s="1"/>
  <c r="D261" i="16" s="1"/>
  <c r="D293" i="16" s="1"/>
  <c r="D325" i="16" s="1"/>
  <c r="D357" i="16" s="1"/>
  <c r="D389" i="16" s="1"/>
  <c r="D421" i="16" s="1"/>
  <c r="D453" i="16" s="1"/>
  <c r="D485" i="16" s="1"/>
  <c r="D517" i="16" s="1"/>
  <c r="D549" i="16" s="1"/>
  <c r="D581" i="16" s="1"/>
  <c r="D613" i="16" s="1"/>
  <c r="C37" i="16"/>
  <c r="D36" i="16"/>
  <c r="D68" i="16" s="1"/>
  <c r="D100" i="16" s="1"/>
  <c r="D132" i="16" s="1"/>
  <c r="D164" i="16" s="1"/>
  <c r="D196" i="16" s="1"/>
  <c r="D228" i="16" s="1"/>
  <c r="D260" i="16" s="1"/>
  <c r="D292" i="16" s="1"/>
  <c r="D324" i="16" s="1"/>
  <c r="D356" i="16" s="1"/>
  <c r="D388" i="16" s="1"/>
  <c r="D420" i="16" s="1"/>
  <c r="D452" i="16" s="1"/>
  <c r="D484" i="16" s="1"/>
  <c r="D516" i="16" s="1"/>
  <c r="D548" i="16" s="1"/>
  <c r="D580" i="16" s="1"/>
  <c r="D612" i="16" s="1"/>
  <c r="C36" i="16"/>
  <c r="D35" i="16"/>
  <c r="D67" i="16" s="1"/>
  <c r="D99" i="16" s="1"/>
  <c r="D131" i="16" s="1"/>
  <c r="D163" i="16" s="1"/>
  <c r="D195" i="16" s="1"/>
  <c r="D227" i="16" s="1"/>
  <c r="D259" i="16" s="1"/>
  <c r="D291" i="16" s="1"/>
  <c r="D323" i="16" s="1"/>
  <c r="D355" i="16" s="1"/>
  <c r="D387" i="16" s="1"/>
  <c r="D419" i="16" s="1"/>
  <c r="D451" i="16" s="1"/>
  <c r="D483" i="16" s="1"/>
  <c r="D515" i="16" s="1"/>
  <c r="D547" i="16" s="1"/>
  <c r="D579" i="16" s="1"/>
  <c r="D611" i="16" s="1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H18" i="16"/>
  <c r="H26" i="16" s="1"/>
  <c r="C18" i="16"/>
  <c r="H17" i="16"/>
  <c r="H25" i="16" s="1"/>
  <c r="C17" i="16"/>
  <c r="H16" i="16"/>
  <c r="H24" i="16" s="1"/>
  <c r="C16" i="16"/>
  <c r="H15" i="16"/>
  <c r="H23" i="16" s="1"/>
  <c r="C15" i="16"/>
  <c r="H14" i="16"/>
  <c r="H22" i="16" s="1"/>
  <c r="C14" i="16"/>
  <c r="H13" i="16"/>
  <c r="H21" i="16" s="1"/>
  <c r="C13" i="16"/>
  <c r="H12" i="16"/>
  <c r="H20" i="16" s="1"/>
  <c r="C12" i="16"/>
  <c r="H11" i="16"/>
  <c r="H19" i="16" s="1"/>
  <c r="C11" i="16"/>
  <c r="C10" i="16"/>
  <c r="C9" i="16"/>
  <c r="C8" i="16"/>
  <c r="C7" i="16"/>
  <c r="C6" i="16"/>
  <c r="C5" i="16"/>
  <c r="C4" i="16"/>
  <c r="C3" i="16"/>
  <c r="AA35" i="18" l="1"/>
  <c r="AD3" i="18"/>
  <c r="AB4" i="18"/>
  <c r="H4" i="18" s="1"/>
  <c r="D35" i="18"/>
  <c r="E35" i="18"/>
  <c r="G35" i="18" s="1"/>
  <c r="F34" i="18"/>
  <c r="C34" i="18" s="1"/>
  <c r="R3" i="16"/>
  <c r="R641" i="16"/>
  <c r="R639" i="16"/>
  <c r="R637" i="16"/>
  <c r="R635" i="16"/>
  <c r="R633" i="16"/>
  <c r="R631" i="16"/>
  <c r="R629" i="16"/>
  <c r="R627" i="16"/>
  <c r="R625" i="16"/>
  <c r="R623" i="16"/>
  <c r="R621" i="16"/>
  <c r="R619" i="16"/>
  <c r="R617" i="16"/>
  <c r="R615" i="16"/>
  <c r="R613" i="16"/>
  <c r="R611" i="16"/>
  <c r="R609" i="16"/>
  <c r="R607" i="16"/>
  <c r="R605" i="16"/>
  <c r="R603" i="16"/>
  <c r="R601" i="16"/>
  <c r="R599" i="16"/>
  <c r="R597" i="16"/>
  <c r="R595" i="16"/>
  <c r="R593" i="16"/>
  <c r="R591" i="16"/>
  <c r="R589" i="16"/>
  <c r="R587" i="16"/>
  <c r="R585" i="16"/>
  <c r="R583" i="16"/>
  <c r="R581" i="16"/>
  <c r="R579" i="16"/>
  <c r="R577" i="16"/>
  <c r="R575" i="16"/>
  <c r="R573" i="16"/>
  <c r="R571" i="16"/>
  <c r="R569" i="16"/>
  <c r="R567" i="16"/>
  <c r="R565" i="16"/>
  <c r="R563" i="16"/>
  <c r="R561" i="16"/>
  <c r="R559" i="16"/>
  <c r="R557" i="16"/>
  <c r="R555" i="16"/>
  <c r="R553" i="16"/>
  <c r="R551" i="16"/>
  <c r="R549" i="16"/>
  <c r="R547" i="16"/>
  <c r="R545" i="16"/>
  <c r="R543" i="16"/>
  <c r="R541" i="16"/>
  <c r="R539" i="16"/>
  <c r="R537" i="16"/>
  <c r="R535" i="16"/>
  <c r="R533" i="16"/>
  <c r="R531" i="16"/>
  <c r="R529" i="16"/>
  <c r="R527" i="16"/>
  <c r="R525" i="16"/>
  <c r="R523" i="16"/>
  <c r="R521" i="16"/>
  <c r="R519" i="16"/>
  <c r="R517" i="16"/>
  <c r="R515" i="16"/>
  <c r="R513" i="16"/>
  <c r="R511" i="16"/>
  <c r="R509" i="16"/>
  <c r="R507" i="16"/>
  <c r="R505" i="16"/>
  <c r="R503" i="16"/>
  <c r="R501" i="16"/>
  <c r="R499" i="16"/>
  <c r="R497" i="16"/>
  <c r="R495" i="16"/>
  <c r="R493" i="16"/>
  <c r="R491" i="16"/>
  <c r="R489" i="16"/>
  <c r="R487" i="16"/>
  <c r="R485" i="16"/>
  <c r="R483" i="16"/>
  <c r="R481" i="16"/>
  <c r="R479" i="16"/>
  <c r="R477" i="16"/>
  <c r="R475" i="16"/>
  <c r="R473" i="16"/>
  <c r="R471" i="16"/>
  <c r="R469" i="16"/>
  <c r="R467" i="16"/>
  <c r="R465" i="16"/>
  <c r="R463" i="16"/>
  <c r="R461" i="16"/>
  <c r="R459" i="16"/>
  <c r="R457" i="16"/>
  <c r="R455" i="16"/>
  <c r="R453" i="16"/>
  <c r="R451" i="16"/>
  <c r="R449" i="16"/>
  <c r="R447" i="16"/>
  <c r="R445" i="16"/>
  <c r="R443" i="16"/>
  <c r="R441" i="16"/>
  <c r="R439" i="16"/>
  <c r="R437" i="16"/>
  <c r="R435" i="16"/>
  <c r="R433" i="16"/>
  <c r="R431" i="16"/>
  <c r="R429" i="16"/>
  <c r="R427" i="16"/>
  <c r="R425" i="16"/>
  <c r="R423" i="16"/>
  <c r="R421" i="16"/>
  <c r="R419" i="16"/>
  <c r="R417" i="16"/>
  <c r="R415" i="16"/>
  <c r="R413" i="16"/>
  <c r="R411" i="16"/>
  <c r="R409" i="16"/>
  <c r="R407" i="16"/>
  <c r="R405" i="16"/>
  <c r="R403" i="16"/>
  <c r="R401" i="16"/>
  <c r="R399" i="16"/>
  <c r="R397" i="16"/>
  <c r="R395" i="16"/>
  <c r="R393" i="16"/>
  <c r="R391" i="16"/>
  <c r="R389" i="16"/>
  <c r="R387" i="16"/>
  <c r="R642" i="16"/>
  <c r="R640" i="16"/>
  <c r="R638" i="16"/>
  <c r="R636" i="16"/>
  <c r="R634" i="16"/>
  <c r="R632" i="16"/>
  <c r="R630" i="16"/>
  <c r="R628" i="16"/>
  <c r="R626" i="16"/>
  <c r="R624" i="16"/>
  <c r="R622" i="16"/>
  <c r="R620" i="16"/>
  <c r="R618" i="16"/>
  <c r="R616" i="16"/>
  <c r="R614" i="16"/>
  <c r="R612" i="16"/>
  <c r="R610" i="16"/>
  <c r="R608" i="16"/>
  <c r="R606" i="16"/>
  <c r="R604" i="16"/>
  <c r="R602" i="16"/>
  <c r="R600" i="16"/>
  <c r="R598" i="16"/>
  <c r="R596" i="16"/>
  <c r="R594" i="16"/>
  <c r="R592" i="16"/>
  <c r="R590" i="16"/>
  <c r="R588" i="16"/>
  <c r="R586" i="16"/>
  <c r="R584" i="16"/>
  <c r="R582" i="16"/>
  <c r="R580" i="16"/>
  <c r="R578" i="16"/>
  <c r="R576" i="16"/>
  <c r="R574" i="16"/>
  <c r="R572" i="16"/>
  <c r="R570" i="16"/>
  <c r="R568" i="16"/>
  <c r="R566" i="16"/>
  <c r="R564" i="16"/>
  <c r="R562" i="16"/>
  <c r="R560" i="16"/>
  <c r="R558" i="16"/>
  <c r="R556" i="16"/>
  <c r="R554" i="16"/>
  <c r="R552" i="16"/>
  <c r="R550" i="16"/>
  <c r="R548" i="16"/>
  <c r="R546" i="16"/>
  <c r="R544" i="16"/>
  <c r="R542" i="16"/>
  <c r="R540" i="16"/>
  <c r="R538" i="16"/>
  <c r="R536" i="16"/>
  <c r="R534" i="16"/>
  <c r="R532" i="16"/>
  <c r="R530" i="16"/>
  <c r="R528" i="16"/>
  <c r="R526" i="16"/>
  <c r="R524" i="16"/>
  <c r="R522" i="16"/>
  <c r="R520" i="16"/>
  <c r="R518" i="16"/>
  <c r="R516" i="16"/>
  <c r="R514" i="16"/>
  <c r="R512" i="16"/>
  <c r="R510" i="16"/>
  <c r="R508" i="16"/>
  <c r="R506" i="16"/>
  <c r="R504" i="16"/>
  <c r="R502" i="16"/>
  <c r="R500" i="16"/>
  <c r="R498" i="16"/>
  <c r="R496" i="16"/>
  <c r="R494" i="16"/>
  <c r="R492" i="16"/>
  <c r="R490" i="16"/>
  <c r="R488" i="16"/>
  <c r="R486" i="16"/>
  <c r="R484" i="16"/>
  <c r="R482" i="16"/>
  <c r="R480" i="16"/>
  <c r="R478" i="16"/>
  <c r="R476" i="16"/>
  <c r="R474" i="16"/>
  <c r="R472" i="16"/>
  <c r="R470" i="16"/>
  <c r="R468" i="16"/>
  <c r="R466" i="16"/>
  <c r="R464" i="16"/>
  <c r="R462" i="16"/>
  <c r="R460" i="16"/>
  <c r="R458" i="16"/>
  <c r="R456" i="16"/>
  <c r="R454" i="16"/>
  <c r="R452" i="16"/>
  <c r="R450" i="16"/>
  <c r="R448" i="16"/>
  <c r="R446" i="16"/>
  <c r="R444" i="16"/>
  <c r="R442" i="16"/>
  <c r="R440" i="16"/>
  <c r="R438" i="16"/>
  <c r="R436" i="16"/>
  <c r="R434" i="16"/>
  <c r="R432" i="16"/>
  <c r="R430" i="16"/>
  <c r="R428" i="16"/>
  <c r="R426" i="16"/>
  <c r="R424" i="16"/>
  <c r="R422" i="16"/>
  <c r="R420" i="16"/>
  <c r="R418" i="16"/>
  <c r="R416" i="16"/>
  <c r="R414" i="16"/>
  <c r="R412" i="16"/>
  <c r="R410" i="16"/>
  <c r="R408" i="16"/>
  <c r="R406" i="16"/>
  <c r="R404" i="16"/>
  <c r="R402" i="16"/>
  <c r="R400" i="16"/>
  <c r="R398" i="16"/>
  <c r="R396" i="16"/>
  <c r="R394" i="16"/>
  <c r="R392" i="16"/>
  <c r="R390" i="16"/>
  <c r="R388" i="16"/>
  <c r="R386" i="16"/>
  <c r="R384" i="16"/>
  <c r="R382" i="16"/>
  <c r="R380" i="16"/>
  <c r="R378" i="16"/>
  <c r="R376" i="16"/>
  <c r="R374" i="16"/>
  <c r="R372" i="16"/>
  <c r="R370" i="16"/>
  <c r="R368" i="16"/>
  <c r="R366" i="16"/>
  <c r="R364" i="16"/>
  <c r="R362" i="16"/>
  <c r="R360" i="16"/>
  <c r="R358" i="16"/>
  <c r="R356" i="16"/>
  <c r="R354" i="16"/>
  <c r="R352" i="16"/>
  <c r="R350" i="16"/>
  <c r="R348" i="16"/>
  <c r="R346" i="16"/>
  <c r="R344" i="16"/>
  <c r="R342" i="16"/>
  <c r="R340" i="16"/>
  <c r="R338" i="16"/>
  <c r="R336" i="16"/>
  <c r="R334" i="16"/>
  <c r="R332" i="16"/>
  <c r="R330" i="16"/>
  <c r="R328" i="16"/>
  <c r="R326" i="16"/>
  <c r="R324" i="16"/>
  <c r="R322" i="16"/>
  <c r="R320" i="16"/>
  <c r="R318" i="16"/>
  <c r="R316" i="16"/>
  <c r="R314" i="16"/>
  <c r="R312" i="16"/>
  <c r="R310" i="16"/>
  <c r="R308" i="16"/>
  <c r="R306" i="16"/>
  <c r="R304" i="16"/>
  <c r="R302" i="16"/>
  <c r="R300" i="16"/>
  <c r="R298" i="16"/>
  <c r="R296" i="16"/>
  <c r="R294" i="16"/>
  <c r="R292" i="16"/>
  <c r="R290" i="16"/>
  <c r="R288" i="16"/>
  <c r="R286" i="16"/>
  <c r="R284" i="16"/>
  <c r="R282" i="16"/>
  <c r="R280" i="16"/>
  <c r="R278" i="16"/>
  <c r="R276" i="16"/>
  <c r="R274" i="16"/>
  <c r="R272" i="16"/>
  <c r="R270" i="16"/>
  <c r="R268" i="16"/>
  <c r="R266" i="16"/>
  <c r="R264" i="16"/>
  <c r="R262" i="16"/>
  <c r="R260" i="16"/>
  <c r="R258" i="16"/>
  <c r="R256" i="16"/>
  <c r="R254" i="16"/>
  <c r="R252" i="16"/>
  <c r="R250" i="16"/>
  <c r="R248" i="16"/>
  <c r="R246" i="16"/>
  <c r="R244" i="16"/>
  <c r="R242" i="16"/>
  <c r="R240" i="16"/>
  <c r="R238" i="16"/>
  <c r="R236" i="16"/>
  <c r="R234" i="16"/>
  <c r="R232" i="16"/>
  <c r="R230" i="16"/>
  <c r="R228" i="16"/>
  <c r="R226" i="16"/>
  <c r="R224" i="16"/>
  <c r="R222" i="16"/>
  <c r="R220" i="16"/>
  <c r="R218" i="16"/>
  <c r="R216" i="16"/>
  <c r="R214" i="16"/>
  <c r="R212" i="16"/>
  <c r="R210" i="16"/>
  <c r="R208" i="16"/>
  <c r="R206" i="16"/>
  <c r="R204" i="16"/>
  <c r="R202" i="16"/>
  <c r="R200" i="16"/>
  <c r="R198" i="16"/>
  <c r="R196" i="16"/>
  <c r="R194" i="16"/>
  <c r="R192" i="16"/>
  <c r="R190" i="16"/>
  <c r="R188" i="16"/>
  <c r="R186" i="16"/>
  <c r="R184" i="16"/>
  <c r="R182" i="16"/>
  <c r="R180" i="16"/>
  <c r="R178" i="16"/>
  <c r="R176" i="16"/>
  <c r="R174" i="16"/>
  <c r="R172" i="16"/>
  <c r="R170" i="16"/>
  <c r="R168" i="16"/>
  <c r="R166" i="16"/>
  <c r="R164" i="16"/>
  <c r="R162" i="16"/>
  <c r="R385" i="16"/>
  <c r="R383" i="16"/>
  <c r="R381" i="16"/>
  <c r="R379" i="16"/>
  <c r="R377" i="16"/>
  <c r="R375" i="16"/>
  <c r="R373" i="16"/>
  <c r="R371" i="16"/>
  <c r="R369" i="16"/>
  <c r="R367" i="16"/>
  <c r="R365" i="16"/>
  <c r="R363" i="16"/>
  <c r="R361" i="16"/>
  <c r="R359" i="16"/>
  <c r="R357" i="16"/>
  <c r="R355" i="16"/>
  <c r="R353" i="16"/>
  <c r="R351" i="16"/>
  <c r="R349" i="16"/>
  <c r="R347" i="16"/>
  <c r="R345" i="16"/>
  <c r="R343" i="16"/>
  <c r="R341" i="16"/>
  <c r="R339" i="16"/>
  <c r="R337" i="16"/>
  <c r="R335" i="16"/>
  <c r="R333" i="16"/>
  <c r="R331" i="16"/>
  <c r="R329" i="16"/>
  <c r="R327" i="16"/>
  <c r="R325" i="16"/>
  <c r="R323" i="16"/>
  <c r="R321" i="16"/>
  <c r="R319" i="16"/>
  <c r="R317" i="16"/>
  <c r="R315" i="16"/>
  <c r="R313" i="16"/>
  <c r="R311" i="16"/>
  <c r="R309" i="16"/>
  <c r="R307" i="16"/>
  <c r="R305" i="16"/>
  <c r="R303" i="16"/>
  <c r="R301" i="16"/>
  <c r="R299" i="16"/>
  <c r="R297" i="16"/>
  <c r="R295" i="16"/>
  <c r="R293" i="16"/>
  <c r="R291" i="16"/>
  <c r="R289" i="16"/>
  <c r="R287" i="16"/>
  <c r="R285" i="16"/>
  <c r="R283" i="16"/>
  <c r="R281" i="16"/>
  <c r="R279" i="16"/>
  <c r="R277" i="16"/>
  <c r="R275" i="16"/>
  <c r="R273" i="16"/>
  <c r="R271" i="16"/>
  <c r="R269" i="16"/>
  <c r="R267" i="16"/>
  <c r="R265" i="16"/>
  <c r="R263" i="16"/>
  <c r="R261" i="16"/>
  <c r="R259" i="16"/>
  <c r="R257" i="16"/>
  <c r="R255" i="16"/>
  <c r="R253" i="16"/>
  <c r="R251" i="16"/>
  <c r="R249" i="16"/>
  <c r="R247" i="16"/>
  <c r="R245" i="16"/>
  <c r="R243" i="16"/>
  <c r="R241" i="16"/>
  <c r="R239" i="16"/>
  <c r="R237" i="16"/>
  <c r="R235" i="16"/>
  <c r="R233" i="16"/>
  <c r="R231" i="16"/>
  <c r="R229" i="16"/>
  <c r="R227" i="16"/>
  <c r="R225" i="16"/>
  <c r="R223" i="16"/>
  <c r="R221" i="16"/>
  <c r="R219" i="16"/>
  <c r="R217" i="16"/>
  <c r="R215" i="16"/>
  <c r="R213" i="16"/>
  <c r="R211" i="16"/>
  <c r="R209" i="16"/>
  <c r="R207" i="16"/>
  <c r="R205" i="16"/>
  <c r="R203" i="16"/>
  <c r="R201" i="16"/>
  <c r="R199" i="16"/>
  <c r="R197" i="16"/>
  <c r="R195" i="16"/>
  <c r="R193" i="16"/>
  <c r="R191" i="16"/>
  <c r="R189" i="16"/>
  <c r="R187" i="16"/>
  <c r="R185" i="16"/>
  <c r="R183" i="16"/>
  <c r="R181" i="16"/>
  <c r="R179" i="16"/>
  <c r="R177" i="16"/>
  <c r="R175" i="16"/>
  <c r="R173" i="16"/>
  <c r="R171" i="16"/>
  <c r="R169" i="16"/>
  <c r="R167" i="16"/>
  <c r="R165" i="16"/>
  <c r="R163" i="16"/>
  <c r="R161" i="16"/>
  <c r="R159" i="16"/>
  <c r="R157" i="16"/>
  <c r="R155" i="16"/>
  <c r="R153" i="16"/>
  <c r="R151" i="16"/>
  <c r="R149" i="16"/>
  <c r="R147" i="16"/>
  <c r="R145" i="16"/>
  <c r="R143" i="16"/>
  <c r="R141" i="16"/>
  <c r="R139" i="16"/>
  <c r="R137" i="16"/>
  <c r="R135" i="16"/>
  <c r="R133" i="16"/>
  <c r="R131" i="16"/>
  <c r="R129" i="16"/>
  <c r="R127" i="16"/>
  <c r="R125" i="16"/>
  <c r="R123" i="16"/>
  <c r="R121" i="16"/>
  <c r="R119" i="16"/>
  <c r="R117" i="16"/>
  <c r="R115" i="16"/>
  <c r="R113" i="16"/>
  <c r="R111" i="16"/>
  <c r="R109" i="16"/>
  <c r="R107" i="16"/>
  <c r="R105" i="16"/>
  <c r="R103" i="16"/>
  <c r="R101" i="16"/>
  <c r="R99" i="16"/>
  <c r="R97" i="16"/>
  <c r="R95" i="16"/>
  <c r="R93" i="16"/>
  <c r="R91" i="16"/>
  <c r="R89" i="16"/>
  <c r="R87" i="16"/>
  <c r="R85" i="16"/>
  <c r="R83" i="16"/>
  <c r="R81" i="16"/>
  <c r="R79" i="16"/>
  <c r="R77" i="16"/>
  <c r="R75" i="16"/>
  <c r="R73" i="16"/>
  <c r="R71" i="16"/>
  <c r="R69" i="16"/>
  <c r="R67" i="16"/>
  <c r="R65" i="16"/>
  <c r="R63" i="16"/>
  <c r="R61" i="16"/>
  <c r="R59" i="16"/>
  <c r="R57" i="16"/>
  <c r="R55" i="16"/>
  <c r="R53" i="16"/>
  <c r="R51" i="16"/>
  <c r="R49" i="16"/>
  <c r="R47" i="16"/>
  <c r="R45" i="16"/>
  <c r="R43" i="16"/>
  <c r="R41" i="16"/>
  <c r="R39" i="16"/>
  <c r="R37" i="16"/>
  <c r="R35" i="16"/>
  <c r="R33" i="16"/>
  <c r="R31" i="16"/>
  <c r="R29" i="16"/>
  <c r="R27" i="16"/>
  <c r="R25" i="16"/>
  <c r="R23" i="16"/>
  <c r="R21" i="16"/>
  <c r="R19" i="16"/>
  <c r="R17" i="16"/>
  <c r="R15" i="16"/>
  <c r="R13" i="16"/>
  <c r="R11" i="16"/>
  <c r="R9" i="16"/>
  <c r="R7" i="16"/>
  <c r="R5" i="16"/>
  <c r="S3" i="16"/>
  <c r="Q3" i="16"/>
  <c r="S641" i="16"/>
  <c r="Q641" i="16"/>
  <c r="S639" i="16"/>
  <c r="Q639" i="16"/>
  <c r="S637" i="16"/>
  <c r="Q637" i="16"/>
  <c r="S635" i="16"/>
  <c r="Q635" i="16"/>
  <c r="S633" i="16"/>
  <c r="Q633" i="16"/>
  <c r="S631" i="16"/>
  <c r="Q631" i="16"/>
  <c r="S629" i="16"/>
  <c r="Q629" i="16"/>
  <c r="S627" i="16"/>
  <c r="Q627" i="16"/>
  <c r="S625" i="16"/>
  <c r="Q625" i="16"/>
  <c r="S623" i="16"/>
  <c r="Q623" i="16"/>
  <c r="S621" i="16"/>
  <c r="Q621" i="16"/>
  <c r="S619" i="16"/>
  <c r="Q619" i="16"/>
  <c r="S617" i="16"/>
  <c r="Q617" i="16"/>
  <c r="S615" i="16"/>
  <c r="Q615" i="16"/>
  <c r="S613" i="16"/>
  <c r="Q613" i="16"/>
  <c r="S611" i="16"/>
  <c r="Q611" i="16"/>
  <c r="S609" i="16"/>
  <c r="Q609" i="16"/>
  <c r="S607" i="16"/>
  <c r="Q607" i="16"/>
  <c r="S605" i="16"/>
  <c r="Q605" i="16"/>
  <c r="S603" i="16"/>
  <c r="Q603" i="16"/>
  <c r="S601" i="16"/>
  <c r="Q601" i="16"/>
  <c r="S599" i="16"/>
  <c r="Q599" i="16"/>
  <c r="S597" i="16"/>
  <c r="Q597" i="16"/>
  <c r="S595" i="16"/>
  <c r="Q595" i="16"/>
  <c r="S593" i="16"/>
  <c r="Q593" i="16"/>
  <c r="S591" i="16"/>
  <c r="Q591" i="16"/>
  <c r="S589" i="16"/>
  <c r="Q589" i="16"/>
  <c r="S587" i="16"/>
  <c r="Q587" i="16"/>
  <c r="S585" i="16"/>
  <c r="Q585" i="16"/>
  <c r="S583" i="16"/>
  <c r="Q583" i="16"/>
  <c r="S581" i="16"/>
  <c r="Q581" i="16"/>
  <c r="S579" i="16"/>
  <c r="Q579" i="16"/>
  <c r="S577" i="16"/>
  <c r="Q577" i="16"/>
  <c r="S575" i="16"/>
  <c r="Q575" i="16"/>
  <c r="S573" i="16"/>
  <c r="Q573" i="16"/>
  <c r="S571" i="16"/>
  <c r="Q571" i="16"/>
  <c r="S569" i="16"/>
  <c r="Q569" i="16"/>
  <c r="S567" i="16"/>
  <c r="Q567" i="16"/>
  <c r="S565" i="16"/>
  <c r="Q565" i="16"/>
  <c r="S563" i="16"/>
  <c r="Q563" i="16"/>
  <c r="S561" i="16"/>
  <c r="Q561" i="16"/>
  <c r="S559" i="16"/>
  <c r="Q559" i="16"/>
  <c r="S557" i="16"/>
  <c r="Q557" i="16"/>
  <c r="S555" i="16"/>
  <c r="Q555" i="16"/>
  <c r="S553" i="16"/>
  <c r="Q553" i="16"/>
  <c r="S551" i="16"/>
  <c r="Q551" i="16"/>
  <c r="S549" i="16"/>
  <c r="Q549" i="16"/>
  <c r="S547" i="16"/>
  <c r="Q547" i="16"/>
  <c r="S545" i="16"/>
  <c r="Q545" i="16"/>
  <c r="S543" i="16"/>
  <c r="Q543" i="16"/>
  <c r="S541" i="16"/>
  <c r="Q541" i="16"/>
  <c r="S539" i="16"/>
  <c r="Q539" i="16"/>
  <c r="S537" i="16"/>
  <c r="Q537" i="16"/>
  <c r="S535" i="16"/>
  <c r="Q535" i="16"/>
  <c r="S533" i="16"/>
  <c r="Q533" i="16"/>
  <c r="S531" i="16"/>
  <c r="Q531" i="16"/>
  <c r="S529" i="16"/>
  <c r="Q529" i="16"/>
  <c r="S527" i="16"/>
  <c r="Q527" i="16"/>
  <c r="S525" i="16"/>
  <c r="Q525" i="16"/>
  <c r="S523" i="16"/>
  <c r="Q523" i="16"/>
  <c r="S521" i="16"/>
  <c r="Q521" i="16"/>
  <c r="S519" i="16"/>
  <c r="Q519" i="16"/>
  <c r="S517" i="16"/>
  <c r="Q517" i="16"/>
  <c r="S515" i="16"/>
  <c r="Q515" i="16"/>
  <c r="S513" i="16"/>
  <c r="Q513" i="16"/>
  <c r="S511" i="16"/>
  <c r="Q511" i="16"/>
  <c r="S509" i="16"/>
  <c r="Q509" i="16"/>
  <c r="S507" i="16"/>
  <c r="Q507" i="16"/>
  <c r="S505" i="16"/>
  <c r="Q505" i="16"/>
  <c r="S503" i="16"/>
  <c r="Q503" i="16"/>
  <c r="S501" i="16"/>
  <c r="Q501" i="16"/>
  <c r="S499" i="16"/>
  <c r="Q499" i="16"/>
  <c r="S497" i="16"/>
  <c r="Q497" i="16"/>
  <c r="S495" i="16"/>
  <c r="Q495" i="16"/>
  <c r="S493" i="16"/>
  <c r="Q493" i="16"/>
  <c r="S491" i="16"/>
  <c r="Q491" i="16"/>
  <c r="S489" i="16"/>
  <c r="Q489" i="16"/>
  <c r="S487" i="16"/>
  <c r="Q487" i="16"/>
  <c r="S485" i="16"/>
  <c r="Q485" i="16"/>
  <c r="S483" i="16"/>
  <c r="Q483" i="16"/>
  <c r="S481" i="16"/>
  <c r="Q481" i="16"/>
  <c r="S479" i="16"/>
  <c r="Q479" i="16"/>
  <c r="S477" i="16"/>
  <c r="Q477" i="16"/>
  <c r="S475" i="16"/>
  <c r="Q475" i="16"/>
  <c r="S473" i="16"/>
  <c r="Q473" i="16"/>
  <c r="S471" i="16"/>
  <c r="Q471" i="16"/>
  <c r="S469" i="16"/>
  <c r="Q469" i="16"/>
  <c r="S467" i="16"/>
  <c r="Q467" i="16"/>
  <c r="S465" i="16"/>
  <c r="Q465" i="16"/>
  <c r="S463" i="16"/>
  <c r="Q463" i="16"/>
  <c r="S461" i="16"/>
  <c r="Q461" i="16"/>
  <c r="S459" i="16"/>
  <c r="Q459" i="16"/>
  <c r="S457" i="16"/>
  <c r="Q457" i="16"/>
  <c r="S455" i="16"/>
  <c r="Q455" i="16"/>
  <c r="S453" i="16"/>
  <c r="Q453" i="16"/>
  <c r="S451" i="16"/>
  <c r="Q451" i="16"/>
  <c r="S449" i="16"/>
  <c r="Q449" i="16"/>
  <c r="S447" i="16"/>
  <c r="Q447" i="16"/>
  <c r="S445" i="16"/>
  <c r="Q445" i="16"/>
  <c r="S443" i="16"/>
  <c r="Q443" i="16"/>
  <c r="S441" i="16"/>
  <c r="Q441" i="16"/>
  <c r="S439" i="16"/>
  <c r="Q439" i="16"/>
  <c r="S437" i="16"/>
  <c r="Q437" i="16"/>
  <c r="S435" i="16"/>
  <c r="Q435" i="16"/>
  <c r="S433" i="16"/>
  <c r="Q433" i="16"/>
  <c r="S431" i="16"/>
  <c r="Q431" i="16"/>
  <c r="S429" i="16"/>
  <c r="Q429" i="16"/>
  <c r="S427" i="16"/>
  <c r="Q427" i="16"/>
  <c r="S425" i="16"/>
  <c r="Q425" i="16"/>
  <c r="S423" i="16"/>
  <c r="Q423" i="16"/>
  <c r="S421" i="16"/>
  <c r="Q421" i="16"/>
  <c r="S419" i="16"/>
  <c r="Q419" i="16"/>
  <c r="S417" i="16"/>
  <c r="Q417" i="16"/>
  <c r="S415" i="16"/>
  <c r="Q415" i="16"/>
  <c r="R160" i="16"/>
  <c r="R158" i="16"/>
  <c r="R156" i="16"/>
  <c r="R154" i="16"/>
  <c r="R152" i="16"/>
  <c r="R150" i="16"/>
  <c r="R148" i="16"/>
  <c r="R146" i="16"/>
  <c r="R144" i="16"/>
  <c r="R142" i="16"/>
  <c r="R140" i="16"/>
  <c r="R138" i="16"/>
  <c r="R136" i="16"/>
  <c r="R134" i="16"/>
  <c r="R132" i="16"/>
  <c r="R130" i="16"/>
  <c r="R128" i="16"/>
  <c r="R126" i="16"/>
  <c r="R124" i="16"/>
  <c r="R122" i="16"/>
  <c r="R120" i="16"/>
  <c r="R118" i="16"/>
  <c r="R116" i="16"/>
  <c r="R114" i="16"/>
  <c r="R112" i="16"/>
  <c r="R110" i="16"/>
  <c r="R108" i="16"/>
  <c r="R106" i="16"/>
  <c r="R104" i="16"/>
  <c r="R102" i="16"/>
  <c r="R100" i="16"/>
  <c r="R98" i="16"/>
  <c r="R96" i="16"/>
  <c r="R94" i="16"/>
  <c r="R92" i="16"/>
  <c r="R90" i="16"/>
  <c r="R88" i="16"/>
  <c r="R86" i="16"/>
  <c r="R84" i="16"/>
  <c r="R82" i="16"/>
  <c r="R80" i="16"/>
  <c r="R78" i="16"/>
  <c r="R76" i="16"/>
  <c r="R74" i="16"/>
  <c r="R72" i="16"/>
  <c r="R70" i="16"/>
  <c r="R68" i="16"/>
  <c r="R66" i="16"/>
  <c r="R64" i="16"/>
  <c r="R62" i="16"/>
  <c r="R60" i="16"/>
  <c r="R58" i="16"/>
  <c r="R56" i="16"/>
  <c r="R54" i="16"/>
  <c r="R52" i="16"/>
  <c r="R50" i="16"/>
  <c r="R48" i="16"/>
  <c r="R46" i="16"/>
  <c r="R44" i="16"/>
  <c r="R42" i="16"/>
  <c r="R40" i="16"/>
  <c r="R38" i="16"/>
  <c r="R36" i="16"/>
  <c r="R34" i="16"/>
  <c r="R32" i="16"/>
  <c r="R30" i="16"/>
  <c r="R28" i="16"/>
  <c r="R26" i="16"/>
  <c r="R24" i="16"/>
  <c r="R22" i="16"/>
  <c r="R20" i="16"/>
  <c r="R18" i="16"/>
  <c r="R16" i="16"/>
  <c r="R14" i="16"/>
  <c r="R12" i="16"/>
  <c r="R10" i="16"/>
  <c r="R8" i="16"/>
  <c r="R6" i="16"/>
  <c r="R4" i="16"/>
  <c r="S642" i="16"/>
  <c r="Q642" i="16"/>
  <c r="S640" i="16"/>
  <c r="Q640" i="16"/>
  <c r="S638" i="16"/>
  <c r="Q638" i="16"/>
  <c r="S636" i="16"/>
  <c r="Q636" i="16"/>
  <c r="S634" i="16"/>
  <c r="Q634" i="16"/>
  <c r="S632" i="16"/>
  <c r="Q632" i="16"/>
  <c r="S630" i="16"/>
  <c r="Q630" i="16"/>
  <c r="S628" i="16"/>
  <c r="Q628" i="16"/>
  <c r="S626" i="16"/>
  <c r="Q626" i="16"/>
  <c r="S624" i="16"/>
  <c r="Q624" i="16"/>
  <c r="S622" i="16"/>
  <c r="Q622" i="16"/>
  <c r="S620" i="16"/>
  <c r="Q620" i="16"/>
  <c r="S618" i="16"/>
  <c r="Q618" i="16"/>
  <c r="S616" i="16"/>
  <c r="Q616" i="16"/>
  <c r="S614" i="16"/>
  <c r="Q614" i="16"/>
  <c r="S612" i="16"/>
  <c r="Q612" i="16"/>
  <c r="S610" i="16"/>
  <c r="Q610" i="16"/>
  <c r="S608" i="16"/>
  <c r="Q608" i="16"/>
  <c r="S606" i="16"/>
  <c r="Q606" i="16"/>
  <c r="S604" i="16"/>
  <c r="Q604" i="16"/>
  <c r="S602" i="16"/>
  <c r="Q602" i="16"/>
  <c r="S600" i="16"/>
  <c r="Q600" i="16"/>
  <c r="S598" i="16"/>
  <c r="Q598" i="16"/>
  <c r="S596" i="16"/>
  <c r="Q596" i="16"/>
  <c r="S594" i="16"/>
  <c r="Q594" i="16"/>
  <c r="S592" i="16"/>
  <c r="Q592" i="16"/>
  <c r="S590" i="16"/>
  <c r="Q590" i="16"/>
  <c r="S588" i="16"/>
  <c r="Q588" i="16"/>
  <c r="S586" i="16"/>
  <c r="Q586" i="16"/>
  <c r="S584" i="16"/>
  <c r="Q584" i="16"/>
  <c r="S582" i="16"/>
  <c r="Q582" i="16"/>
  <c r="S580" i="16"/>
  <c r="Q580" i="16"/>
  <c r="S578" i="16"/>
  <c r="Q578" i="16"/>
  <c r="S576" i="16"/>
  <c r="Q576" i="16"/>
  <c r="S574" i="16"/>
  <c r="Q574" i="16"/>
  <c r="S572" i="16"/>
  <c r="Q572" i="16"/>
  <c r="S570" i="16"/>
  <c r="Q570" i="16"/>
  <c r="S568" i="16"/>
  <c r="Q568" i="16"/>
  <c r="S566" i="16"/>
  <c r="Q566" i="16"/>
  <c r="S564" i="16"/>
  <c r="Q564" i="16"/>
  <c r="S562" i="16"/>
  <c r="Q562" i="16"/>
  <c r="S560" i="16"/>
  <c r="Q560" i="16"/>
  <c r="S558" i="16"/>
  <c r="Q558" i="16"/>
  <c r="S556" i="16"/>
  <c r="Q556" i="16"/>
  <c r="S554" i="16"/>
  <c r="Q554" i="16"/>
  <c r="S552" i="16"/>
  <c r="Q552" i="16"/>
  <c r="S550" i="16"/>
  <c r="Q550" i="16"/>
  <c r="S548" i="16"/>
  <c r="Q548" i="16"/>
  <c r="S546" i="16"/>
  <c r="Q546" i="16"/>
  <c r="S544" i="16"/>
  <c r="Q544" i="16"/>
  <c r="S542" i="16"/>
  <c r="Q542" i="16"/>
  <c r="S540" i="16"/>
  <c r="Q540" i="16"/>
  <c r="S538" i="16"/>
  <c r="Q538" i="16"/>
  <c r="S536" i="16"/>
  <c r="Q536" i="16"/>
  <c r="S534" i="16"/>
  <c r="Q534" i="16"/>
  <c r="S532" i="16"/>
  <c r="Q532" i="16"/>
  <c r="S530" i="16"/>
  <c r="Q530" i="16"/>
  <c r="S528" i="16"/>
  <c r="Q528" i="16"/>
  <c r="S526" i="16"/>
  <c r="Q526" i="16"/>
  <c r="S524" i="16"/>
  <c r="Q524" i="16"/>
  <c r="S522" i="16"/>
  <c r="Q522" i="16"/>
  <c r="S520" i="16"/>
  <c r="Q520" i="16"/>
  <c r="S518" i="16"/>
  <c r="Q518" i="16"/>
  <c r="S516" i="16"/>
  <c r="Q516" i="16"/>
  <c r="S514" i="16"/>
  <c r="Q514" i="16"/>
  <c r="S512" i="16"/>
  <c r="Q512" i="16"/>
  <c r="S510" i="16"/>
  <c r="Q510" i="16"/>
  <c r="S508" i="16"/>
  <c r="Q508" i="16"/>
  <c r="S506" i="16"/>
  <c r="Q506" i="16"/>
  <c r="S504" i="16"/>
  <c r="Q504" i="16"/>
  <c r="S502" i="16"/>
  <c r="Q502" i="16"/>
  <c r="S500" i="16"/>
  <c r="Q500" i="16"/>
  <c r="S498" i="16"/>
  <c r="Q498" i="16"/>
  <c r="S496" i="16"/>
  <c r="Q496" i="16"/>
  <c r="S494" i="16"/>
  <c r="Q494" i="16"/>
  <c r="S492" i="16"/>
  <c r="Q492" i="16"/>
  <c r="S490" i="16"/>
  <c r="Q490" i="16"/>
  <c r="S488" i="16"/>
  <c r="Q488" i="16"/>
  <c r="S486" i="16"/>
  <c r="Q486" i="16"/>
  <c r="S484" i="16"/>
  <c r="Q484" i="16"/>
  <c r="S482" i="16"/>
  <c r="Q482" i="16"/>
  <c r="S480" i="16"/>
  <c r="Q480" i="16"/>
  <c r="S478" i="16"/>
  <c r="Q478" i="16"/>
  <c r="S476" i="16"/>
  <c r="Q476" i="16"/>
  <c r="S474" i="16"/>
  <c r="Q474" i="16"/>
  <c r="S472" i="16"/>
  <c r="Q472" i="16"/>
  <c r="S470" i="16"/>
  <c r="Q470" i="16"/>
  <c r="S468" i="16"/>
  <c r="Q468" i="16"/>
  <c r="S466" i="16"/>
  <c r="Q466" i="16"/>
  <c r="S464" i="16"/>
  <c r="Q464" i="16"/>
  <c r="S462" i="16"/>
  <c r="Q462" i="16"/>
  <c r="S460" i="16"/>
  <c r="Q460" i="16"/>
  <c r="S458" i="16"/>
  <c r="Q458" i="16"/>
  <c r="S456" i="16"/>
  <c r="Q456" i="16"/>
  <c r="S454" i="16"/>
  <c r="Q454" i="16"/>
  <c r="S452" i="16"/>
  <c r="Q452" i="16"/>
  <c r="S450" i="16"/>
  <c r="Q450" i="16"/>
  <c r="S448" i="16"/>
  <c r="Q448" i="16"/>
  <c r="S446" i="16"/>
  <c r="Q446" i="16"/>
  <c r="S444" i="16"/>
  <c r="Q444" i="16"/>
  <c r="S442" i="16"/>
  <c r="Q442" i="16"/>
  <c r="S440" i="16"/>
  <c r="Q440" i="16"/>
  <c r="S438" i="16"/>
  <c r="Q438" i="16"/>
  <c r="S436" i="16"/>
  <c r="Q436" i="16"/>
  <c r="S434" i="16"/>
  <c r="Q434" i="16"/>
  <c r="S432" i="16"/>
  <c r="Q432" i="16"/>
  <c r="S430" i="16"/>
  <c r="Q430" i="16"/>
  <c r="S428" i="16"/>
  <c r="Q428" i="16"/>
  <c r="S426" i="16"/>
  <c r="Q426" i="16"/>
  <c r="S424" i="16"/>
  <c r="Q424" i="16"/>
  <c r="S422" i="16"/>
  <c r="Q422" i="16"/>
  <c r="S420" i="16"/>
  <c r="Q420" i="16"/>
  <c r="S418" i="16"/>
  <c r="Q418" i="16"/>
  <c r="S413" i="16"/>
  <c r="S411" i="16"/>
  <c r="S409" i="16"/>
  <c r="S407" i="16"/>
  <c r="S405" i="16"/>
  <c r="S403" i="16"/>
  <c r="S401" i="16"/>
  <c r="S399" i="16"/>
  <c r="S397" i="16"/>
  <c r="S395" i="16"/>
  <c r="S393" i="16"/>
  <c r="S391" i="16"/>
  <c r="S389" i="16"/>
  <c r="S387" i="16"/>
  <c r="S385" i="16"/>
  <c r="S383" i="16"/>
  <c r="S381" i="16"/>
  <c r="S379" i="16"/>
  <c r="S377" i="16"/>
  <c r="S375" i="16"/>
  <c r="S373" i="16"/>
  <c r="S371" i="16"/>
  <c r="S369" i="16"/>
  <c r="S367" i="16"/>
  <c r="S365" i="16"/>
  <c r="S363" i="16"/>
  <c r="S361" i="16"/>
  <c r="S359" i="16"/>
  <c r="S357" i="16"/>
  <c r="S355" i="16"/>
  <c r="S353" i="16"/>
  <c r="S351" i="16"/>
  <c r="S349" i="16"/>
  <c r="S347" i="16"/>
  <c r="S345" i="16"/>
  <c r="S343" i="16"/>
  <c r="S341" i="16"/>
  <c r="S339" i="16"/>
  <c r="S337" i="16"/>
  <c r="S335" i="16"/>
  <c r="S333" i="16"/>
  <c r="S331" i="16"/>
  <c r="S329" i="16"/>
  <c r="S327" i="16"/>
  <c r="S325" i="16"/>
  <c r="S323" i="16"/>
  <c r="S321" i="16"/>
  <c r="S319" i="16"/>
  <c r="S317" i="16"/>
  <c r="S315" i="16"/>
  <c r="S313" i="16"/>
  <c r="S311" i="16"/>
  <c r="S309" i="16"/>
  <c r="S307" i="16"/>
  <c r="S305" i="16"/>
  <c r="S303" i="16"/>
  <c r="S301" i="16"/>
  <c r="S299" i="16"/>
  <c r="S297" i="16"/>
  <c r="S295" i="16"/>
  <c r="S293" i="16"/>
  <c r="S291" i="16"/>
  <c r="S289" i="16"/>
  <c r="S287" i="16"/>
  <c r="S285" i="16"/>
  <c r="S283" i="16"/>
  <c r="S281" i="16"/>
  <c r="S279" i="16"/>
  <c r="S277" i="16"/>
  <c r="S275" i="16"/>
  <c r="S273" i="16"/>
  <c r="S271" i="16"/>
  <c r="S269" i="16"/>
  <c r="S267" i="16"/>
  <c r="S265" i="16"/>
  <c r="S263" i="16"/>
  <c r="S261" i="16"/>
  <c r="S259" i="16"/>
  <c r="S257" i="16"/>
  <c r="S255" i="16"/>
  <c r="S253" i="16"/>
  <c r="S251" i="16"/>
  <c r="S249" i="16"/>
  <c r="S247" i="16"/>
  <c r="S245" i="16"/>
  <c r="S243" i="16"/>
  <c r="S241" i="16"/>
  <c r="S239" i="16"/>
  <c r="S237" i="16"/>
  <c r="S235" i="16"/>
  <c r="S233" i="16"/>
  <c r="S231" i="16"/>
  <c r="S229" i="16"/>
  <c r="S227" i="16"/>
  <c r="S225" i="16"/>
  <c r="S223" i="16"/>
  <c r="S221" i="16"/>
  <c r="S219" i="16"/>
  <c r="S217" i="16"/>
  <c r="S215" i="16"/>
  <c r="S213" i="16"/>
  <c r="S211" i="16"/>
  <c r="S209" i="16"/>
  <c r="S207" i="16"/>
  <c r="S205" i="16"/>
  <c r="S203" i="16"/>
  <c r="S201" i="16"/>
  <c r="S199" i="16"/>
  <c r="S197" i="16"/>
  <c r="S195" i="16"/>
  <c r="S193" i="16"/>
  <c r="S191" i="16"/>
  <c r="S189" i="16"/>
  <c r="S187" i="16"/>
  <c r="S185" i="16"/>
  <c r="S183" i="16"/>
  <c r="S181" i="16"/>
  <c r="S179" i="16"/>
  <c r="S177" i="16"/>
  <c r="S175" i="16"/>
  <c r="S173" i="16"/>
  <c r="S171" i="16"/>
  <c r="S169" i="16"/>
  <c r="S167" i="16"/>
  <c r="S165" i="16"/>
  <c r="S163" i="16"/>
  <c r="S161" i="16"/>
  <c r="S159" i="16"/>
  <c r="S157" i="16"/>
  <c r="S155" i="16"/>
  <c r="S153" i="16"/>
  <c r="S151" i="16"/>
  <c r="S149" i="16"/>
  <c r="S147" i="16"/>
  <c r="S145" i="16"/>
  <c r="S143" i="16"/>
  <c r="S141" i="16"/>
  <c r="S139" i="16"/>
  <c r="S137" i="16"/>
  <c r="S135" i="16"/>
  <c r="S133" i="16"/>
  <c r="S131" i="16"/>
  <c r="S129" i="16"/>
  <c r="S127" i="16"/>
  <c r="S125" i="16"/>
  <c r="S123" i="16"/>
  <c r="S121" i="16"/>
  <c r="S119" i="16"/>
  <c r="S117" i="16"/>
  <c r="S115" i="16"/>
  <c r="S113" i="16"/>
  <c r="S111" i="16"/>
  <c r="S109" i="16"/>
  <c r="S107" i="16"/>
  <c r="S105" i="16"/>
  <c r="S103" i="16"/>
  <c r="S101" i="16"/>
  <c r="S99" i="16"/>
  <c r="S97" i="16"/>
  <c r="S95" i="16"/>
  <c r="S93" i="16"/>
  <c r="S91" i="16"/>
  <c r="S89" i="16"/>
  <c r="S87" i="16"/>
  <c r="S85" i="16"/>
  <c r="S83" i="16"/>
  <c r="S81" i="16"/>
  <c r="S79" i="16"/>
  <c r="S77" i="16"/>
  <c r="S75" i="16"/>
  <c r="S73" i="16"/>
  <c r="S71" i="16"/>
  <c r="S69" i="16"/>
  <c r="S67" i="16"/>
  <c r="S65" i="16"/>
  <c r="S63" i="16"/>
  <c r="S61" i="16"/>
  <c r="S59" i="16"/>
  <c r="S57" i="16"/>
  <c r="S55" i="16"/>
  <c r="S53" i="16"/>
  <c r="S51" i="16"/>
  <c r="S49" i="16"/>
  <c r="S47" i="16"/>
  <c r="S45" i="16"/>
  <c r="S43" i="16"/>
  <c r="S41" i="16"/>
  <c r="S39" i="16"/>
  <c r="S37" i="16"/>
  <c r="S35" i="16"/>
  <c r="S33" i="16"/>
  <c r="S31" i="16"/>
  <c r="S29" i="16"/>
  <c r="S27" i="16"/>
  <c r="S25" i="16"/>
  <c r="S23" i="16"/>
  <c r="S21" i="16"/>
  <c r="S19" i="16"/>
  <c r="S17" i="16"/>
  <c r="S15" i="16"/>
  <c r="S13" i="16"/>
  <c r="S11" i="16"/>
  <c r="S9" i="16"/>
  <c r="S7" i="16"/>
  <c r="S5" i="16"/>
  <c r="S416" i="16"/>
  <c r="S414" i="16"/>
  <c r="S412" i="16"/>
  <c r="S410" i="16"/>
  <c r="S408" i="16"/>
  <c r="S406" i="16"/>
  <c r="S404" i="16"/>
  <c r="S402" i="16"/>
  <c r="S400" i="16"/>
  <c r="S398" i="16"/>
  <c r="S396" i="16"/>
  <c r="S394" i="16"/>
  <c r="S392" i="16"/>
  <c r="S390" i="16"/>
  <c r="S388" i="16"/>
  <c r="S386" i="16"/>
  <c r="S384" i="16"/>
  <c r="S382" i="16"/>
  <c r="S380" i="16"/>
  <c r="S378" i="16"/>
  <c r="S376" i="16"/>
  <c r="S374" i="16"/>
  <c r="S372" i="16"/>
  <c r="S370" i="16"/>
  <c r="S368" i="16"/>
  <c r="S366" i="16"/>
  <c r="S364" i="16"/>
  <c r="S362" i="16"/>
  <c r="S360" i="16"/>
  <c r="S358" i="16"/>
  <c r="S356" i="16"/>
  <c r="S354" i="16"/>
  <c r="S352" i="16"/>
  <c r="S350" i="16"/>
  <c r="S348" i="16"/>
  <c r="S346" i="16"/>
  <c r="S344" i="16"/>
  <c r="S342" i="16"/>
  <c r="S340" i="16"/>
  <c r="S338" i="16"/>
  <c r="S336" i="16"/>
  <c r="S334" i="16"/>
  <c r="S332" i="16"/>
  <c r="S330" i="16"/>
  <c r="S328" i="16"/>
  <c r="S326" i="16"/>
  <c r="S324" i="16"/>
  <c r="S322" i="16"/>
  <c r="S320" i="16"/>
  <c r="S318" i="16"/>
  <c r="S316" i="16"/>
  <c r="S314" i="16"/>
  <c r="S312" i="16"/>
  <c r="S310" i="16"/>
  <c r="S308" i="16"/>
  <c r="S306" i="16"/>
  <c r="S304" i="16"/>
  <c r="S302" i="16"/>
  <c r="S300" i="16"/>
  <c r="S298" i="16"/>
  <c r="S296" i="16"/>
  <c r="S294" i="16"/>
  <c r="S292" i="16"/>
  <c r="S290" i="16"/>
  <c r="S288" i="16"/>
  <c r="S286" i="16"/>
  <c r="S284" i="16"/>
  <c r="S282" i="16"/>
  <c r="S280" i="16"/>
  <c r="S278" i="16"/>
  <c r="S276" i="16"/>
  <c r="S274" i="16"/>
  <c r="S272" i="16"/>
  <c r="S270" i="16"/>
  <c r="S268" i="16"/>
  <c r="S266" i="16"/>
  <c r="S264" i="16"/>
  <c r="S262" i="16"/>
  <c r="S260" i="16"/>
  <c r="S258" i="16"/>
  <c r="S256" i="16"/>
  <c r="S254" i="16"/>
  <c r="S252" i="16"/>
  <c r="S250" i="16"/>
  <c r="S248" i="16"/>
  <c r="S246" i="16"/>
  <c r="S244" i="16"/>
  <c r="S242" i="16"/>
  <c r="S240" i="16"/>
  <c r="S238" i="16"/>
  <c r="S236" i="16"/>
  <c r="S234" i="16"/>
  <c r="S232" i="16"/>
  <c r="S230" i="16"/>
  <c r="S228" i="16"/>
  <c r="S226" i="16"/>
  <c r="S224" i="16"/>
  <c r="S222" i="16"/>
  <c r="S220" i="16"/>
  <c r="S218" i="16"/>
  <c r="S216" i="16"/>
  <c r="S214" i="16"/>
  <c r="S212" i="16"/>
  <c r="S210" i="16"/>
  <c r="S208" i="16"/>
  <c r="S206" i="16"/>
  <c r="S204" i="16"/>
  <c r="S202" i="16"/>
  <c r="S200" i="16"/>
  <c r="S198" i="16"/>
  <c r="S196" i="16"/>
  <c r="S194" i="16"/>
  <c r="S192" i="16"/>
  <c r="S190" i="16"/>
  <c r="S188" i="16"/>
  <c r="S186" i="16"/>
  <c r="S184" i="16"/>
  <c r="S182" i="16"/>
  <c r="S180" i="16"/>
  <c r="S178" i="16"/>
  <c r="S176" i="16"/>
  <c r="S174" i="16"/>
  <c r="S172" i="16"/>
  <c r="S170" i="16"/>
  <c r="S168" i="16"/>
  <c r="S166" i="16"/>
  <c r="S164" i="16"/>
  <c r="S162" i="16"/>
  <c r="S160" i="16"/>
  <c r="S158" i="16"/>
  <c r="S156" i="16"/>
  <c r="S154" i="16"/>
  <c r="S152" i="16"/>
  <c r="S150" i="16"/>
  <c r="S148" i="16"/>
  <c r="S146" i="16"/>
  <c r="S144" i="16"/>
  <c r="S142" i="16"/>
  <c r="S140" i="16"/>
  <c r="S138" i="16"/>
  <c r="S136" i="16"/>
  <c r="S134" i="16"/>
  <c r="S132" i="16"/>
  <c r="S130" i="16"/>
  <c r="S128" i="16"/>
  <c r="S126" i="16"/>
  <c r="S124" i="16"/>
  <c r="S122" i="16"/>
  <c r="S120" i="16"/>
  <c r="S118" i="16"/>
  <c r="S116" i="16"/>
  <c r="S114" i="16"/>
  <c r="S112" i="16"/>
  <c r="S110" i="16"/>
  <c r="S108" i="16"/>
  <c r="S106" i="16"/>
  <c r="S104" i="16"/>
  <c r="S102" i="16"/>
  <c r="S100" i="16"/>
  <c r="S98" i="16"/>
  <c r="S96" i="16"/>
  <c r="S94" i="16"/>
  <c r="S92" i="16"/>
  <c r="S90" i="16"/>
  <c r="S88" i="16"/>
  <c r="S86" i="16"/>
  <c r="S84" i="16"/>
  <c r="S82" i="16"/>
  <c r="S80" i="16"/>
  <c r="S78" i="16"/>
  <c r="S76" i="16"/>
  <c r="S74" i="16"/>
  <c r="S72" i="16"/>
  <c r="S70" i="16"/>
  <c r="S68" i="16"/>
  <c r="S66" i="16"/>
  <c r="S64" i="16"/>
  <c r="S62" i="16"/>
  <c r="S60" i="16"/>
  <c r="S58" i="16"/>
  <c r="S56" i="16"/>
  <c r="S54" i="16"/>
  <c r="S52" i="16"/>
  <c r="S50" i="16"/>
  <c r="S48" i="16"/>
  <c r="S46" i="16"/>
  <c r="S44" i="16"/>
  <c r="S42" i="16"/>
  <c r="S40" i="16"/>
  <c r="S38" i="16"/>
  <c r="S36" i="16"/>
  <c r="S34" i="16"/>
  <c r="S32" i="16"/>
  <c r="S30" i="16"/>
  <c r="S28" i="16"/>
  <c r="S26" i="16"/>
  <c r="S24" i="16"/>
  <c r="S22" i="16"/>
  <c r="S20" i="16"/>
  <c r="S18" i="16"/>
  <c r="S16" i="16"/>
  <c r="S14" i="16"/>
  <c r="S12" i="16"/>
  <c r="S10" i="16"/>
  <c r="S8" i="16"/>
  <c r="S6" i="16"/>
  <c r="S4" i="16"/>
  <c r="H27" i="16"/>
  <c r="H28" i="16"/>
  <c r="H29" i="16"/>
  <c r="H30" i="16"/>
  <c r="H31" i="16"/>
  <c r="H32" i="16"/>
  <c r="H34" i="16"/>
  <c r="H33" i="16"/>
  <c r="AA36" i="18" l="1"/>
  <c r="AB5" i="18"/>
  <c r="H5" i="18" s="1"/>
  <c r="AD4" i="18"/>
  <c r="E36" i="18"/>
  <c r="G36" i="18" s="1"/>
  <c r="F35" i="18"/>
  <c r="C35" i="18" s="1"/>
  <c r="D36" i="18"/>
  <c r="H41" i="16"/>
  <c r="H42" i="16"/>
  <c r="H40" i="16"/>
  <c r="H39" i="16"/>
  <c r="H38" i="16"/>
  <c r="H37" i="16"/>
  <c r="H36" i="16"/>
  <c r="H35" i="16"/>
  <c r="AA37" i="18" l="1"/>
  <c r="D37" i="18"/>
  <c r="E37" i="18"/>
  <c r="G37" i="18" s="1"/>
  <c r="F36" i="18"/>
  <c r="C36" i="18" s="1"/>
  <c r="AB6" i="18"/>
  <c r="H6" i="18" s="1"/>
  <c r="AD5" i="18"/>
  <c r="H43" i="16"/>
  <c r="H44" i="16"/>
  <c r="H45" i="16"/>
  <c r="H46" i="16"/>
  <c r="H47" i="16"/>
  <c r="H48" i="16"/>
  <c r="H50" i="16"/>
  <c r="H49" i="16"/>
  <c r="AA38" i="18" l="1"/>
  <c r="AB7" i="18"/>
  <c r="H7" i="18" s="1"/>
  <c r="AD6" i="18"/>
  <c r="E38" i="18"/>
  <c r="G38" i="18" s="1"/>
  <c r="F37" i="18"/>
  <c r="C37" i="18" s="1"/>
  <c r="D38" i="18"/>
  <c r="H57" i="16"/>
  <c r="H55" i="16"/>
  <c r="H53" i="16"/>
  <c r="H51" i="16"/>
  <c r="H58" i="16"/>
  <c r="H56" i="16"/>
  <c r="H54" i="16"/>
  <c r="H52" i="16"/>
  <c r="AA39" i="18" l="1"/>
  <c r="D39" i="18"/>
  <c r="E39" i="18"/>
  <c r="G39" i="18" s="1"/>
  <c r="F38" i="18"/>
  <c r="C38" i="18" s="1"/>
  <c r="AB8" i="18"/>
  <c r="H8" i="18" s="1"/>
  <c r="AD7" i="18"/>
  <c r="H59" i="16"/>
  <c r="H61" i="16"/>
  <c r="H63" i="16"/>
  <c r="H65" i="16"/>
  <c r="H60" i="16"/>
  <c r="H62" i="16"/>
  <c r="H64" i="16"/>
  <c r="H66" i="16"/>
  <c r="AA40" i="18" l="1"/>
  <c r="AB9" i="18"/>
  <c r="H9" i="18" s="1"/>
  <c r="AD8" i="18"/>
  <c r="E40" i="18"/>
  <c r="G40" i="18" s="1"/>
  <c r="F39" i="18"/>
  <c r="C39" i="18" s="1"/>
  <c r="D40" i="18"/>
  <c r="H74" i="16"/>
  <c r="H72" i="16"/>
  <c r="H70" i="16"/>
  <c r="H68" i="16"/>
  <c r="H73" i="16"/>
  <c r="H71" i="16"/>
  <c r="H69" i="16"/>
  <c r="H67" i="16"/>
  <c r="AA41" i="18" l="1"/>
  <c r="D41" i="18"/>
  <c r="E41" i="18"/>
  <c r="G41" i="18" s="1"/>
  <c r="F40" i="18"/>
  <c r="C40" i="18" s="1"/>
  <c r="AB10" i="18"/>
  <c r="H10" i="18" s="1"/>
  <c r="AD9" i="18"/>
  <c r="H76" i="16"/>
  <c r="H78" i="16"/>
  <c r="H80" i="16"/>
  <c r="H82" i="16"/>
  <c r="H75" i="16"/>
  <c r="H77" i="16"/>
  <c r="H79" i="16"/>
  <c r="H81" i="16"/>
  <c r="AA42" i="18" l="1"/>
  <c r="AB11" i="18"/>
  <c r="H11" i="18" s="1"/>
  <c r="AD10" i="18"/>
  <c r="E42" i="18"/>
  <c r="G42" i="18" s="1"/>
  <c r="F41" i="18"/>
  <c r="C41" i="18" s="1"/>
  <c r="D42" i="18"/>
  <c r="H90" i="16"/>
  <c r="H88" i="16"/>
  <c r="H86" i="16"/>
  <c r="H84" i="16"/>
  <c r="H89" i="16"/>
  <c r="H87" i="16"/>
  <c r="H85" i="16"/>
  <c r="H83" i="16"/>
  <c r="AA43" i="18" l="1"/>
  <c r="D43" i="18"/>
  <c r="E43" i="18"/>
  <c r="G43" i="18" s="1"/>
  <c r="F42" i="18"/>
  <c r="C42" i="18" s="1"/>
  <c r="AB12" i="18"/>
  <c r="H12" i="18" s="1"/>
  <c r="AD11" i="18"/>
  <c r="H92" i="16"/>
  <c r="H94" i="16"/>
  <c r="H96" i="16"/>
  <c r="H98" i="16"/>
  <c r="H91" i="16"/>
  <c r="H93" i="16"/>
  <c r="H95" i="16"/>
  <c r="H97" i="16"/>
  <c r="AA44" i="18" l="1"/>
  <c r="AB13" i="18"/>
  <c r="H13" i="18" s="1"/>
  <c r="AD12" i="18"/>
  <c r="E44" i="18"/>
  <c r="G44" i="18" s="1"/>
  <c r="F43" i="18"/>
  <c r="C43" i="18" s="1"/>
  <c r="D44" i="18"/>
  <c r="H106" i="16"/>
  <c r="H104" i="16"/>
  <c r="H102" i="16"/>
  <c r="H100" i="16"/>
  <c r="H105" i="16"/>
  <c r="H103" i="16"/>
  <c r="H101" i="16"/>
  <c r="H99" i="16"/>
  <c r="AA45" i="18" l="1"/>
  <c r="D45" i="18"/>
  <c r="E45" i="18"/>
  <c r="G45" i="18" s="1"/>
  <c r="F44" i="18"/>
  <c r="C44" i="18" s="1"/>
  <c r="AB14" i="18"/>
  <c r="H14" i="18" s="1"/>
  <c r="AD13" i="18"/>
  <c r="H108" i="16"/>
  <c r="H110" i="16"/>
  <c r="H112" i="16"/>
  <c r="H114" i="16"/>
  <c r="H107" i="16"/>
  <c r="H109" i="16"/>
  <c r="H111" i="16"/>
  <c r="H113" i="16"/>
  <c r="AA46" i="18" l="1"/>
  <c r="AB15" i="18"/>
  <c r="H15" i="18" s="1"/>
  <c r="AD14" i="18"/>
  <c r="E46" i="18"/>
  <c r="G46" i="18" s="1"/>
  <c r="F45" i="18"/>
  <c r="C45" i="18" s="1"/>
  <c r="D46" i="18"/>
  <c r="H122" i="16"/>
  <c r="H120" i="16"/>
  <c r="H118" i="16"/>
  <c r="H116" i="16"/>
  <c r="H121" i="16"/>
  <c r="H119" i="16"/>
  <c r="H117" i="16"/>
  <c r="H115" i="16"/>
  <c r="AA47" i="18" l="1"/>
  <c r="D47" i="18"/>
  <c r="E47" i="18"/>
  <c r="G47" i="18" s="1"/>
  <c r="F46" i="18"/>
  <c r="C46" i="18" s="1"/>
  <c r="AB16" i="18"/>
  <c r="H16" i="18" s="1"/>
  <c r="AD15" i="18"/>
  <c r="H124" i="16"/>
  <c r="H126" i="16"/>
  <c r="H128" i="16"/>
  <c r="H130" i="16"/>
  <c r="H123" i="16"/>
  <c r="H125" i="16"/>
  <c r="H127" i="16"/>
  <c r="H129" i="16"/>
  <c r="AA48" i="18" l="1"/>
  <c r="AB17" i="18"/>
  <c r="H17" i="18" s="1"/>
  <c r="AD16" i="18"/>
  <c r="E48" i="18"/>
  <c r="G48" i="18" s="1"/>
  <c r="F47" i="18"/>
  <c r="C47" i="18" s="1"/>
  <c r="D48" i="18"/>
  <c r="H138" i="16"/>
  <c r="H136" i="16"/>
  <c r="H134" i="16"/>
  <c r="H132" i="16"/>
  <c r="H137" i="16"/>
  <c r="H135" i="16"/>
  <c r="H133" i="16"/>
  <c r="H131" i="16"/>
  <c r="AA49" i="18" l="1"/>
  <c r="D49" i="18"/>
  <c r="E49" i="18"/>
  <c r="G49" i="18" s="1"/>
  <c r="F48" i="18"/>
  <c r="C48" i="18" s="1"/>
  <c r="AB18" i="18"/>
  <c r="H18" i="18" s="1"/>
  <c r="AD17" i="18"/>
  <c r="H140" i="16"/>
  <c r="H142" i="16"/>
  <c r="H144" i="16"/>
  <c r="H146" i="16"/>
  <c r="H139" i="16"/>
  <c r="H141" i="16"/>
  <c r="H143" i="16"/>
  <c r="H145" i="16"/>
  <c r="AA50" i="18" l="1"/>
  <c r="AB19" i="18"/>
  <c r="H19" i="18" s="1"/>
  <c r="AD18" i="18"/>
  <c r="E50" i="18"/>
  <c r="G50" i="18" s="1"/>
  <c r="F49" i="18"/>
  <c r="C49" i="18" s="1"/>
  <c r="D50" i="18"/>
  <c r="H154" i="16"/>
  <c r="H152" i="16"/>
  <c r="H150" i="16"/>
  <c r="H148" i="16"/>
  <c r="H153" i="16"/>
  <c r="H151" i="16"/>
  <c r="H149" i="16"/>
  <c r="H147" i="16"/>
  <c r="AA51" i="18" l="1"/>
  <c r="D51" i="18"/>
  <c r="E51" i="18"/>
  <c r="G51" i="18" s="1"/>
  <c r="F50" i="18"/>
  <c r="C50" i="18" s="1"/>
  <c r="AB20" i="18"/>
  <c r="H20" i="18" s="1"/>
  <c r="AD19" i="18"/>
  <c r="H156" i="16"/>
  <c r="H158" i="16"/>
  <c r="H160" i="16"/>
  <c r="H162" i="16"/>
  <c r="H155" i="16"/>
  <c r="H157" i="16"/>
  <c r="H159" i="16"/>
  <c r="H161" i="16"/>
  <c r="AA52" i="18" l="1"/>
  <c r="AB21" i="18"/>
  <c r="H21" i="18" s="1"/>
  <c r="AD20" i="18"/>
  <c r="E52" i="18"/>
  <c r="G52" i="18" s="1"/>
  <c r="F51" i="18"/>
  <c r="C51" i="18" s="1"/>
  <c r="D52" i="18"/>
  <c r="H170" i="16"/>
  <c r="H168" i="16"/>
  <c r="H166" i="16"/>
  <c r="H164" i="16"/>
  <c r="H169" i="16"/>
  <c r="H167" i="16"/>
  <c r="H165" i="16"/>
  <c r="H163" i="16"/>
  <c r="AA53" i="18" l="1"/>
  <c r="D53" i="18"/>
  <c r="E53" i="18"/>
  <c r="G53" i="18" s="1"/>
  <c r="F52" i="18"/>
  <c r="C52" i="18" s="1"/>
  <c r="AB22" i="18"/>
  <c r="H22" i="18" s="1"/>
  <c r="AD21" i="18"/>
  <c r="H172" i="16"/>
  <c r="H174" i="16"/>
  <c r="H176" i="16"/>
  <c r="H178" i="16"/>
  <c r="H171" i="16"/>
  <c r="H173" i="16"/>
  <c r="H175" i="16"/>
  <c r="H177" i="16"/>
  <c r="AA54" i="18" l="1"/>
  <c r="AB23" i="18"/>
  <c r="H23" i="18" s="1"/>
  <c r="AD22" i="18"/>
  <c r="E54" i="18"/>
  <c r="G54" i="18" s="1"/>
  <c r="F53" i="18"/>
  <c r="C53" i="18" s="1"/>
  <c r="D54" i="18"/>
  <c r="H180" i="16"/>
  <c r="H186" i="16"/>
  <c r="H184" i="16"/>
  <c r="H182" i="16"/>
  <c r="H185" i="16"/>
  <c r="H183" i="16"/>
  <c r="H181" i="16"/>
  <c r="H179" i="16"/>
  <c r="AA55" i="18" l="1"/>
  <c r="D55" i="18"/>
  <c r="E55" i="18"/>
  <c r="G55" i="18" s="1"/>
  <c r="F54" i="18"/>
  <c r="C54" i="18" s="1"/>
  <c r="AB24" i="18"/>
  <c r="H24" i="18" s="1"/>
  <c r="AD23" i="18"/>
  <c r="H190" i="16"/>
  <c r="H192" i="16"/>
  <c r="H194" i="16"/>
  <c r="H188" i="16"/>
  <c r="H187" i="16"/>
  <c r="H189" i="16"/>
  <c r="H191" i="16"/>
  <c r="H193" i="16"/>
  <c r="AA56" i="18" l="1"/>
  <c r="AB25" i="18"/>
  <c r="H25" i="18" s="1"/>
  <c r="AD24" i="18"/>
  <c r="E56" i="18"/>
  <c r="G56" i="18" s="1"/>
  <c r="F55" i="18"/>
  <c r="C55" i="18" s="1"/>
  <c r="D56" i="18"/>
  <c r="H196" i="16"/>
  <c r="H202" i="16"/>
  <c r="H200" i="16"/>
  <c r="H198" i="16"/>
  <c r="H201" i="16"/>
  <c r="H199" i="16"/>
  <c r="H197" i="16"/>
  <c r="H195" i="16"/>
  <c r="AA57" i="18" l="1"/>
  <c r="D57" i="18"/>
  <c r="E57" i="18"/>
  <c r="G57" i="18" s="1"/>
  <c r="F56" i="18"/>
  <c r="C56" i="18" s="1"/>
  <c r="AB26" i="18"/>
  <c r="H26" i="18" s="1"/>
  <c r="AD25" i="18"/>
  <c r="H206" i="16"/>
  <c r="H208" i="16"/>
  <c r="H210" i="16"/>
  <c r="H204" i="16"/>
  <c r="H203" i="16"/>
  <c r="H205" i="16"/>
  <c r="H207" i="16"/>
  <c r="H209" i="16"/>
  <c r="AA58" i="18" l="1"/>
  <c r="AB27" i="18"/>
  <c r="H27" i="18" s="1"/>
  <c r="AD26" i="18"/>
  <c r="E58" i="18"/>
  <c r="G58" i="18" s="1"/>
  <c r="F57" i="18"/>
  <c r="C57" i="18" s="1"/>
  <c r="D58" i="18"/>
  <c r="H212" i="16"/>
  <c r="H216" i="16"/>
  <c r="H214" i="16"/>
  <c r="H217" i="16"/>
  <c r="H215" i="16"/>
  <c r="H213" i="16"/>
  <c r="H211" i="16"/>
  <c r="H218" i="16"/>
  <c r="AA59" i="18" l="1"/>
  <c r="D59" i="18"/>
  <c r="E59" i="18"/>
  <c r="G59" i="18" s="1"/>
  <c r="F58" i="18"/>
  <c r="C58" i="18" s="1"/>
  <c r="AB28" i="18"/>
  <c r="H28" i="18" s="1"/>
  <c r="AD27" i="18"/>
  <c r="H226" i="16"/>
  <c r="H219" i="16"/>
  <c r="H221" i="16"/>
  <c r="H223" i="16"/>
  <c r="H225" i="16"/>
  <c r="H222" i="16"/>
  <c r="H224" i="16"/>
  <c r="H220" i="16"/>
  <c r="AA60" i="18" l="1"/>
  <c r="AB29" i="18"/>
  <c r="H29" i="18" s="1"/>
  <c r="AD28" i="18"/>
  <c r="E60" i="18"/>
  <c r="G60" i="18" s="1"/>
  <c r="F59" i="18"/>
  <c r="C59" i="18" s="1"/>
  <c r="D60" i="18"/>
  <c r="H228" i="16"/>
  <c r="H232" i="16"/>
  <c r="H230" i="16"/>
  <c r="H234" i="16"/>
  <c r="H233" i="16"/>
  <c r="H231" i="16"/>
  <c r="H229" i="16"/>
  <c r="H227" i="16"/>
  <c r="AA61" i="18" l="1"/>
  <c r="D61" i="18"/>
  <c r="E61" i="18"/>
  <c r="G61" i="18" s="1"/>
  <c r="F60" i="18"/>
  <c r="C60" i="18" s="1"/>
  <c r="AB30" i="18"/>
  <c r="H30" i="18" s="1"/>
  <c r="AD29" i="18"/>
  <c r="H242" i="16"/>
  <c r="H238" i="16"/>
  <c r="H240" i="16"/>
  <c r="H236" i="16"/>
  <c r="H235" i="16"/>
  <c r="H237" i="16"/>
  <c r="H239" i="16"/>
  <c r="H241" i="16"/>
  <c r="AA62" i="18" l="1"/>
  <c r="AB31" i="18"/>
  <c r="H31" i="18" s="1"/>
  <c r="AD30" i="18"/>
  <c r="E62" i="18"/>
  <c r="G62" i="18" s="1"/>
  <c r="F61" i="18"/>
  <c r="C61" i="18" s="1"/>
  <c r="D62" i="18"/>
  <c r="H244" i="16"/>
  <c r="H248" i="16"/>
  <c r="H246" i="16"/>
  <c r="H250" i="16"/>
  <c r="H249" i="16"/>
  <c r="H247" i="16"/>
  <c r="H245" i="16"/>
  <c r="H243" i="16"/>
  <c r="AA63" i="18" l="1"/>
  <c r="D63" i="18"/>
  <c r="E63" i="18"/>
  <c r="G63" i="18" s="1"/>
  <c r="F62" i="18"/>
  <c r="C62" i="18" s="1"/>
  <c r="AB32" i="18"/>
  <c r="H32" i="18" s="1"/>
  <c r="AD31" i="18"/>
  <c r="H258" i="16"/>
  <c r="H254" i="16"/>
  <c r="H256" i="16"/>
  <c r="H252" i="16"/>
  <c r="H251" i="16"/>
  <c r="H253" i="16"/>
  <c r="H255" i="16"/>
  <c r="H257" i="16"/>
  <c r="AA64" i="18" l="1"/>
  <c r="AB33" i="18"/>
  <c r="H33" i="18" s="1"/>
  <c r="AD32" i="18"/>
  <c r="E64" i="18"/>
  <c r="G64" i="18" s="1"/>
  <c r="F63" i="18"/>
  <c r="C63" i="18" s="1"/>
  <c r="D64" i="18"/>
  <c r="H260" i="16"/>
  <c r="H264" i="16"/>
  <c r="H262" i="16"/>
  <c r="H266" i="16"/>
  <c r="H265" i="16"/>
  <c r="H263" i="16"/>
  <c r="H261" i="16"/>
  <c r="H259" i="16"/>
  <c r="AA65" i="18" l="1"/>
  <c r="D65" i="18"/>
  <c r="E65" i="18"/>
  <c r="G65" i="18" s="1"/>
  <c r="F64" i="18"/>
  <c r="C64" i="18" s="1"/>
  <c r="AB34" i="18"/>
  <c r="H34" i="18" s="1"/>
  <c r="AD33" i="18"/>
  <c r="H274" i="16"/>
  <c r="H270" i="16"/>
  <c r="H272" i="16"/>
  <c r="H268" i="16"/>
  <c r="H267" i="16"/>
  <c r="H269" i="16"/>
  <c r="H271" i="16"/>
  <c r="H273" i="16"/>
  <c r="AA66" i="18" l="1"/>
  <c r="AB35" i="18"/>
  <c r="H35" i="18" s="1"/>
  <c r="AD34" i="18"/>
  <c r="E66" i="18"/>
  <c r="G66" i="18" s="1"/>
  <c r="F65" i="18"/>
  <c r="C65" i="18" s="1"/>
  <c r="D66" i="18"/>
  <c r="H276" i="16"/>
  <c r="H280" i="16"/>
  <c r="H278" i="16"/>
  <c r="H282" i="16"/>
  <c r="H281" i="16"/>
  <c r="H279" i="16"/>
  <c r="H277" i="16"/>
  <c r="H275" i="16"/>
  <c r="AA67" i="18" l="1"/>
  <c r="D67" i="18"/>
  <c r="E67" i="18"/>
  <c r="G67" i="18" s="1"/>
  <c r="F66" i="18"/>
  <c r="C66" i="18" s="1"/>
  <c r="AB36" i="18"/>
  <c r="H36" i="18" s="1"/>
  <c r="AD35" i="18"/>
  <c r="H290" i="16"/>
  <c r="H286" i="16"/>
  <c r="H288" i="16"/>
  <c r="H284" i="16"/>
  <c r="H283" i="16"/>
  <c r="H285" i="16"/>
  <c r="H287" i="16"/>
  <c r="H289" i="16"/>
  <c r="AA68" i="18" l="1"/>
  <c r="AB37" i="18"/>
  <c r="H37" i="18" s="1"/>
  <c r="AD36" i="18"/>
  <c r="E68" i="18"/>
  <c r="G68" i="18" s="1"/>
  <c r="F67" i="18"/>
  <c r="C67" i="18" s="1"/>
  <c r="D68" i="18"/>
  <c r="H292" i="16"/>
  <c r="H296" i="16"/>
  <c r="H294" i="16"/>
  <c r="H298" i="16"/>
  <c r="H297" i="16"/>
  <c r="H295" i="16"/>
  <c r="H293" i="16"/>
  <c r="H291" i="16"/>
  <c r="AA69" i="18" l="1"/>
  <c r="D69" i="18"/>
  <c r="E69" i="18"/>
  <c r="G69" i="18" s="1"/>
  <c r="F68" i="18"/>
  <c r="C68" i="18" s="1"/>
  <c r="AB38" i="18"/>
  <c r="H38" i="18" s="1"/>
  <c r="AD37" i="18"/>
  <c r="H306" i="16"/>
  <c r="H302" i="16"/>
  <c r="H304" i="16"/>
  <c r="H300" i="16"/>
  <c r="H299" i="16"/>
  <c r="H301" i="16"/>
  <c r="H303" i="16"/>
  <c r="H305" i="16"/>
  <c r="AA70" i="18" l="1"/>
  <c r="AB39" i="18"/>
  <c r="H39" i="18" s="1"/>
  <c r="AD38" i="18"/>
  <c r="E70" i="18"/>
  <c r="G70" i="18" s="1"/>
  <c r="F69" i="18"/>
  <c r="C69" i="18" s="1"/>
  <c r="D70" i="18"/>
  <c r="H308" i="16"/>
  <c r="H312" i="16"/>
  <c r="H310" i="16"/>
  <c r="H314" i="16"/>
  <c r="H313" i="16"/>
  <c r="H311" i="16"/>
  <c r="H309" i="16"/>
  <c r="H307" i="16"/>
  <c r="AA71" i="18" l="1"/>
  <c r="D71" i="18"/>
  <c r="E71" i="18"/>
  <c r="G71" i="18" s="1"/>
  <c r="F70" i="18"/>
  <c r="C70" i="18" s="1"/>
  <c r="AB40" i="18"/>
  <c r="H40" i="18" s="1"/>
  <c r="AD39" i="18"/>
  <c r="H322" i="16"/>
  <c r="H318" i="16"/>
  <c r="H320" i="16"/>
  <c r="H316" i="16"/>
  <c r="H315" i="16"/>
  <c r="H317" i="16"/>
  <c r="H319" i="16"/>
  <c r="H321" i="16"/>
  <c r="AA72" i="18" l="1"/>
  <c r="AB41" i="18"/>
  <c r="H41" i="18" s="1"/>
  <c r="AD40" i="18"/>
  <c r="E72" i="18"/>
  <c r="G72" i="18" s="1"/>
  <c r="F71" i="18"/>
  <c r="C71" i="18" s="1"/>
  <c r="D72" i="18"/>
  <c r="H324" i="16"/>
  <c r="H328" i="16"/>
  <c r="H326" i="16"/>
  <c r="H330" i="16"/>
  <c r="H329" i="16"/>
  <c r="H327" i="16"/>
  <c r="H325" i="16"/>
  <c r="H323" i="16"/>
  <c r="AA73" i="18" l="1"/>
  <c r="D73" i="18"/>
  <c r="E73" i="18"/>
  <c r="G73" i="18" s="1"/>
  <c r="F72" i="18"/>
  <c r="C72" i="18" s="1"/>
  <c r="AB42" i="18"/>
  <c r="H42" i="18" s="1"/>
  <c r="AD41" i="18"/>
  <c r="H338" i="16"/>
  <c r="H334" i="16"/>
  <c r="H336" i="16"/>
  <c r="H332" i="16"/>
  <c r="H331" i="16"/>
  <c r="H333" i="16"/>
  <c r="H335" i="16"/>
  <c r="H337" i="16"/>
  <c r="AA74" i="18" l="1"/>
  <c r="AB43" i="18"/>
  <c r="H43" i="18" s="1"/>
  <c r="AD42" i="18"/>
  <c r="E74" i="18"/>
  <c r="G74" i="18" s="1"/>
  <c r="F73" i="18"/>
  <c r="C73" i="18" s="1"/>
  <c r="D74" i="18"/>
  <c r="H340" i="16"/>
  <c r="H344" i="16"/>
  <c r="H342" i="16"/>
  <c r="H346" i="16"/>
  <c r="H345" i="16"/>
  <c r="H343" i="16"/>
  <c r="H341" i="16"/>
  <c r="H339" i="16"/>
  <c r="AA75" i="18" l="1"/>
  <c r="D75" i="18"/>
  <c r="E75" i="18"/>
  <c r="G75" i="18" s="1"/>
  <c r="F74" i="18"/>
  <c r="C74" i="18" s="1"/>
  <c r="AB44" i="18"/>
  <c r="H44" i="18" s="1"/>
  <c r="AD43" i="18"/>
  <c r="H354" i="16"/>
  <c r="H350" i="16"/>
  <c r="H352" i="16"/>
  <c r="H348" i="16"/>
  <c r="H347" i="16"/>
  <c r="H349" i="16"/>
  <c r="H351" i="16"/>
  <c r="H353" i="16"/>
  <c r="AA76" i="18" l="1"/>
  <c r="AB45" i="18"/>
  <c r="H45" i="18" s="1"/>
  <c r="AD44" i="18"/>
  <c r="E76" i="18"/>
  <c r="G76" i="18" s="1"/>
  <c r="F75" i="18"/>
  <c r="C75" i="18" s="1"/>
  <c r="D76" i="18"/>
  <c r="H356" i="16"/>
  <c r="H360" i="16"/>
  <c r="H358" i="16"/>
  <c r="H362" i="16"/>
  <c r="H361" i="16"/>
  <c r="H359" i="16"/>
  <c r="H357" i="16"/>
  <c r="H355" i="16"/>
  <c r="AA77" i="18" l="1"/>
  <c r="D77" i="18"/>
  <c r="E77" i="18"/>
  <c r="G77" i="18" s="1"/>
  <c r="F76" i="18"/>
  <c r="C76" i="18" s="1"/>
  <c r="AB46" i="18"/>
  <c r="H46" i="18" s="1"/>
  <c r="AD45" i="18"/>
  <c r="H366" i="16"/>
  <c r="H368" i="16"/>
  <c r="H364" i="16"/>
  <c r="H363" i="16"/>
  <c r="H365" i="16"/>
  <c r="H367" i="16"/>
  <c r="H369" i="16"/>
  <c r="H370" i="16"/>
  <c r="AA78" i="18" l="1"/>
  <c r="AB47" i="18"/>
  <c r="H47" i="18" s="1"/>
  <c r="AD46" i="18"/>
  <c r="E78" i="18"/>
  <c r="G78" i="18" s="1"/>
  <c r="F77" i="18"/>
  <c r="C77" i="18" s="1"/>
  <c r="D78" i="18"/>
  <c r="H378" i="16"/>
  <c r="H377" i="16"/>
  <c r="H375" i="16"/>
  <c r="H373" i="16"/>
  <c r="H371" i="16"/>
  <c r="H372" i="16"/>
  <c r="H376" i="16"/>
  <c r="H374" i="16"/>
  <c r="AA79" i="18" l="1"/>
  <c r="D79" i="18"/>
  <c r="E79" i="18"/>
  <c r="G79" i="18" s="1"/>
  <c r="F78" i="18"/>
  <c r="C78" i="18" s="1"/>
  <c r="AB48" i="18"/>
  <c r="H48" i="18" s="1"/>
  <c r="AD47" i="18"/>
  <c r="H379" i="16"/>
  <c r="H381" i="16"/>
  <c r="H383" i="16"/>
  <c r="H385" i="16"/>
  <c r="H382" i="16"/>
  <c r="H384" i="16"/>
  <c r="H380" i="16"/>
  <c r="H386" i="16"/>
  <c r="AA80" i="18" l="1"/>
  <c r="AB49" i="18"/>
  <c r="H49" i="18" s="1"/>
  <c r="AD48" i="18"/>
  <c r="E80" i="18"/>
  <c r="G80" i="18" s="1"/>
  <c r="F79" i="18"/>
  <c r="C79" i="18" s="1"/>
  <c r="D80" i="18"/>
  <c r="H393" i="16"/>
  <c r="H391" i="16"/>
  <c r="H389" i="16"/>
  <c r="H387" i="16"/>
  <c r="H394" i="16"/>
  <c r="H388" i="16"/>
  <c r="H392" i="16"/>
  <c r="H390" i="16"/>
  <c r="AA81" i="18" l="1"/>
  <c r="D81" i="18"/>
  <c r="E81" i="18"/>
  <c r="G81" i="18" s="1"/>
  <c r="F80" i="18"/>
  <c r="C80" i="18" s="1"/>
  <c r="AB50" i="18"/>
  <c r="H50" i="18" s="1"/>
  <c r="AD49" i="18"/>
  <c r="H395" i="16"/>
  <c r="H397" i="16"/>
  <c r="H399" i="16"/>
  <c r="H401" i="16"/>
  <c r="H398" i="16"/>
  <c r="H400" i="16"/>
  <c r="H396" i="16"/>
  <c r="H402" i="16"/>
  <c r="AA82" i="18" l="1"/>
  <c r="AB51" i="18"/>
  <c r="H51" i="18" s="1"/>
  <c r="AD50" i="18"/>
  <c r="E82" i="18"/>
  <c r="G82" i="18" s="1"/>
  <c r="F81" i="18"/>
  <c r="C81" i="18" s="1"/>
  <c r="D82" i="18"/>
  <c r="H409" i="16"/>
  <c r="H407" i="16"/>
  <c r="H405" i="16"/>
  <c r="H403" i="16"/>
  <c r="H410" i="16"/>
  <c r="H404" i="16"/>
  <c r="H408" i="16"/>
  <c r="H406" i="16"/>
  <c r="AA83" i="18" l="1"/>
  <c r="D83" i="18"/>
  <c r="E83" i="18"/>
  <c r="G83" i="18" s="1"/>
  <c r="F82" i="18"/>
  <c r="C82" i="18" s="1"/>
  <c r="AB52" i="18"/>
  <c r="H52" i="18" s="1"/>
  <c r="AD51" i="18"/>
  <c r="H411" i="16"/>
  <c r="H413" i="16"/>
  <c r="H415" i="16"/>
  <c r="H417" i="16"/>
  <c r="H414" i="16"/>
  <c r="H416" i="16"/>
  <c r="H412" i="16"/>
  <c r="H418" i="16"/>
  <c r="AA84" i="18" l="1"/>
  <c r="AB53" i="18"/>
  <c r="H53" i="18" s="1"/>
  <c r="AD52" i="18"/>
  <c r="E84" i="18"/>
  <c r="G84" i="18" s="1"/>
  <c r="F83" i="18"/>
  <c r="C83" i="18" s="1"/>
  <c r="D84" i="18"/>
  <c r="H425" i="16"/>
  <c r="H423" i="16"/>
  <c r="H421" i="16"/>
  <c r="H419" i="16"/>
  <c r="H426" i="16"/>
  <c r="H420" i="16"/>
  <c r="H424" i="16"/>
  <c r="H422" i="16"/>
  <c r="AA85" i="18" l="1"/>
  <c r="D85" i="18"/>
  <c r="E85" i="18"/>
  <c r="G85" i="18" s="1"/>
  <c r="F84" i="18"/>
  <c r="C84" i="18" s="1"/>
  <c r="AB54" i="18"/>
  <c r="H54" i="18" s="1"/>
  <c r="AD53" i="18"/>
  <c r="H427" i="16"/>
  <c r="H429" i="16"/>
  <c r="H431" i="16"/>
  <c r="H433" i="16"/>
  <c r="H430" i="16"/>
  <c r="H432" i="16"/>
  <c r="H428" i="16"/>
  <c r="H434" i="16"/>
  <c r="AA86" i="18" l="1"/>
  <c r="AB55" i="18"/>
  <c r="H55" i="18" s="1"/>
  <c r="AD54" i="18"/>
  <c r="E86" i="18"/>
  <c r="G86" i="18" s="1"/>
  <c r="F85" i="18"/>
  <c r="C85" i="18" s="1"/>
  <c r="D86" i="18"/>
  <c r="H442" i="16"/>
  <c r="H436" i="16"/>
  <c r="H440" i="16"/>
  <c r="H438" i="16"/>
  <c r="H441" i="16"/>
  <c r="H439" i="16"/>
  <c r="H437" i="16"/>
  <c r="H435" i="16"/>
  <c r="AA87" i="18" l="1"/>
  <c r="D87" i="18"/>
  <c r="E87" i="18"/>
  <c r="G87" i="18" s="1"/>
  <c r="F86" i="18"/>
  <c r="C86" i="18" s="1"/>
  <c r="AB56" i="18"/>
  <c r="H56" i="18" s="1"/>
  <c r="AD55" i="18"/>
  <c r="H445" i="16"/>
  <c r="H443" i="16"/>
  <c r="H447" i="16"/>
  <c r="H449" i="16"/>
  <c r="H446" i="16"/>
  <c r="H448" i="16"/>
  <c r="H444" i="16"/>
  <c r="H450" i="16"/>
  <c r="AA88" i="18" l="1"/>
  <c r="AB57" i="18"/>
  <c r="H57" i="18" s="1"/>
  <c r="AD56" i="18"/>
  <c r="E88" i="18"/>
  <c r="G88" i="18" s="1"/>
  <c r="F87" i="18"/>
  <c r="C87" i="18" s="1"/>
  <c r="D88" i="18"/>
  <c r="H458" i="16"/>
  <c r="H456" i="16"/>
  <c r="H454" i="16"/>
  <c r="H452" i="16"/>
  <c r="H457" i="16"/>
  <c r="H455" i="16"/>
  <c r="H451" i="16"/>
  <c r="H453" i="16"/>
  <c r="AA89" i="18" l="1"/>
  <c r="D89" i="18"/>
  <c r="E89" i="18"/>
  <c r="G89" i="18" s="1"/>
  <c r="F88" i="18"/>
  <c r="C88" i="18" s="1"/>
  <c r="AB58" i="18"/>
  <c r="H58" i="18" s="1"/>
  <c r="AD57" i="18"/>
  <c r="H460" i="16"/>
  <c r="H462" i="16"/>
  <c r="H464" i="16"/>
  <c r="H466" i="16"/>
  <c r="H461" i="16"/>
  <c r="H459" i="16"/>
  <c r="H463" i="16"/>
  <c r="H465" i="16"/>
  <c r="AA90" i="18" l="1"/>
  <c r="AB59" i="18"/>
  <c r="H59" i="18" s="1"/>
  <c r="AD58" i="18"/>
  <c r="E90" i="18"/>
  <c r="G90" i="18" s="1"/>
  <c r="F89" i="18"/>
  <c r="C89" i="18" s="1"/>
  <c r="D90" i="18"/>
  <c r="H474" i="16"/>
  <c r="H472" i="16"/>
  <c r="H470" i="16"/>
  <c r="H468" i="16"/>
  <c r="H473" i="16"/>
  <c r="H471" i="16"/>
  <c r="H467" i="16"/>
  <c r="H469" i="16"/>
  <c r="AA91" i="18" l="1"/>
  <c r="D91" i="18"/>
  <c r="E91" i="18"/>
  <c r="G91" i="18" s="1"/>
  <c r="F90" i="18"/>
  <c r="C90" i="18" s="1"/>
  <c r="AB60" i="18"/>
  <c r="H60" i="18" s="1"/>
  <c r="AD59" i="18"/>
  <c r="H476" i="16"/>
  <c r="H478" i="16"/>
  <c r="H480" i="16"/>
  <c r="H482" i="16"/>
  <c r="H477" i="16"/>
  <c r="H475" i="16"/>
  <c r="H479" i="16"/>
  <c r="H481" i="16"/>
  <c r="AA92" i="18" l="1"/>
  <c r="AB61" i="18"/>
  <c r="H61" i="18" s="1"/>
  <c r="AD60" i="18"/>
  <c r="E92" i="18"/>
  <c r="G92" i="18" s="1"/>
  <c r="F91" i="18"/>
  <c r="C91" i="18" s="1"/>
  <c r="D92" i="18"/>
  <c r="H490" i="16"/>
  <c r="H488" i="16"/>
  <c r="H486" i="16"/>
  <c r="H484" i="16"/>
  <c r="H489" i="16"/>
  <c r="H487" i="16"/>
  <c r="H483" i="16"/>
  <c r="H485" i="16"/>
  <c r="AA93" i="18" l="1"/>
  <c r="D93" i="18"/>
  <c r="E93" i="18"/>
  <c r="G93" i="18" s="1"/>
  <c r="F92" i="18"/>
  <c r="C92" i="18" s="1"/>
  <c r="AB62" i="18"/>
  <c r="H62" i="18" s="1"/>
  <c r="AD61" i="18"/>
  <c r="H492" i="16"/>
  <c r="H494" i="16"/>
  <c r="H496" i="16"/>
  <c r="H498" i="16"/>
  <c r="H493" i="16"/>
  <c r="H491" i="16"/>
  <c r="H495" i="16"/>
  <c r="H497" i="16"/>
  <c r="AA94" i="18" l="1"/>
  <c r="AB63" i="18"/>
  <c r="H63" i="18" s="1"/>
  <c r="AD62" i="18"/>
  <c r="E94" i="18"/>
  <c r="G94" i="18" s="1"/>
  <c r="F93" i="18"/>
  <c r="C93" i="18" s="1"/>
  <c r="D94" i="18"/>
  <c r="H506" i="16"/>
  <c r="H504" i="16"/>
  <c r="H502" i="16"/>
  <c r="H500" i="16"/>
  <c r="H505" i="16"/>
  <c r="H503" i="16"/>
  <c r="H499" i="16"/>
  <c r="H501" i="16"/>
  <c r="AA95" i="18" l="1"/>
  <c r="D95" i="18"/>
  <c r="E95" i="18"/>
  <c r="G95" i="18" s="1"/>
  <c r="F94" i="18"/>
  <c r="C94" i="18" s="1"/>
  <c r="AB64" i="18"/>
  <c r="H64" i="18" s="1"/>
  <c r="AD63" i="18"/>
  <c r="H508" i="16"/>
  <c r="H510" i="16"/>
  <c r="H512" i="16"/>
  <c r="H514" i="16"/>
  <c r="H509" i="16"/>
  <c r="H507" i="16"/>
  <c r="H511" i="16"/>
  <c r="H513" i="16"/>
  <c r="AA96" i="18" l="1"/>
  <c r="AB65" i="18"/>
  <c r="H65" i="18" s="1"/>
  <c r="AD64" i="18"/>
  <c r="E96" i="18"/>
  <c r="G96" i="18" s="1"/>
  <c r="F95" i="18"/>
  <c r="C95" i="18" s="1"/>
  <c r="D96" i="18"/>
  <c r="H520" i="16"/>
  <c r="H518" i="16"/>
  <c r="H516" i="16"/>
  <c r="H521" i="16"/>
  <c r="H519" i="16"/>
  <c r="H515" i="16"/>
  <c r="H517" i="16"/>
  <c r="H522" i="16"/>
  <c r="AA97" i="18" l="1"/>
  <c r="D97" i="18"/>
  <c r="E97" i="18"/>
  <c r="G97" i="18" s="1"/>
  <c r="F96" i="18"/>
  <c r="C96" i="18" s="1"/>
  <c r="AB66" i="18"/>
  <c r="H66" i="18" s="1"/>
  <c r="AD65" i="18"/>
  <c r="H530" i="16"/>
  <c r="H525" i="16"/>
  <c r="H523" i="16"/>
  <c r="H527" i="16"/>
  <c r="H529" i="16"/>
  <c r="H524" i="16"/>
  <c r="H526" i="16"/>
  <c r="H528" i="16"/>
  <c r="AA98" i="18" l="1"/>
  <c r="AB67" i="18"/>
  <c r="H67" i="18" s="1"/>
  <c r="AD66" i="18"/>
  <c r="E98" i="18"/>
  <c r="G98" i="18" s="1"/>
  <c r="F97" i="18"/>
  <c r="C97" i="18" s="1"/>
  <c r="D98" i="18"/>
  <c r="H536" i="16"/>
  <c r="H534" i="16"/>
  <c r="H532" i="16"/>
  <c r="H538" i="16"/>
  <c r="H537" i="16"/>
  <c r="H535" i="16"/>
  <c r="H531" i="16"/>
  <c r="H533" i="16"/>
  <c r="AA99" i="18" l="1"/>
  <c r="D99" i="18"/>
  <c r="E99" i="18"/>
  <c r="G99" i="18" s="1"/>
  <c r="F98" i="18"/>
  <c r="C98" i="18" s="1"/>
  <c r="AB68" i="18"/>
  <c r="H68" i="18" s="1"/>
  <c r="AD67" i="18"/>
  <c r="H546" i="16"/>
  <c r="H540" i="16"/>
  <c r="H542" i="16"/>
  <c r="H544" i="16"/>
  <c r="H541" i="16"/>
  <c r="H539" i="16"/>
  <c r="H543" i="16"/>
  <c r="H545" i="16"/>
  <c r="AA100" i="18" l="1"/>
  <c r="AB69" i="18"/>
  <c r="H69" i="18" s="1"/>
  <c r="AD68" i="18"/>
  <c r="E100" i="18"/>
  <c r="G100" i="18" s="1"/>
  <c r="F99" i="18"/>
  <c r="C99" i="18" s="1"/>
  <c r="D101" i="18"/>
  <c r="D100" i="18"/>
  <c r="H552" i="16"/>
  <c r="H550" i="16"/>
  <c r="H548" i="16"/>
  <c r="H554" i="16"/>
  <c r="H553" i="16"/>
  <c r="H551" i="16"/>
  <c r="H547" i="16"/>
  <c r="H549" i="16"/>
  <c r="AA101" i="18" l="1"/>
  <c r="F100" i="18"/>
  <c r="C100" i="18" s="1"/>
  <c r="AB70" i="18"/>
  <c r="H70" i="18" s="1"/>
  <c r="AD69" i="18"/>
  <c r="H556" i="16"/>
  <c r="H558" i="16"/>
  <c r="H557" i="16"/>
  <c r="H555" i="16"/>
  <c r="H559" i="16"/>
  <c r="H561" i="16"/>
  <c r="H562" i="16"/>
  <c r="H560" i="16"/>
  <c r="F101" i="18" l="1"/>
  <c r="C101" i="18" s="1"/>
  <c r="E101" i="18"/>
  <c r="G101" i="18" s="1"/>
  <c r="AB71" i="18"/>
  <c r="H71" i="18" s="1"/>
  <c r="AD70" i="18"/>
  <c r="H568" i="16"/>
  <c r="H570" i="16"/>
  <c r="H566" i="16"/>
  <c r="H569" i="16"/>
  <c r="H567" i="16"/>
  <c r="H563" i="16"/>
  <c r="H565" i="16"/>
  <c r="H564" i="16"/>
  <c r="AB72" i="18" l="1"/>
  <c r="H72" i="18" s="1"/>
  <c r="AD71" i="18"/>
  <c r="H572" i="16"/>
  <c r="H574" i="16"/>
  <c r="H578" i="16"/>
  <c r="H576" i="16"/>
  <c r="H573" i="16"/>
  <c r="H571" i="16"/>
  <c r="H575" i="16"/>
  <c r="H577" i="16"/>
  <c r="AB73" i="18" l="1"/>
  <c r="H73" i="18" s="1"/>
  <c r="AD72" i="18"/>
  <c r="H584" i="16"/>
  <c r="H586" i="16"/>
  <c r="H582" i="16"/>
  <c r="H580" i="16"/>
  <c r="H585" i="16"/>
  <c r="H583" i="16"/>
  <c r="H579" i="16"/>
  <c r="H581" i="16"/>
  <c r="AB74" i="18" l="1"/>
  <c r="H74" i="18" s="1"/>
  <c r="AD73" i="18"/>
  <c r="H588" i="16"/>
  <c r="H590" i="16"/>
  <c r="H594" i="16"/>
  <c r="H592" i="16"/>
  <c r="H589" i="16"/>
  <c r="H587" i="16"/>
  <c r="H591" i="16"/>
  <c r="H593" i="16"/>
  <c r="AB75" i="18" l="1"/>
  <c r="H75" i="18" s="1"/>
  <c r="AD74" i="18"/>
  <c r="H596" i="16"/>
  <c r="H601" i="16"/>
  <c r="H599" i="16"/>
  <c r="H595" i="16"/>
  <c r="H597" i="16"/>
  <c r="H600" i="16"/>
  <c r="H602" i="16"/>
  <c r="H598" i="16"/>
  <c r="AB76" i="18" l="1"/>
  <c r="H76" i="18" s="1"/>
  <c r="AD75" i="18"/>
  <c r="H605" i="16"/>
  <c r="H607" i="16"/>
  <c r="H609" i="16"/>
  <c r="H606" i="16"/>
  <c r="H610" i="16"/>
  <c r="H608" i="16"/>
  <c r="H603" i="16"/>
  <c r="H604" i="16"/>
  <c r="AB77" i="18" l="1"/>
  <c r="H77" i="18" s="1"/>
  <c r="AD76" i="18"/>
  <c r="H611" i="16"/>
  <c r="H613" i="16"/>
  <c r="H612" i="16"/>
  <c r="H616" i="16"/>
  <c r="H618" i="16"/>
  <c r="H614" i="16"/>
  <c r="H617" i="16"/>
  <c r="H615" i="16"/>
  <c r="AB78" i="18" l="1"/>
  <c r="H78" i="18" s="1"/>
  <c r="AD77" i="18"/>
  <c r="H626" i="16"/>
  <c r="H624" i="16"/>
  <c r="H623" i="16"/>
  <c r="H625" i="16"/>
  <c r="H622" i="16"/>
  <c r="H620" i="16"/>
  <c r="H621" i="16"/>
  <c r="H619" i="16"/>
  <c r="AB79" i="18" l="1"/>
  <c r="H79" i="18" s="1"/>
  <c r="AD78" i="18"/>
  <c r="H628" i="16"/>
  <c r="H630" i="16"/>
  <c r="H632" i="16"/>
  <c r="H627" i="16"/>
  <c r="H629" i="16"/>
  <c r="H633" i="16"/>
  <c r="H631" i="16"/>
  <c r="H634" i="16"/>
  <c r="AB80" i="18" l="1"/>
  <c r="H80" i="18" s="1"/>
  <c r="AD79" i="18"/>
  <c r="H641" i="16"/>
  <c r="H642" i="16"/>
  <c r="H639" i="16"/>
  <c r="H637" i="16"/>
  <c r="H635" i="16"/>
  <c r="H640" i="16"/>
  <c r="H638" i="16"/>
  <c r="H636" i="16"/>
  <c r="AB81" i="18" l="1"/>
  <c r="H81" i="18" s="1"/>
  <c r="AD80" i="18"/>
  <c r="AB82" i="18" l="1"/>
  <c r="H82" i="18" s="1"/>
  <c r="AD81" i="18"/>
  <c r="T60" i="4"/>
  <c r="T59" i="4"/>
  <c r="E62" i="11"/>
  <c r="E63" i="11"/>
  <c r="E49" i="11"/>
  <c r="E50" i="11"/>
  <c r="E51" i="11"/>
  <c r="E52" i="11"/>
  <c r="E53" i="11"/>
  <c r="E54" i="11"/>
  <c r="E55" i="11"/>
  <c r="E57" i="11"/>
  <c r="E58" i="11"/>
  <c r="E59" i="11"/>
  <c r="E60" i="11"/>
  <c r="E61" i="11"/>
  <c r="E48" i="11"/>
  <c r="E56" i="11" s="1"/>
  <c r="AB83" i="18" l="1"/>
  <c r="H83" i="18" s="1"/>
  <c r="AD82" i="18"/>
  <c r="F74" i="4"/>
  <c r="G74" i="4"/>
  <c r="H74" i="4"/>
  <c r="I74" i="4"/>
  <c r="J74" i="4"/>
  <c r="K74" i="4"/>
  <c r="L74" i="4"/>
  <c r="F75" i="4"/>
  <c r="G75" i="4"/>
  <c r="H75" i="4"/>
  <c r="I75" i="4"/>
  <c r="J75" i="4"/>
  <c r="K75" i="4"/>
  <c r="L75" i="4"/>
  <c r="G73" i="4"/>
  <c r="H73" i="4"/>
  <c r="I73" i="4"/>
  <c r="J73" i="4"/>
  <c r="K73" i="4"/>
  <c r="L73" i="4"/>
  <c r="F73" i="4"/>
  <c r="F67" i="4"/>
  <c r="G67" i="4"/>
  <c r="H67" i="4"/>
  <c r="I67" i="4"/>
  <c r="J67" i="4"/>
  <c r="K67" i="4"/>
  <c r="L67" i="4"/>
  <c r="F68" i="4"/>
  <c r="G68" i="4"/>
  <c r="H68" i="4"/>
  <c r="I68" i="4"/>
  <c r="J68" i="4"/>
  <c r="K68" i="4"/>
  <c r="L68" i="4"/>
  <c r="F69" i="4"/>
  <c r="G69" i="4"/>
  <c r="H69" i="4"/>
  <c r="I69" i="4"/>
  <c r="J69" i="4"/>
  <c r="K69" i="4"/>
  <c r="L69" i="4"/>
  <c r="F70" i="4"/>
  <c r="G70" i="4"/>
  <c r="H70" i="4"/>
  <c r="I70" i="4"/>
  <c r="J70" i="4"/>
  <c r="K70" i="4"/>
  <c r="L70" i="4"/>
  <c r="F71" i="4"/>
  <c r="G71" i="4"/>
  <c r="H71" i="4"/>
  <c r="I71" i="4"/>
  <c r="J71" i="4"/>
  <c r="K71" i="4"/>
  <c r="L71" i="4"/>
  <c r="F72" i="4"/>
  <c r="G72" i="4"/>
  <c r="H72" i="4"/>
  <c r="I72" i="4"/>
  <c r="J72" i="4"/>
  <c r="K72" i="4"/>
  <c r="L72" i="4"/>
  <c r="G66" i="4"/>
  <c r="H66" i="4"/>
  <c r="I66" i="4"/>
  <c r="J66" i="4"/>
  <c r="K66" i="4"/>
  <c r="L66" i="4"/>
  <c r="F66" i="4"/>
  <c r="F57" i="4"/>
  <c r="G57" i="4"/>
  <c r="H57" i="4"/>
  <c r="I57" i="4"/>
  <c r="J57" i="4"/>
  <c r="K57" i="4"/>
  <c r="L57" i="4"/>
  <c r="F58" i="4"/>
  <c r="G58" i="4"/>
  <c r="H58" i="4"/>
  <c r="I58" i="4"/>
  <c r="J58" i="4"/>
  <c r="K58" i="4"/>
  <c r="L58" i="4"/>
  <c r="F59" i="4"/>
  <c r="G59" i="4"/>
  <c r="H59" i="4"/>
  <c r="I59" i="4"/>
  <c r="J59" i="4"/>
  <c r="K59" i="4"/>
  <c r="L59" i="4"/>
  <c r="F60" i="4"/>
  <c r="G60" i="4"/>
  <c r="H60" i="4"/>
  <c r="I60" i="4"/>
  <c r="J60" i="4"/>
  <c r="K60" i="4"/>
  <c r="L60" i="4"/>
  <c r="F61" i="4"/>
  <c r="G61" i="4"/>
  <c r="H61" i="4"/>
  <c r="I61" i="4"/>
  <c r="J61" i="4"/>
  <c r="K61" i="4"/>
  <c r="L61" i="4"/>
  <c r="F62" i="4"/>
  <c r="G62" i="4"/>
  <c r="H62" i="4"/>
  <c r="I62" i="4"/>
  <c r="J62" i="4"/>
  <c r="K62" i="4"/>
  <c r="L62" i="4"/>
  <c r="F63" i="4"/>
  <c r="G63" i="4"/>
  <c r="H63" i="4"/>
  <c r="I63" i="4"/>
  <c r="J63" i="4"/>
  <c r="K63" i="4"/>
  <c r="L63" i="4"/>
  <c r="F64" i="4"/>
  <c r="G64" i="4"/>
  <c r="H64" i="4"/>
  <c r="I64" i="4"/>
  <c r="J64" i="4"/>
  <c r="K64" i="4"/>
  <c r="L64" i="4"/>
  <c r="F65" i="4"/>
  <c r="G65" i="4"/>
  <c r="H65" i="4"/>
  <c r="I65" i="4"/>
  <c r="J65" i="4"/>
  <c r="K65" i="4"/>
  <c r="L65" i="4"/>
  <c r="G56" i="4"/>
  <c r="H56" i="4"/>
  <c r="I56" i="4"/>
  <c r="J56" i="4"/>
  <c r="K56" i="4"/>
  <c r="L56" i="4"/>
  <c r="F56" i="4"/>
  <c r="G60" i="15"/>
  <c r="G61" i="15" s="1"/>
  <c r="G57" i="15"/>
  <c r="G58" i="15" s="1"/>
  <c r="G56" i="15"/>
  <c r="G52" i="15"/>
  <c r="G53" i="15" s="1"/>
  <c r="G48" i="15"/>
  <c r="G49" i="15" s="1"/>
  <c r="G44" i="15"/>
  <c r="G45" i="15" s="1"/>
  <c r="G40" i="15"/>
  <c r="G41" i="15" s="1"/>
  <c r="G38" i="15"/>
  <c r="G37" i="15"/>
  <c r="G36" i="15" s="1"/>
  <c r="G35" i="15"/>
  <c r="G34" i="15" s="1"/>
  <c r="G29" i="15"/>
  <c r="G28" i="15" s="1"/>
  <c r="G26" i="15"/>
  <c r="G25" i="15" s="1"/>
  <c r="O5" i="15"/>
  <c r="O4" i="15" s="1"/>
  <c r="O3" i="15" s="1"/>
  <c r="O12" i="15"/>
  <c r="O13" i="15" s="1"/>
  <c r="O14" i="15" s="1"/>
  <c r="AB84" i="18" l="1"/>
  <c r="H84" i="18" s="1"/>
  <c r="AD83" i="18"/>
  <c r="G33" i="15"/>
  <c r="G46" i="15"/>
  <c r="G54" i="15"/>
  <c r="G24" i="15"/>
  <c r="G27" i="15"/>
  <c r="G32" i="15"/>
  <c r="G42" i="15"/>
  <c r="G50" i="15"/>
  <c r="G62" i="15"/>
  <c r="AB85" i="18" l="1"/>
  <c r="H85" i="18" s="1"/>
  <c r="AD84" i="18"/>
  <c r="G31" i="15"/>
  <c r="G23" i="15"/>
  <c r="AB86" i="18" l="1"/>
  <c r="H86" i="18" s="1"/>
  <c r="AD85" i="18"/>
  <c r="G30" i="15"/>
  <c r="G22" i="15"/>
  <c r="I19" i="14"/>
  <c r="I20" i="14"/>
  <c r="I21" i="14"/>
  <c r="I22" i="14"/>
  <c r="I23" i="14"/>
  <c r="I24" i="14"/>
  <c r="I25" i="14"/>
  <c r="I26" i="14"/>
  <c r="I51" i="14"/>
  <c r="I52" i="14"/>
  <c r="I53" i="14"/>
  <c r="I54" i="14"/>
  <c r="I55" i="14"/>
  <c r="I56" i="14"/>
  <c r="I57" i="14"/>
  <c r="I58" i="14"/>
  <c r="I83" i="14"/>
  <c r="I84" i="14"/>
  <c r="I85" i="14"/>
  <c r="I86" i="14"/>
  <c r="I87" i="14"/>
  <c r="I88" i="14"/>
  <c r="I89" i="14"/>
  <c r="I90" i="14"/>
  <c r="I115" i="14"/>
  <c r="I116" i="14"/>
  <c r="I117" i="14"/>
  <c r="I118" i="14"/>
  <c r="I119" i="14"/>
  <c r="I120" i="14"/>
  <c r="I121" i="14"/>
  <c r="I122" i="14"/>
  <c r="I147" i="14"/>
  <c r="I148" i="14"/>
  <c r="I149" i="14"/>
  <c r="I150" i="14"/>
  <c r="I151" i="14"/>
  <c r="I152" i="14"/>
  <c r="I153" i="14"/>
  <c r="I154" i="14"/>
  <c r="I179" i="14"/>
  <c r="I180" i="14"/>
  <c r="I181" i="14"/>
  <c r="I182" i="14"/>
  <c r="I183" i="14"/>
  <c r="I184" i="14"/>
  <c r="I185" i="14"/>
  <c r="I186" i="14"/>
  <c r="I211" i="14"/>
  <c r="I212" i="14"/>
  <c r="I213" i="14"/>
  <c r="I214" i="14"/>
  <c r="I215" i="14"/>
  <c r="I216" i="14"/>
  <c r="I217" i="14"/>
  <c r="I218" i="14"/>
  <c r="I243" i="14"/>
  <c r="I244" i="14"/>
  <c r="I245" i="14"/>
  <c r="I246" i="14"/>
  <c r="I247" i="14"/>
  <c r="I248" i="14"/>
  <c r="I249" i="14"/>
  <c r="I250" i="14"/>
  <c r="I275" i="14"/>
  <c r="I276" i="14"/>
  <c r="I277" i="14"/>
  <c r="I278" i="14"/>
  <c r="I279" i="14"/>
  <c r="I280" i="14"/>
  <c r="I281" i="14"/>
  <c r="I282" i="14"/>
  <c r="I307" i="14"/>
  <c r="I308" i="14"/>
  <c r="I309" i="14"/>
  <c r="I310" i="14"/>
  <c r="I311" i="14"/>
  <c r="I312" i="14"/>
  <c r="I313" i="14"/>
  <c r="I314" i="14"/>
  <c r="I339" i="14"/>
  <c r="I340" i="14"/>
  <c r="I341" i="14"/>
  <c r="I342" i="14"/>
  <c r="I343" i="14"/>
  <c r="I344" i="14"/>
  <c r="I345" i="14"/>
  <c r="I346" i="14"/>
  <c r="I371" i="14"/>
  <c r="I372" i="14"/>
  <c r="I373" i="14"/>
  <c r="I374" i="14"/>
  <c r="I375" i="14"/>
  <c r="I376" i="14"/>
  <c r="I377" i="14"/>
  <c r="I378" i="14"/>
  <c r="I403" i="14"/>
  <c r="I404" i="14"/>
  <c r="I405" i="14"/>
  <c r="I406" i="14"/>
  <c r="I407" i="14"/>
  <c r="I408" i="14"/>
  <c r="I409" i="14"/>
  <c r="I410" i="14"/>
  <c r="I435" i="14"/>
  <c r="I436" i="14"/>
  <c r="I437" i="14"/>
  <c r="I438" i="14"/>
  <c r="I439" i="14"/>
  <c r="I440" i="14"/>
  <c r="I441" i="14"/>
  <c r="I442" i="14"/>
  <c r="I467" i="14"/>
  <c r="I468" i="14"/>
  <c r="I469" i="14"/>
  <c r="I470" i="14"/>
  <c r="I471" i="14"/>
  <c r="I472" i="14"/>
  <c r="I473" i="14"/>
  <c r="I474" i="14"/>
  <c r="I499" i="14"/>
  <c r="I500" i="14"/>
  <c r="I501" i="14"/>
  <c r="I502" i="14"/>
  <c r="I503" i="14"/>
  <c r="I504" i="14"/>
  <c r="I505" i="14"/>
  <c r="I506" i="14"/>
  <c r="I531" i="14"/>
  <c r="I532" i="14"/>
  <c r="I533" i="14"/>
  <c r="I534" i="14"/>
  <c r="I535" i="14"/>
  <c r="I536" i="14"/>
  <c r="I537" i="14"/>
  <c r="I538" i="14"/>
  <c r="I563" i="14"/>
  <c r="I564" i="14"/>
  <c r="I565" i="14"/>
  <c r="I566" i="14"/>
  <c r="I567" i="14"/>
  <c r="I568" i="14"/>
  <c r="I569" i="14"/>
  <c r="I570" i="14"/>
  <c r="I595" i="14"/>
  <c r="I596" i="14"/>
  <c r="I597" i="14"/>
  <c r="I598" i="14"/>
  <c r="I599" i="14"/>
  <c r="I600" i="14"/>
  <c r="I601" i="14"/>
  <c r="I602" i="14"/>
  <c r="I627" i="14"/>
  <c r="I628" i="14"/>
  <c r="I629" i="14"/>
  <c r="I630" i="14"/>
  <c r="I631" i="14"/>
  <c r="I632" i="14"/>
  <c r="I633" i="14"/>
  <c r="I634" i="14"/>
  <c r="I31" i="11"/>
  <c r="M20" i="14" s="1"/>
  <c r="H112" i="5"/>
  <c r="M19" i="14"/>
  <c r="M21" i="14"/>
  <c r="M22" i="14"/>
  <c r="M23" i="14"/>
  <c r="M24" i="14"/>
  <c r="M25" i="14"/>
  <c r="M26" i="14"/>
  <c r="M51" i="14"/>
  <c r="M52" i="14"/>
  <c r="M53" i="14"/>
  <c r="M54" i="14"/>
  <c r="M55" i="14"/>
  <c r="M56" i="14"/>
  <c r="M57" i="14"/>
  <c r="M58" i="14"/>
  <c r="M83" i="14"/>
  <c r="M84" i="14"/>
  <c r="M85" i="14"/>
  <c r="M86" i="14"/>
  <c r="M87" i="14"/>
  <c r="M88" i="14"/>
  <c r="M89" i="14"/>
  <c r="M90" i="14"/>
  <c r="M115" i="14"/>
  <c r="M116" i="14"/>
  <c r="M117" i="14"/>
  <c r="M118" i="14"/>
  <c r="M119" i="14"/>
  <c r="M120" i="14"/>
  <c r="M121" i="14"/>
  <c r="M122" i="14"/>
  <c r="M147" i="14"/>
  <c r="M148" i="14"/>
  <c r="M149" i="14"/>
  <c r="M150" i="14"/>
  <c r="M151" i="14"/>
  <c r="M152" i="14"/>
  <c r="M153" i="14"/>
  <c r="M154" i="14"/>
  <c r="M179" i="14"/>
  <c r="M180" i="14"/>
  <c r="M181" i="14"/>
  <c r="M182" i="14"/>
  <c r="M183" i="14"/>
  <c r="M184" i="14"/>
  <c r="M185" i="14"/>
  <c r="M186" i="14"/>
  <c r="M211" i="14"/>
  <c r="M212" i="14"/>
  <c r="M213" i="14"/>
  <c r="M214" i="14"/>
  <c r="M215" i="14"/>
  <c r="M216" i="14"/>
  <c r="M217" i="14"/>
  <c r="M218" i="14"/>
  <c r="M243" i="14"/>
  <c r="M244" i="14"/>
  <c r="M245" i="14"/>
  <c r="M246" i="14"/>
  <c r="M247" i="14"/>
  <c r="M248" i="14"/>
  <c r="M249" i="14"/>
  <c r="M250" i="14"/>
  <c r="M275" i="14"/>
  <c r="M276" i="14"/>
  <c r="M277" i="14"/>
  <c r="M278" i="14"/>
  <c r="M279" i="14"/>
  <c r="M280" i="14"/>
  <c r="M281" i="14"/>
  <c r="M282" i="14"/>
  <c r="M307" i="14"/>
  <c r="M308" i="14"/>
  <c r="M309" i="14"/>
  <c r="M310" i="14"/>
  <c r="M311" i="14"/>
  <c r="M312" i="14"/>
  <c r="M313" i="14"/>
  <c r="M314" i="14"/>
  <c r="M339" i="14"/>
  <c r="M340" i="14"/>
  <c r="M341" i="14"/>
  <c r="M342" i="14"/>
  <c r="M343" i="14"/>
  <c r="M344" i="14"/>
  <c r="M345" i="14"/>
  <c r="M346" i="14"/>
  <c r="M371" i="14"/>
  <c r="M372" i="14"/>
  <c r="M373" i="14"/>
  <c r="M374" i="14"/>
  <c r="M375" i="14"/>
  <c r="M376" i="14"/>
  <c r="M377" i="14"/>
  <c r="M378" i="14"/>
  <c r="M403" i="14"/>
  <c r="M404" i="14"/>
  <c r="M405" i="14"/>
  <c r="M406" i="14"/>
  <c r="M407" i="14"/>
  <c r="M408" i="14"/>
  <c r="M409" i="14"/>
  <c r="M410" i="14"/>
  <c r="M435" i="14"/>
  <c r="M436" i="14"/>
  <c r="M437" i="14"/>
  <c r="M438" i="14"/>
  <c r="M439" i="14"/>
  <c r="M440" i="14"/>
  <c r="M441" i="14"/>
  <c r="M442" i="14"/>
  <c r="M467" i="14"/>
  <c r="M468" i="14"/>
  <c r="M469" i="14"/>
  <c r="M470" i="14"/>
  <c r="M471" i="14"/>
  <c r="M472" i="14"/>
  <c r="M473" i="14"/>
  <c r="M474" i="14"/>
  <c r="M499" i="14"/>
  <c r="M500" i="14"/>
  <c r="M501" i="14"/>
  <c r="M502" i="14"/>
  <c r="M503" i="14"/>
  <c r="M504" i="14"/>
  <c r="M505" i="14"/>
  <c r="M506" i="14"/>
  <c r="M531" i="14"/>
  <c r="M532" i="14"/>
  <c r="M533" i="14"/>
  <c r="M534" i="14"/>
  <c r="M535" i="14"/>
  <c r="M536" i="14"/>
  <c r="M537" i="14"/>
  <c r="M538" i="14"/>
  <c r="M563" i="14"/>
  <c r="M564" i="14"/>
  <c r="M565" i="14"/>
  <c r="M566" i="14"/>
  <c r="M567" i="14"/>
  <c r="M568" i="14"/>
  <c r="M569" i="14"/>
  <c r="M570" i="14"/>
  <c r="M595" i="14"/>
  <c r="M596" i="14"/>
  <c r="M597" i="14"/>
  <c r="M598" i="14"/>
  <c r="M599" i="14"/>
  <c r="M600" i="14"/>
  <c r="M601" i="14"/>
  <c r="M602" i="14"/>
  <c r="M627" i="14"/>
  <c r="M628" i="14"/>
  <c r="M629" i="14"/>
  <c r="M630" i="14"/>
  <c r="M631" i="14"/>
  <c r="M632" i="14"/>
  <c r="M633" i="14"/>
  <c r="M634" i="14"/>
  <c r="K19" i="14"/>
  <c r="K20" i="14"/>
  <c r="K21" i="14"/>
  <c r="K22" i="14"/>
  <c r="K23" i="14"/>
  <c r="K24" i="14"/>
  <c r="K25" i="14"/>
  <c r="K26" i="14"/>
  <c r="K51" i="14"/>
  <c r="K52" i="14"/>
  <c r="K53" i="14"/>
  <c r="K54" i="14"/>
  <c r="K55" i="14"/>
  <c r="K56" i="14"/>
  <c r="K57" i="14"/>
  <c r="K58" i="14"/>
  <c r="K83" i="14"/>
  <c r="K84" i="14"/>
  <c r="K85" i="14"/>
  <c r="K86" i="14"/>
  <c r="K87" i="14"/>
  <c r="K88" i="14"/>
  <c r="K89" i="14"/>
  <c r="K90" i="14"/>
  <c r="K115" i="14"/>
  <c r="K116" i="14"/>
  <c r="K117" i="14"/>
  <c r="K118" i="14"/>
  <c r="K119" i="14"/>
  <c r="K120" i="14"/>
  <c r="K121" i="14"/>
  <c r="K122" i="14"/>
  <c r="K147" i="14"/>
  <c r="K148" i="14"/>
  <c r="K149" i="14"/>
  <c r="K150" i="14"/>
  <c r="K151" i="14"/>
  <c r="K152" i="14"/>
  <c r="K153" i="14"/>
  <c r="K154" i="14"/>
  <c r="K179" i="14"/>
  <c r="K180" i="14"/>
  <c r="K181" i="14"/>
  <c r="K182" i="14"/>
  <c r="K183" i="14"/>
  <c r="K184" i="14"/>
  <c r="K185" i="14"/>
  <c r="K186" i="14"/>
  <c r="K211" i="14"/>
  <c r="K212" i="14"/>
  <c r="K213" i="14"/>
  <c r="K214" i="14"/>
  <c r="K215" i="14"/>
  <c r="K216" i="14"/>
  <c r="K217" i="14"/>
  <c r="K218" i="14"/>
  <c r="K243" i="14"/>
  <c r="K244" i="14"/>
  <c r="K245" i="14"/>
  <c r="K246" i="14"/>
  <c r="K247" i="14"/>
  <c r="K248" i="14"/>
  <c r="K249" i="14"/>
  <c r="K250" i="14"/>
  <c r="K275" i="14"/>
  <c r="K276" i="14"/>
  <c r="K277" i="14"/>
  <c r="K278" i="14"/>
  <c r="K279" i="14"/>
  <c r="K280" i="14"/>
  <c r="K281" i="14"/>
  <c r="K282" i="14"/>
  <c r="K307" i="14"/>
  <c r="K308" i="14"/>
  <c r="K309" i="14"/>
  <c r="K310" i="14"/>
  <c r="K311" i="14"/>
  <c r="K312" i="14"/>
  <c r="K313" i="14"/>
  <c r="K314" i="14"/>
  <c r="K339" i="14"/>
  <c r="K340" i="14"/>
  <c r="K341" i="14"/>
  <c r="K342" i="14"/>
  <c r="K343" i="14"/>
  <c r="K344" i="14"/>
  <c r="K345" i="14"/>
  <c r="K346" i="14"/>
  <c r="K371" i="14"/>
  <c r="K372" i="14"/>
  <c r="K373" i="14"/>
  <c r="K374" i="14"/>
  <c r="K375" i="14"/>
  <c r="K376" i="14"/>
  <c r="K377" i="14"/>
  <c r="K378" i="14"/>
  <c r="K403" i="14"/>
  <c r="K404" i="14"/>
  <c r="K405" i="14"/>
  <c r="K406" i="14"/>
  <c r="K407" i="14"/>
  <c r="K408" i="14"/>
  <c r="K409" i="14"/>
  <c r="K410" i="14"/>
  <c r="K435" i="14"/>
  <c r="K436" i="14"/>
  <c r="K437" i="14"/>
  <c r="K438" i="14"/>
  <c r="K439" i="14"/>
  <c r="K440" i="14"/>
  <c r="K441" i="14"/>
  <c r="K442" i="14"/>
  <c r="K467" i="14"/>
  <c r="K468" i="14"/>
  <c r="K469" i="14"/>
  <c r="K470" i="14"/>
  <c r="K471" i="14"/>
  <c r="K472" i="14"/>
  <c r="K473" i="14"/>
  <c r="K474" i="14"/>
  <c r="K499" i="14"/>
  <c r="K500" i="14"/>
  <c r="K501" i="14"/>
  <c r="K502" i="14"/>
  <c r="K503" i="14"/>
  <c r="K504" i="14"/>
  <c r="K505" i="14"/>
  <c r="K506" i="14"/>
  <c r="K531" i="14"/>
  <c r="K532" i="14"/>
  <c r="K533" i="14"/>
  <c r="K534" i="14"/>
  <c r="K535" i="14"/>
  <c r="K536" i="14"/>
  <c r="K537" i="14"/>
  <c r="K538" i="14"/>
  <c r="K563" i="14"/>
  <c r="K564" i="14"/>
  <c r="K565" i="14"/>
  <c r="K566" i="14"/>
  <c r="K567" i="14"/>
  <c r="K568" i="14"/>
  <c r="K569" i="14"/>
  <c r="K570" i="14"/>
  <c r="K595" i="14"/>
  <c r="K596" i="14"/>
  <c r="K597" i="14"/>
  <c r="K598" i="14"/>
  <c r="K599" i="14"/>
  <c r="K600" i="14"/>
  <c r="K601" i="14"/>
  <c r="K602" i="14"/>
  <c r="K627" i="14"/>
  <c r="K628" i="14"/>
  <c r="K629" i="14"/>
  <c r="K630" i="14"/>
  <c r="K631" i="14"/>
  <c r="K632" i="14"/>
  <c r="K633" i="14"/>
  <c r="K634" i="14"/>
  <c r="J19" i="14"/>
  <c r="J20" i="14"/>
  <c r="J21" i="14"/>
  <c r="J22" i="14"/>
  <c r="J23" i="14"/>
  <c r="J24" i="14"/>
  <c r="J25" i="14"/>
  <c r="J26" i="14"/>
  <c r="J51" i="14"/>
  <c r="J52" i="14"/>
  <c r="J53" i="14"/>
  <c r="J54" i="14"/>
  <c r="J55" i="14"/>
  <c r="J56" i="14"/>
  <c r="J57" i="14"/>
  <c r="J58" i="14"/>
  <c r="J83" i="14"/>
  <c r="J84" i="14"/>
  <c r="J85" i="14"/>
  <c r="J86" i="14"/>
  <c r="J87" i="14"/>
  <c r="J88" i="14"/>
  <c r="J89" i="14"/>
  <c r="J90" i="14"/>
  <c r="J115" i="14"/>
  <c r="J116" i="14"/>
  <c r="J117" i="14"/>
  <c r="J118" i="14"/>
  <c r="J119" i="14"/>
  <c r="J120" i="14"/>
  <c r="J121" i="14"/>
  <c r="J122" i="14"/>
  <c r="J147" i="14"/>
  <c r="J148" i="14"/>
  <c r="J149" i="14"/>
  <c r="J150" i="14"/>
  <c r="J151" i="14"/>
  <c r="J152" i="14"/>
  <c r="J153" i="14"/>
  <c r="J154" i="14"/>
  <c r="J179" i="14"/>
  <c r="J180" i="14"/>
  <c r="J181" i="14"/>
  <c r="J182" i="14"/>
  <c r="J183" i="14"/>
  <c r="J184" i="14"/>
  <c r="J185" i="14"/>
  <c r="J186" i="14"/>
  <c r="J211" i="14"/>
  <c r="J212" i="14"/>
  <c r="J213" i="14"/>
  <c r="J214" i="14"/>
  <c r="J215" i="14"/>
  <c r="J216" i="14"/>
  <c r="J217" i="14"/>
  <c r="J218" i="14"/>
  <c r="J243" i="14"/>
  <c r="J244" i="14"/>
  <c r="J245" i="14"/>
  <c r="J246" i="14"/>
  <c r="J247" i="14"/>
  <c r="J248" i="14"/>
  <c r="J249" i="14"/>
  <c r="J250" i="14"/>
  <c r="J275" i="14"/>
  <c r="J276" i="14"/>
  <c r="J277" i="14"/>
  <c r="J278" i="14"/>
  <c r="J279" i="14"/>
  <c r="J280" i="14"/>
  <c r="J281" i="14"/>
  <c r="J282" i="14"/>
  <c r="J307" i="14"/>
  <c r="J308" i="14"/>
  <c r="J309" i="14"/>
  <c r="J310" i="14"/>
  <c r="J311" i="14"/>
  <c r="J312" i="14"/>
  <c r="J313" i="14"/>
  <c r="J314" i="14"/>
  <c r="J339" i="14"/>
  <c r="J340" i="14"/>
  <c r="J341" i="14"/>
  <c r="J342" i="14"/>
  <c r="J343" i="14"/>
  <c r="J344" i="14"/>
  <c r="J345" i="14"/>
  <c r="J346" i="14"/>
  <c r="J371" i="14"/>
  <c r="J372" i="14"/>
  <c r="J373" i="14"/>
  <c r="J374" i="14"/>
  <c r="J375" i="14"/>
  <c r="J376" i="14"/>
  <c r="J377" i="14"/>
  <c r="J378" i="14"/>
  <c r="J403" i="14"/>
  <c r="J404" i="14"/>
  <c r="J405" i="14"/>
  <c r="J406" i="14"/>
  <c r="J407" i="14"/>
  <c r="J408" i="14"/>
  <c r="J409" i="14"/>
  <c r="J410" i="14"/>
  <c r="J435" i="14"/>
  <c r="J436" i="14"/>
  <c r="J437" i="14"/>
  <c r="J438" i="14"/>
  <c r="J439" i="14"/>
  <c r="J440" i="14"/>
  <c r="J441" i="14"/>
  <c r="J442" i="14"/>
  <c r="J467" i="14"/>
  <c r="J468" i="14"/>
  <c r="J469" i="14"/>
  <c r="J470" i="14"/>
  <c r="J471" i="14"/>
  <c r="J472" i="14"/>
  <c r="J473" i="14"/>
  <c r="J474" i="14"/>
  <c r="J499" i="14"/>
  <c r="J500" i="14"/>
  <c r="J501" i="14"/>
  <c r="J502" i="14"/>
  <c r="J503" i="14"/>
  <c r="J504" i="14"/>
  <c r="J505" i="14"/>
  <c r="J506" i="14"/>
  <c r="J531" i="14"/>
  <c r="J532" i="14"/>
  <c r="J533" i="14"/>
  <c r="J534" i="14"/>
  <c r="J535" i="14"/>
  <c r="J536" i="14"/>
  <c r="J537" i="14"/>
  <c r="J538" i="14"/>
  <c r="J563" i="14"/>
  <c r="J564" i="14"/>
  <c r="J565" i="14"/>
  <c r="J566" i="14"/>
  <c r="J567" i="14"/>
  <c r="J568" i="14"/>
  <c r="J569" i="14"/>
  <c r="J570" i="14"/>
  <c r="J595" i="14"/>
  <c r="J596" i="14"/>
  <c r="J597" i="14"/>
  <c r="J598" i="14"/>
  <c r="J599" i="14"/>
  <c r="J600" i="14"/>
  <c r="J601" i="14"/>
  <c r="J602" i="14"/>
  <c r="J627" i="14"/>
  <c r="J628" i="14"/>
  <c r="J629" i="14"/>
  <c r="J630" i="14"/>
  <c r="J631" i="14"/>
  <c r="J632" i="14"/>
  <c r="J633" i="14"/>
  <c r="J634" i="14"/>
  <c r="AB87" i="18" l="1"/>
  <c r="H87" i="18" s="1"/>
  <c r="AD86" i="18"/>
  <c r="AA20" i="14"/>
  <c r="AA22" i="14"/>
  <c r="AA24" i="14"/>
  <c r="AA26" i="14"/>
  <c r="AA52" i="14"/>
  <c r="AA54" i="14"/>
  <c r="AA56" i="14"/>
  <c r="AA58" i="14"/>
  <c r="AA84" i="14"/>
  <c r="AA86" i="14"/>
  <c r="AA88" i="14"/>
  <c r="AA90" i="14"/>
  <c r="AA116" i="14"/>
  <c r="AA118" i="14"/>
  <c r="AA120" i="14"/>
  <c r="AA122" i="14"/>
  <c r="AA148" i="14"/>
  <c r="AA150" i="14"/>
  <c r="AA152" i="14"/>
  <c r="AA154" i="14"/>
  <c r="AA180" i="14"/>
  <c r="AA182" i="14"/>
  <c r="AA184" i="14"/>
  <c r="AA186" i="14"/>
  <c r="AA19" i="14"/>
  <c r="AA21" i="14"/>
  <c r="AA23" i="14"/>
  <c r="AA25" i="14"/>
  <c r="AA51" i="14"/>
  <c r="AA53" i="14"/>
  <c r="AA55" i="14"/>
  <c r="AA57" i="14"/>
  <c r="AA83" i="14"/>
  <c r="AA85" i="14"/>
  <c r="AA87" i="14"/>
  <c r="AA89" i="14"/>
  <c r="AA115" i="14"/>
  <c r="AA117" i="14"/>
  <c r="AA119" i="14"/>
  <c r="AA121" i="14"/>
  <c r="AA147" i="14"/>
  <c r="AA149" i="14"/>
  <c r="AA151" i="14"/>
  <c r="AA153" i="14"/>
  <c r="AA179" i="14"/>
  <c r="AA181" i="14"/>
  <c r="AA183" i="14"/>
  <c r="AA185" i="14"/>
  <c r="AA212" i="14"/>
  <c r="AA214" i="14"/>
  <c r="AA216" i="14"/>
  <c r="AA218" i="14"/>
  <c r="AA244" i="14"/>
  <c r="AA246" i="14"/>
  <c r="AA248" i="14"/>
  <c r="AA250" i="14"/>
  <c r="AA276" i="14"/>
  <c r="AA278" i="14"/>
  <c r="AA280" i="14"/>
  <c r="AA282" i="14"/>
  <c r="AA308" i="14"/>
  <c r="AA310" i="14"/>
  <c r="AA312" i="14"/>
  <c r="AA314" i="14"/>
  <c r="Z20" i="14"/>
  <c r="Z22" i="14"/>
  <c r="Z24" i="14"/>
  <c r="Z26" i="14"/>
  <c r="Z52" i="14"/>
  <c r="Z54" i="14"/>
  <c r="Z56" i="14"/>
  <c r="Z58" i="14"/>
  <c r="Z84" i="14"/>
  <c r="Z86" i="14"/>
  <c r="Z88" i="14"/>
  <c r="Z90" i="14"/>
  <c r="Z116" i="14"/>
  <c r="Z118" i="14"/>
  <c r="Z120" i="14"/>
  <c r="Z122" i="14"/>
  <c r="Z148" i="14"/>
  <c r="Z150" i="14"/>
  <c r="Z152" i="14"/>
  <c r="Z154" i="14"/>
  <c r="Z180" i="14"/>
  <c r="Z182" i="14"/>
  <c r="Z184" i="14"/>
  <c r="Z186" i="14"/>
  <c r="Z212" i="14"/>
  <c r="Z214" i="14"/>
  <c r="Z216" i="14"/>
  <c r="Z218" i="14"/>
  <c r="Z244" i="14"/>
  <c r="Z246" i="14"/>
  <c r="Z248" i="14"/>
  <c r="Z250" i="14"/>
  <c r="Z276" i="14"/>
  <c r="Z278" i="14"/>
  <c r="Z280" i="14"/>
  <c r="Z282" i="14"/>
  <c r="Z308" i="14"/>
  <c r="Z310" i="14"/>
  <c r="Z312" i="14"/>
  <c r="Z314" i="14"/>
  <c r="AA211" i="14"/>
  <c r="AA213" i="14"/>
  <c r="AA215" i="14"/>
  <c r="AA217" i="14"/>
  <c r="AA243" i="14"/>
  <c r="AA245" i="14"/>
  <c r="AA247" i="14"/>
  <c r="AA249" i="14"/>
  <c r="AA275" i="14"/>
  <c r="AA277" i="14"/>
  <c r="AA279" i="14"/>
  <c r="AA281" i="14"/>
  <c r="AA307" i="14"/>
  <c r="AA309" i="14"/>
  <c r="AA311" i="14"/>
  <c r="AA313" i="14"/>
  <c r="Z19" i="14"/>
  <c r="Z21" i="14"/>
  <c r="Z23" i="14"/>
  <c r="Z25" i="14"/>
  <c r="Z51" i="14"/>
  <c r="Z53" i="14"/>
  <c r="Z55" i="14"/>
  <c r="Z57" i="14"/>
  <c r="Z83" i="14"/>
  <c r="Z85" i="14"/>
  <c r="Z87" i="14"/>
  <c r="Z89" i="14"/>
  <c r="Z115" i="14"/>
  <c r="Z117" i="14"/>
  <c r="Z119" i="14"/>
  <c r="Z121" i="14"/>
  <c r="Z147" i="14"/>
  <c r="Z149" i="14"/>
  <c r="Z151" i="14"/>
  <c r="Z153" i="14"/>
  <c r="Z179" i="14"/>
  <c r="Z181" i="14"/>
  <c r="Z183" i="14"/>
  <c r="Z185" i="14"/>
  <c r="Z211" i="14"/>
  <c r="Z213" i="14"/>
  <c r="Z215" i="14"/>
  <c r="Z217" i="14"/>
  <c r="Z243" i="14"/>
  <c r="Z245" i="14"/>
  <c r="Z247" i="14"/>
  <c r="Z249" i="14"/>
  <c r="Z275" i="14"/>
  <c r="Z277" i="14"/>
  <c r="Z279" i="14"/>
  <c r="Z281" i="14"/>
  <c r="Z307" i="14"/>
  <c r="Z309" i="14"/>
  <c r="Z311" i="14"/>
  <c r="Z313" i="14"/>
  <c r="Y313" i="14"/>
  <c r="Y311" i="14"/>
  <c r="Y309" i="14"/>
  <c r="Y307" i="14"/>
  <c r="Y281" i="14"/>
  <c r="Y279" i="14"/>
  <c r="Y277" i="14"/>
  <c r="Y275" i="14"/>
  <c r="Y249" i="14"/>
  <c r="Y247" i="14"/>
  <c r="Y245" i="14"/>
  <c r="Y243" i="14"/>
  <c r="Y217" i="14"/>
  <c r="Y215" i="14"/>
  <c r="Y213" i="14"/>
  <c r="Y211" i="14"/>
  <c r="Y185" i="14"/>
  <c r="Y183" i="14"/>
  <c r="Y181" i="14"/>
  <c r="Y179" i="14"/>
  <c r="Y153" i="14"/>
  <c r="Y151" i="14"/>
  <c r="Y149" i="14"/>
  <c r="Y147" i="14"/>
  <c r="Y121" i="14"/>
  <c r="Y119" i="14"/>
  <c r="Y117" i="14"/>
  <c r="Y115" i="14"/>
  <c r="Y89" i="14"/>
  <c r="Y87" i="14"/>
  <c r="Y85" i="14"/>
  <c r="Y83" i="14"/>
  <c r="Y57" i="14"/>
  <c r="Y55" i="14"/>
  <c r="Y53" i="14"/>
  <c r="Y51" i="14"/>
  <c r="Y25" i="14"/>
  <c r="Y23" i="14"/>
  <c r="Y21" i="14"/>
  <c r="Y19" i="14"/>
  <c r="X313" i="14"/>
  <c r="X311" i="14"/>
  <c r="X309" i="14"/>
  <c r="X307" i="14"/>
  <c r="X281" i="14"/>
  <c r="X279" i="14"/>
  <c r="X277" i="14"/>
  <c r="X275" i="14"/>
  <c r="X249" i="14"/>
  <c r="X247" i="14"/>
  <c r="X245" i="14"/>
  <c r="X243" i="14"/>
  <c r="X217" i="14"/>
  <c r="X215" i="14"/>
  <c r="X213" i="14"/>
  <c r="X211" i="14"/>
  <c r="X185" i="14"/>
  <c r="X183" i="14"/>
  <c r="X181" i="14"/>
  <c r="X179" i="14"/>
  <c r="X153" i="14"/>
  <c r="X151" i="14"/>
  <c r="X149" i="14"/>
  <c r="X147" i="14"/>
  <c r="X121" i="14"/>
  <c r="X119" i="14"/>
  <c r="X117" i="14"/>
  <c r="X115" i="14"/>
  <c r="X89" i="14"/>
  <c r="X87" i="14"/>
  <c r="X85" i="14"/>
  <c r="X83" i="14"/>
  <c r="X57" i="14"/>
  <c r="X55" i="14"/>
  <c r="X53" i="14"/>
  <c r="X51" i="14"/>
  <c r="X25" i="14"/>
  <c r="X23" i="14"/>
  <c r="X21" i="14"/>
  <c r="X19" i="14"/>
  <c r="W313" i="14"/>
  <c r="W311" i="14"/>
  <c r="W309" i="14"/>
  <c r="W307" i="14"/>
  <c r="W281" i="14"/>
  <c r="W279" i="14"/>
  <c r="W277" i="14"/>
  <c r="Y314" i="14"/>
  <c r="Y312" i="14"/>
  <c r="Y310" i="14"/>
  <c r="Y308" i="14"/>
  <c r="Y282" i="14"/>
  <c r="Y280" i="14"/>
  <c r="Y278" i="14"/>
  <c r="Y276" i="14"/>
  <c r="Y250" i="14"/>
  <c r="Y248" i="14"/>
  <c r="Y246" i="14"/>
  <c r="Y244" i="14"/>
  <c r="Y218" i="14"/>
  <c r="Y216" i="14"/>
  <c r="Y214" i="14"/>
  <c r="Y212" i="14"/>
  <c r="Y186" i="14"/>
  <c r="Y184" i="14"/>
  <c r="Y182" i="14"/>
  <c r="Y180" i="14"/>
  <c r="Y154" i="14"/>
  <c r="Y152" i="14"/>
  <c r="Y150" i="14"/>
  <c r="Y148" i="14"/>
  <c r="Y122" i="14"/>
  <c r="Y120" i="14"/>
  <c r="Y118" i="14"/>
  <c r="Y116" i="14"/>
  <c r="Y90" i="14"/>
  <c r="Y88" i="14"/>
  <c r="Y86" i="14"/>
  <c r="Y84" i="14"/>
  <c r="Y58" i="14"/>
  <c r="Y56" i="14"/>
  <c r="Y54" i="14"/>
  <c r="Y52" i="14"/>
  <c r="Y26" i="14"/>
  <c r="Y24" i="14"/>
  <c r="Y22" i="14"/>
  <c r="Y20" i="14"/>
  <c r="X314" i="14"/>
  <c r="X312" i="14"/>
  <c r="X310" i="14"/>
  <c r="X308" i="14"/>
  <c r="X282" i="14"/>
  <c r="X280" i="14"/>
  <c r="X278" i="14"/>
  <c r="X276" i="14"/>
  <c r="X250" i="14"/>
  <c r="X248" i="14"/>
  <c r="X246" i="14"/>
  <c r="X244" i="14"/>
  <c r="X218" i="14"/>
  <c r="X216" i="14"/>
  <c r="X214" i="14"/>
  <c r="X212" i="14"/>
  <c r="X186" i="14"/>
  <c r="X184" i="14"/>
  <c r="X182" i="14"/>
  <c r="X180" i="14"/>
  <c r="X154" i="14"/>
  <c r="X152" i="14"/>
  <c r="X150" i="14"/>
  <c r="X148" i="14"/>
  <c r="X122" i="14"/>
  <c r="X120" i="14"/>
  <c r="X118" i="14"/>
  <c r="X116" i="14"/>
  <c r="X90" i="14"/>
  <c r="X88" i="14"/>
  <c r="X86" i="14"/>
  <c r="X84" i="14"/>
  <c r="X58" i="14"/>
  <c r="X56" i="14"/>
  <c r="X54" i="14"/>
  <c r="X52" i="14"/>
  <c r="X26" i="14"/>
  <c r="X24" i="14"/>
  <c r="X22" i="14"/>
  <c r="X20" i="14"/>
  <c r="W314" i="14"/>
  <c r="W312" i="14"/>
  <c r="W310" i="14"/>
  <c r="W308" i="14"/>
  <c r="W282" i="14"/>
  <c r="W280" i="14"/>
  <c r="W278" i="14"/>
  <c r="W276" i="14"/>
  <c r="V314" i="14"/>
  <c r="V312" i="14"/>
  <c r="V310" i="14"/>
  <c r="V308" i="14"/>
  <c r="V282" i="14"/>
  <c r="V280" i="14"/>
  <c r="V278" i="14"/>
  <c r="V276" i="14"/>
  <c r="V250" i="14"/>
  <c r="V248" i="14"/>
  <c r="V246" i="14"/>
  <c r="V244" i="14"/>
  <c r="V218" i="14"/>
  <c r="V216" i="14"/>
  <c r="V214" i="14"/>
  <c r="V212" i="14"/>
  <c r="V186" i="14"/>
  <c r="V184" i="14"/>
  <c r="V182" i="14"/>
  <c r="V180" i="14"/>
  <c r="V154" i="14"/>
  <c r="V152" i="14"/>
  <c r="V150" i="14"/>
  <c r="V148" i="14"/>
  <c r="V122" i="14"/>
  <c r="V120" i="14"/>
  <c r="V118" i="14"/>
  <c r="V116" i="14"/>
  <c r="V90" i="14"/>
  <c r="V88" i="14"/>
  <c r="V86" i="14"/>
  <c r="V84" i="14"/>
  <c r="V58" i="14"/>
  <c r="V56" i="14"/>
  <c r="V54" i="14"/>
  <c r="V52" i="14"/>
  <c r="V26" i="14"/>
  <c r="V24" i="14"/>
  <c r="V22" i="14"/>
  <c r="V20" i="14"/>
  <c r="W20" i="14"/>
  <c r="W22" i="14"/>
  <c r="W24" i="14"/>
  <c r="W26" i="14"/>
  <c r="W52" i="14"/>
  <c r="W54" i="14"/>
  <c r="W56" i="14"/>
  <c r="W58" i="14"/>
  <c r="W84" i="14"/>
  <c r="W86" i="14"/>
  <c r="W88" i="14"/>
  <c r="W90" i="14"/>
  <c r="W116" i="14"/>
  <c r="W118" i="14"/>
  <c r="W120" i="14"/>
  <c r="W122" i="14"/>
  <c r="W148" i="14"/>
  <c r="W150" i="14"/>
  <c r="W152" i="14"/>
  <c r="W154" i="14"/>
  <c r="W180" i="14"/>
  <c r="W182" i="14"/>
  <c r="W184" i="14"/>
  <c r="W186" i="14"/>
  <c r="W212" i="14"/>
  <c r="W214" i="14"/>
  <c r="W216" i="14"/>
  <c r="W218" i="14"/>
  <c r="W244" i="14"/>
  <c r="W246" i="14"/>
  <c r="W248" i="14"/>
  <c r="W250" i="14"/>
  <c r="V313" i="14"/>
  <c r="V311" i="14"/>
  <c r="V309" i="14"/>
  <c r="V307" i="14"/>
  <c r="V281" i="14"/>
  <c r="V279" i="14"/>
  <c r="V277" i="14"/>
  <c r="V275" i="14"/>
  <c r="V249" i="14"/>
  <c r="V247" i="14"/>
  <c r="V245" i="14"/>
  <c r="V243" i="14"/>
  <c r="V217" i="14"/>
  <c r="V215" i="14"/>
  <c r="V213" i="14"/>
  <c r="V211" i="14"/>
  <c r="V185" i="14"/>
  <c r="V183" i="14"/>
  <c r="V181" i="14"/>
  <c r="V179" i="14"/>
  <c r="V153" i="14"/>
  <c r="V151" i="14"/>
  <c r="V149" i="14"/>
  <c r="V147" i="14"/>
  <c r="V121" i="14"/>
  <c r="V119" i="14"/>
  <c r="V117" i="14"/>
  <c r="V115" i="14"/>
  <c r="V89" i="14"/>
  <c r="V87" i="14"/>
  <c r="V85" i="14"/>
  <c r="V83" i="14"/>
  <c r="V57" i="14"/>
  <c r="V55" i="14"/>
  <c r="V53" i="14"/>
  <c r="V51" i="14"/>
  <c r="V25" i="14"/>
  <c r="V23" i="14"/>
  <c r="V21" i="14"/>
  <c r="V19" i="14"/>
  <c r="W19" i="14"/>
  <c r="W21" i="14"/>
  <c r="W23" i="14"/>
  <c r="W25" i="14"/>
  <c r="W51" i="14"/>
  <c r="W53" i="14"/>
  <c r="W55" i="14"/>
  <c r="W57" i="14"/>
  <c r="W83" i="14"/>
  <c r="W85" i="14"/>
  <c r="W87" i="14"/>
  <c r="W89" i="14"/>
  <c r="W115" i="14"/>
  <c r="W117" i="14"/>
  <c r="W119" i="14"/>
  <c r="W121" i="14"/>
  <c r="W147" i="14"/>
  <c r="W149" i="14"/>
  <c r="W151" i="14"/>
  <c r="W153" i="14"/>
  <c r="W179" i="14"/>
  <c r="W181" i="14"/>
  <c r="W183" i="14"/>
  <c r="W185" i="14"/>
  <c r="W211" i="14"/>
  <c r="W213" i="14"/>
  <c r="W215" i="14"/>
  <c r="W217" i="14"/>
  <c r="W243" i="14"/>
  <c r="W245" i="14"/>
  <c r="W247" i="14"/>
  <c r="W249" i="14"/>
  <c r="W275" i="14"/>
  <c r="G21" i="15"/>
  <c r="D14" i="15"/>
  <c r="D12" i="15"/>
  <c r="N14" i="15"/>
  <c r="N13" i="15"/>
  <c r="N12" i="15"/>
  <c r="N11" i="15"/>
  <c r="L14" i="15"/>
  <c r="L13" i="15"/>
  <c r="L11" i="15"/>
  <c r="L12" i="15"/>
  <c r="J14" i="15"/>
  <c r="J13" i="15"/>
  <c r="J12" i="15"/>
  <c r="H14" i="15"/>
  <c r="H13" i="15"/>
  <c r="H12" i="15"/>
  <c r="H11" i="15"/>
  <c r="F13" i="15"/>
  <c r="F12" i="15"/>
  <c r="F14" i="15"/>
  <c r="J11" i="15"/>
  <c r="D13" i="15"/>
  <c r="F3" i="15"/>
  <c r="H3" i="15"/>
  <c r="J3" i="15"/>
  <c r="L3" i="15"/>
  <c r="N3" i="15"/>
  <c r="D3" i="15"/>
  <c r="F4" i="15"/>
  <c r="H4" i="15"/>
  <c r="J4" i="15"/>
  <c r="L4" i="15"/>
  <c r="N4" i="15"/>
  <c r="D4" i="15"/>
  <c r="AB88" i="18" l="1"/>
  <c r="H88" i="18" s="1"/>
  <c r="AD87" i="18"/>
  <c r="H32" i="11"/>
  <c r="H30" i="11"/>
  <c r="H29" i="11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AB89" i="18" l="1"/>
  <c r="H89" i="18" s="1"/>
  <c r="AD88" i="18"/>
  <c r="I29" i="11"/>
  <c r="I4" i="14"/>
  <c r="I6" i="14"/>
  <c r="I8" i="14"/>
  <c r="I10" i="14"/>
  <c r="I36" i="14"/>
  <c r="I38" i="14"/>
  <c r="I40" i="14"/>
  <c r="I42" i="14"/>
  <c r="I68" i="14"/>
  <c r="I70" i="14"/>
  <c r="I72" i="14"/>
  <c r="I74" i="14"/>
  <c r="I100" i="14"/>
  <c r="I102" i="14"/>
  <c r="I104" i="14"/>
  <c r="I106" i="14"/>
  <c r="I132" i="14"/>
  <c r="I134" i="14"/>
  <c r="I136" i="14"/>
  <c r="I138" i="14"/>
  <c r="I164" i="14"/>
  <c r="I166" i="14"/>
  <c r="I168" i="14"/>
  <c r="I170" i="14"/>
  <c r="I196" i="14"/>
  <c r="I198" i="14"/>
  <c r="I200" i="14"/>
  <c r="I202" i="14"/>
  <c r="I228" i="14"/>
  <c r="I230" i="14"/>
  <c r="I232" i="14"/>
  <c r="I234" i="14"/>
  <c r="I260" i="14"/>
  <c r="I262" i="14"/>
  <c r="I264" i="14"/>
  <c r="I266" i="14"/>
  <c r="I292" i="14"/>
  <c r="I294" i="14"/>
  <c r="I296" i="14"/>
  <c r="I298" i="14"/>
  <c r="I324" i="14"/>
  <c r="I326" i="14"/>
  <c r="I328" i="14"/>
  <c r="I330" i="14"/>
  <c r="I356" i="14"/>
  <c r="I358" i="14"/>
  <c r="I360" i="14"/>
  <c r="I362" i="14"/>
  <c r="I388" i="14"/>
  <c r="I390" i="14"/>
  <c r="I392" i="14"/>
  <c r="I394" i="14"/>
  <c r="I420" i="14"/>
  <c r="I422" i="14"/>
  <c r="I424" i="14"/>
  <c r="I426" i="14"/>
  <c r="I452" i="14"/>
  <c r="I454" i="14"/>
  <c r="I456" i="14"/>
  <c r="I458" i="14"/>
  <c r="I484" i="14"/>
  <c r="I486" i="14"/>
  <c r="I488" i="14"/>
  <c r="I490" i="14"/>
  <c r="I516" i="14"/>
  <c r="I518" i="14"/>
  <c r="I520" i="14"/>
  <c r="I522" i="14"/>
  <c r="I548" i="14"/>
  <c r="I550" i="14"/>
  <c r="I552" i="14"/>
  <c r="I554" i="14"/>
  <c r="I580" i="14"/>
  <c r="I582" i="14"/>
  <c r="I584" i="14"/>
  <c r="I586" i="14"/>
  <c r="I612" i="14"/>
  <c r="I614" i="14"/>
  <c r="I616" i="14"/>
  <c r="I618" i="14"/>
  <c r="I5" i="14"/>
  <c r="I7" i="14"/>
  <c r="I9" i="14"/>
  <c r="I35" i="14"/>
  <c r="I37" i="14"/>
  <c r="I39" i="14"/>
  <c r="I41" i="14"/>
  <c r="I67" i="14"/>
  <c r="I69" i="14"/>
  <c r="I71" i="14"/>
  <c r="I73" i="14"/>
  <c r="I99" i="14"/>
  <c r="I101" i="14"/>
  <c r="I103" i="14"/>
  <c r="I105" i="14"/>
  <c r="I131" i="14"/>
  <c r="I133" i="14"/>
  <c r="I135" i="14"/>
  <c r="I137" i="14"/>
  <c r="I163" i="14"/>
  <c r="I165" i="14"/>
  <c r="I167" i="14"/>
  <c r="I169" i="14"/>
  <c r="I195" i="14"/>
  <c r="I197" i="14"/>
  <c r="I199" i="14"/>
  <c r="I201" i="14"/>
  <c r="I227" i="14"/>
  <c r="I229" i="14"/>
  <c r="I231" i="14"/>
  <c r="I233" i="14"/>
  <c r="I259" i="14"/>
  <c r="I261" i="14"/>
  <c r="I263" i="14"/>
  <c r="I265" i="14"/>
  <c r="I291" i="14"/>
  <c r="I293" i="14"/>
  <c r="I295" i="14"/>
  <c r="I297" i="14"/>
  <c r="I323" i="14"/>
  <c r="I325" i="14"/>
  <c r="I327" i="14"/>
  <c r="I329" i="14"/>
  <c r="I355" i="14"/>
  <c r="I357" i="14"/>
  <c r="I359" i="14"/>
  <c r="I361" i="14"/>
  <c r="I387" i="14"/>
  <c r="I389" i="14"/>
  <c r="I391" i="14"/>
  <c r="I393" i="14"/>
  <c r="I419" i="14"/>
  <c r="I421" i="14"/>
  <c r="I423" i="14"/>
  <c r="I425" i="14"/>
  <c r="I451" i="14"/>
  <c r="I453" i="14"/>
  <c r="I455" i="14"/>
  <c r="I457" i="14"/>
  <c r="I483" i="14"/>
  <c r="I485" i="14"/>
  <c r="I487" i="14"/>
  <c r="I489" i="14"/>
  <c r="I515" i="14"/>
  <c r="I517" i="14"/>
  <c r="I519" i="14"/>
  <c r="I521" i="14"/>
  <c r="I547" i="14"/>
  <c r="I549" i="14"/>
  <c r="I551" i="14"/>
  <c r="I553" i="14"/>
  <c r="I579" i="14"/>
  <c r="I581" i="14"/>
  <c r="I583" i="14"/>
  <c r="I585" i="14"/>
  <c r="I611" i="14"/>
  <c r="I613" i="14"/>
  <c r="I615" i="14"/>
  <c r="I617" i="14"/>
  <c r="I3" i="14"/>
  <c r="I28" i="14"/>
  <c r="I30" i="14"/>
  <c r="I32" i="14"/>
  <c r="I34" i="14"/>
  <c r="I60" i="14"/>
  <c r="I62" i="14"/>
  <c r="I64" i="14"/>
  <c r="I66" i="14"/>
  <c r="I92" i="14"/>
  <c r="I94" i="14"/>
  <c r="I96" i="14"/>
  <c r="I98" i="14"/>
  <c r="I124" i="14"/>
  <c r="I126" i="14"/>
  <c r="I128" i="14"/>
  <c r="I130" i="14"/>
  <c r="I156" i="14"/>
  <c r="I158" i="14"/>
  <c r="I160" i="14"/>
  <c r="I162" i="14"/>
  <c r="I188" i="14"/>
  <c r="I190" i="14"/>
  <c r="I192" i="14"/>
  <c r="I194" i="14"/>
  <c r="I220" i="14"/>
  <c r="I222" i="14"/>
  <c r="I224" i="14"/>
  <c r="I226" i="14"/>
  <c r="I252" i="14"/>
  <c r="I254" i="14"/>
  <c r="I256" i="14"/>
  <c r="I258" i="14"/>
  <c r="I284" i="14"/>
  <c r="I286" i="14"/>
  <c r="I288" i="14"/>
  <c r="I290" i="14"/>
  <c r="I316" i="14"/>
  <c r="I318" i="14"/>
  <c r="I320" i="14"/>
  <c r="I322" i="14"/>
  <c r="I348" i="14"/>
  <c r="I350" i="14"/>
  <c r="I352" i="14"/>
  <c r="I354" i="14"/>
  <c r="I380" i="14"/>
  <c r="I382" i="14"/>
  <c r="I384" i="14"/>
  <c r="I386" i="14"/>
  <c r="I412" i="14"/>
  <c r="I414" i="14"/>
  <c r="I416" i="14"/>
  <c r="I418" i="14"/>
  <c r="I444" i="14"/>
  <c r="I446" i="14"/>
  <c r="I448" i="14"/>
  <c r="I450" i="14"/>
  <c r="I476" i="14"/>
  <c r="I478" i="14"/>
  <c r="I480" i="14"/>
  <c r="I482" i="14"/>
  <c r="I508" i="14"/>
  <c r="I510" i="14"/>
  <c r="I512" i="14"/>
  <c r="I514" i="14"/>
  <c r="I540" i="14"/>
  <c r="I542" i="14"/>
  <c r="I544" i="14"/>
  <c r="I546" i="14"/>
  <c r="I572" i="14"/>
  <c r="I574" i="14"/>
  <c r="I576" i="14"/>
  <c r="I578" i="14"/>
  <c r="I604" i="14"/>
  <c r="I606" i="14"/>
  <c r="I608" i="14"/>
  <c r="I610" i="14"/>
  <c r="I636" i="14"/>
  <c r="I638" i="14"/>
  <c r="I640" i="14"/>
  <c r="I642" i="14"/>
  <c r="I27" i="14"/>
  <c r="I29" i="14"/>
  <c r="I31" i="14"/>
  <c r="I33" i="14"/>
  <c r="I59" i="14"/>
  <c r="I61" i="14"/>
  <c r="I63" i="14"/>
  <c r="I65" i="14"/>
  <c r="I91" i="14"/>
  <c r="I93" i="14"/>
  <c r="I95" i="14"/>
  <c r="I97" i="14"/>
  <c r="I123" i="14"/>
  <c r="I125" i="14"/>
  <c r="I127" i="14"/>
  <c r="I129" i="14"/>
  <c r="I155" i="14"/>
  <c r="I157" i="14"/>
  <c r="I159" i="14"/>
  <c r="I161" i="14"/>
  <c r="I187" i="14"/>
  <c r="I189" i="14"/>
  <c r="I191" i="14"/>
  <c r="I193" i="14"/>
  <c r="I219" i="14"/>
  <c r="I221" i="14"/>
  <c r="I223" i="14"/>
  <c r="I225" i="14"/>
  <c r="I251" i="14"/>
  <c r="I253" i="14"/>
  <c r="I255" i="14"/>
  <c r="I257" i="14"/>
  <c r="I283" i="14"/>
  <c r="I285" i="14"/>
  <c r="I287" i="14"/>
  <c r="I289" i="14"/>
  <c r="I315" i="14"/>
  <c r="I317" i="14"/>
  <c r="I319" i="14"/>
  <c r="I321" i="14"/>
  <c r="I347" i="14"/>
  <c r="I349" i="14"/>
  <c r="I351" i="14"/>
  <c r="I353" i="14"/>
  <c r="I379" i="14"/>
  <c r="I381" i="14"/>
  <c r="I383" i="14"/>
  <c r="I385" i="14"/>
  <c r="I411" i="14"/>
  <c r="I413" i="14"/>
  <c r="I415" i="14"/>
  <c r="I417" i="14"/>
  <c r="I443" i="14"/>
  <c r="I445" i="14"/>
  <c r="I447" i="14"/>
  <c r="I449" i="14"/>
  <c r="I475" i="14"/>
  <c r="I477" i="14"/>
  <c r="I479" i="14"/>
  <c r="I481" i="14"/>
  <c r="I507" i="14"/>
  <c r="I509" i="14"/>
  <c r="I511" i="14"/>
  <c r="I513" i="14"/>
  <c r="I539" i="14"/>
  <c r="I541" i="14"/>
  <c r="I543" i="14"/>
  <c r="I545" i="14"/>
  <c r="I571" i="14"/>
  <c r="I573" i="14"/>
  <c r="I575" i="14"/>
  <c r="I577" i="14"/>
  <c r="I603" i="14"/>
  <c r="I605" i="14"/>
  <c r="I607" i="14"/>
  <c r="I609" i="14"/>
  <c r="I635" i="14"/>
  <c r="I637" i="14"/>
  <c r="I639" i="14"/>
  <c r="I641" i="14"/>
  <c r="I32" i="11"/>
  <c r="I12" i="14"/>
  <c r="I14" i="14"/>
  <c r="I16" i="14"/>
  <c r="I18" i="14"/>
  <c r="I44" i="14"/>
  <c r="I46" i="14"/>
  <c r="I48" i="14"/>
  <c r="I50" i="14"/>
  <c r="I76" i="14"/>
  <c r="I78" i="14"/>
  <c r="I80" i="14"/>
  <c r="I82" i="14"/>
  <c r="I108" i="14"/>
  <c r="I110" i="14"/>
  <c r="I112" i="14"/>
  <c r="I114" i="14"/>
  <c r="I140" i="14"/>
  <c r="I142" i="14"/>
  <c r="I144" i="14"/>
  <c r="I146" i="14"/>
  <c r="I172" i="14"/>
  <c r="I174" i="14"/>
  <c r="I176" i="14"/>
  <c r="I178" i="14"/>
  <c r="I204" i="14"/>
  <c r="I206" i="14"/>
  <c r="I208" i="14"/>
  <c r="I210" i="14"/>
  <c r="I236" i="14"/>
  <c r="I238" i="14"/>
  <c r="I240" i="14"/>
  <c r="I242" i="14"/>
  <c r="I268" i="14"/>
  <c r="I270" i="14"/>
  <c r="I272" i="14"/>
  <c r="I274" i="14"/>
  <c r="I300" i="14"/>
  <c r="I302" i="14"/>
  <c r="I304" i="14"/>
  <c r="I306" i="14"/>
  <c r="I332" i="14"/>
  <c r="I334" i="14"/>
  <c r="I336" i="14"/>
  <c r="I338" i="14"/>
  <c r="I364" i="14"/>
  <c r="I366" i="14"/>
  <c r="I368" i="14"/>
  <c r="I370" i="14"/>
  <c r="I396" i="14"/>
  <c r="I398" i="14"/>
  <c r="I400" i="14"/>
  <c r="I402" i="14"/>
  <c r="I428" i="14"/>
  <c r="I430" i="14"/>
  <c r="I432" i="14"/>
  <c r="I434" i="14"/>
  <c r="I460" i="14"/>
  <c r="I462" i="14"/>
  <c r="I464" i="14"/>
  <c r="I466" i="14"/>
  <c r="I492" i="14"/>
  <c r="I494" i="14"/>
  <c r="I496" i="14"/>
  <c r="I498" i="14"/>
  <c r="I524" i="14"/>
  <c r="I526" i="14"/>
  <c r="I528" i="14"/>
  <c r="I530" i="14"/>
  <c r="I556" i="14"/>
  <c r="I558" i="14"/>
  <c r="I560" i="14"/>
  <c r="I562" i="14"/>
  <c r="I588" i="14"/>
  <c r="I590" i="14"/>
  <c r="I592" i="14"/>
  <c r="I594" i="14"/>
  <c r="I620" i="14"/>
  <c r="I622" i="14"/>
  <c r="I624" i="14"/>
  <c r="I626" i="14"/>
  <c r="I11" i="14"/>
  <c r="I13" i="14"/>
  <c r="I15" i="14"/>
  <c r="I17" i="14"/>
  <c r="I43" i="14"/>
  <c r="I45" i="14"/>
  <c r="I47" i="14"/>
  <c r="I49" i="14"/>
  <c r="I75" i="14"/>
  <c r="I77" i="14"/>
  <c r="I79" i="14"/>
  <c r="I81" i="14"/>
  <c r="I107" i="14"/>
  <c r="I109" i="14"/>
  <c r="I111" i="14"/>
  <c r="I113" i="14"/>
  <c r="I139" i="14"/>
  <c r="I141" i="14"/>
  <c r="I143" i="14"/>
  <c r="I145" i="14"/>
  <c r="I171" i="14"/>
  <c r="I173" i="14"/>
  <c r="I175" i="14"/>
  <c r="I177" i="14"/>
  <c r="I203" i="14"/>
  <c r="I205" i="14"/>
  <c r="I207" i="14"/>
  <c r="I209" i="14"/>
  <c r="I235" i="14"/>
  <c r="I237" i="14"/>
  <c r="I239" i="14"/>
  <c r="I241" i="14"/>
  <c r="I267" i="14"/>
  <c r="I269" i="14"/>
  <c r="I271" i="14"/>
  <c r="I273" i="14"/>
  <c r="I299" i="14"/>
  <c r="I301" i="14"/>
  <c r="I303" i="14"/>
  <c r="I305" i="14"/>
  <c r="I331" i="14"/>
  <c r="I333" i="14"/>
  <c r="I335" i="14"/>
  <c r="I337" i="14"/>
  <c r="I363" i="14"/>
  <c r="I365" i="14"/>
  <c r="I367" i="14"/>
  <c r="I369" i="14"/>
  <c r="I395" i="14"/>
  <c r="I397" i="14"/>
  <c r="I399" i="14"/>
  <c r="I401" i="14"/>
  <c r="I427" i="14"/>
  <c r="I429" i="14"/>
  <c r="I431" i="14"/>
  <c r="I433" i="14"/>
  <c r="I459" i="14"/>
  <c r="I461" i="14"/>
  <c r="I463" i="14"/>
  <c r="I465" i="14"/>
  <c r="I491" i="14"/>
  <c r="I493" i="14"/>
  <c r="I495" i="14"/>
  <c r="I497" i="14"/>
  <c r="I523" i="14"/>
  <c r="I525" i="14"/>
  <c r="I527" i="14"/>
  <c r="I529" i="14"/>
  <c r="I555" i="14"/>
  <c r="I557" i="14"/>
  <c r="I559" i="14"/>
  <c r="I561" i="14"/>
  <c r="I587" i="14"/>
  <c r="I589" i="14"/>
  <c r="I591" i="14"/>
  <c r="I593" i="14"/>
  <c r="I619" i="14"/>
  <c r="I621" i="14"/>
  <c r="I623" i="14"/>
  <c r="I625" i="14"/>
  <c r="I30" i="11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21" i="14"/>
  <c r="E5" i="8"/>
  <c r="E24" i="8"/>
  <c r="E25" i="8"/>
  <c r="E45" i="8" s="1"/>
  <c r="E65" i="8" s="1"/>
  <c r="E85" i="8" s="1"/>
  <c r="E105" i="8" s="1"/>
  <c r="E125" i="8" s="1"/>
  <c r="E145" i="8" s="1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23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AB90" i="18" l="1"/>
  <c r="H90" i="18" s="1"/>
  <c r="AD89" i="18"/>
  <c r="AA28" i="14"/>
  <c r="AA30" i="14"/>
  <c r="AA32" i="14"/>
  <c r="AA34" i="14"/>
  <c r="AA60" i="14"/>
  <c r="AA62" i="14"/>
  <c r="AA64" i="14"/>
  <c r="AA66" i="14"/>
  <c r="AA92" i="14"/>
  <c r="AA94" i="14"/>
  <c r="AA96" i="14"/>
  <c r="AA98" i="14"/>
  <c r="AA124" i="14"/>
  <c r="AA126" i="14"/>
  <c r="AA128" i="14"/>
  <c r="AA130" i="14"/>
  <c r="AA156" i="14"/>
  <c r="AA158" i="14"/>
  <c r="AA160" i="14"/>
  <c r="AA162" i="14"/>
  <c r="AA188" i="14"/>
  <c r="AA190" i="14"/>
  <c r="AA192" i="14"/>
  <c r="AA194" i="14"/>
  <c r="AA27" i="14"/>
  <c r="AA29" i="14"/>
  <c r="AA31" i="14"/>
  <c r="AA33" i="14"/>
  <c r="AA59" i="14"/>
  <c r="AA61" i="14"/>
  <c r="AA63" i="14"/>
  <c r="AA65" i="14"/>
  <c r="AA91" i="14"/>
  <c r="AA93" i="14"/>
  <c r="AA95" i="14"/>
  <c r="AA97" i="14"/>
  <c r="AA123" i="14"/>
  <c r="AA125" i="14"/>
  <c r="AA127" i="14"/>
  <c r="AA129" i="14"/>
  <c r="AA155" i="14"/>
  <c r="AA157" i="14"/>
  <c r="AA159" i="14"/>
  <c r="AA161" i="14"/>
  <c r="AA187" i="14"/>
  <c r="AA189" i="14"/>
  <c r="AA191" i="14"/>
  <c r="AA193" i="14"/>
  <c r="AA220" i="14"/>
  <c r="AA222" i="14"/>
  <c r="AA224" i="14"/>
  <c r="AA226" i="14"/>
  <c r="AA252" i="14"/>
  <c r="AA254" i="14"/>
  <c r="AA256" i="14"/>
  <c r="AA258" i="14"/>
  <c r="AA284" i="14"/>
  <c r="AA286" i="14"/>
  <c r="AA288" i="14"/>
  <c r="AA290" i="14"/>
  <c r="AA316" i="14"/>
  <c r="AA318" i="14"/>
  <c r="AA320" i="14"/>
  <c r="AA322" i="14"/>
  <c r="Z28" i="14"/>
  <c r="Z30" i="14"/>
  <c r="Z32" i="14"/>
  <c r="Z34" i="14"/>
  <c r="Z60" i="14"/>
  <c r="Z62" i="14"/>
  <c r="Z64" i="14"/>
  <c r="Z66" i="14"/>
  <c r="Z92" i="14"/>
  <c r="Z94" i="14"/>
  <c r="Z96" i="14"/>
  <c r="Z98" i="14"/>
  <c r="Z124" i="14"/>
  <c r="Z126" i="14"/>
  <c r="Z128" i="14"/>
  <c r="Z130" i="14"/>
  <c r="Z156" i="14"/>
  <c r="Z158" i="14"/>
  <c r="Z160" i="14"/>
  <c r="Z162" i="14"/>
  <c r="Z188" i="14"/>
  <c r="Z190" i="14"/>
  <c r="Z192" i="14"/>
  <c r="Z194" i="14"/>
  <c r="Z220" i="14"/>
  <c r="Z222" i="14"/>
  <c r="Z224" i="14"/>
  <c r="Z226" i="14"/>
  <c r="Z252" i="14"/>
  <c r="Z254" i="14"/>
  <c r="Z256" i="14"/>
  <c r="Z258" i="14"/>
  <c r="Z284" i="14"/>
  <c r="Z286" i="14"/>
  <c r="Z288" i="14"/>
  <c r="Z290" i="14"/>
  <c r="Z316" i="14"/>
  <c r="Z318" i="14"/>
  <c r="Z320" i="14"/>
  <c r="Z322" i="14"/>
  <c r="AA219" i="14"/>
  <c r="AA221" i="14"/>
  <c r="AA223" i="14"/>
  <c r="AA225" i="14"/>
  <c r="AA251" i="14"/>
  <c r="AA253" i="14"/>
  <c r="AA255" i="14"/>
  <c r="AA257" i="14"/>
  <c r="AA283" i="14"/>
  <c r="AA285" i="14"/>
  <c r="AA287" i="14"/>
  <c r="AA289" i="14"/>
  <c r="AA315" i="14"/>
  <c r="AA317" i="14"/>
  <c r="AA319" i="14"/>
  <c r="AA321" i="14"/>
  <c r="Z27" i="14"/>
  <c r="Z29" i="14"/>
  <c r="Z31" i="14"/>
  <c r="Z33" i="14"/>
  <c r="Z59" i="14"/>
  <c r="Z61" i="14"/>
  <c r="Z63" i="14"/>
  <c r="Z65" i="14"/>
  <c r="Z91" i="14"/>
  <c r="Z93" i="14"/>
  <c r="Z95" i="14"/>
  <c r="Z97" i="14"/>
  <c r="Z123" i="14"/>
  <c r="Z125" i="14"/>
  <c r="Z127" i="14"/>
  <c r="Z129" i="14"/>
  <c r="Z155" i="14"/>
  <c r="Z157" i="14"/>
  <c r="Z159" i="14"/>
  <c r="Z161" i="14"/>
  <c r="Z187" i="14"/>
  <c r="Z189" i="14"/>
  <c r="Z191" i="14"/>
  <c r="Z193" i="14"/>
  <c r="Z219" i="14"/>
  <c r="Z221" i="14"/>
  <c r="Z223" i="14"/>
  <c r="Z225" i="14"/>
  <c r="Z251" i="14"/>
  <c r="Z253" i="14"/>
  <c r="Z255" i="14"/>
  <c r="Z257" i="14"/>
  <c r="Z283" i="14"/>
  <c r="Z285" i="14"/>
  <c r="Z287" i="14"/>
  <c r="Z289" i="14"/>
  <c r="Z315" i="14"/>
  <c r="Z317" i="14"/>
  <c r="Z319" i="14"/>
  <c r="Z321" i="14"/>
  <c r="Y321" i="14"/>
  <c r="Y319" i="14"/>
  <c r="Y317" i="14"/>
  <c r="Y315" i="14"/>
  <c r="Y289" i="14"/>
  <c r="Y287" i="14"/>
  <c r="Y285" i="14"/>
  <c r="Y283" i="14"/>
  <c r="Y257" i="14"/>
  <c r="Y255" i="14"/>
  <c r="Y253" i="14"/>
  <c r="Y251" i="14"/>
  <c r="Y225" i="14"/>
  <c r="Y223" i="14"/>
  <c r="Y221" i="14"/>
  <c r="Y219" i="14"/>
  <c r="Y193" i="14"/>
  <c r="Y191" i="14"/>
  <c r="Y189" i="14"/>
  <c r="Y187" i="14"/>
  <c r="Y161" i="14"/>
  <c r="Y159" i="14"/>
  <c r="Y157" i="14"/>
  <c r="Y155" i="14"/>
  <c r="Y129" i="14"/>
  <c r="Y127" i="14"/>
  <c r="Y125" i="14"/>
  <c r="Y123" i="14"/>
  <c r="Y97" i="14"/>
  <c r="Y95" i="14"/>
  <c r="Y93" i="14"/>
  <c r="Y91" i="14"/>
  <c r="Y65" i="14"/>
  <c r="Y63" i="14"/>
  <c r="Y61" i="14"/>
  <c r="Y59" i="14"/>
  <c r="Y33" i="14"/>
  <c r="Y31" i="14"/>
  <c r="Y29" i="14"/>
  <c r="Y27" i="14"/>
  <c r="X321" i="14"/>
  <c r="X319" i="14"/>
  <c r="X317" i="14"/>
  <c r="X315" i="14"/>
  <c r="X289" i="14"/>
  <c r="X287" i="14"/>
  <c r="X285" i="14"/>
  <c r="X283" i="14"/>
  <c r="X257" i="14"/>
  <c r="X255" i="14"/>
  <c r="X253" i="14"/>
  <c r="X251" i="14"/>
  <c r="X225" i="14"/>
  <c r="X223" i="14"/>
  <c r="X221" i="14"/>
  <c r="X219" i="14"/>
  <c r="X193" i="14"/>
  <c r="X191" i="14"/>
  <c r="X189" i="14"/>
  <c r="X187" i="14"/>
  <c r="X161" i="14"/>
  <c r="X159" i="14"/>
  <c r="X157" i="14"/>
  <c r="X155" i="14"/>
  <c r="X129" i="14"/>
  <c r="X127" i="14"/>
  <c r="X125" i="14"/>
  <c r="X123" i="14"/>
  <c r="X97" i="14"/>
  <c r="X95" i="14"/>
  <c r="X93" i="14"/>
  <c r="X91" i="14"/>
  <c r="X65" i="14"/>
  <c r="X63" i="14"/>
  <c r="X61" i="14"/>
  <c r="X59" i="14"/>
  <c r="X33" i="14"/>
  <c r="X31" i="14"/>
  <c r="X29" i="14"/>
  <c r="X27" i="14"/>
  <c r="W321" i="14"/>
  <c r="W319" i="14"/>
  <c r="W317" i="14"/>
  <c r="W315" i="14"/>
  <c r="W289" i="14"/>
  <c r="W287" i="14"/>
  <c r="W285" i="14"/>
  <c r="W283" i="14"/>
  <c r="Y322" i="14"/>
  <c r="Y320" i="14"/>
  <c r="Y318" i="14"/>
  <c r="Y316" i="14"/>
  <c r="Y290" i="14"/>
  <c r="Y288" i="14"/>
  <c r="Y286" i="14"/>
  <c r="Y284" i="14"/>
  <c r="Y258" i="14"/>
  <c r="Y256" i="14"/>
  <c r="Y254" i="14"/>
  <c r="Y252" i="14"/>
  <c r="Y226" i="14"/>
  <c r="Y224" i="14"/>
  <c r="Y222" i="14"/>
  <c r="Y220" i="14"/>
  <c r="Y194" i="14"/>
  <c r="Y192" i="14"/>
  <c r="Y190" i="14"/>
  <c r="Y188" i="14"/>
  <c r="Y162" i="14"/>
  <c r="Y160" i="14"/>
  <c r="Y158" i="14"/>
  <c r="Y156" i="14"/>
  <c r="Y130" i="14"/>
  <c r="Y128" i="14"/>
  <c r="Y126" i="14"/>
  <c r="Y124" i="14"/>
  <c r="Y98" i="14"/>
  <c r="Y96" i="14"/>
  <c r="Y94" i="14"/>
  <c r="Y92" i="14"/>
  <c r="Y66" i="14"/>
  <c r="Y64" i="14"/>
  <c r="Y62" i="14"/>
  <c r="Y60" i="14"/>
  <c r="Y34" i="14"/>
  <c r="Y32" i="14"/>
  <c r="Y30" i="14"/>
  <c r="Y28" i="14"/>
  <c r="X322" i="14"/>
  <c r="X320" i="14"/>
  <c r="X318" i="14"/>
  <c r="X316" i="14"/>
  <c r="X290" i="14"/>
  <c r="X288" i="14"/>
  <c r="X286" i="14"/>
  <c r="X284" i="14"/>
  <c r="X258" i="14"/>
  <c r="X256" i="14"/>
  <c r="X254" i="14"/>
  <c r="X252" i="14"/>
  <c r="X226" i="14"/>
  <c r="X224" i="14"/>
  <c r="X222" i="14"/>
  <c r="X220" i="14"/>
  <c r="X194" i="14"/>
  <c r="X192" i="14"/>
  <c r="X190" i="14"/>
  <c r="X188" i="14"/>
  <c r="X162" i="14"/>
  <c r="X160" i="14"/>
  <c r="X158" i="14"/>
  <c r="X156" i="14"/>
  <c r="X130" i="14"/>
  <c r="X128" i="14"/>
  <c r="X126" i="14"/>
  <c r="X124" i="14"/>
  <c r="X98" i="14"/>
  <c r="X96" i="14"/>
  <c r="X94" i="14"/>
  <c r="X92" i="14"/>
  <c r="X66" i="14"/>
  <c r="X64" i="14"/>
  <c r="X62" i="14"/>
  <c r="X60" i="14"/>
  <c r="X34" i="14"/>
  <c r="X32" i="14"/>
  <c r="X30" i="14"/>
  <c r="X28" i="14"/>
  <c r="W322" i="14"/>
  <c r="W320" i="14"/>
  <c r="W318" i="14"/>
  <c r="W316" i="14"/>
  <c r="W290" i="14"/>
  <c r="W288" i="14"/>
  <c r="W286" i="14"/>
  <c r="W284" i="14"/>
  <c r="W257" i="14"/>
  <c r="W255" i="14"/>
  <c r="W253" i="14"/>
  <c r="W251" i="14"/>
  <c r="W225" i="14"/>
  <c r="W223" i="14"/>
  <c r="W221" i="14"/>
  <c r="W219" i="14"/>
  <c r="W193" i="14"/>
  <c r="W191" i="14"/>
  <c r="W189" i="14"/>
  <c r="W187" i="14"/>
  <c r="W161" i="14"/>
  <c r="W159" i="14"/>
  <c r="W157" i="14"/>
  <c r="W155" i="14"/>
  <c r="W129" i="14"/>
  <c r="W127" i="14"/>
  <c r="W125" i="14"/>
  <c r="W123" i="14"/>
  <c r="W97" i="14"/>
  <c r="W95" i="14"/>
  <c r="W93" i="14"/>
  <c r="W91" i="14"/>
  <c r="W65" i="14"/>
  <c r="W63" i="14"/>
  <c r="W61" i="14"/>
  <c r="W59" i="14"/>
  <c r="W33" i="14"/>
  <c r="W31" i="14"/>
  <c r="W29" i="14"/>
  <c r="W27" i="14"/>
  <c r="V27" i="14"/>
  <c r="V29" i="14"/>
  <c r="V31" i="14"/>
  <c r="V33" i="14"/>
  <c r="V59" i="14"/>
  <c r="V61" i="14"/>
  <c r="V63" i="14"/>
  <c r="V65" i="14"/>
  <c r="V91" i="14"/>
  <c r="V93" i="14"/>
  <c r="V95" i="14"/>
  <c r="V97" i="14"/>
  <c r="V123" i="14"/>
  <c r="V125" i="14"/>
  <c r="V127" i="14"/>
  <c r="V129" i="14"/>
  <c r="V155" i="14"/>
  <c r="V157" i="14"/>
  <c r="V159" i="14"/>
  <c r="V161" i="14"/>
  <c r="V187" i="14"/>
  <c r="V189" i="14"/>
  <c r="V191" i="14"/>
  <c r="V193" i="14"/>
  <c r="V219" i="14"/>
  <c r="V221" i="14"/>
  <c r="V223" i="14"/>
  <c r="V225" i="14"/>
  <c r="V251" i="14"/>
  <c r="V253" i="14"/>
  <c r="V255" i="14"/>
  <c r="V257" i="14"/>
  <c r="V283" i="14"/>
  <c r="V285" i="14"/>
  <c r="V287" i="14"/>
  <c r="V289" i="14"/>
  <c r="V315" i="14"/>
  <c r="V317" i="14"/>
  <c r="V319" i="14"/>
  <c r="V321" i="14"/>
  <c r="M28" i="14"/>
  <c r="M30" i="14"/>
  <c r="M32" i="14"/>
  <c r="M34" i="14"/>
  <c r="M60" i="14"/>
  <c r="M62" i="14"/>
  <c r="M64" i="14"/>
  <c r="M66" i="14"/>
  <c r="M92" i="14"/>
  <c r="M94" i="14"/>
  <c r="M96" i="14"/>
  <c r="M98" i="14"/>
  <c r="M124" i="14"/>
  <c r="M126" i="14"/>
  <c r="M128" i="14"/>
  <c r="M130" i="14"/>
  <c r="M156" i="14"/>
  <c r="M158" i="14"/>
  <c r="M160" i="14"/>
  <c r="M162" i="14"/>
  <c r="M188" i="14"/>
  <c r="M190" i="14"/>
  <c r="M192" i="14"/>
  <c r="M194" i="14"/>
  <c r="M220" i="14"/>
  <c r="M222" i="14"/>
  <c r="M224" i="14"/>
  <c r="M226" i="14"/>
  <c r="M252" i="14"/>
  <c r="M254" i="14"/>
  <c r="M256" i="14"/>
  <c r="M258" i="14"/>
  <c r="M284" i="14"/>
  <c r="M286" i="14"/>
  <c r="M288" i="14"/>
  <c r="M290" i="14"/>
  <c r="M316" i="14"/>
  <c r="M318" i="14"/>
  <c r="M320" i="14"/>
  <c r="M322" i="14"/>
  <c r="M348" i="14"/>
  <c r="M350" i="14"/>
  <c r="M352" i="14"/>
  <c r="M354" i="14"/>
  <c r="M380" i="14"/>
  <c r="M382" i="14"/>
  <c r="M384" i="14"/>
  <c r="M386" i="14"/>
  <c r="M412" i="14"/>
  <c r="M414" i="14"/>
  <c r="M416" i="14"/>
  <c r="M418" i="14"/>
  <c r="M444" i="14"/>
  <c r="M446" i="14"/>
  <c r="M448" i="14"/>
  <c r="M450" i="14"/>
  <c r="M476" i="14"/>
  <c r="M478" i="14"/>
  <c r="M480" i="14"/>
  <c r="M482" i="14"/>
  <c r="M508" i="14"/>
  <c r="M510" i="14"/>
  <c r="M512" i="14"/>
  <c r="M514" i="14"/>
  <c r="M540" i="14"/>
  <c r="M542" i="14"/>
  <c r="M544" i="14"/>
  <c r="M546" i="14"/>
  <c r="M572" i="14"/>
  <c r="M574" i="14"/>
  <c r="M576" i="14"/>
  <c r="M578" i="14"/>
  <c r="M604" i="14"/>
  <c r="M606" i="14"/>
  <c r="M608" i="14"/>
  <c r="M610" i="14"/>
  <c r="M636" i="14"/>
  <c r="M638" i="14"/>
  <c r="M640" i="14"/>
  <c r="M642" i="14"/>
  <c r="K28" i="14"/>
  <c r="K30" i="14"/>
  <c r="K32" i="14"/>
  <c r="K34" i="14"/>
  <c r="K60" i="14"/>
  <c r="K62" i="14"/>
  <c r="K64" i="14"/>
  <c r="K66" i="14"/>
  <c r="K92" i="14"/>
  <c r="K94" i="14"/>
  <c r="K96" i="14"/>
  <c r="K98" i="14"/>
  <c r="K124" i="14"/>
  <c r="K126" i="14"/>
  <c r="K128" i="14"/>
  <c r="K130" i="14"/>
  <c r="K156" i="14"/>
  <c r="K158" i="14"/>
  <c r="K160" i="14"/>
  <c r="K162" i="14"/>
  <c r="K188" i="14"/>
  <c r="K190" i="14"/>
  <c r="K192" i="14"/>
  <c r="K194" i="14"/>
  <c r="K220" i="14"/>
  <c r="K222" i="14"/>
  <c r="K224" i="14"/>
  <c r="K226" i="14"/>
  <c r="K252" i="14"/>
  <c r="K254" i="14"/>
  <c r="K256" i="14"/>
  <c r="K258" i="14"/>
  <c r="K284" i="14"/>
  <c r="K286" i="14"/>
  <c r="K288" i="14"/>
  <c r="K290" i="14"/>
  <c r="K316" i="14"/>
  <c r="K318" i="14"/>
  <c r="K320" i="14"/>
  <c r="K322" i="14"/>
  <c r="K348" i="14"/>
  <c r="K350" i="14"/>
  <c r="K352" i="14"/>
  <c r="K354" i="14"/>
  <c r="K380" i="14"/>
  <c r="K382" i="14"/>
  <c r="K384" i="14"/>
  <c r="K386" i="14"/>
  <c r="K412" i="14"/>
  <c r="K414" i="14"/>
  <c r="K416" i="14"/>
  <c r="K418" i="14"/>
  <c r="K444" i="14"/>
  <c r="K446" i="14"/>
  <c r="K448" i="14"/>
  <c r="K450" i="14"/>
  <c r="K476" i="14"/>
  <c r="K478" i="14"/>
  <c r="K480" i="14"/>
  <c r="K482" i="14"/>
  <c r="K508" i="14"/>
  <c r="K510" i="14"/>
  <c r="K512" i="14"/>
  <c r="K514" i="14"/>
  <c r="K540" i="14"/>
  <c r="K542" i="14"/>
  <c r="K544" i="14"/>
  <c r="K546" i="14"/>
  <c r="K572" i="14"/>
  <c r="K574" i="14"/>
  <c r="K576" i="14"/>
  <c r="K578" i="14"/>
  <c r="K604" i="14"/>
  <c r="K606" i="14"/>
  <c r="K608" i="14"/>
  <c r="K610" i="14"/>
  <c r="K636" i="14"/>
  <c r="K638" i="14"/>
  <c r="K640" i="14"/>
  <c r="K642" i="14"/>
  <c r="J28" i="14"/>
  <c r="J30" i="14"/>
  <c r="J32" i="14"/>
  <c r="J34" i="14"/>
  <c r="J60" i="14"/>
  <c r="J62" i="14"/>
  <c r="J64" i="14"/>
  <c r="J66" i="14"/>
  <c r="J92" i="14"/>
  <c r="J94" i="14"/>
  <c r="J96" i="14"/>
  <c r="J98" i="14"/>
  <c r="J124" i="14"/>
  <c r="J126" i="14"/>
  <c r="J128" i="14"/>
  <c r="J130" i="14"/>
  <c r="J156" i="14"/>
  <c r="J158" i="14"/>
  <c r="J160" i="14"/>
  <c r="J162" i="14"/>
  <c r="J188" i="14"/>
  <c r="J190" i="14"/>
  <c r="J192" i="14"/>
  <c r="J194" i="14"/>
  <c r="J220" i="14"/>
  <c r="J222" i="14"/>
  <c r="J224" i="14"/>
  <c r="J226" i="14"/>
  <c r="J252" i="14"/>
  <c r="J254" i="14"/>
  <c r="J256" i="14"/>
  <c r="J258" i="14"/>
  <c r="J284" i="14"/>
  <c r="J286" i="14"/>
  <c r="J288" i="14"/>
  <c r="J290" i="14"/>
  <c r="J316" i="14"/>
  <c r="J318" i="14"/>
  <c r="J320" i="14"/>
  <c r="J322" i="14"/>
  <c r="J348" i="14"/>
  <c r="J350" i="14"/>
  <c r="J352" i="14"/>
  <c r="J354" i="14"/>
  <c r="J380" i="14"/>
  <c r="J382" i="14"/>
  <c r="J384" i="14"/>
  <c r="J386" i="14"/>
  <c r="J412" i="14"/>
  <c r="J414" i="14"/>
  <c r="J416" i="14"/>
  <c r="J418" i="14"/>
  <c r="J444" i="14"/>
  <c r="J446" i="14"/>
  <c r="J448" i="14"/>
  <c r="J450" i="14"/>
  <c r="J476" i="14"/>
  <c r="J478" i="14"/>
  <c r="J480" i="14"/>
  <c r="J482" i="14"/>
  <c r="J508" i="14"/>
  <c r="J510" i="14"/>
  <c r="J512" i="14"/>
  <c r="J514" i="14"/>
  <c r="J540" i="14"/>
  <c r="J542" i="14"/>
  <c r="J544" i="14"/>
  <c r="J546" i="14"/>
  <c r="J572" i="14"/>
  <c r="J574" i="14"/>
  <c r="J576" i="14"/>
  <c r="J578" i="14"/>
  <c r="J604" i="14"/>
  <c r="J606" i="14"/>
  <c r="J608" i="14"/>
  <c r="J610" i="14"/>
  <c r="W258" i="14"/>
  <c r="W256" i="14"/>
  <c r="W254" i="14"/>
  <c r="W252" i="14"/>
  <c r="W226" i="14"/>
  <c r="W224" i="14"/>
  <c r="W222" i="14"/>
  <c r="W220" i="14"/>
  <c r="W194" i="14"/>
  <c r="W192" i="14"/>
  <c r="W190" i="14"/>
  <c r="W188" i="14"/>
  <c r="W162" i="14"/>
  <c r="W160" i="14"/>
  <c r="W158" i="14"/>
  <c r="W156" i="14"/>
  <c r="W130" i="14"/>
  <c r="W128" i="14"/>
  <c r="W126" i="14"/>
  <c r="W124" i="14"/>
  <c r="W98" i="14"/>
  <c r="W96" i="14"/>
  <c r="W94" i="14"/>
  <c r="W92" i="14"/>
  <c r="W66" i="14"/>
  <c r="W64" i="14"/>
  <c r="W62" i="14"/>
  <c r="W60" i="14"/>
  <c r="W34" i="14"/>
  <c r="W32" i="14"/>
  <c r="W30" i="14"/>
  <c r="W28" i="14"/>
  <c r="V28" i="14"/>
  <c r="V30" i="14"/>
  <c r="V32" i="14"/>
  <c r="V34" i="14"/>
  <c r="V60" i="14"/>
  <c r="V62" i="14"/>
  <c r="V64" i="14"/>
  <c r="V66" i="14"/>
  <c r="V92" i="14"/>
  <c r="V94" i="14"/>
  <c r="V96" i="14"/>
  <c r="V98" i="14"/>
  <c r="V124" i="14"/>
  <c r="V126" i="14"/>
  <c r="V128" i="14"/>
  <c r="V130" i="14"/>
  <c r="V156" i="14"/>
  <c r="V158" i="14"/>
  <c r="V160" i="14"/>
  <c r="V162" i="14"/>
  <c r="V188" i="14"/>
  <c r="V190" i="14"/>
  <c r="V192" i="14"/>
  <c r="V194" i="14"/>
  <c r="V220" i="14"/>
  <c r="V222" i="14"/>
  <c r="V224" i="14"/>
  <c r="V226" i="14"/>
  <c r="V252" i="14"/>
  <c r="V254" i="14"/>
  <c r="V256" i="14"/>
  <c r="V258" i="14"/>
  <c r="V284" i="14"/>
  <c r="V286" i="14"/>
  <c r="V288" i="14"/>
  <c r="V290" i="14"/>
  <c r="V316" i="14"/>
  <c r="V318" i="14"/>
  <c r="V320" i="14"/>
  <c r="V322" i="14"/>
  <c r="M27" i="14"/>
  <c r="M29" i="14"/>
  <c r="M31" i="14"/>
  <c r="M33" i="14"/>
  <c r="M59" i="14"/>
  <c r="M61" i="14"/>
  <c r="M63" i="14"/>
  <c r="M65" i="14"/>
  <c r="M91" i="14"/>
  <c r="M93" i="14"/>
  <c r="M95" i="14"/>
  <c r="M97" i="14"/>
  <c r="M123" i="14"/>
  <c r="M125" i="14"/>
  <c r="M127" i="14"/>
  <c r="M129" i="14"/>
  <c r="M155" i="14"/>
  <c r="M157" i="14"/>
  <c r="M159" i="14"/>
  <c r="M161" i="14"/>
  <c r="M187" i="14"/>
  <c r="M189" i="14"/>
  <c r="M191" i="14"/>
  <c r="M193" i="14"/>
  <c r="M219" i="14"/>
  <c r="M221" i="14"/>
  <c r="M223" i="14"/>
  <c r="M225" i="14"/>
  <c r="M251" i="14"/>
  <c r="M253" i="14"/>
  <c r="M255" i="14"/>
  <c r="M257" i="14"/>
  <c r="M283" i="14"/>
  <c r="M285" i="14"/>
  <c r="M287" i="14"/>
  <c r="M289" i="14"/>
  <c r="M315" i="14"/>
  <c r="M317" i="14"/>
  <c r="M319" i="14"/>
  <c r="M321" i="14"/>
  <c r="M347" i="14"/>
  <c r="M349" i="14"/>
  <c r="M351" i="14"/>
  <c r="M353" i="14"/>
  <c r="M379" i="14"/>
  <c r="M381" i="14"/>
  <c r="M383" i="14"/>
  <c r="M385" i="14"/>
  <c r="M411" i="14"/>
  <c r="M413" i="14"/>
  <c r="M415" i="14"/>
  <c r="M417" i="14"/>
  <c r="M443" i="14"/>
  <c r="M445" i="14"/>
  <c r="M447" i="14"/>
  <c r="M449" i="14"/>
  <c r="M475" i="14"/>
  <c r="M477" i="14"/>
  <c r="M479" i="14"/>
  <c r="M481" i="14"/>
  <c r="M507" i="14"/>
  <c r="M509" i="14"/>
  <c r="M511" i="14"/>
  <c r="M513" i="14"/>
  <c r="M539" i="14"/>
  <c r="M541" i="14"/>
  <c r="M543" i="14"/>
  <c r="M545" i="14"/>
  <c r="M571" i="14"/>
  <c r="M573" i="14"/>
  <c r="M575" i="14"/>
  <c r="M577" i="14"/>
  <c r="M603" i="14"/>
  <c r="M605" i="14"/>
  <c r="M607" i="14"/>
  <c r="M609" i="14"/>
  <c r="M635" i="14"/>
  <c r="M637" i="14"/>
  <c r="M639" i="14"/>
  <c r="M641" i="14"/>
  <c r="K27" i="14"/>
  <c r="K29" i="14"/>
  <c r="K31" i="14"/>
  <c r="K33" i="14"/>
  <c r="K59" i="14"/>
  <c r="K61" i="14"/>
  <c r="K63" i="14"/>
  <c r="K65" i="14"/>
  <c r="K91" i="14"/>
  <c r="K93" i="14"/>
  <c r="K95" i="14"/>
  <c r="K97" i="14"/>
  <c r="K123" i="14"/>
  <c r="K125" i="14"/>
  <c r="K127" i="14"/>
  <c r="K129" i="14"/>
  <c r="K155" i="14"/>
  <c r="K157" i="14"/>
  <c r="K159" i="14"/>
  <c r="K161" i="14"/>
  <c r="K187" i="14"/>
  <c r="K189" i="14"/>
  <c r="K191" i="14"/>
  <c r="K193" i="14"/>
  <c r="K219" i="14"/>
  <c r="K221" i="14"/>
  <c r="K223" i="14"/>
  <c r="K225" i="14"/>
  <c r="K251" i="14"/>
  <c r="K253" i="14"/>
  <c r="K255" i="14"/>
  <c r="K257" i="14"/>
  <c r="K283" i="14"/>
  <c r="K285" i="14"/>
  <c r="K287" i="14"/>
  <c r="K289" i="14"/>
  <c r="K315" i="14"/>
  <c r="K317" i="14"/>
  <c r="K319" i="14"/>
  <c r="K321" i="14"/>
  <c r="K347" i="14"/>
  <c r="K349" i="14"/>
  <c r="K351" i="14"/>
  <c r="K353" i="14"/>
  <c r="K379" i="14"/>
  <c r="K381" i="14"/>
  <c r="K383" i="14"/>
  <c r="K385" i="14"/>
  <c r="K411" i="14"/>
  <c r="K413" i="14"/>
  <c r="K415" i="14"/>
  <c r="K417" i="14"/>
  <c r="K443" i="14"/>
  <c r="K445" i="14"/>
  <c r="K447" i="14"/>
  <c r="K449" i="14"/>
  <c r="K475" i="14"/>
  <c r="K477" i="14"/>
  <c r="K479" i="14"/>
  <c r="K481" i="14"/>
  <c r="K507" i="14"/>
  <c r="K509" i="14"/>
  <c r="K511" i="14"/>
  <c r="K513" i="14"/>
  <c r="K539" i="14"/>
  <c r="K541" i="14"/>
  <c r="K543" i="14"/>
  <c r="K545" i="14"/>
  <c r="K571" i="14"/>
  <c r="K573" i="14"/>
  <c r="K575" i="14"/>
  <c r="K577" i="14"/>
  <c r="K603" i="14"/>
  <c r="K605" i="14"/>
  <c r="K607" i="14"/>
  <c r="K609" i="14"/>
  <c r="K635" i="14"/>
  <c r="K637" i="14"/>
  <c r="K639" i="14"/>
  <c r="K641" i="14"/>
  <c r="J27" i="14"/>
  <c r="J29" i="14"/>
  <c r="J31" i="14"/>
  <c r="J33" i="14"/>
  <c r="J59" i="14"/>
  <c r="J61" i="14"/>
  <c r="J63" i="14"/>
  <c r="J65" i="14"/>
  <c r="J91" i="14"/>
  <c r="J93" i="14"/>
  <c r="J95" i="14"/>
  <c r="J97" i="14"/>
  <c r="J123" i="14"/>
  <c r="J125" i="14"/>
  <c r="J127" i="14"/>
  <c r="J129" i="14"/>
  <c r="J155" i="14"/>
  <c r="J157" i="14"/>
  <c r="J159" i="14"/>
  <c r="J161" i="14"/>
  <c r="J187" i="14"/>
  <c r="J189" i="14"/>
  <c r="J191" i="14"/>
  <c r="J193" i="14"/>
  <c r="J219" i="14"/>
  <c r="J221" i="14"/>
  <c r="J223" i="14"/>
  <c r="J225" i="14"/>
  <c r="J251" i="14"/>
  <c r="J253" i="14"/>
  <c r="J255" i="14"/>
  <c r="J257" i="14"/>
  <c r="J283" i="14"/>
  <c r="J285" i="14"/>
  <c r="J287" i="14"/>
  <c r="J289" i="14"/>
  <c r="J315" i="14"/>
  <c r="J317" i="14"/>
  <c r="J319" i="14"/>
  <c r="J321" i="14"/>
  <c r="J347" i="14"/>
  <c r="J349" i="14"/>
  <c r="J351" i="14"/>
  <c r="J353" i="14"/>
  <c r="J379" i="14"/>
  <c r="J381" i="14"/>
  <c r="J383" i="14"/>
  <c r="J385" i="14"/>
  <c r="J411" i="14"/>
  <c r="J413" i="14"/>
  <c r="J415" i="14"/>
  <c r="J417" i="14"/>
  <c r="J443" i="14"/>
  <c r="J445" i="14"/>
  <c r="J447" i="14"/>
  <c r="J449" i="14"/>
  <c r="J475" i="14"/>
  <c r="J477" i="14"/>
  <c r="J479" i="14"/>
  <c r="J481" i="14"/>
  <c r="J507" i="14"/>
  <c r="J509" i="14"/>
  <c r="J511" i="14"/>
  <c r="J513" i="14"/>
  <c r="J539" i="14"/>
  <c r="J541" i="14"/>
  <c r="J543" i="14"/>
  <c r="J545" i="14"/>
  <c r="J571" i="14"/>
  <c r="J573" i="14"/>
  <c r="J575" i="14"/>
  <c r="J577" i="14"/>
  <c r="J603" i="14"/>
  <c r="J605" i="14"/>
  <c r="J607" i="14"/>
  <c r="J609" i="14"/>
  <c r="J635" i="14"/>
  <c r="J637" i="14"/>
  <c r="J639" i="14"/>
  <c r="J641" i="14"/>
  <c r="J636" i="14"/>
  <c r="J638" i="14"/>
  <c r="J640" i="14"/>
  <c r="J642" i="14"/>
  <c r="AA12" i="14"/>
  <c r="AA14" i="14"/>
  <c r="AA16" i="14"/>
  <c r="AA18" i="14"/>
  <c r="AA44" i="14"/>
  <c r="AA46" i="14"/>
  <c r="AA48" i="14"/>
  <c r="AA50" i="14"/>
  <c r="AA76" i="14"/>
  <c r="AA78" i="14"/>
  <c r="AA80" i="14"/>
  <c r="AA82" i="14"/>
  <c r="AA108" i="14"/>
  <c r="AA110" i="14"/>
  <c r="AA112" i="14"/>
  <c r="AA114" i="14"/>
  <c r="AA140" i="14"/>
  <c r="AA142" i="14"/>
  <c r="AA144" i="14"/>
  <c r="AA146" i="14"/>
  <c r="AA172" i="14"/>
  <c r="AA174" i="14"/>
  <c r="AA176" i="14"/>
  <c r="AA178" i="14"/>
  <c r="AA204" i="14"/>
  <c r="AA11" i="14"/>
  <c r="AA13" i="14"/>
  <c r="AA15" i="14"/>
  <c r="AA17" i="14"/>
  <c r="AA43" i="14"/>
  <c r="AA45" i="14"/>
  <c r="AA47" i="14"/>
  <c r="AA49" i="14"/>
  <c r="AA75" i="14"/>
  <c r="AA77" i="14"/>
  <c r="AA79" i="14"/>
  <c r="AA81" i="14"/>
  <c r="AA107" i="14"/>
  <c r="AA109" i="14"/>
  <c r="AA111" i="14"/>
  <c r="AA113" i="14"/>
  <c r="AA139" i="14"/>
  <c r="AA141" i="14"/>
  <c r="AA143" i="14"/>
  <c r="AA145" i="14"/>
  <c r="AA171" i="14"/>
  <c r="AA173" i="14"/>
  <c r="AA175" i="14"/>
  <c r="AA177" i="14"/>
  <c r="AA203" i="14"/>
  <c r="AA205" i="14"/>
  <c r="AA206" i="14"/>
  <c r="AA208" i="14"/>
  <c r="AA210" i="14"/>
  <c r="AA236" i="14"/>
  <c r="AA238" i="14"/>
  <c r="AA240" i="14"/>
  <c r="AA242" i="14"/>
  <c r="AA268" i="14"/>
  <c r="AA270" i="14"/>
  <c r="AA272" i="14"/>
  <c r="AA274" i="14"/>
  <c r="AA300" i="14"/>
  <c r="AA302" i="14"/>
  <c r="AA304" i="14"/>
  <c r="AA306" i="14"/>
  <c r="Z12" i="14"/>
  <c r="Z14" i="14"/>
  <c r="Z16" i="14"/>
  <c r="Z18" i="14"/>
  <c r="Z44" i="14"/>
  <c r="Z46" i="14"/>
  <c r="Z48" i="14"/>
  <c r="Z50" i="14"/>
  <c r="Z76" i="14"/>
  <c r="Z78" i="14"/>
  <c r="Z80" i="14"/>
  <c r="Z82" i="14"/>
  <c r="Z108" i="14"/>
  <c r="Z110" i="14"/>
  <c r="Z112" i="14"/>
  <c r="Z114" i="14"/>
  <c r="Z140" i="14"/>
  <c r="Z142" i="14"/>
  <c r="Z144" i="14"/>
  <c r="Z146" i="14"/>
  <c r="Z172" i="14"/>
  <c r="Z174" i="14"/>
  <c r="Z176" i="14"/>
  <c r="Z178" i="14"/>
  <c r="Z204" i="14"/>
  <c r="Z206" i="14"/>
  <c r="Z208" i="14"/>
  <c r="Z210" i="14"/>
  <c r="Z236" i="14"/>
  <c r="Z238" i="14"/>
  <c r="Z240" i="14"/>
  <c r="Z242" i="14"/>
  <c r="Z268" i="14"/>
  <c r="Z270" i="14"/>
  <c r="Z272" i="14"/>
  <c r="Z274" i="14"/>
  <c r="Z300" i="14"/>
  <c r="Z302" i="14"/>
  <c r="Z304" i="14"/>
  <c r="Z306" i="14"/>
  <c r="AA207" i="14"/>
  <c r="AA209" i="14"/>
  <c r="AA235" i="14"/>
  <c r="AA237" i="14"/>
  <c r="AA239" i="14"/>
  <c r="AA241" i="14"/>
  <c r="AA267" i="14"/>
  <c r="AA269" i="14"/>
  <c r="AA271" i="14"/>
  <c r="AA273" i="14"/>
  <c r="AA299" i="14"/>
  <c r="AA301" i="14"/>
  <c r="AA303" i="14"/>
  <c r="AA305" i="14"/>
  <c r="Z11" i="14"/>
  <c r="Z13" i="14"/>
  <c r="Z15" i="14"/>
  <c r="Z17" i="14"/>
  <c r="Z43" i="14"/>
  <c r="Z45" i="14"/>
  <c r="Z47" i="14"/>
  <c r="Z49" i="14"/>
  <c r="Z75" i="14"/>
  <c r="Z77" i="14"/>
  <c r="Z79" i="14"/>
  <c r="Z81" i="14"/>
  <c r="Z107" i="14"/>
  <c r="Z109" i="14"/>
  <c r="Z111" i="14"/>
  <c r="Z113" i="14"/>
  <c r="Z139" i="14"/>
  <c r="Z141" i="14"/>
  <c r="Z143" i="14"/>
  <c r="Z145" i="14"/>
  <c r="Z171" i="14"/>
  <c r="Z173" i="14"/>
  <c r="Z175" i="14"/>
  <c r="Z177" i="14"/>
  <c r="Z203" i="14"/>
  <c r="Z205" i="14"/>
  <c r="Z207" i="14"/>
  <c r="Z209" i="14"/>
  <c r="Z235" i="14"/>
  <c r="Z237" i="14"/>
  <c r="Z239" i="14"/>
  <c r="Z241" i="14"/>
  <c r="Z267" i="14"/>
  <c r="Z269" i="14"/>
  <c r="Z271" i="14"/>
  <c r="Z273" i="14"/>
  <c r="Z299" i="14"/>
  <c r="Z301" i="14"/>
  <c r="Z303" i="14"/>
  <c r="Z305" i="14"/>
  <c r="Y305" i="14"/>
  <c r="Y303" i="14"/>
  <c r="Y301" i="14"/>
  <c r="Y299" i="14"/>
  <c r="Y273" i="14"/>
  <c r="Y271" i="14"/>
  <c r="Y269" i="14"/>
  <c r="Y267" i="14"/>
  <c r="Y241" i="14"/>
  <c r="Y239" i="14"/>
  <c r="Y237" i="14"/>
  <c r="Y235" i="14"/>
  <c r="Y209" i="14"/>
  <c r="Y207" i="14"/>
  <c r="Y205" i="14"/>
  <c r="Y203" i="14"/>
  <c r="Y177" i="14"/>
  <c r="Y175" i="14"/>
  <c r="Y173" i="14"/>
  <c r="Y171" i="14"/>
  <c r="Y145" i="14"/>
  <c r="Y143" i="14"/>
  <c r="Y141" i="14"/>
  <c r="Y139" i="14"/>
  <c r="Y113" i="14"/>
  <c r="Y111" i="14"/>
  <c r="Y109" i="14"/>
  <c r="Y107" i="14"/>
  <c r="Y81" i="14"/>
  <c r="Y79" i="14"/>
  <c r="Y77" i="14"/>
  <c r="Y75" i="14"/>
  <c r="Y49" i="14"/>
  <c r="Y47" i="14"/>
  <c r="Y45" i="14"/>
  <c r="Y43" i="14"/>
  <c r="Y17" i="14"/>
  <c r="Y15" i="14"/>
  <c r="Y13" i="14"/>
  <c r="Y11" i="14"/>
  <c r="X305" i="14"/>
  <c r="X303" i="14"/>
  <c r="X301" i="14"/>
  <c r="X299" i="14"/>
  <c r="X273" i="14"/>
  <c r="X271" i="14"/>
  <c r="X269" i="14"/>
  <c r="X267" i="14"/>
  <c r="X241" i="14"/>
  <c r="X239" i="14"/>
  <c r="X237" i="14"/>
  <c r="X235" i="14"/>
  <c r="X209" i="14"/>
  <c r="X207" i="14"/>
  <c r="X205" i="14"/>
  <c r="X203" i="14"/>
  <c r="X177" i="14"/>
  <c r="X175" i="14"/>
  <c r="X173" i="14"/>
  <c r="X171" i="14"/>
  <c r="X145" i="14"/>
  <c r="X143" i="14"/>
  <c r="X141" i="14"/>
  <c r="X139" i="14"/>
  <c r="X113" i="14"/>
  <c r="X111" i="14"/>
  <c r="X109" i="14"/>
  <c r="X107" i="14"/>
  <c r="X81" i="14"/>
  <c r="X79" i="14"/>
  <c r="X77" i="14"/>
  <c r="X75" i="14"/>
  <c r="X49" i="14"/>
  <c r="X47" i="14"/>
  <c r="X45" i="14"/>
  <c r="X43" i="14"/>
  <c r="X17" i="14"/>
  <c r="X15" i="14"/>
  <c r="X13" i="14"/>
  <c r="X11" i="14"/>
  <c r="W305" i="14"/>
  <c r="W303" i="14"/>
  <c r="W301" i="14"/>
  <c r="W299" i="14"/>
  <c r="Y306" i="14"/>
  <c r="Y304" i="14"/>
  <c r="Y302" i="14"/>
  <c r="Y300" i="14"/>
  <c r="Y274" i="14"/>
  <c r="Y272" i="14"/>
  <c r="Y270" i="14"/>
  <c r="Y268" i="14"/>
  <c r="Y242" i="14"/>
  <c r="Y240" i="14"/>
  <c r="Y238" i="14"/>
  <c r="Y236" i="14"/>
  <c r="Y210" i="14"/>
  <c r="Y208" i="14"/>
  <c r="Y206" i="14"/>
  <c r="Y204" i="14"/>
  <c r="Y178" i="14"/>
  <c r="Y176" i="14"/>
  <c r="Y174" i="14"/>
  <c r="Y172" i="14"/>
  <c r="Y146" i="14"/>
  <c r="Y144" i="14"/>
  <c r="Y142" i="14"/>
  <c r="Y140" i="14"/>
  <c r="Y114" i="14"/>
  <c r="Y112" i="14"/>
  <c r="Y110" i="14"/>
  <c r="Y108" i="14"/>
  <c r="Y82" i="14"/>
  <c r="Y80" i="14"/>
  <c r="Y78" i="14"/>
  <c r="Y76" i="14"/>
  <c r="Y50" i="14"/>
  <c r="Y48" i="14"/>
  <c r="Y46" i="14"/>
  <c r="Y44" i="14"/>
  <c r="Y18" i="14"/>
  <c r="Y16" i="14"/>
  <c r="Y14" i="14"/>
  <c r="Y12" i="14"/>
  <c r="X306" i="14"/>
  <c r="X304" i="14"/>
  <c r="X302" i="14"/>
  <c r="X300" i="14"/>
  <c r="X274" i="14"/>
  <c r="X272" i="14"/>
  <c r="X270" i="14"/>
  <c r="X268" i="14"/>
  <c r="X242" i="14"/>
  <c r="X240" i="14"/>
  <c r="X238" i="14"/>
  <c r="X236" i="14"/>
  <c r="X210" i="14"/>
  <c r="X208" i="14"/>
  <c r="X206" i="14"/>
  <c r="X204" i="14"/>
  <c r="X178" i="14"/>
  <c r="X176" i="14"/>
  <c r="X174" i="14"/>
  <c r="X172" i="14"/>
  <c r="X146" i="14"/>
  <c r="X144" i="14"/>
  <c r="X142" i="14"/>
  <c r="X140" i="14"/>
  <c r="X114" i="14"/>
  <c r="X112" i="14"/>
  <c r="X110" i="14"/>
  <c r="X108" i="14"/>
  <c r="X82" i="14"/>
  <c r="X80" i="14"/>
  <c r="X78" i="14"/>
  <c r="X76" i="14"/>
  <c r="X50" i="14"/>
  <c r="X48" i="14"/>
  <c r="X46" i="14"/>
  <c r="X44" i="14"/>
  <c r="X18" i="14"/>
  <c r="X16" i="14"/>
  <c r="X14" i="14"/>
  <c r="X12" i="14"/>
  <c r="W306" i="14"/>
  <c r="W304" i="14"/>
  <c r="W302" i="14"/>
  <c r="W300" i="14"/>
  <c r="W273" i="14"/>
  <c r="W271" i="14"/>
  <c r="W269" i="14"/>
  <c r="W267" i="14"/>
  <c r="W241" i="14"/>
  <c r="W239" i="14"/>
  <c r="W237" i="14"/>
  <c r="W235" i="14"/>
  <c r="W209" i="14"/>
  <c r="W207" i="14"/>
  <c r="W205" i="14"/>
  <c r="W203" i="14"/>
  <c r="W177" i="14"/>
  <c r="W175" i="14"/>
  <c r="W173" i="14"/>
  <c r="W171" i="14"/>
  <c r="W145" i="14"/>
  <c r="W143" i="14"/>
  <c r="W141" i="14"/>
  <c r="W139" i="14"/>
  <c r="W113" i="14"/>
  <c r="W111" i="14"/>
  <c r="W109" i="14"/>
  <c r="W107" i="14"/>
  <c r="W81" i="14"/>
  <c r="W79" i="14"/>
  <c r="W77" i="14"/>
  <c r="W75" i="14"/>
  <c r="W49" i="14"/>
  <c r="W47" i="14"/>
  <c r="W45" i="14"/>
  <c r="W43" i="14"/>
  <c r="W17" i="14"/>
  <c r="W15" i="14"/>
  <c r="W13" i="14"/>
  <c r="W11" i="14"/>
  <c r="V11" i="14"/>
  <c r="V13" i="14"/>
  <c r="V15" i="14"/>
  <c r="V17" i="14"/>
  <c r="V43" i="14"/>
  <c r="V45" i="14"/>
  <c r="V47" i="14"/>
  <c r="V49" i="14"/>
  <c r="V75" i="14"/>
  <c r="V77" i="14"/>
  <c r="V79" i="14"/>
  <c r="V81" i="14"/>
  <c r="V107" i="14"/>
  <c r="V109" i="14"/>
  <c r="V111" i="14"/>
  <c r="V113" i="14"/>
  <c r="V139" i="14"/>
  <c r="V141" i="14"/>
  <c r="V143" i="14"/>
  <c r="V145" i="14"/>
  <c r="V171" i="14"/>
  <c r="V173" i="14"/>
  <c r="V175" i="14"/>
  <c r="V177" i="14"/>
  <c r="V203" i="14"/>
  <c r="V205" i="14"/>
  <c r="V207" i="14"/>
  <c r="V209" i="14"/>
  <c r="V235" i="14"/>
  <c r="V237" i="14"/>
  <c r="V239" i="14"/>
  <c r="V241" i="14"/>
  <c r="V267" i="14"/>
  <c r="V269" i="14"/>
  <c r="V271" i="14"/>
  <c r="V273" i="14"/>
  <c r="V299" i="14"/>
  <c r="V301" i="14"/>
  <c r="V303" i="14"/>
  <c r="V305" i="14"/>
  <c r="M12" i="14"/>
  <c r="M14" i="14"/>
  <c r="M16" i="14"/>
  <c r="M18" i="14"/>
  <c r="M44" i="14"/>
  <c r="M46" i="14"/>
  <c r="M48" i="14"/>
  <c r="M50" i="14"/>
  <c r="M76" i="14"/>
  <c r="M78" i="14"/>
  <c r="M80" i="14"/>
  <c r="M82" i="14"/>
  <c r="M108" i="14"/>
  <c r="M110" i="14"/>
  <c r="M112" i="14"/>
  <c r="M114" i="14"/>
  <c r="M140" i="14"/>
  <c r="M142" i="14"/>
  <c r="M144" i="14"/>
  <c r="M146" i="14"/>
  <c r="M172" i="14"/>
  <c r="M174" i="14"/>
  <c r="M176" i="14"/>
  <c r="M178" i="14"/>
  <c r="M204" i="14"/>
  <c r="M206" i="14"/>
  <c r="M208" i="14"/>
  <c r="M210" i="14"/>
  <c r="M236" i="14"/>
  <c r="M238" i="14"/>
  <c r="M240" i="14"/>
  <c r="M242" i="14"/>
  <c r="M268" i="14"/>
  <c r="M270" i="14"/>
  <c r="M272" i="14"/>
  <c r="M274" i="14"/>
  <c r="M300" i="14"/>
  <c r="M302" i="14"/>
  <c r="M304" i="14"/>
  <c r="M306" i="14"/>
  <c r="M332" i="14"/>
  <c r="M334" i="14"/>
  <c r="M336" i="14"/>
  <c r="M338" i="14"/>
  <c r="M364" i="14"/>
  <c r="M366" i="14"/>
  <c r="M368" i="14"/>
  <c r="M370" i="14"/>
  <c r="M396" i="14"/>
  <c r="M398" i="14"/>
  <c r="M400" i="14"/>
  <c r="M402" i="14"/>
  <c r="M428" i="14"/>
  <c r="M430" i="14"/>
  <c r="M432" i="14"/>
  <c r="M434" i="14"/>
  <c r="M460" i="14"/>
  <c r="M462" i="14"/>
  <c r="M464" i="14"/>
  <c r="M466" i="14"/>
  <c r="M492" i="14"/>
  <c r="M494" i="14"/>
  <c r="M496" i="14"/>
  <c r="M498" i="14"/>
  <c r="M524" i="14"/>
  <c r="M526" i="14"/>
  <c r="M528" i="14"/>
  <c r="M530" i="14"/>
  <c r="M556" i="14"/>
  <c r="M558" i="14"/>
  <c r="M560" i="14"/>
  <c r="M562" i="14"/>
  <c r="M588" i="14"/>
  <c r="M590" i="14"/>
  <c r="M592" i="14"/>
  <c r="M594" i="14"/>
  <c r="M620" i="14"/>
  <c r="M622" i="14"/>
  <c r="M624" i="14"/>
  <c r="M626" i="14"/>
  <c r="K12" i="14"/>
  <c r="K14" i="14"/>
  <c r="K16" i="14"/>
  <c r="K18" i="14"/>
  <c r="K44" i="14"/>
  <c r="K46" i="14"/>
  <c r="K48" i="14"/>
  <c r="K50" i="14"/>
  <c r="K76" i="14"/>
  <c r="K78" i="14"/>
  <c r="K80" i="14"/>
  <c r="K82" i="14"/>
  <c r="K108" i="14"/>
  <c r="K110" i="14"/>
  <c r="K112" i="14"/>
  <c r="K114" i="14"/>
  <c r="K140" i="14"/>
  <c r="K142" i="14"/>
  <c r="K144" i="14"/>
  <c r="K146" i="14"/>
  <c r="K172" i="14"/>
  <c r="K174" i="14"/>
  <c r="K176" i="14"/>
  <c r="K178" i="14"/>
  <c r="K204" i="14"/>
  <c r="K206" i="14"/>
  <c r="K208" i="14"/>
  <c r="K210" i="14"/>
  <c r="K236" i="14"/>
  <c r="K238" i="14"/>
  <c r="K240" i="14"/>
  <c r="K242" i="14"/>
  <c r="K268" i="14"/>
  <c r="K270" i="14"/>
  <c r="K272" i="14"/>
  <c r="K274" i="14"/>
  <c r="K300" i="14"/>
  <c r="K302" i="14"/>
  <c r="K304" i="14"/>
  <c r="K306" i="14"/>
  <c r="K332" i="14"/>
  <c r="K334" i="14"/>
  <c r="K336" i="14"/>
  <c r="K338" i="14"/>
  <c r="K364" i="14"/>
  <c r="K366" i="14"/>
  <c r="K368" i="14"/>
  <c r="K370" i="14"/>
  <c r="K396" i="14"/>
  <c r="K398" i="14"/>
  <c r="K400" i="14"/>
  <c r="K402" i="14"/>
  <c r="K428" i="14"/>
  <c r="K430" i="14"/>
  <c r="K432" i="14"/>
  <c r="K434" i="14"/>
  <c r="K460" i="14"/>
  <c r="K462" i="14"/>
  <c r="K464" i="14"/>
  <c r="K466" i="14"/>
  <c r="K492" i="14"/>
  <c r="K494" i="14"/>
  <c r="K496" i="14"/>
  <c r="K498" i="14"/>
  <c r="K524" i="14"/>
  <c r="K526" i="14"/>
  <c r="K528" i="14"/>
  <c r="K530" i="14"/>
  <c r="K556" i="14"/>
  <c r="K558" i="14"/>
  <c r="K560" i="14"/>
  <c r="K562" i="14"/>
  <c r="K588" i="14"/>
  <c r="K590" i="14"/>
  <c r="K592" i="14"/>
  <c r="K594" i="14"/>
  <c r="K620" i="14"/>
  <c r="K622" i="14"/>
  <c r="K624" i="14"/>
  <c r="K626" i="14"/>
  <c r="J12" i="14"/>
  <c r="J14" i="14"/>
  <c r="J16" i="14"/>
  <c r="J18" i="14"/>
  <c r="J44" i="14"/>
  <c r="J46" i="14"/>
  <c r="J48" i="14"/>
  <c r="J50" i="14"/>
  <c r="J76" i="14"/>
  <c r="J78" i="14"/>
  <c r="J80" i="14"/>
  <c r="J82" i="14"/>
  <c r="J108" i="14"/>
  <c r="J110" i="14"/>
  <c r="J112" i="14"/>
  <c r="J114" i="14"/>
  <c r="J140" i="14"/>
  <c r="J142" i="14"/>
  <c r="J144" i="14"/>
  <c r="J146" i="14"/>
  <c r="J172" i="14"/>
  <c r="J174" i="14"/>
  <c r="J176" i="14"/>
  <c r="J178" i="14"/>
  <c r="J204" i="14"/>
  <c r="J206" i="14"/>
  <c r="J208" i="14"/>
  <c r="J210" i="14"/>
  <c r="J236" i="14"/>
  <c r="J238" i="14"/>
  <c r="J240" i="14"/>
  <c r="J242" i="14"/>
  <c r="J268" i="14"/>
  <c r="J270" i="14"/>
  <c r="J272" i="14"/>
  <c r="J274" i="14"/>
  <c r="J300" i="14"/>
  <c r="J302" i="14"/>
  <c r="J304" i="14"/>
  <c r="J306" i="14"/>
  <c r="J332" i="14"/>
  <c r="J334" i="14"/>
  <c r="J336" i="14"/>
  <c r="J338" i="14"/>
  <c r="J364" i="14"/>
  <c r="J366" i="14"/>
  <c r="J368" i="14"/>
  <c r="J370" i="14"/>
  <c r="J396" i="14"/>
  <c r="J398" i="14"/>
  <c r="J400" i="14"/>
  <c r="J402" i="14"/>
  <c r="J428" i="14"/>
  <c r="J430" i="14"/>
  <c r="J432" i="14"/>
  <c r="J434" i="14"/>
  <c r="J460" i="14"/>
  <c r="J462" i="14"/>
  <c r="J464" i="14"/>
  <c r="J466" i="14"/>
  <c r="J492" i="14"/>
  <c r="J494" i="14"/>
  <c r="J496" i="14"/>
  <c r="J498" i="14"/>
  <c r="J524" i="14"/>
  <c r="J526" i="14"/>
  <c r="J528" i="14"/>
  <c r="J530" i="14"/>
  <c r="J556" i="14"/>
  <c r="J558" i="14"/>
  <c r="J560" i="14"/>
  <c r="J562" i="14"/>
  <c r="J588" i="14"/>
  <c r="J590" i="14"/>
  <c r="J592" i="14"/>
  <c r="J594" i="14"/>
  <c r="J620" i="14"/>
  <c r="W274" i="14"/>
  <c r="W272" i="14"/>
  <c r="W270" i="14"/>
  <c r="W268" i="14"/>
  <c r="W242" i="14"/>
  <c r="W240" i="14"/>
  <c r="W238" i="14"/>
  <c r="W236" i="14"/>
  <c r="W210" i="14"/>
  <c r="W208" i="14"/>
  <c r="W206" i="14"/>
  <c r="W204" i="14"/>
  <c r="W178" i="14"/>
  <c r="W176" i="14"/>
  <c r="W174" i="14"/>
  <c r="W172" i="14"/>
  <c r="W146" i="14"/>
  <c r="W144" i="14"/>
  <c r="W142" i="14"/>
  <c r="W140" i="14"/>
  <c r="W114" i="14"/>
  <c r="W112" i="14"/>
  <c r="W110" i="14"/>
  <c r="W108" i="14"/>
  <c r="W82" i="14"/>
  <c r="W80" i="14"/>
  <c r="W78" i="14"/>
  <c r="W76" i="14"/>
  <c r="W50" i="14"/>
  <c r="W48" i="14"/>
  <c r="W46" i="14"/>
  <c r="W44" i="14"/>
  <c r="W18" i="14"/>
  <c r="W16" i="14"/>
  <c r="W14" i="14"/>
  <c r="W12" i="14"/>
  <c r="V12" i="14"/>
  <c r="V14" i="14"/>
  <c r="V16" i="14"/>
  <c r="V18" i="14"/>
  <c r="V44" i="14"/>
  <c r="V46" i="14"/>
  <c r="V48" i="14"/>
  <c r="V50" i="14"/>
  <c r="V76" i="14"/>
  <c r="V78" i="14"/>
  <c r="V80" i="14"/>
  <c r="V82" i="14"/>
  <c r="V108" i="14"/>
  <c r="V110" i="14"/>
  <c r="V112" i="14"/>
  <c r="V114" i="14"/>
  <c r="V140" i="14"/>
  <c r="V142" i="14"/>
  <c r="V144" i="14"/>
  <c r="V146" i="14"/>
  <c r="V172" i="14"/>
  <c r="V174" i="14"/>
  <c r="V176" i="14"/>
  <c r="V178" i="14"/>
  <c r="V204" i="14"/>
  <c r="V206" i="14"/>
  <c r="V208" i="14"/>
  <c r="V210" i="14"/>
  <c r="V236" i="14"/>
  <c r="V238" i="14"/>
  <c r="V240" i="14"/>
  <c r="V242" i="14"/>
  <c r="V268" i="14"/>
  <c r="V270" i="14"/>
  <c r="V272" i="14"/>
  <c r="V274" i="14"/>
  <c r="V300" i="14"/>
  <c r="V302" i="14"/>
  <c r="V304" i="14"/>
  <c r="V306" i="14"/>
  <c r="M11" i="14"/>
  <c r="M13" i="14"/>
  <c r="M15" i="14"/>
  <c r="M17" i="14"/>
  <c r="M43" i="14"/>
  <c r="M45" i="14"/>
  <c r="M47" i="14"/>
  <c r="M49" i="14"/>
  <c r="M75" i="14"/>
  <c r="M77" i="14"/>
  <c r="M79" i="14"/>
  <c r="M81" i="14"/>
  <c r="M107" i="14"/>
  <c r="M109" i="14"/>
  <c r="M111" i="14"/>
  <c r="M113" i="14"/>
  <c r="M139" i="14"/>
  <c r="M141" i="14"/>
  <c r="M143" i="14"/>
  <c r="M145" i="14"/>
  <c r="M171" i="14"/>
  <c r="M173" i="14"/>
  <c r="M175" i="14"/>
  <c r="M177" i="14"/>
  <c r="M203" i="14"/>
  <c r="M205" i="14"/>
  <c r="M207" i="14"/>
  <c r="M209" i="14"/>
  <c r="M235" i="14"/>
  <c r="M237" i="14"/>
  <c r="M239" i="14"/>
  <c r="M241" i="14"/>
  <c r="M267" i="14"/>
  <c r="M269" i="14"/>
  <c r="M271" i="14"/>
  <c r="M273" i="14"/>
  <c r="M299" i="14"/>
  <c r="M301" i="14"/>
  <c r="M303" i="14"/>
  <c r="M305" i="14"/>
  <c r="M331" i="14"/>
  <c r="M333" i="14"/>
  <c r="M335" i="14"/>
  <c r="M337" i="14"/>
  <c r="M363" i="14"/>
  <c r="M365" i="14"/>
  <c r="M367" i="14"/>
  <c r="M369" i="14"/>
  <c r="M395" i="14"/>
  <c r="M397" i="14"/>
  <c r="M399" i="14"/>
  <c r="M401" i="14"/>
  <c r="M427" i="14"/>
  <c r="M429" i="14"/>
  <c r="M431" i="14"/>
  <c r="M433" i="14"/>
  <c r="M459" i="14"/>
  <c r="M461" i="14"/>
  <c r="M463" i="14"/>
  <c r="M465" i="14"/>
  <c r="M491" i="14"/>
  <c r="M493" i="14"/>
  <c r="M495" i="14"/>
  <c r="M497" i="14"/>
  <c r="M523" i="14"/>
  <c r="M525" i="14"/>
  <c r="M527" i="14"/>
  <c r="M529" i="14"/>
  <c r="M555" i="14"/>
  <c r="M557" i="14"/>
  <c r="M559" i="14"/>
  <c r="M561" i="14"/>
  <c r="M587" i="14"/>
  <c r="M589" i="14"/>
  <c r="M591" i="14"/>
  <c r="M593" i="14"/>
  <c r="M619" i="14"/>
  <c r="M621" i="14"/>
  <c r="M623" i="14"/>
  <c r="M625" i="14"/>
  <c r="K11" i="14"/>
  <c r="K13" i="14"/>
  <c r="K15" i="14"/>
  <c r="K17" i="14"/>
  <c r="K43" i="14"/>
  <c r="K45" i="14"/>
  <c r="K47" i="14"/>
  <c r="K49" i="14"/>
  <c r="K75" i="14"/>
  <c r="K77" i="14"/>
  <c r="K79" i="14"/>
  <c r="K81" i="14"/>
  <c r="K107" i="14"/>
  <c r="K109" i="14"/>
  <c r="K111" i="14"/>
  <c r="K113" i="14"/>
  <c r="K139" i="14"/>
  <c r="K141" i="14"/>
  <c r="K143" i="14"/>
  <c r="K145" i="14"/>
  <c r="K171" i="14"/>
  <c r="K173" i="14"/>
  <c r="K175" i="14"/>
  <c r="K177" i="14"/>
  <c r="K203" i="14"/>
  <c r="K205" i="14"/>
  <c r="K207" i="14"/>
  <c r="K209" i="14"/>
  <c r="K235" i="14"/>
  <c r="K237" i="14"/>
  <c r="K239" i="14"/>
  <c r="K241" i="14"/>
  <c r="K267" i="14"/>
  <c r="K269" i="14"/>
  <c r="K271" i="14"/>
  <c r="K273" i="14"/>
  <c r="K299" i="14"/>
  <c r="K301" i="14"/>
  <c r="K303" i="14"/>
  <c r="K305" i="14"/>
  <c r="K331" i="14"/>
  <c r="K333" i="14"/>
  <c r="K335" i="14"/>
  <c r="K337" i="14"/>
  <c r="K363" i="14"/>
  <c r="K365" i="14"/>
  <c r="K367" i="14"/>
  <c r="K369" i="14"/>
  <c r="K395" i="14"/>
  <c r="K397" i="14"/>
  <c r="K399" i="14"/>
  <c r="K401" i="14"/>
  <c r="K427" i="14"/>
  <c r="K429" i="14"/>
  <c r="K431" i="14"/>
  <c r="K433" i="14"/>
  <c r="K459" i="14"/>
  <c r="K461" i="14"/>
  <c r="K463" i="14"/>
  <c r="K465" i="14"/>
  <c r="K491" i="14"/>
  <c r="K493" i="14"/>
  <c r="K495" i="14"/>
  <c r="K497" i="14"/>
  <c r="K523" i="14"/>
  <c r="K525" i="14"/>
  <c r="K527" i="14"/>
  <c r="K529" i="14"/>
  <c r="K555" i="14"/>
  <c r="K557" i="14"/>
  <c r="K559" i="14"/>
  <c r="K561" i="14"/>
  <c r="K587" i="14"/>
  <c r="K589" i="14"/>
  <c r="K591" i="14"/>
  <c r="K593" i="14"/>
  <c r="K619" i="14"/>
  <c r="K621" i="14"/>
  <c r="K623" i="14"/>
  <c r="K625" i="14"/>
  <c r="J11" i="14"/>
  <c r="J13" i="14"/>
  <c r="J15" i="14"/>
  <c r="J17" i="14"/>
  <c r="J43" i="14"/>
  <c r="J45" i="14"/>
  <c r="J47" i="14"/>
  <c r="J49" i="14"/>
  <c r="J75" i="14"/>
  <c r="J77" i="14"/>
  <c r="J79" i="14"/>
  <c r="J81" i="14"/>
  <c r="J107" i="14"/>
  <c r="J109" i="14"/>
  <c r="J111" i="14"/>
  <c r="J113" i="14"/>
  <c r="J139" i="14"/>
  <c r="J141" i="14"/>
  <c r="J143" i="14"/>
  <c r="J145" i="14"/>
  <c r="J171" i="14"/>
  <c r="J173" i="14"/>
  <c r="J175" i="14"/>
  <c r="J177" i="14"/>
  <c r="J203" i="14"/>
  <c r="J205" i="14"/>
  <c r="J207" i="14"/>
  <c r="J209" i="14"/>
  <c r="J235" i="14"/>
  <c r="J237" i="14"/>
  <c r="J239" i="14"/>
  <c r="J241" i="14"/>
  <c r="J267" i="14"/>
  <c r="J269" i="14"/>
  <c r="J271" i="14"/>
  <c r="J273" i="14"/>
  <c r="J299" i="14"/>
  <c r="J301" i="14"/>
  <c r="J303" i="14"/>
  <c r="J305" i="14"/>
  <c r="J331" i="14"/>
  <c r="J333" i="14"/>
  <c r="J335" i="14"/>
  <c r="J337" i="14"/>
  <c r="J363" i="14"/>
  <c r="J365" i="14"/>
  <c r="J367" i="14"/>
  <c r="J369" i="14"/>
  <c r="J395" i="14"/>
  <c r="J397" i="14"/>
  <c r="J399" i="14"/>
  <c r="J401" i="14"/>
  <c r="J427" i="14"/>
  <c r="J429" i="14"/>
  <c r="J431" i="14"/>
  <c r="J433" i="14"/>
  <c r="J459" i="14"/>
  <c r="J461" i="14"/>
  <c r="J463" i="14"/>
  <c r="J465" i="14"/>
  <c r="J491" i="14"/>
  <c r="J493" i="14"/>
  <c r="J495" i="14"/>
  <c r="J497" i="14"/>
  <c r="J523" i="14"/>
  <c r="J525" i="14"/>
  <c r="J527" i="14"/>
  <c r="J529" i="14"/>
  <c r="J555" i="14"/>
  <c r="J557" i="14"/>
  <c r="J559" i="14"/>
  <c r="J561" i="14"/>
  <c r="J587" i="14"/>
  <c r="J589" i="14"/>
  <c r="J591" i="14"/>
  <c r="J593" i="14"/>
  <c r="J619" i="14"/>
  <c r="J621" i="14"/>
  <c r="J623" i="14"/>
  <c r="J625" i="14"/>
  <c r="J622" i="14"/>
  <c r="J624" i="14"/>
  <c r="J626" i="14"/>
  <c r="AA4" i="14"/>
  <c r="AA6" i="14"/>
  <c r="AA8" i="14"/>
  <c r="AA10" i="14"/>
  <c r="AA36" i="14"/>
  <c r="AA38" i="14"/>
  <c r="AA40" i="14"/>
  <c r="AA42" i="14"/>
  <c r="AA68" i="14"/>
  <c r="AA70" i="14"/>
  <c r="AA72" i="14"/>
  <c r="AA74" i="14"/>
  <c r="AA100" i="14"/>
  <c r="AA102" i="14"/>
  <c r="AA104" i="14"/>
  <c r="AA106" i="14"/>
  <c r="AA132" i="14"/>
  <c r="AA134" i="14"/>
  <c r="AA136" i="14"/>
  <c r="AA138" i="14"/>
  <c r="AA164" i="14"/>
  <c r="AA166" i="14"/>
  <c r="AA168" i="14"/>
  <c r="AA170" i="14"/>
  <c r="AA196" i="14"/>
  <c r="AA198" i="14"/>
  <c r="AA200" i="14"/>
  <c r="AA202" i="14"/>
  <c r="AA5" i="14"/>
  <c r="AA7" i="14"/>
  <c r="AA9" i="14"/>
  <c r="AA35" i="14"/>
  <c r="AA37" i="14"/>
  <c r="AA39" i="14"/>
  <c r="AA41" i="14"/>
  <c r="AA67" i="14"/>
  <c r="AA69" i="14"/>
  <c r="AA71" i="14"/>
  <c r="AA73" i="14"/>
  <c r="AA99" i="14"/>
  <c r="AA101" i="14"/>
  <c r="AA103" i="14"/>
  <c r="AA105" i="14"/>
  <c r="AA131" i="14"/>
  <c r="AA133" i="14"/>
  <c r="AA135" i="14"/>
  <c r="AA137" i="14"/>
  <c r="AA163" i="14"/>
  <c r="AA165" i="14"/>
  <c r="AA167" i="14"/>
  <c r="AA169" i="14"/>
  <c r="AA195" i="14"/>
  <c r="AA197" i="14"/>
  <c r="AA199" i="14"/>
  <c r="AA201" i="14"/>
  <c r="AA228" i="14"/>
  <c r="AA230" i="14"/>
  <c r="AA232" i="14"/>
  <c r="AA234" i="14"/>
  <c r="AA260" i="14"/>
  <c r="AA262" i="14"/>
  <c r="AA264" i="14"/>
  <c r="AA266" i="14"/>
  <c r="AA292" i="14"/>
  <c r="AA294" i="14"/>
  <c r="AA296" i="14"/>
  <c r="AA298" i="14"/>
  <c r="Z4" i="14"/>
  <c r="Z6" i="14"/>
  <c r="Z8" i="14"/>
  <c r="Z10" i="14"/>
  <c r="Z36" i="14"/>
  <c r="Z38" i="14"/>
  <c r="Z40" i="14"/>
  <c r="Z42" i="14"/>
  <c r="Z68" i="14"/>
  <c r="Z70" i="14"/>
  <c r="Z72" i="14"/>
  <c r="Z74" i="14"/>
  <c r="Z100" i="14"/>
  <c r="Z102" i="14"/>
  <c r="Z104" i="14"/>
  <c r="Z106" i="14"/>
  <c r="Z132" i="14"/>
  <c r="Z134" i="14"/>
  <c r="Z136" i="14"/>
  <c r="Z138" i="14"/>
  <c r="Z164" i="14"/>
  <c r="Z166" i="14"/>
  <c r="Z168" i="14"/>
  <c r="Z170" i="14"/>
  <c r="Z196" i="14"/>
  <c r="Z198" i="14"/>
  <c r="Z200" i="14"/>
  <c r="Z202" i="14"/>
  <c r="Z228" i="14"/>
  <c r="Z230" i="14"/>
  <c r="Z232" i="14"/>
  <c r="Z234" i="14"/>
  <c r="Z260" i="14"/>
  <c r="Z262" i="14"/>
  <c r="Z264" i="14"/>
  <c r="Z266" i="14"/>
  <c r="Z292" i="14"/>
  <c r="Z294" i="14"/>
  <c r="Z296" i="14"/>
  <c r="Z298" i="14"/>
  <c r="AA227" i="14"/>
  <c r="AA229" i="14"/>
  <c r="AA231" i="14"/>
  <c r="AA233" i="14"/>
  <c r="AA259" i="14"/>
  <c r="AA261" i="14"/>
  <c r="AA263" i="14"/>
  <c r="AA265" i="14"/>
  <c r="AA291" i="14"/>
  <c r="AA293" i="14"/>
  <c r="AA295" i="14"/>
  <c r="AA297" i="14"/>
  <c r="AA3" i="14"/>
  <c r="Z5" i="14"/>
  <c r="Z7" i="14"/>
  <c r="Z9" i="14"/>
  <c r="Z35" i="14"/>
  <c r="Z37" i="14"/>
  <c r="Z39" i="14"/>
  <c r="Z41" i="14"/>
  <c r="Z67" i="14"/>
  <c r="Z69" i="14"/>
  <c r="Z71" i="14"/>
  <c r="Z73" i="14"/>
  <c r="Z99" i="14"/>
  <c r="Z101" i="14"/>
  <c r="Z103" i="14"/>
  <c r="Z105" i="14"/>
  <c r="Z131" i="14"/>
  <c r="Z133" i="14"/>
  <c r="Z135" i="14"/>
  <c r="Z137" i="14"/>
  <c r="Z163" i="14"/>
  <c r="Z165" i="14"/>
  <c r="Z167" i="14"/>
  <c r="Z169" i="14"/>
  <c r="Z195" i="14"/>
  <c r="Z197" i="14"/>
  <c r="Z199" i="14"/>
  <c r="Z201" i="14"/>
  <c r="Z227" i="14"/>
  <c r="Z229" i="14"/>
  <c r="Z231" i="14"/>
  <c r="Z233" i="14"/>
  <c r="Z259" i="14"/>
  <c r="Z261" i="14"/>
  <c r="Z263" i="14"/>
  <c r="Z265" i="14"/>
  <c r="Z291" i="14"/>
  <c r="Z293" i="14"/>
  <c r="Z295" i="14"/>
  <c r="Z297" i="14"/>
  <c r="Z3" i="14"/>
  <c r="Y297" i="14"/>
  <c r="Y295" i="14"/>
  <c r="Y293" i="14"/>
  <c r="Y291" i="14"/>
  <c r="Y265" i="14"/>
  <c r="Y263" i="14"/>
  <c r="Y261" i="14"/>
  <c r="Y259" i="14"/>
  <c r="Y233" i="14"/>
  <c r="Y231" i="14"/>
  <c r="Y229" i="14"/>
  <c r="Y227" i="14"/>
  <c r="Y201" i="14"/>
  <c r="Y199" i="14"/>
  <c r="Y197" i="14"/>
  <c r="Y195" i="14"/>
  <c r="Y169" i="14"/>
  <c r="Y167" i="14"/>
  <c r="Y165" i="14"/>
  <c r="Y163" i="14"/>
  <c r="Y137" i="14"/>
  <c r="Y135" i="14"/>
  <c r="Y133" i="14"/>
  <c r="Y131" i="14"/>
  <c r="Y105" i="14"/>
  <c r="Y103" i="14"/>
  <c r="Y101" i="14"/>
  <c r="Y99" i="14"/>
  <c r="Y73" i="14"/>
  <c r="Y71" i="14"/>
  <c r="Y69" i="14"/>
  <c r="Y67" i="14"/>
  <c r="Y41" i="14"/>
  <c r="Y39" i="14"/>
  <c r="Y37" i="14"/>
  <c r="Y35" i="14"/>
  <c r="Y9" i="14"/>
  <c r="Y7" i="14"/>
  <c r="Y5" i="14"/>
  <c r="Y3" i="14"/>
  <c r="X297" i="14"/>
  <c r="X295" i="14"/>
  <c r="X293" i="14"/>
  <c r="X291" i="14"/>
  <c r="X265" i="14"/>
  <c r="X263" i="14"/>
  <c r="X261" i="14"/>
  <c r="X259" i="14"/>
  <c r="X233" i="14"/>
  <c r="X231" i="14"/>
  <c r="X229" i="14"/>
  <c r="X227" i="14"/>
  <c r="X201" i="14"/>
  <c r="X199" i="14"/>
  <c r="X197" i="14"/>
  <c r="X195" i="14"/>
  <c r="X169" i="14"/>
  <c r="X167" i="14"/>
  <c r="X165" i="14"/>
  <c r="X163" i="14"/>
  <c r="X137" i="14"/>
  <c r="X135" i="14"/>
  <c r="X133" i="14"/>
  <c r="X131" i="14"/>
  <c r="X105" i="14"/>
  <c r="X103" i="14"/>
  <c r="X101" i="14"/>
  <c r="X99" i="14"/>
  <c r="X73" i="14"/>
  <c r="X71" i="14"/>
  <c r="X69" i="14"/>
  <c r="X67" i="14"/>
  <c r="X41" i="14"/>
  <c r="X39" i="14"/>
  <c r="X37" i="14"/>
  <c r="X35" i="14"/>
  <c r="X9" i="14"/>
  <c r="X7" i="14"/>
  <c r="X5" i="14"/>
  <c r="X3" i="14"/>
  <c r="W297" i="14"/>
  <c r="W295" i="14"/>
  <c r="W293" i="14"/>
  <c r="W291" i="14"/>
  <c r="Y298" i="14"/>
  <c r="Y296" i="14"/>
  <c r="Y294" i="14"/>
  <c r="Y292" i="14"/>
  <c r="Y266" i="14"/>
  <c r="Y264" i="14"/>
  <c r="Y262" i="14"/>
  <c r="Y260" i="14"/>
  <c r="Y234" i="14"/>
  <c r="Y232" i="14"/>
  <c r="Y230" i="14"/>
  <c r="Y228" i="14"/>
  <c r="Y202" i="14"/>
  <c r="Y200" i="14"/>
  <c r="Y198" i="14"/>
  <c r="Y196" i="14"/>
  <c r="Y170" i="14"/>
  <c r="Y168" i="14"/>
  <c r="Y166" i="14"/>
  <c r="Y164" i="14"/>
  <c r="Y138" i="14"/>
  <c r="Y136" i="14"/>
  <c r="Y134" i="14"/>
  <c r="Y132" i="14"/>
  <c r="Y106" i="14"/>
  <c r="Y104" i="14"/>
  <c r="Y102" i="14"/>
  <c r="Y100" i="14"/>
  <c r="Y74" i="14"/>
  <c r="Y72" i="14"/>
  <c r="Y70" i="14"/>
  <c r="Y68" i="14"/>
  <c r="Y42" i="14"/>
  <c r="Y40" i="14"/>
  <c r="Y38" i="14"/>
  <c r="Y36" i="14"/>
  <c r="Y10" i="14"/>
  <c r="Y8" i="14"/>
  <c r="Y6" i="14"/>
  <c r="Y4" i="14"/>
  <c r="X298" i="14"/>
  <c r="X296" i="14"/>
  <c r="X294" i="14"/>
  <c r="X292" i="14"/>
  <c r="X266" i="14"/>
  <c r="X264" i="14"/>
  <c r="X262" i="14"/>
  <c r="X260" i="14"/>
  <c r="X234" i="14"/>
  <c r="X232" i="14"/>
  <c r="X230" i="14"/>
  <c r="X228" i="14"/>
  <c r="X202" i="14"/>
  <c r="X200" i="14"/>
  <c r="X198" i="14"/>
  <c r="X196" i="14"/>
  <c r="X170" i="14"/>
  <c r="X168" i="14"/>
  <c r="X166" i="14"/>
  <c r="X164" i="14"/>
  <c r="X138" i="14"/>
  <c r="X136" i="14"/>
  <c r="X134" i="14"/>
  <c r="X132" i="14"/>
  <c r="X106" i="14"/>
  <c r="X104" i="14"/>
  <c r="X102" i="14"/>
  <c r="X100" i="14"/>
  <c r="X74" i="14"/>
  <c r="X72" i="14"/>
  <c r="X70" i="14"/>
  <c r="X68" i="14"/>
  <c r="X42" i="14"/>
  <c r="X40" i="14"/>
  <c r="X38" i="14"/>
  <c r="X36" i="14"/>
  <c r="X10" i="14"/>
  <c r="X8" i="14"/>
  <c r="X6" i="14"/>
  <c r="X4" i="14"/>
  <c r="W298" i="14"/>
  <c r="W296" i="14"/>
  <c r="W294" i="14"/>
  <c r="W292" i="14"/>
  <c r="W265" i="14"/>
  <c r="W263" i="14"/>
  <c r="W261" i="14"/>
  <c r="W259" i="14"/>
  <c r="W233" i="14"/>
  <c r="W231" i="14"/>
  <c r="W229" i="14"/>
  <c r="W227" i="14"/>
  <c r="W201" i="14"/>
  <c r="W199" i="14"/>
  <c r="W197" i="14"/>
  <c r="W195" i="14"/>
  <c r="W169" i="14"/>
  <c r="W167" i="14"/>
  <c r="W165" i="14"/>
  <c r="W163" i="14"/>
  <c r="W137" i="14"/>
  <c r="W135" i="14"/>
  <c r="W133" i="14"/>
  <c r="W131" i="14"/>
  <c r="W105" i="14"/>
  <c r="W103" i="14"/>
  <c r="W101" i="14"/>
  <c r="W99" i="14"/>
  <c r="W73" i="14"/>
  <c r="W71" i="14"/>
  <c r="W69" i="14"/>
  <c r="W67" i="14"/>
  <c r="W41" i="14"/>
  <c r="W39" i="14"/>
  <c r="W37" i="14"/>
  <c r="W35" i="14"/>
  <c r="W9" i="14"/>
  <c r="W7" i="14"/>
  <c r="W5" i="14"/>
  <c r="W3" i="14"/>
  <c r="V5" i="14"/>
  <c r="V7" i="14"/>
  <c r="V9" i="14"/>
  <c r="V35" i="14"/>
  <c r="V37" i="14"/>
  <c r="V39" i="14"/>
  <c r="V41" i="14"/>
  <c r="V67" i="14"/>
  <c r="V69" i="14"/>
  <c r="V71" i="14"/>
  <c r="V73" i="14"/>
  <c r="V99" i="14"/>
  <c r="V101" i="14"/>
  <c r="V103" i="14"/>
  <c r="V105" i="14"/>
  <c r="V131" i="14"/>
  <c r="V133" i="14"/>
  <c r="V135" i="14"/>
  <c r="V137" i="14"/>
  <c r="V163" i="14"/>
  <c r="V165" i="14"/>
  <c r="V167" i="14"/>
  <c r="V169" i="14"/>
  <c r="V195" i="14"/>
  <c r="V197" i="14"/>
  <c r="V199" i="14"/>
  <c r="V201" i="14"/>
  <c r="V227" i="14"/>
  <c r="V229" i="14"/>
  <c r="V231" i="14"/>
  <c r="V233" i="14"/>
  <c r="V259" i="14"/>
  <c r="V261" i="14"/>
  <c r="V263" i="14"/>
  <c r="V265" i="14"/>
  <c r="V291" i="14"/>
  <c r="V293" i="14"/>
  <c r="V295" i="14"/>
  <c r="V297" i="14"/>
  <c r="V3" i="14"/>
  <c r="W266" i="14"/>
  <c r="W264" i="14"/>
  <c r="W262" i="14"/>
  <c r="W260" i="14"/>
  <c r="W234" i="14"/>
  <c r="W232" i="14"/>
  <c r="W230" i="14"/>
  <c r="W228" i="14"/>
  <c r="W202" i="14"/>
  <c r="W200" i="14"/>
  <c r="W198" i="14"/>
  <c r="W196" i="14"/>
  <c r="W170" i="14"/>
  <c r="W168" i="14"/>
  <c r="W166" i="14"/>
  <c r="W164" i="14"/>
  <c r="W138" i="14"/>
  <c r="W136" i="14"/>
  <c r="W134" i="14"/>
  <c r="W132" i="14"/>
  <c r="W106" i="14"/>
  <c r="W104" i="14"/>
  <c r="W102" i="14"/>
  <c r="W100" i="14"/>
  <c r="W74" i="14"/>
  <c r="W72" i="14"/>
  <c r="W70" i="14"/>
  <c r="W68" i="14"/>
  <c r="W42" i="14"/>
  <c r="W40" i="14"/>
  <c r="W38" i="14"/>
  <c r="W36" i="14"/>
  <c r="W10" i="14"/>
  <c r="W8" i="14"/>
  <c r="W6" i="14"/>
  <c r="W4" i="14"/>
  <c r="V4" i="14"/>
  <c r="V6" i="14"/>
  <c r="V8" i="14"/>
  <c r="V10" i="14"/>
  <c r="V36" i="14"/>
  <c r="V38" i="14"/>
  <c r="V40" i="14"/>
  <c r="V42" i="14"/>
  <c r="V68" i="14"/>
  <c r="V70" i="14"/>
  <c r="V72" i="14"/>
  <c r="V74" i="14"/>
  <c r="V100" i="14"/>
  <c r="V102" i="14"/>
  <c r="V104" i="14"/>
  <c r="V106" i="14"/>
  <c r="V132" i="14"/>
  <c r="V134" i="14"/>
  <c r="V136" i="14"/>
  <c r="V138" i="14"/>
  <c r="V164" i="14"/>
  <c r="V166" i="14"/>
  <c r="V168" i="14"/>
  <c r="V170" i="14"/>
  <c r="V196" i="14"/>
  <c r="V198" i="14"/>
  <c r="V200" i="14"/>
  <c r="V202" i="14"/>
  <c r="V228" i="14"/>
  <c r="V230" i="14"/>
  <c r="V232" i="14"/>
  <c r="V234" i="14"/>
  <c r="V260" i="14"/>
  <c r="V262" i="14"/>
  <c r="V264" i="14"/>
  <c r="V266" i="14"/>
  <c r="V292" i="14"/>
  <c r="V294" i="14"/>
  <c r="V296" i="14"/>
  <c r="V298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D35" i="14"/>
  <c r="D67" i="14" s="1"/>
  <c r="D99" i="14" s="1"/>
  <c r="D131" i="14" s="1"/>
  <c r="D163" i="14" s="1"/>
  <c r="D195" i="14" s="1"/>
  <c r="D227" i="14" s="1"/>
  <c r="D259" i="14" s="1"/>
  <c r="D291" i="14" s="1"/>
  <c r="D323" i="14" s="1"/>
  <c r="D355" i="14" s="1"/>
  <c r="D387" i="14" s="1"/>
  <c r="D419" i="14" s="1"/>
  <c r="D451" i="14" s="1"/>
  <c r="D483" i="14" s="1"/>
  <c r="D515" i="14" s="1"/>
  <c r="D547" i="14" s="1"/>
  <c r="D579" i="14" s="1"/>
  <c r="D611" i="14" s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3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8" i="14"/>
  <c r="H29" i="14"/>
  <c r="H30" i="14"/>
  <c r="H31" i="14"/>
  <c r="H32" i="14"/>
  <c r="H33" i="14"/>
  <c r="H34" i="14"/>
  <c r="H11" i="14"/>
  <c r="K44" i="2"/>
  <c r="L44" i="2"/>
  <c r="M44" i="2"/>
  <c r="N44" i="2"/>
  <c r="Z350" i="14" s="1"/>
  <c r="J44" i="2"/>
  <c r="V347" i="14" s="1"/>
  <c r="K2" i="11"/>
  <c r="N28" i="4"/>
  <c r="O28" i="4"/>
  <c r="P28" i="4"/>
  <c r="Q28" i="4"/>
  <c r="R28" i="4"/>
  <c r="M28" i="4"/>
  <c r="N27" i="4"/>
  <c r="O27" i="4"/>
  <c r="P27" i="4"/>
  <c r="Q27" i="4"/>
  <c r="R27" i="4"/>
  <c r="M27" i="4"/>
  <c r="N26" i="4"/>
  <c r="O26" i="4"/>
  <c r="P26" i="4"/>
  <c r="Q26" i="4"/>
  <c r="R26" i="4"/>
  <c r="M26" i="4"/>
  <c r="N25" i="4"/>
  <c r="O25" i="4"/>
  <c r="P25" i="4"/>
  <c r="Q25" i="4"/>
  <c r="R25" i="4"/>
  <c r="M25" i="4"/>
  <c r="N24" i="4"/>
  <c r="O24" i="4"/>
  <c r="P24" i="4"/>
  <c r="Q24" i="4"/>
  <c r="R24" i="4"/>
  <c r="M24" i="4"/>
  <c r="N23" i="4"/>
  <c r="O23" i="4"/>
  <c r="P23" i="4"/>
  <c r="Q23" i="4"/>
  <c r="R23" i="4"/>
  <c r="M23" i="4"/>
  <c r="N22" i="4"/>
  <c r="O22" i="4"/>
  <c r="P22" i="4"/>
  <c r="Q22" i="4"/>
  <c r="R22" i="4"/>
  <c r="M22" i="4"/>
  <c r="N21" i="4"/>
  <c r="O21" i="4"/>
  <c r="P21" i="4"/>
  <c r="Q21" i="4"/>
  <c r="R21" i="4"/>
  <c r="M21" i="4"/>
  <c r="N20" i="4"/>
  <c r="O20" i="4"/>
  <c r="P20" i="4"/>
  <c r="Q20" i="4"/>
  <c r="R20" i="4"/>
  <c r="M20" i="4"/>
  <c r="AB91" i="18" l="1"/>
  <c r="H91" i="18" s="1"/>
  <c r="AD90" i="18"/>
  <c r="Z551" i="14"/>
  <c r="Z547" i="14"/>
  <c r="Z519" i="14"/>
  <c r="Z515" i="14"/>
  <c r="Z487" i="14"/>
  <c r="Z483" i="14"/>
  <c r="Z455" i="14"/>
  <c r="Z451" i="14"/>
  <c r="Z423" i="14"/>
  <c r="Z419" i="14"/>
  <c r="Z391" i="14"/>
  <c r="Z387" i="14"/>
  <c r="Z359" i="14"/>
  <c r="Z355" i="14"/>
  <c r="Z327" i="14"/>
  <c r="Z323" i="14"/>
  <c r="Z552" i="14"/>
  <c r="Z548" i="14"/>
  <c r="Z520" i="14"/>
  <c r="Z516" i="14"/>
  <c r="Z488" i="14"/>
  <c r="Z484" i="14"/>
  <c r="Z456" i="14"/>
  <c r="Z452" i="14"/>
  <c r="Z424" i="14"/>
  <c r="Z420" i="14"/>
  <c r="Z392" i="14"/>
  <c r="Z388" i="14"/>
  <c r="Z360" i="14"/>
  <c r="Z356" i="14"/>
  <c r="Z328" i="14"/>
  <c r="Z324" i="14"/>
  <c r="Z561" i="14"/>
  <c r="Z557" i="14"/>
  <c r="Z529" i="14"/>
  <c r="Z525" i="14"/>
  <c r="Z497" i="14"/>
  <c r="Z493" i="14"/>
  <c r="Z465" i="14"/>
  <c r="Z461" i="14"/>
  <c r="Z433" i="14"/>
  <c r="Z429" i="14"/>
  <c r="Z401" i="14"/>
  <c r="Z397" i="14"/>
  <c r="Z369" i="14"/>
  <c r="Z365" i="14"/>
  <c r="Z337" i="14"/>
  <c r="Z333" i="14"/>
  <c r="Z562" i="14"/>
  <c r="Z558" i="14"/>
  <c r="Z530" i="14"/>
  <c r="Z526" i="14"/>
  <c r="Z498" i="14"/>
  <c r="Z494" i="14"/>
  <c r="Z466" i="14"/>
  <c r="Z462" i="14"/>
  <c r="Z434" i="14"/>
  <c r="Z430" i="14"/>
  <c r="Z402" i="14"/>
  <c r="Z398" i="14"/>
  <c r="Z370" i="14"/>
  <c r="Z366" i="14"/>
  <c r="Z338" i="14"/>
  <c r="Z334" i="14"/>
  <c r="Z577" i="14"/>
  <c r="Z573" i="14"/>
  <c r="Z545" i="14"/>
  <c r="Z541" i="14"/>
  <c r="Z513" i="14"/>
  <c r="Z509" i="14"/>
  <c r="Z481" i="14"/>
  <c r="Z477" i="14"/>
  <c r="Z449" i="14"/>
  <c r="Z445" i="14"/>
  <c r="Z417" i="14"/>
  <c r="Z413" i="14"/>
  <c r="Z385" i="14"/>
  <c r="Z381" i="14"/>
  <c r="Z353" i="14"/>
  <c r="Z349" i="14"/>
  <c r="Z578" i="14"/>
  <c r="Z574" i="14"/>
  <c r="Z546" i="14"/>
  <c r="Z542" i="14"/>
  <c r="Z514" i="14"/>
  <c r="Z510" i="14"/>
  <c r="Z482" i="14"/>
  <c r="Z478" i="14"/>
  <c r="Z450" i="14"/>
  <c r="Z446" i="14"/>
  <c r="Z418" i="14"/>
  <c r="Z414" i="14"/>
  <c r="Z386" i="14"/>
  <c r="Z382" i="14"/>
  <c r="Z354" i="14"/>
  <c r="N45" i="2"/>
  <c r="Y323" i="16"/>
  <c r="Y324" i="16"/>
  <c r="Y325" i="16"/>
  <c r="Y326" i="16"/>
  <c r="Y327" i="16"/>
  <c r="Y328" i="16"/>
  <c r="Y329" i="16"/>
  <c r="Y330" i="16"/>
  <c r="Y331" i="16"/>
  <c r="Y332" i="16"/>
  <c r="Y333" i="16"/>
  <c r="Y334" i="16"/>
  <c r="Y335" i="16"/>
  <c r="Y336" i="16"/>
  <c r="Y337" i="16"/>
  <c r="Y338" i="16"/>
  <c r="Y339" i="16"/>
  <c r="Y340" i="16"/>
  <c r="Y341" i="16"/>
  <c r="Y342" i="16"/>
  <c r="Y343" i="16"/>
  <c r="Y344" i="16"/>
  <c r="Y345" i="16"/>
  <c r="Y346" i="16"/>
  <c r="Y347" i="16"/>
  <c r="Y348" i="16"/>
  <c r="Y349" i="16"/>
  <c r="Y350" i="16"/>
  <c r="Y351" i="16"/>
  <c r="Y352" i="16"/>
  <c r="Y353" i="16"/>
  <c r="Y354" i="16"/>
  <c r="Y355" i="16"/>
  <c r="Y356" i="16"/>
  <c r="Y357" i="16"/>
  <c r="Y358" i="16"/>
  <c r="Y359" i="16"/>
  <c r="Y360" i="16"/>
  <c r="Y361" i="16"/>
  <c r="Y362" i="16"/>
  <c r="Y363" i="16"/>
  <c r="Y364" i="16"/>
  <c r="Y365" i="16"/>
  <c r="Y366" i="16"/>
  <c r="Y367" i="16"/>
  <c r="Y368" i="16"/>
  <c r="Y369" i="16"/>
  <c r="Y370" i="16"/>
  <c r="Y371" i="16"/>
  <c r="Y372" i="16"/>
  <c r="Y373" i="16"/>
  <c r="Y374" i="16"/>
  <c r="Y375" i="16"/>
  <c r="Y376" i="16"/>
  <c r="Y377" i="16"/>
  <c r="Y378" i="16"/>
  <c r="Y379" i="16"/>
  <c r="Y380" i="16"/>
  <c r="Y381" i="16"/>
  <c r="Y382" i="16"/>
  <c r="Y383" i="16"/>
  <c r="Y384" i="16"/>
  <c r="Y385" i="16"/>
  <c r="Y386" i="16"/>
  <c r="Y387" i="16"/>
  <c r="Y388" i="16"/>
  <c r="Y389" i="16"/>
  <c r="Y390" i="16"/>
  <c r="Y391" i="16"/>
  <c r="Y392" i="16"/>
  <c r="Y393" i="16"/>
  <c r="Y394" i="16"/>
  <c r="Y395" i="16"/>
  <c r="Y396" i="16"/>
  <c r="Y397" i="16"/>
  <c r="Y398" i="16"/>
  <c r="Y399" i="16"/>
  <c r="Y400" i="16"/>
  <c r="Y401" i="16"/>
  <c r="Y402" i="16"/>
  <c r="Y403" i="16"/>
  <c r="Y404" i="16"/>
  <c r="Y405" i="16"/>
  <c r="Y406" i="16"/>
  <c r="Y407" i="16"/>
  <c r="Y408" i="16"/>
  <c r="Y409" i="16"/>
  <c r="Y410" i="16"/>
  <c r="Y411" i="16"/>
  <c r="Y412" i="16"/>
  <c r="Y413" i="16"/>
  <c r="Y414" i="16"/>
  <c r="Y415" i="16"/>
  <c r="Y416" i="16"/>
  <c r="Y417" i="16"/>
  <c r="Y418" i="16"/>
  <c r="Y419" i="16"/>
  <c r="Y420" i="16"/>
  <c r="Y421" i="16"/>
  <c r="Y422" i="16"/>
  <c r="Y423" i="16"/>
  <c r="Y424" i="16"/>
  <c r="Y425" i="16"/>
  <c r="Y426" i="16"/>
  <c r="Y427" i="16"/>
  <c r="Y428" i="16"/>
  <c r="Y429" i="16"/>
  <c r="Y430" i="16"/>
  <c r="Y431" i="16"/>
  <c r="Y432" i="16"/>
  <c r="Y433" i="16"/>
  <c r="Y434" i="16"/>
  <c r="Y435" i="16"/>
  <c r="Y436" i="16"/>
  <c r="Y437" i="16"/>
  <c r="Y438" i="16"/>
  <c r="Y439" i="16"/>
  <c r="Y440" i="16"/>
  <c r="Y441" i="16"/>
  <c r="Y442" i="16"/>
  <c r="Y443" i="16"/>
  <c r="Y444" i="16"/>
  <c r="Y445" i="16"/>
  <c r="Y446" i="16"/>
  <c r="Y447" i="16"/>
  <c r="Y448" i="16"/>
  <c r="Y449" i="16"/>
  <c r="Y450" i="16"/>
  <c r="Y451" i="16"/>
  <c r="Y452" i="16"/>
  <c r="Y453" i="16"/>
  <c r="Y454" i="16"/>
  <c r="Y455" i="16"/>
  <c r="Y456" i="16"/>
  <c r="Y457" i="16"/>
  <c r="Y458" i="16"/>
  <c r="Y459" i="16"/>
  <c r="Y460" i="16"/>
  <c r="Y461" i="16"/>
  <c r="Y462" i="16"/>
  <c r="Y463" i="16"/>
  <c r="Y464" i="16"/>
  <c r="Y465" i="16"/>
  <c r="Y466" i="16"/>
  <c r="Y467" i="16"/>
  <c r="Y468" i="16"/>
  <c r="Y469" i="16"/>
  <c r="Y470" i="16"/>
  <c r="Y471" i="16"/>
  <c r="Y472" i="16"/>
  <c r="Y473" i="16"/>
  <c r="Y474" i="16"/>
  <c r="Y475" i="16"/>
  <c r="Y476" i="16"/>
  <c r="Y477" i="16"/>
  <c r="Y478" i="16"/>
  <c r="Y479" i="16"/>
  <c r="Y480" i="16"/>
  <c r="Y481" i="16"/>
  <c r="Y482" i="16"/>
  <c r="Y483" i="16"/>
  <c r="Y484" i="16"/>
  <c r="Y485" i="16"/>
  <c r="Y486" i="16"/>
  <c r="Y487" i="16"/>
  <c r="Y488" i="16"/>
  <c r="Y489" i="16"/>
  <c r="Y490" i="16"/>
  <c r="Y491" i="16"/>
  <c r="Y492" i="16"/>
  <c r="Y493" i="16"/>
  <c r="Y494" i="16"/>
  <c r="Y495" i="16"/>
  <c r="Y496" i="16"/>
  <c r="Y497" i="16"/>
  <c r="Y498" i="16"/>
  <c r="Y499" i="16"/>
  <c r="Y500" i="16"/>
  <c r="Y501" i="16"/>
  <c r="Y502" i="16"/>
  <c r="Y503" i="16"/>
  <c r="Y504" i="16"/>
  <c r="Y505" i="16"/>
  <c r="Y506" i="16"/>
  <c r="Y507" i="16"/>
  <c r="Y508" i="16"/>
  <c r="Y509" i="16"/>
  <c r="Y510" i="16"/>
  <c r="Y511" i="16"/>
  <c r="Y512" i="16"/>
  <c r="Y513" i="16"/>
  <c r="Y514" i="16"/>
  <c r="Y515" i="16"/>
  <c r="Y516" i="16"/>
  <c r="Y517" i="16"/>
  <c r="Y518" i="16"/>
  <c r="Y519" i="16"/>
  <c r="Y520" i="16"/>
  <c r="Y521" i="16"/>
  <c r="Y522" i="16"/>
  <c r="Y523" i="16"/>
  <c r="Y524" i="16"/>
  <c r="Y525" i="16"/>
  <c r="Y526" i="16"/>
  <c r="Y527" i="16"/>
  <c r="Y528" i="16"/>
  <c r="Y529" i="16"/>
  <c r="Y530" i="16"/>
  <c r="Y531" i="16"/>
  <c r="Y532" i="16"/>
  <c r="Y533" i="16"/>
  <c r="Y534" i="16"/>
  <c r="Y535" i="16"/>
  <c r="Y536" i="16"/>
  <c r="Y537" i="16"/>
  <c r="Y538" i="16"/>
  <c r="Y539" i="16"/>
  <c r="Y540" i="16"/>
  <c r="Y541" i="16"/>
  <c r="Y542" i="16"/>
  <c r="Y543" i="16"/>
  <c r="Y544" i="16"/>
  <c r="Y545" i="16"/>
  <c r="Y546" i="16"/>
  <c r="Y547" i="16"/>
  <c r="Y548" i="16"/>
  <c r="Y549" i="16"/>
  <c r="Y550" i="16"/>
  <c r="Y551" i="16"/>
  <c r="Y552" i="16"/>
  <c r="Y553" i="16"/>
  <c r="Y554" i="16"/>
  <c r="Y555" i="16"/>
  <c r="Y556" i="16"/>
  <c r="Y557" i="16"/>
  <c r="Y558" i="16"/>
  <c r="Y559" i="16"/>
  <c r="Y560" i="16"/>
  <c r="Y561" i="16"/>
  <c r="Y562" i="16"/>
  <c r="Y563" i="16"/>
  <c r="Y564" i="16"/>
  <c r="Y565" i="16"/>
  <c r="Y566" i="16"/>
  <c r="Y567" i="16"/>
  <c r="Y568" i="16"/>
  <c r="Y569" i="16"/>
  <c r="Y570" i="16"/>
  <c r="Y571" i="16"/>
  <c r="Y572" i="16"/>
  <c r="Y573" i="16"/>
  <c r="Y574" i="16"/>
  <c r="Y575" i="16"/>
  <c r="Y576" i="16"/>
  <c r="Y577" i="16"/>
  <c r="Y578" i="16"/>
  <c r="Z340" i="14"/>
  <c r="Z344" i="14"/>
  <c r="Z372" i="14"/>
  <c r="Z376" i="14"/>
  <c r="Z404" i="14"/>
  <c r="Z408" i="14"/>
  <c r="Z436" i="14"/>
  <c r="Z440" i="14"/>
  <c r="Z468" i="14"/>
  <c r="Z472" i="14"/>
  <c r="Z500" i="14"/>
  <c r="Z504" i="14"/>
  <c r="Z532" i="14"/>
  <c r="Z536" i="14"/>
  <c r="Z564" i="14"/>
  <c r="Z568" i="14"/>
  <c r="Z339" i="14"/>
  <c r="Z343" i="14"/>
  <c r="Z371" i="14"/>
  <c r="Z375" i="14"/>
  <c r="Z403" i="14"/>
  <c r="Z407" i="14"/>
  <c r="Z435" i="14"/>
  <c r="Z439" i="14"/>
  <c r="Z467" i="14"/>
  <c r="Z471" i="14"/>
  <c r="Z499" i="14"/>
  <c r="Z503" i="14"/>
  <c r="Z531" i="14"/>
  <c r="Z535" i="14"/>
  <c r="Z563" i="14"/>
  <c r="Z567" i="14"/>
  <c r="Z342" i="14"/>
  <c r="Z346" i="14"/>
  <c r="Z374" i="14"/>
  <c r="Z378" i="14"/>
  <c r="Z406" i="14"/>
  <c r="Z410" i="14"/>
  <c r="Z438" i="14"/>
  <c r="Z442" i="14"/>
  <c r="Z470" i="14"/>
  <c r="Z474" i="14"/>
  <c r="Z502" i="14"/>
  <c r="Z506" i="14"/>
  <c r="Z534" i="14"/>
  <c r="Z538" i="14"/>
  <c r="Z566" i="14"/>
  <c r="Z570" i="14"/>
  <c r="Z341" i="14"/>
  <c r="Z345" i="14"/>
  <c r="Z373" i="14"/>
  <c r="Z377" i="14"/>
  <c r="Z405" i="14"/>
  <c r="Z409" i="14"/>
  <c r="Z437" i="14"/>
  <c r="Z441" i="14"/>
  <c r="Z469" i="14"/>
  <c r="Z473" i="14"/>
  <c r="Z501" i="14"/>
  <c r="Z505" i="14"/>
  <c r="Z533" i="14"/>
  <c r="Z537" i="14"/>
  <c r="Z565" i="14"/>
  <c r="Z569" i="14"/>
  <c r="Z553" i="14"/>
  <c r="Z549" i="14"/>
  <c r="Z521" i="14"/>
  <c r="Z517" i="14"/>
  <c r="Z489" i="14"/>
  <c r="Z485" i="14"/>
  <c r="Z457" i="14"/>
  <c r="Z453" i="14"/>
  <c r="Z425" i="14"/>
  <c r="Z421" i="14"/>
  <c r="Z393" i="14"/>
  <c r="Z389" i="14"/>
  <c r="Z361" i="14"/>
  <c r="Z357" i="14"/>
  <c r="Z329" i="14"/>
  <c r="Z325" i="14"/>
  <c r="Z554" i="14"/>
  <c r="Z550" i="14"/>
  <c r="Z522" i="14"/>
  <c r="Z518" i="14"/>
  <c r="Z490" i="14"/>
  <c r="Z486" i="14"/>
  <c r="Z458" i="14"/>
  <c r="Z454" i="14"/>
  <c r="Z426" i="14"/>
  <c r="Z422" i="14"/>
  <c r="Z394" i="14"/>
  <c r="Z390" i="14"/>
  <c r="Z362" i="14"/>
  <c r="Z358" i="14"/>
  <c r="Z330" i="14"/>
  <c r="Z326" i="14"/>
  <c r="Z559" i="14"/>
  <c r="Z555" i="14"/>
  <c r="Z527" i="14"/>
  <c r="Z523" i="14"/>
  <c r="Z495" i="14"/>
  <c r="Z491" i="14"/>
  <c r="Z463" i="14"/>
  <c r="Z459" i="14"/>
  <c r="Z431" i="14"/>
  <c r="Z427" i="14"/>
  <c r="Z399" i="14"/>
  <c r="Z395" i="14"/>
  <c r="Z367" i="14"/>
  <c r="Z363" i="14"/>
  <c r="Z335" i="14"/>
  <c r="Z331" i="14"/>
  <c r="Z560" i="14"/>
  <c r="Z556" i="14"/>
  <c r="Z528" i="14"/>
  <c r="Z524" i="14"/>
  <c r="Z496" i="14"/>
  <c r="Z492" i="14"/>
  <c r="Z464" i="14"/>
  <c r="Z460" i="14"/>
  <c r="Z432" i="14"/>
  <c r="Z428" i="14"/>
  <c r="Z400" i="14"/>
  <c r="Z396" i="14"/>
  <c r="Z368" i="14"/>
  <c r="Z364" i="14"/>
  <c r="Z336" i="14"/>
  <c r="Z332" i="14"/>
  <c r="Z575" i="14"/>
  <c r="Z571" i="14"/>
  <c r="Z543" i="14"/>
  <c r="Z539" i="14"/>
  <c r="Z511" i="14"/>
  <c r="Z507" i="14"/>
  <c r="Z479" i="14"/>
  <c r="Z475" i="14"/>
  <c r="Z447" i="14"/>
  <c r="Z443" i="14"/>
  <c r="Z415" i="14"/>
  <c r="Z411" i="14"/>
  <c r="Z383" i="14"/>
  <c r="Z379" i="14"/>
  <c r="Z351" i="14"/>
  <c r="Z347" i="14"/>
  <c r="Z576" i="14"/>
  <c r="Z572" i="14"/>
  <c r="Z544" i="14"/>
  <c r="Z540" i="14"/>
  <c r="Z512" i="14"/>
  <c r="Z508" i="14"/>
  <c r="Z480" i="14"/>
  <c r="Z476" i="14"/>
  <c r="Z448" i="14"/>
  <c r="Z444" i="14"/>
  <c r="Z416" i="14"/>
  <c r="Z412" i="14"/>
  <c r="Z384" i="14"/>
  <c r="Z380" i="14"/>
  <c r="Z352" i="14"/>
  <c r="Z348" i="14"/>
  <c r="M45" i="2"/>
  <c r="X323" i="16"/>
  <c r="X325" i="16"/>
  <c r="X327" i="16"/>
  <c r="X329" i="16"/>
  <c r="X331" i="16"/>
  <c r="X333" i="16"/>
  <c r="X335" i="16"/>
  <c r="X337" i="16"/>
  <c r="X339" i="16"/>
  <c r="X341" i="16"/>
  <c r="X343" i="16"/>
  <c r="X345" i="16"/>
  <c r="X347" i="16"/>
  <c r="X349" i="16"/>
  <c r="X351" i="16"/>
  <c r="X353" i="16"/>
  <c r="X355" i="16"/>
  <c r="X357" i="16"/>
  <c r="X359" i="16"/>
  <c r="X361" i="16"/>
  <c r="X363" i="16"/>
  <c r="X365" i="16"/>
  <c r="X367" i="16"/>
  <c r="X369" i="16"/>
  <c r="X371" i="16"/>
  <c r="X373" i="16"/>
  <c r="X375" i="16"/>
  <c r="X377" i="16"/>
  <c r="X379" i="16"/>
  <c r="X381" i="16"/>
  <c r="X383" i="16"/>
  <c r="X385" i="16"/>
  <c r="X387" i="16"/>
  <c r="X389" i="16"/>
  <c r="X391" i="16"/>
  <c r="X393" i="16"/>
  <c r="X395" i="16"/>
  <c r="X397" i="16"/>
  <c r="X399" i="16"/>
  <c r="X401" i="16"/>
  <c r="X403" i="16"/>
  <c r="X405" i="16"/>
  <c r="X407" i="16"/>
  <c r="X409" i="16"/>
  <c r="X411" i="16"/>
  <c r="X413" i="16"/>
  <c r="X415" i="16"/>
  <c r="X417" i="16"/>
  <c r="X419" i="16"/>
  <c r="X421" i="16"/>
  <c r="X423" i="16"/>
  <c r="X324" i="16"/>
  <c r="X326" i="16"/>
  <c r="X328" i="16"/>
  <c r="X330" i="16"/>
  <c r="X332" i="16"/>
  <c r="X334" i="16"/>
  <c r="X336" i="16"/>
  <c r="X338" i="16"/>
  <c r="X340" i="16"/>
  <c r="X342" i="16"/>
  <c r="X344" i="16"/>
  <c r="X346" i="16"/>
  <c r="X348" i="16"/>
  <c r="X350" i="16"/>
  <c r="X352" i="16"/>
  <c r="X354" i="16"/>
  <c r="X356" i="16"/>
  <c r="X358" i="16"/>
  <c r="X360" i="16"/>
  <c r="X362" i="16"/>
  <c r="X364" i="16"/>
  <c r="X366" i="16"/>
  <c r="X368" i="16"/>
  <c r="X370" i="16"/>
  <c r="X372" i="16"/>
  <c r="X374" i="16"/>
  <c r="X376" i="16"/>
  <c r="X378" i="16"/>
  <c r="X380" i="16"/>
  <c r="X382" i="16"/>
  <c r="X384" i="16"/>
  <c r="X386" i="16"/>
  <c r="X388" i="16"/>
  <c r="X390" i="16"/>
  <c r="X392" i="16"/>
  <c r="X394" i="16"/>
  <c r="X396" i="16"/>
  <c r="X398" i="16"/>
  <c r="X400" i="16"/>
  <c r="X402" i="16"/>
  <c r="X404" i="16"/>
  <c r="X406" i="16"/>
  <c r="X408" i="16"/>
  <c r="X410" i="16"/>
  <c r="X412" i="16"/>
  <c r="X414" i="16"/>
  <c r="X416" i="16"/>
  <c r="X418" i="16"/>
  <c r="X420" i="16"/>
  <c r="X422" i="16"/>
  <c r="X424" i="16"/>
  <c r="X426" i="16"/>
  <c r="X428" i="16"/>
  <c r="X430" i="16"/>
  <c r="X432" i="16"/>
  <c r="X434" i="16"/>
  <c r="X436" i="16"/>
  <c r="X438" i="16"/>
  <c r="X440" i="16"/>
  <c r="X442" i="16"/>
  <c r="X444" i="16"/>
  <c r="X446" i="16"/>
  <c r="X448" i="16"/>
  <c r="X450" i="16"/>
  <c r="X452" i="16"/>
  <c r="X454" i="16"/>
  <c r="X456" i="16"/>
  <c r="X458" i="16"/>
  <c r="X460" i="16"/>
  <c r="X462" i="16"/>
  <c r="X464" i="16"/>
  <c r="X466" i="16"/>
  <c r="X468" i="16"/>
  <c r="X470" i="16"/>
  <c r="X472" i="16"/>
  <c r="X474" i="16"/>
  <c r="X476" i="16"/>
  <c r="X478" i="16"/>
  <c r="X480" i="16"/>
  <c r="X482" i="16"/>
  <c r="X484" i="16"/>
  <c r="X486" i="16"/>
  <c r="X488" i="16"/>
  <c r="X490" i="16"/>
  <c r="X492" i="16"/>
  <c r="X425" i="16"/>
  <c r="X429" i="16"/>
  <c r="X433" i="16"/>
  <c r="X437" i="16"/>
  <c r="X441" i="16"/>
  <c r="X445" i="16"/>
  <c r="X449" i="16"/>
  <c r="X453" i="16"/>
  <c r="X457" i="16"/>
  <c r="X461" i="16"/>
  <c r="X465" i="16"/>
  <c r="X469" i="16"/>
  <c r="X473" i="16"/>
  <c r="X477" i="16"/>
  <c r="X481" i="16"/>
  <c r="X485" i="16"/>
  <c r="X489" i="16"/>
  <c r="X493" i="16"/>
  <c r="X495" i="16"/>
  <c r="X497" i="16"/>
  <c r="X499" i="16"/>
  <c r="X501" i="16"/>
  <c r="X503" i="16"/>
  <c r="X505" i="16"/>
  <c r="X507" i="16"/>
  <c r="X509" i="16"/>
  <c r="X511" i="16"/>
  <c r="X513" i="16"/>
  <c r="X515" i="16"/>
  <c r="X517" i="16"/>
  <c r="X519" i="16"/>
  <c r="X521" i="16"/>
  <c r="X523" i="16"/>
  <c r="X525" i="16"/>
  <c r="X527" i="16"/>
  <c r="X529" i="16"/>
  <c r="X531" i="16"/>
  <c r="X533" i="16"/>
  <c r="X535" i="16"/>
  <c r="X537" i="16"/>
  <c r="X539" i="16"/>
  <c r="X541" i="16"/>
  <c r="X543" i="16"/>
  <c r="X545" i="16"/>
  <c r="X547" i="16"/>
  <c r="X549" i="16"/>
  <c r="X551" i="16"/>
  <c r="X553" i="16"/>
  <c r="X555" i="16"/>
  <c r="X557" i="16"/>
  <c r="X559" i="16"/>
  <c r="X561" i="16"/>
  <c r="X563" i="16"/>
  <c r="X565" i="16"/>
  <c r="X567" i="16"/>
  <c r="X569" i="16"/>
  <c r="X571" i="16"/>
  <c r="X573" i="16"/>
  <c r="X575" i="16"/>
  <c r="X577" i="16"/>
  <c r="X427" i="16"/>
  <c r="X431" i="16"/>
  <c r="X435" i="16"/>
  <c r="X439" i="16"/>
  <c r="X443" i="16"/>
  <c r="X447" i="16"/>
  <c r="X451" i="16"/>
  <c r="X455" i="16"/>
  <c r="X459" i="16"/>
  <c r="X463" i="16"/>
  <c r="X467" i="16"/>
  <c r="X471" i="16"/>
  <c r="X475" i="16"/>
  <c r="X479" i="16"/>
  <c r="X483" i="16"/>
  <c r="X487" i="16"/>
  <c r="X491" i="16"/>
  <c r="X494" i="16"/>
  <c r="X496" i="16"/>
  <c r="X498" i="16"/>
  <c r="X500" i="16"/>
  <c r="X502" i="16"/>
  <c r="X504" i="16"/>
  <c r="X506" i="16"/>
  <c r="X508" i="16"/>
  <c r="X510" i="16"/>
  <c r="X512" i="16"/>
  <c r="X514" i="16"/>
  <c r="X516" i="16"/>
  <c r="X518" i="16"/>
  <c r="X520" i="16"/>
  <c r="X522" i="16"/>
  <c r="X524" i="16"/>
  <c r="X526" i="16"/>
  <c r="X528" i="16"/>
  <c r="X530" i="16"/>
  <c r="X532" i="16"/>
  <c r="X534" i="16"/>
  <c r="X536" i="16"/>
  <c r="X538" i="16"/>
  <c r="X540" i="16"/>
  <c r="X542" i="16"/>
  <c r="X544" i="16"/>
  <c r="X546" i="16"/>
  <c r="X548" i="16"/>
  <c r="X550" i="16"/>
  <c r="X552" i="16"/>
  <c r="X554" i="16"/>
  <c r="X556" i="16"/>
  <c r="X558" i="16"/>
  <c r="X560" i="16"/>
  <c r="X562" i="16"/>
  <c r="X564" i="16"/>
  <c r="X566" i="16"/>
  <c r="X568" i="16"/>
  <c r="X570" i="16"/>
  <c r="X572" i="16"/>
  <c r="X574" i="16"/>
  <c r="X576" i="16"/>
  <c r="X578" i="16"/>
  <c r="Y570" i="14"/>
  <c r="Y566" i="14"/>
  <c r="Y538" i="14"/>
  <c r="Y534" i="14"/>
  <c r="Y506" i="14"/>
  <c r="Y502" i="14"/>
  <c r="Y474" i="14"/>
  <c r="Y470" i="14"/>
  <c r="Y442" i="14"/>
  <c r="Y438" i="14"/>
  <c r="Y410" i="14"/>
  <c r="Y406" i="14"/>
  <c r="Y378" i="14"/>
  <c r="Y374" i="14"/>
  <c r="Y569" i="14"/>
  <c r="Y565" i="14"/>
  <c r="Y537" i="14"/>
  <c r="Y533" i="14"/>
  <c r="Y505" i="14"/>
  <c r="Y501" i="14"/>
  <c r="Y473" i="14"/>
  <c r="Y469" i="14"/>
  <c r="Y441" i="14"/>
  <c r="Y437" i="14"/>
  <c r="Y409" i="14"/>
  <c r="Y405" i="14"/>
  <c r="Y377" i="14"/>
  <c r="Y373" i="14"/>
  <c r="Y345" i="14"/>
  <c r="Y341" i="14"/>
  <c r="Y344" i="14"/>
  <c r="Y340" i="14"/>
  <c r="Y568" i="14"/>
  <c r="Y564" i="14"/>
  <c r="Y536" i="14"/>
  <c r="Y532" i="14"/>
  <c r="Y504" i="14"/>
  <c r="Y500" i="14"/>
  <c r="Y472" i="14"/>
  <c r="Y468" i="14"/>
  <c r="Y440" i="14"/>
  <c r="Y436" i="14"/>
  <c r="Y408" i="14"/>
  <c r="Y404" i="14"/>
  <c r="Y376" i="14"/>
  <c r="Y372" i="14"/>
  <c r="Y567" i="14"/>
  <c r="Y563" i="14"/>
  <c r="Y535" i="14"/>
  <c r="Y531" i="14"/>
  <c r="Y503" i="14"/>
  <c r="Y499" i="14"/>
  <c r="Y471" i="14"/>
  <c r="Y467" i="14"/>
  <c r="Y439" i="14"/>
  <c r="Y435" i="14"/>
  <c r="Y407" i="14"/>
  <c r="Y403" i="14"/>
  <c r="Y375" i="14"/>
  <c r="Y371" i="14"/>
  <c r="Y343" i="14"/>
  <c r="Y339" i="14"/>
  <c r="Y346" i="14"/>
  <c r="Y342" i="14"/>
  <c r="Y576" i="14"/>
  <c r="Y572" i="14"/>
  <c r="Y544" i="14"/>
  <c r="Y540" i="14"/>
  <c r="Y512" i="14"/>
  <c r="Y508" i="14"/>
  <c r="Y480" i="14"/>
  <c r="Y476" i="14"/>
  <c r="Y448" i="14"/>
  <c r="Y444" i="14"/>
  <c r="Y416" i="14"/>
  <c r="Y412" i="14"/>
  <c r="Y384" i="14"/>
  <c r="Y380" i="14"/>
  <c r="Y575" i="14"/>
  <c r="Y571" i="14"/>
  <c r="Y543" i="14"/>
  <c r="Y539" i="14"/>
  <c r="Y511" i="14"/>
  <c r="Y507" i="14"/>
  <c r="Y479" i="14"/>
  <c r="Y475" i="14"/>
  <c r="Y447" i="14"/>
  <c r="Y443" i="14"/>
  <c r="Y415" i="14"/>
  <c r="Y411" i="14"/>
  <c r="Y383" i="14"/>
  <c r="Y379" i="14"/>
  <c r="Y351" i="14"/>
  <c r="Y347" i="14"/>
  <c r="Y352" i="14"/>
  <c r="Y348" i="14"/>
  <c r="Y560" i="14"/>
  <c r="Y556" i="14"/>
  <c r="Y528" i="14"/>
  <c r="Y524" i="14"/>
  <c r="Y496" i="14"/>
  <c r="Y492" i="14"/>
  <c r="Y464" i="14"/>
  <c r="Y460" i="14"/>
  <c r="Y578" i="14"/>
  <c r="Y574" i="14"/>
  <c r="Y546" i="14"/>
  <c r="Y542" i="14"/>
  <c r="Y514" i="14"/>
  <c r="Y510" i="14"/>
  <c r="Y482" i="14"/>
  <c r="Y478" i="14"/>
  <c r="Y450" i="14"/>
  <c r="Y446" i="14"/>
  <c r="Y418" i="14"/>
  <c r="Y414" i="14"/>
  <c r="Y386" i="14"/>
  <c r="Y382" i="14"/>
  <c r="Y577" i="14"/>
  <c r="Y573" i="14"/>
  <c r="Y545" i="14"/>
  <c r="Y541" i="14"/>
  <c r="Y513" i="14"/>
  <c r="Y509" i="14"/>
  <c r="Y481" i="14"/>
  <c r="Y477" i="14"/>
  <c r="Y449" i="14"/>
  <c r="Y445" i="14"/>
  <c r="Y417" i="14"/>
  <c r="Y413" i="14"/>
  <c r="Y385" i="14"/>
  <c r="Y381" i="14"/>
  <c r="Y353" i="14"/>
  <c r="Y349" i="14"/>
  <c r="Y354" i="14"/>
  <c r="Y350" i="14"/>
  <c r="Y326" i="14"/>
  <c r="Y330" i="14"/>
  <c r="Y360" i="14"/>
  <c r="Y325" i="14"/>
  <c r="Y329" i="14"/>
  <c r="Y358" i="14"/>
  <c r="Y357" i="14"/>
  <c r="Y361" i="14"/>
  <c r="Y389" i="14"/>
  <c r="Y393" i="14"/>
  <c r="Y421" i="14"/>
  <c r="Y425" i="14"/>
  <c r="Y453" i="14"/>
  <c r="Y457" i="14"/>
  <c r="Y485" i="14"/>
  <c r="Y489" i="14"/>
  <c r="Y517" i="14"/>
  <c r="Y521" i="14"/>
  <c r="Y549" i="14"/>
  <c r="Y553" i="14"/>
  <c r="Y388" i="14"/>
  <c r="Y392" i="14"/>
  <c r="Y420" i="14"/>
  <c r="Y424" i="14"/>
  <c r="Y452" i="14"/>
  <c r="Y456" i="14"/>
  <c r="Y484" i="14"/>
  <c r="Y488" i="14"/>
  <c r="Y516" i="14"/>
  <c r="Y520" i="14"/>
  <c r="Y548" i="14"/>
  <c r="Y552" i="14"/>
  <c r="Y334" i="14"/>
  <c r="Y338" i="14"/>
  <c r="Y333" i="14"/>
  <c r="Y337" i="14"/>
  <c r="Y365" i="14"/>
  <c r="Y369" i="14"/>
  <c r="Y397" i="14"/>
  <c r="Y401" i="14"/>
  <c r="Y429" i="14"/>
  <c r="Y433" i="14"/>
  <c r="Y461" i="14"/>
  <c r="Y465" i="14"/>
  <c r="Y493" i="14"/>
  <c r="Y497" i="14"/>
  <c r="Y525" i="14"/>
  <c r="Y529" i="14"/>
  <c r="Y557" i="14"/>
  <c r="Y561" i="14"/>
  <c r="Y366" i="14"/>
  <c r="Y370" i="14"/>
  <c r="Y398" i="14"/>
  <c r="Y402" i="14"/>
  <c r="Y430" i="14"/>
  <c r="Y434" i="14"/>
  <c r="Y466" i="14"/>
  <c r="Y498" i="14"/>
  <c r="Y530" i="14"/>
  <c r="Y562" i="14"/>
  <c r="Y324" i="14"/>
  <c r="Y328" i="14"/>
  <c r="Y356" i="14"/>
  <c r="Y323" i="14"/>
  <c r="Y327" i="14"/>
  <c r="Y355" i="14"/>
  <c r="Y362" i="14"/>
  <c r="Y359" i="14"/>
  <c r="Y387" i="14"/>
  <c r="Y391" i="14"/>
  <c r="Y419" i="14"/>
  <c r="Y423" i="14"/>
  <c r="Y451" i="14"/>
  <c r="Y455" i="14"/>
  <c r="Y483" i="14"/>
  <c r="Y487" i="14"/>
  <c r="Y515" i="14"/>
  <c r="Y519" i="14"/>
  <c r="Y547" i="14"/>
  <c r="Y551" i="14"/>
  <c r="Y390" i="14"/>
  <c r="Y394" i="14"/>
  <c r="Y422" i="14"/>
  <c r="Y426" i="14"/>
  <c r="Y454" i="14"/>
  <c r="Y458" i="14"/>
  <c r="Y486" i="14"/>
  <c r="Y490" i="14"/>
  <c r="Y518" i="14"/>
  <c r="Y522" i="14"/>
  <c r="Y550" i="14"/>
  <c r="Y554" i="14"/>
  <c r="Y332" i="14"/>
  <c r="Y336" i="14"/>
  <c r="Y331" i="14"/>
  <c r="Y335" i="14"/>
  <c r="Y363" i="14"/>
  <c r="Y367" i="14"/>
  <c r="Y395" i="14"/>
  <c r="Y399" i="14"/>
  <c r="Y427" i="14"/>
  <c r="Y431" i="14"/>
  <c r="Y459" i="14"/>
  <c r="Y463" i="14"/>
  <c r="Y491" i="14"/>
  <c r="Y495" i="14"/>
  <c r="Y523" i="14"/>
  <c r="Y527" i="14"/>
  <c r="Y555" i="14"/>
  <c r="Y559" i="14"/>
  <c r="Y364" i="14"/>
  <c r="Y368" i="14"/>
  <c r="Y396" i="14"/>
  <c r="Y400" i="14"/>
  <c r="Y428" i="14"/>
  <c r="Y432" i="14"/>
  <c r="Y462" i="14"/>
  <c r="Y494" i="14"/>
  <c r="Y526" i="14"/>
  <c r="Y558" i="14"/>
  <c r="L45" i="2"/>
  <c r="W323" i="16"/>
  <c r="W324" i="16"/>
  <c r="W325" i="16"/>
  <c r="W326" i="16"/>
  <c r="W327" i="16"/>
  <c r="W328" i="16"/>
  <c r="W329" i="16"/>
  <c r="W330" i="16"/>
  <c r="W331" i="16"/>
  <c r="W332" i="16"/>
  <c r="W333" i="16"/>
  <c r="W334" i="16"/>
  <c r="W335" i="16"/>
  <c r="W336" i="16"/>
  <c r="W337" i="16"/>
  <c r="W338" i="16"/>
  <c r="W339" i="16"/>
  <c r="W340" i="16"/>
  <c r="W341" i="16"/>
  <c r="W342" i="16"/>
  <c r="W343" i="16"/>
  <c r="W344" i="16"/>
  <c r="W345" i="16"/>
  <c r="W346" i="16"/>
  <c r="W347" i="16"/>
  <c r="W348" i="16"/>
  <c r="W349" i="16"/>
  <c r="W350" i="16"/>
  <c r="W351" i="16"/>
  <c r="W352" i="16"/>
  <c r="W353" i="16"/>
  <c r="W354" i="16"/>
  <c r="W355" i="16"/>
  <c r="W356" i="16"/>
  <c r="W357" i="16"/>
  <c r="W358" i="16"/>
  <c r="W359" i="16"/>
  <c r="W360" i="16"/>
  <c r="W361" i="16"/>
  <c r="W362" i="16"/>
  <c r="W363" i="16"/>
  <c r="W364" i="16"/>
  <c r="W365" i="16"/>
  <c r="W366" i="16"/>
  <c r="W367" i="16"/>
  <c r="W368" i="16"/>
  <c r="W369" i="16"/>
  <c r="W370" i="16"/>
  <c r="W371" i="16"/>
  <c r="W372" i="16"/>
  <c r="W373" i="16"/>
  <c r="W374" i="16"/>
  <c r="W375" i="16"/>
  <c r="W376" i="16"/>
  <c r="W377" i="16"/>
  <c r="W378" i="16"/>
  <c r="W379" i="16"/>
  <c r="W380" i="16"/>
  <c r="W381" i="16"/>
  <c r="W382" i="16"/>
  <c r="W383" i="16"/>
  <c r="W384" i="16"/>
  <c r="W385" i="16"/>
  <c r="W386" i="16"/>
  <c r="W387" i="16"/>
  <c r="W388" i="16"/>
  <c r="W389" i="16"/>
  <c r="W390" i="16"/>
  <c r="W391" i="16"/>
  <c r="W392" i="16"/>
  <c r="W393" i="16"/>
  <c r="W394" i="16"/>
  <c r="W395" i="16"/>
  <c r="W396" i="16"/>
  <c r="W397" i="16"/>
  <c r="W398" i="16"/>
  <c r="W399" i="16"/>
  <c r="W400" i="16"/>
  <c r="W401" i="16"/>
  <c r="W402" i="16"/>
  <c r="W403" i="16"/>
  <c r="W404" i="16"/>
  <c r="W405" i="16"/>
  <c r="W406" i="16"/>
  <c r="W407" i="16"/>
  <c r="W408" i="16"/>
  <c r="W409" i="16"/>
  <c r="W410" i="16"/>
  <c r="W411" i="16"/>
  <c r="W412" i="16"/>
  <c r="W413" i="16"/>
  <c r="W414" i="16"/>
  <c r="W415" i="16"/>
  <c r="W416" i="16"/>
  <c r="W417" i="16"/>
  <c r="W418" i="16"/>
  <c r="W419" i="16"/>
  <c r="W420" i="16"/>
  <c r="W421" i="16"/>
  <c r="W422" i="16"/>
  <c r="W423" i="16"/>
  <c r="W424" i="16"/>
  <c r="W425" i="16"/>
  <c r="W426" i="16"/>
  <c r="W427" i="16"/>
  <c r="W428" i="16"/>
  <c r="W429" i="16"/>
  <c r="W430" i="16"/>
  <c r="W431" i="16"/>
  <c r="W432" i="16"/>
  <c r="W433" i="16"/>
  <c r="W434" i="16"/>
  <c r="W435" i="16"/>
  <c r="W436" i="16"/>
  <c r="W437" i="16"/>
  <c r="W438" i="16"/>
  <c r="W439" i="16"/>
  <c r="W440" i="16"/>
  <c r="W441" i="16"/>
  <c r="W442" i="16"/>
  <c r="W443" i="16"/>
  <c r="W444" i="16"/>
  <c r="W445" i="16"/>
  <c r="W446" i="16"/>
  <c r="W447" i="16"/>
  <c r="W448" i="16"/>
  <c r="W449" i="16"/>
  <c r="W450" i="16"/>
  <c r="W451" i="16"/>
  <c r="W452" i="16"/>
  <c r="W453" i="16"/>
  <c r="W454" i="16"/>
  <c r="W455" i="16"/>
  <c r="W456" i="16"/>
  <c r="W457" i="16"/>
  <c r="W458" i="16"/>
  <c r="W459" i="16"/>
  <c r="W460" i="16"/>
  <c r="W461" i="16"/>
  <c r="W462" i="16"/>
  <c r="W463" i="16"/>
  <c r="W464" i="16"/>
  <c r="W465" i="16"/>
  <c r="W466" i="16"/>
  <c r="W467" i="16"/>
  <c r="W468" i="16"/>
  <c r="W469" i="16"/>
  <c r="W470" i="16"/>
  <c r="W471" i="16"/>
  <c r="W472" i="16"/>
  <c r="W473" i="16"/>
  <c r="W474" i="16"/>
  <c r="W475" i="16"/>
  <c r="W476" i="16"/>
  <c r="W477" i="16"/>
  <c r="W478" i="16"/>
  <c r="W479" i="16"/>
  <c r="W480" i="16"/>
  <c r="W481" i="16"/>
  <c r="W482" i="16"/>
  <c r="W483" i="16"/>
  <c r="W484" i="16"/>
  <c r="W485" i="16"/>
  <c r="W486" i="16"/>
  <c r="W487" i="16"/>
  <c r="W488" i="16"/>
  <c r="W489" i="16"/>
  <c r="W490" i="16"/>
  <c r="W491" i="16"/>
  <c r="W492" i="16"/>
  <c r="W493" i="16"/>
  <c r="W494" i="16"/>
  <c r="W495" i="16"/>
  <c r="W496" i="16"/>
  <c r="W497" i="16"/>
  <c r="W498" i="16"/>
  <c r="W499" i="16"/>
  <c r="W500" i="16"/>
  <c r="W501" i="16"/>
  <c r="W502" i="16"/>
  <c r="W503" i="16"/>
  <c r="W504" i="16"/>
  <c r="W505" i="16"/>
  <c r="W506" i="16"/>
  <c r="W507" i="16"/>
  <c r="W508" i="16"/>
  <c r="W509" i="16"/>
  <c r="W510" i="16"/>
  <c r="W511" i="16"/>
  <c r="W512" i="16"/>
  <c r="W513" i="16"/>
  <c r="W514" i="16"/>
  <c r="W515" i="16"/>
  <c r="W516" i="16"/>
  <c r="W517" i="16"/>
  <c r="W518" i="16"/>
  <c r="W519" i="16"/>
  <c r="W520" i="16"/>
  <c r="W521" i="16"/>
  <c r="W522" i="16"/>
  <c r="W523" i="16"/>
  <c r="W524" i="16"/>
  <c r="W525" i="16"/>
  <c r="W526" i="16"/>
  <c r="W527" i="16"/>
  <c r="W528" i="16"/>
  <c r="W529" i="16"/>
  <c r="W530" i="16"/>
  <c r="W531" i="16"/>
  <c r="W532" i="16"/>
  <c r="W533" i="16"/>
  <c r="W534" i="16"/>
  <c r="W535" i="16"/>
  <c r="W536" i="16"/>
  <c r="W537" i="16"/>
  <c r="W538" i="16"/>
  <c r="W539" i="16"/>
  <c r="W540" i="16"/>
  <c r="W541" i="16"/>
  <c r="W542" i="16"/>
  <c r="W543" i="16"/>
  <c r="W544" i="16"/>
  <c r="W545" i="16"/>
  <c r="W546" i="16"/>
  <c r="W547" i="16"/>
  <c r="W548" i="16"/>
  <c r="W549" i="16"/>
  <c r="W550" i="16"/>
  <c r="W551" i="16"/>
  <c r="W552" i="16"/>
  <c r="W553" i="16"/>
  <c r="W554" i="16"/>
  <c r="W555" i="16"/>
  <c r="W556" i="16"/>
  <c r="W557" i="16"/>
  <c r="W558" i="16"/>
  <c r="W559" i="16"/>
  <c r="W560" i="16"/>
  <c r="W561" i="16"/>
  <c r="W562" i="16"/>
  <c r="W563" i="16"/>
  <c r="W564" i="16"/>
  <c r="W565" i="16"/>
  <c r="W566" i="16"/>
  <c r="W567" i="16"/>
  <c r="W568" i="16"/>
  <c r="W569" i="16"/>
  <c r="W570" i="16"/>
  <c r="W571" i="16"/>
  <c r="W572" i="16"/>
  <c r="W573" i="16"/>
  <c r="W574" i="16"/>
  <c r="W575" i="16"/>
  <c r="W576" i="16"/>
  <c r="W577" i="16"/>
  <c r="W578" i="16"/>
  <c r="X569" i="14"/>
  <c r="X565" i="14"/>
  <c r="X537" i="14"/>
  <c r="X533" i="14"/>
  <c r="X505" i="14"/>
  <c r="X501" i="14"/>
  <c r="X473" i="14"/>
  <c r="X469" i="14"/>
  <c r="X441" i="14"/>
  <c r="X437" i="14"/>
  <c r="X409" i="14"/>
  <c r="X405" i="14"/>
  <c r="X377" i="14"/>
  <c r="X373" i="14"/>
  <c r="X345" i="14"/>
  <c r="X341" i="14"/>
  <c r="X568" i="14"/>
  <c r="X564" i="14"/>
  <c r="X536" i="14"/>
  <c r="X532" i="14"/>
  <c r="X504" i="14"/>
  <c r="X500" i="14"/>
  <c r="X472" i="14"/>
  <c r="X468" i="14"/>
  <c r="X440" i="14"/>
  <c r="X436" i="14"/>
  <c r="X408" i="14"/>
  <c r="X404" i="14"/>
  <c r="X376" i="14"/>
  <c r="X372" i="14"/>
  <c r="X344" i="14"/>
  <c r="X340" i="14"/>
  <c r="X567" i="14"/>
  <c r="X563" i="14"/>
  <c r="X535" i="14"/>
  <c r="X531" i="14"/>
  <c r="X503" i="14"/>
  <c r="X499" i="14"/>
  <c r="X471" i="14"/>
  <c r="X467" i="14"/>
  <c r="X439" i="14"/>
  <c r="X435" i="14"/>
  <c r="X407" i="14"/>
  <c r="X403" i="14"/>
  <c r="X375" i="14"/>
  <c r="X371" i="14"/>
  <c r="X343" i="14"/>
  <c r="X339" i="14"/>
  <c r="X570" i="14"/>
  <c r="X566" i="14"/>
  <c r="X538" i="14"/>
  <c r="X534" i="14"/>
  <c r="X506" i="14"/>
  <c r="X502" i="14"/>
  <c r="X474" i="14"/>
  <c r="X470" i="14"/>
  <c r="X442" i="14"/>
  <c r="X438" i="14"/>
  <c r="X410" i="14"/>
  <c r="X406" i="14"/>
  <c r="X378" i="14"/>
  <c r="X374" i="14"/>
  <c r="X346" i="14"/>
  <c r="X342" i="14"/>
  <c r="X575" i="14"/>
  <c r="X571" i="14"/>
  <c r="X543" i="14"/>
  <c r="X539" i="14"/>
  <c r="X511" i="14"/>
  <c r="X507" i="14"/>
  <c r="X479" i="14"/>
  <c r="X475" i="14"/>
  <c r="X447" i="14"/>
  <c r="X443" i="14"/>
  <c r="X415" i="14"/>
  <c r="X411" i="14"/>
  <c r="X383" i="14"/>
  <c r="X379" i="14"/>
  <c r="X351" i="14"/>
  <c r="X347" i="14"/>
  <c r="X576" i="14"/>
  <c r="X572" i="14"/>
  <c r="X544" i="14"/>
  <c r="X540" i="14"/>
  <c r="X512" i="14"/>
  <c r="X508" i="14"/>
  <c r="X480" i="14"/>
  <c r="X476" i="14"/>
  <c r="X448" i="14"/>
  <c r="X444" i="14"/>
  <c r="X416" i="14"/>
  <c r="X412" i="14"/>
  <c r="X384" i="14"/>
  <c r="X380" i="14"/>
  <c r="X352" i="14"/>
  <c r="X348" i="14"/>
  <c r="X559" i="14"/>
  <c r="X555" i="14"/>
  <c r="X527" i="14"/>
  <c r="X523" i="14"/>
  <c r="X577" i="14"/>
  <c r="X573" i="14"/>
  <c r="X545" i="14"/>
  <c r="X541" i="14"/>
  <c r="X513" i="14"/>
  <c r="X509" i="14"/>
  <c r="X481" i="14"/>
  <c r="X477" i="14"/>
  <c r="X449" i="14"/>
  <c r="X445" i="14"/>
  <c r="X417" i="14"/>
  <c r="X413" i="14"/>
  <c r="X385" i="14"/>
  <c r="X381" i="14"/>
  <c r="X353" i="14"/>
  <c r="X349" i="14"/>
  <c r="X578" i="14"/>
  <c r="X574" i="14"/>
  <c r="X546" i="14"/>
  <c r="X542" i="14"/>
  <c r="X514" i="14"/>
  <c r="X510" i="14"/>
  <c r="X482" i="14"/>
  <c r="X478" i="14"/>
  <c r="X450" i="14"/>
  <c r="X446" i="14"/>
  <c r="X418" i="14"/>
  <c r="X414" i="14"/>
  <c r="X386" i="14"/>
  <c r="X382" i="14"/>
  <c r="X354" i="14"/>
  <c r="X350" i="14"/>
  <c r="X561" i="14"/>
  <c r="X557" i="14"/>
  <c r="X529" i="14"/>
  <c r="X324" i="14"/>
  <c r="X328" i="14"/>
  <c r="X356" i="14"/>
  <c r="X360" i="14"/>
  <c r="X388" i="14"/>
  <c r="X392" i="14"/>
  <c r="X420" i="14"/>
  <c r="X424" i="14"/>
  <c r="X452" i="14"/>
  <c r="X456" i="14"/>
  <c r="X484" i="14"/>
  <c r="X488" i="14"/>
  <c r="X516" i="14"/>
  <c r="X520" i="14"/>
  <c r="X548" i="14"/>
  <c r="X552" i="14"/>
  <c r="X323" i="14"/>
  <c r="X327" i="14"/>
  <c r="X355" i="14"/>
  <c r="X359" i="14"/>
  <c r="X387" i="14"/>
  <c r="X391" i="14"/>
  <c r="X419" i="14"/>
  <c r="X423" i="14"/>
  <c r="X451" i="14"/>
  <c r="X455" i="14"/>
  <c r="X483" i="14"/>
  <c r="X487" i="14"/>
  <c r="X515" i="14"/>
  <c r="X519" i="14"/>
  <c r="X547" i="14"/>
  <c r="X551" i="14"/>
  <c r="X332" i="14"/>
  <c r="X336" i="14"/>
  <c r="X364" i="14"/>
  <c r="X368" i="14"/>
  <c r="X396" i="14"/>
  <c r="X400" i="14"/>
  <c r="X428" i="14"/>
  <c r="X432" i="14"/>
  <c r="X460" i="14"/>
  <c r="X464" i="14"/>
  <c r="X492" i="14"/>
  <c r="X496" i="14"/>
  <c r="X524" i="14"/>
  <c r="X528" i="14"/>
  <c r="X556" i="14"/>
  <c r="X560" i="14"/>
  <c r="X331" i="14"/>
  <c r="X335" i="14"/>
  <c r="X363" i="14"/>
  <c r="X367" i="14"/>
  <c r="X395" i="14"/>
  <c r="X399" i="14"/>
  <c r="X427" i="14"/>
  <c r="X431" i="14"/>
  <c r="X459" i="14"/>
  <c r="X463" i="14"/>
  <c r="X491" i="14"/>
  <c r="X495" i="14"/>
  <c r="X525" i="14"/>
  <c r="X326" i="14"/>
  <c r="X330" i="14"/>
  <c r="X358" i="14"/>
  <c r="X362" i="14"/>
  <c r="X390" i="14"/>
  <c r="X394" i="14"/>
  <c r="X422" i="14"/>
  <c r="X426" i="14"/>
  <c r="X454" i="14"/>
  <c r="X458" i="14"/>
  <c r="X486" i="14"/>
  <c r="X490" i="14"/>
  <c r="X518" i="14"/>
  <c r="X522" i="14"/>
  <c r="X550" i="14"/>
  <c r="X554" i="14"/>
  <c r="X325" i="14"/>
  <c r="X329" i="14"/>
  <c r="X357" i="14"/>
  <c r="X361" i="14"/>
  <c r="X389" i="14"/>
  <c r="X393" i="14"/>
  <c r="X421" i="14"/>
  <c r="X425" i="14"/>
  <c r="X453" i="14"/>
  <c r="X457" i="14"/>
  <c r="X485" i="14"/>
  <c r="X489" i="14"/>
  <c r="X517" i="14"/>
  <c r="X521" i="14"/>
  <c r="X549" i="14"/>
  <c r="X553" i="14"/>
  <c r="X334" i="14"/>
  <c r="X338" i="14"/>
  <c r="X366" i="14"/>
  <c r="X370" i="14"/>
  <c r="X398" i="14"/>
  <c r="X402" i="14"/>
  <c r="X430" i="14"/>
  <c r="X434" i="14"/>
  <c r="X462" i="14"/>
  <c r="X466" i="14"/>
  <c r="X494" i="14"/>
  <c r="X498" i="14"/>
  <c r="X526" i="14"/>
  <c r="X530" i="14"/>
  <c r="X558" i="14"/>
  <c r="X562" i="14"/>
  <c r="X333" i="14"/>
  <c r="X337" i="14"/>
  <c r="X365" i="14"/>
  <c r="X369" i="14"/>
  <c r="X397" i="14"/>
  <c r="X401" i="14"/>
  <c r="X429" i="14"/>
  <c r="X433" i="14"/>
  <c r="X461" i="14"/>
  <c r="X465" i="14"/>
  <c r="X493" i="14"/>
  <c r="X497" i="14"/>
  <c r="K45" i="2"/>
  <c r="V323" i="16"/>
  <c r="V325" i="16"/>
  <c r="V327" i="16"/>
  <c r="V329" i="16"/>
  <c r="V331" i="16"/>
  <c r="V333" i="16"/>
  <c r="V335" i="16"/>
  <c r="V337" i="16"/>
  <c r="V339" i="16"/>
  <c r="V341" i="16"/>
  <c r="V343" i="16"/>
  <c r="V345" i="16"/>
  <c r="V347" i="16"/>
  <c r="V349" i="16"/>
  <c r="V351" i="16"/>
  <c r="V353" i="16"/>
  <c r="V355" i="16"/>
  <c r="V357" i="16"/>
  <c r="V359" i="16"/>
  <c r="V361" i="16"/>
  <c r="V363" i="16"/>
  <c r="V365" i="16"/>
  <c r="V367" i="16"/>
  <c r="V369" i="16"/>
  <c r="V371" i="16"/>
  <c r="V373" i="16"/>
  <c r="V375" i="16"/>
  <c r="V377" i="16"/>
  <c r="V379" i="16"/>
  <c r="V381" i="16"/>
  <c r="V383" i="16"/>
  <c r="V385" i="16"/>
  <c r="V387" i="16"/>
  <c r="V389" i="16"/>
  <c r="V391" i="16"/>
  <c r="V393" i="16"/>
  <c r="V395" i="16"/>
  <c r="V397" i="16"/>
  <c r="V399" i="16"/>
  <c r="V401" i="16"/>
  <c r="V403" i="16"/>
  <c r="V405" i="16"/>
  <c r="V407" i="16"/>
  <c r="V409" i="16"/>
  <c r="V411" i="16"/>
  <c r="V413" i="16"/>
  <c r="V415" i="16"/>
  <c r="V417" i="16"/>
  <c r="V419" i="16"/>
  <c r="V421" i="16"/>
  <c r="V423" i="16"/>
  <c r="V425" i="16"/>
  <c r="V427" i="16"/>
  <c r="V429" i="16"/>
  <c r="V431" i="16"/>
  <c r="V433" i="16"/>
  <c r="V435" i="16"/>
  <c r="V437" i="16"/>
  <c r="V439" i="16"/>
  <c r="V441" i="16"/>
  <c r="V443" i="16"/>
  <c r="V445" i="16"/>
  <c r="V447" i="16"/>
  <c r="V449" i="16"/>
  <c r="V451" i="16"/>
  <c r="V453" i="16"/>
  <c r="V455" i="16"/>
  <c r="V457" i="16"/>
  <c r="V459" i="16"/>
  <c r="V461" i="16"/>
  <c r="V463" i="16"/>
  <c r="V465" i="16"/>
  <c r="V467" i="16"/>
  <c r="V469" i="16"/>
  <c r="V471" i="16"/>
  <c r="V473" i="16"/>
  <c r="V475" i="16"/>
  <c r="V477" i="16"/>
  <c r="V479" i="16"/>
  <c r="V324" i="16"/>
  <c r="V326" i="16"/>
  <c r="V328" i="16"/>
  <c r="V330" i="16"/>
  <c r="V332" i="16"/>
  <c r="V334" i="16"/>
  <c r="V336" i="16"/>
  <c r="V338" i="16"/>
  <c r="V340" i="16"/>
  <c r="V342" i="16"/>
  <c r="V344" i="16"/>
  <c r="V346" i="16"/>
  <c r="V348" i="16"/>
  <c r="V350" i="16"/>
  <c r="V352" i="16"/>
  <c r="V354" i="16"/>
  <c r="V356" i="16"/>
  <c r="V358" i="16"/>
  <c r="V360" i="16"/>
  <c r="V362" i="16"/>
  <c r="V364" i="16"/>
  <c r="V366" i="16"/>
  <c r="V368" i="16"/>
  <c r="V370" i="16"/>
  <c r="V372" i="16"/>
  <c r="V374" i="16"/>
  <c r="V376" i="16"/>
  <c r="V378" i="16"/>
  <c r="V380" i="16"/>
  <c r="V382" i="16"/>
  <c r="V384" i="16"/>
  <c r="V386" i="16"/>
  <c r="V388" i="16"/>
  <c r="V390" i="16"/>
  <c r="V392" i="16"/>
  <c r="V394" i="16"/>
  <c r="V396" i="16"/>
  <c r="V398" i="16"/>
  <c r="V400" i="16"/>
  <c r="V402" i="16"/>
  <c r="V404" i="16"/>
  <c r="V406" i="16"/>
  <c r="V408" i="16"/>
  <c r="V410" i="16"/>
  <c r="V412" i="16"/>
  <c r="V414" i="16"/>
  <c r="V416" i="16"/>
  <c r="V418" i="16"/>
  <c r="V420" i="16"/>
  <c r="V422" i="16"/>
  <c r="V424" i="16"/>
  <c r="V426" i="16"/>
  <c r="V428" i="16"/>
  <c r="V430" i="16"/>
  <c r="V432" i="16"/>
  <c r="V434" i="16"/>
  <c r="V436" i="16"/>
  <c r="V438" i="16"/>
  <c r="V440" i="16"/>
  <c r="V442" i="16"/>
  <c r="V444" i="16"/>
  <c r="V446" i="16"/>
  <c r="V448" i="16"/>
  <c r="V450" i="16"/>
  <c r="V452" i="16"/>
  <c r="V454" i="16"/>
  <c r="V456" i="16"/>
  <c r="V458" i="16"/>
  <c r="V460" i="16"/>
  <c r="V462" i="16"/>
  <c r="V464" i="16"/>
  <c r="V466" i="16"/>
  <c r="V468" i="16"/>
  <c r="V470" i="16"/>
  <c r="V472" i="16"/>
  <c r="V474" i="16"/>
  <c r="V476" i="16"/>
  <c r="V478" i="16"/>
  <c r="V480" i="16"/>
  <c r="V482" i="16"/>
  <c r="V484" i="16"/>
  <c r="V486" i="16"/>
  <c r="V488" i="16"/>
  <c r="V490" i="16"/>
  <c r="V492" i="16"/>
  <c r="V481" i="16"/>
  <c r="V485" i="16"/>
  <c r="V489" i="16"/>
  <c r="V493" i="16"/>
  <c r="V495" i="16"/>
  <c r="V497" i="16"/>
  <c r="V499" i="16"/>
  <c r="V501" i="16"/>
  <c r="V503" i="16"/>
  <c r="V505" i="16"/>
  <c r="V507" i="16"/>
  <c r="V509" i="16"/>
  <c r="V511" i="16"/>
  <c r="V513" i="16"/>
  <c r="V515" i="16"/>
  <c r="V517" i="16"/>
  <c r="V519" i="16"/>
  <c r="V521" i="16"/>
  <c r="V523" i="16"/>
  <c r="V525" i="16"/>
  <c r="V527" i="16"/>
  <c r="V529" i="16"/>
  <c r="V531" i="16"/>
  <c r="V533" i="16"/>
  <c r="V535" i="16"/>
  <c r="V537" i="16"/>
  <c r="V539" i="16"/>
  <c r="V541" i="16"/>
  <c r="V543" i="16"/>
  <c r="V545" i="16"/>
  <c r="V547" i="16"/>
  <c r="V549" i="16"/>
  <c r="V551" i="16"/>
  <c r="V553" i="16"/>
  <c r="V555" i="16"/>
  <c r="V557" i="16"/>
  <c r="V559" i="16"/>
  <c r="V561" i="16"/>
  <c r="V563" i="16"/>
  <c r="V565" i="16"/>
  <c r="V567" i="16"/>
  <c r="V569" i="16"/>
  <c r="V571" i="16"/>
  <c r="V573" i="16"/>
  <c r="V575" i="16"/>
  <c r="V577" i="16"/>
  <c r="V483" i="16"/>
  <c r="V487" i="16"/>
  <c r="V491" i="16"/>
  <c r="V494" i="16"/>
  <c r="V496" i="16"/>
  <c r="V498" i="16"/>
  <c r="V500" i="16"/>
  <c r="V502" i="16"/>
  <c r="V504" i="16"/>
  <c r="V506" i="16"/>
  <c r="V508" i="16"/>
  <c r="V510" i="16"/>
  <c r="V512" i="16"/>
  <c r="V514" i="16"/>
  <c r="V516" i="16"/>
  <c r="V518" i="16"/>
  <c r="V520" i="16"/>
  <c r="V522" i="16"/>
  <c r="V524" i="16"/>
  <c r="V526" i="16"/>
  <c r="V528" i="16"/>
  <c r="V530" i="16"/>
  <c r="V532" i="16"/>
  <c r="V534" i="16"/>
  <c r="V536" i="16"/>
  <c r="V538" i="16"/>
  <c r="V540" i="16"/>
  <c r="V542" i="16"/>
  <c r="V544" i="16"/>
  <c r="V546" i="16"/>
  <c r="V548" i="16"/>
  <c r="V550" i="16"/>
  <c r="V552" i="16"/>
  <c r="V554" i="16"/>
  <c r="V556" i="16"/>
  <c r="V558" i="16"/>
  <c r="V560" i="16"/>
  <c r="V562" i="16"/>
  <c r="V564" i="16"/>
  <c r="V566" i="16"/>
  <c r="V568" i="16"/>
  <c r="V570" i="16"/>
  <c r="V572" i="16"/>
  <c r="V574" i="16"/>
  <c r="V576" i="16"/>
  <c r="V578" i="16"/>
  <c r="W569" i="14"/>
  <c r="W565" i="14"/>
  <c r="W537" i="14"/>
  <c r="W533" i="14"/>
  <c r="W505" i="14"/>
  <c r="W501" i="14"/>
  <c r="W473" i="14"/>
  <c r="W469" i="14"/>
  <c r="W441" i="14"/>
  <c r="W437" i="14"/>
  <c r="W409" i="14"/>
  <c r="W405" i="14"/>
  <c r="W377" i="14"/>
  <c r="W373" i="14"/>
  <c r="W345" i="14"/>
  <c r="W341" i="14"/>
  <c r="W568" i="14"/>
  <c r="W564" i="14"/>
  <c r="W536" i="14"/>
  <c r="W532" i="14"/>
  <c r="W504" i="14"/>
  <c r="W500" i="14"/>
  <c r="W472" i="14"/>
  <c r="W468" i="14"/>
  <c r="W440" i="14"/>
  <c r="W436" i="14"/>
  <c r="W408" i="14"/>
  <c r="W404" i="14"/>
  <c r="W376" i="14"/>
  <c r="W372" i="14"/>
  <c r="W344" i="14"/>
  <c r="W340" i="14"/>
  <c r="W567" i="14"/>
  <c r="W563" i="14"/>
  <c r="W535" i="14"/>
  <c r="W531" i="14"/>
  <c r="W503" i="14"/>
  <c r="W499" i="14"/>
  <c r="W471" i="14"/>
  <c r="W467" i="14"/>
  <c r="W439" i="14"/>
  <c r="W435" i="14"/>
  <c r="W407" i="14"/>
  <c r="W403" i="14"/>
  <c r="W375" i="14"/>
  <c r="W371" i="14"/>
  <c r="W343" i="14"/>
  <c r="W339" i="14"/>
  <c r="W570" i="14"/>
  <c r="W566" i="14"/>
  <c r="W538" i="14"/>
  <c r="W534" i="14"/>
  <c r="W506" i="14"/>
  <c r="W502" i="14"/>
  <c r="W474" i="14"/>
  <c r="W470" i="14"/>
  <c r="W442" i="14"/>
  <c r="W438" i="14"/>
  <c r="W410" i="14"/>
  <c r="W406" i="14"/>
  <c r="W378" i="14"/>
  <c r="W374" i="14"/>
  <c r="W346" i="14"/>
  <c r="W342" i="14"/>
  <c r="W324" i="14"/>
  <c r="W328" i="14"/>
  <c r="W356" i="14"/>
  <c r="W360" i="14"/>
  <c r="W388" i="14"/>
  <c r="W392" i="14"/>
  <c r="W420" i="14"/>
  <c r="W424" i="14"/>
  <c r="W452" i="14"/>
  <c r="W456" i="14"/>
  <c r="W484" i="14"/>
  <c r="W488" i="14"/>
  <c r="W516" i="14"/>
  <c r="W520" i="14"/>
  <c r="W548" i="14"/>
  <c r="W552" i="14"/>
  <c r="W323" i="14"/>
  <c r="W327" i="14"/>
  <c r="W355" i="14"/>
  <c r="W359" i="14"/>
  <c r="W387" i="14"/>
  <c r="W391" i="14"/>
  <c r="W419" i="14"/>
  <c r="W423" i="14"/>
  <c r="W451" i="14"/>
  <c r="W455" i="14"/>
  <c r="W483" i="14"/>
  <c r="W487" i="14"/>
  <c r="W515" i="14"/>
  <c r="W519" i="14"/>
  <c r="W547" i="14"/>
  <c r="W551" i="14"/>
  <c r="W332" i="14"/>
  <c r="W336" i="14"/>
  <c r="W364" i="14"/>
  <c r="W368" i="14"/>
  <c r="W396" i="14"/>
  <c r="W400" i="14"/>
  <c r="W428" i="14"/>
  <c r="W432" i="14"/>
  <c r="W460" i="14"/>
  <c r="W464" i="14"/>
  <c r="W492" i="14"/>
  <c r="W496" i="14"/>
  <c r="W524" i="14"/>
  <c r="W528" i="14"/>
  <c r="W556" i="14"/>
  <c r="W560" i="14"/>
  <c r="W331" i="14"/>
  <c r="W335" i="14"/>
  <c r="W363" i="14"/>
  <c r="W367" i="14"/>
  <c r="W395" i="14"/>
  <c r="W399" i="14"/>
  <c r="W427" i="14"/>
  <c r="W431" i="14"/>
  <c r="W459" i="14"/>
  <c r="W463" i="14"/>
  <c r="W491" i="14"/>
  <c r="W495" i="14"/>
  <c r="W523" i="14"/>
  <c r="W527" i="14"/>
  <c r="W555" i="14"/>
  <c r="W559" i="14"/>
  <c r="W348" i="14"/>
  <c r="W352" i="14"/>
  <c r="W380" i="14"/>
  <c r="W384" i="14"/>
  <c r="W412" i="14"/>
  <c r="W416" i="14"/>
  <c r="W444" i="14"/>
  <c r="W448" i="14"/>
  <c r="W476" i="14"/>
  <c r="W480" i="14"/>
  <c r="W508" i="14"/>
  <c r="W512" i="14"/>
  <c r="W540" i="14"/>
  <c r="W544" i="14"/>
  <c r="W572" i="14"/>
  <c r="W576" i="14"/>
  <c r="W347" i="14"/>
  <c r="W351" i="14"/>
  <c r="W379" i="14"/>
  <c r="W383" i="14"/>
  <c r="W411" i="14"/>
  <c r="W415" i="14"/>
  <c r="W443" i="14"/>
  <c r="W447" i="14"/>
  <c r="W475" i="14"/>
  <c r="W479" i="14"/>
  <c r="W507" i="14"/>
  <c r="W511" i="14"/>
  <c r="W539" i="14"/>
  <c r="W543" i="14"/>
  <c r="W571" i="14"/>
  <c r="W575" i="14"/>
  <c r="W326" i="14"/>
  <c r="W330" i="14"/>
  <c r="W358" i="14"/>
  <c r="W362" i="14"/>
  <c r="W390" i="14"/>
  <c r="W394" i="14"/>
  <c r="W422" i="14"/>
  <c r="W426" i="14"/>
  <c r="W454" i="14"/>
  <c r="W458" i="14"/>
  <c r="W486" i="14"/>
  <c r="W490" i="14"/>
  <c r="W518" i="14"/>
  <c r="W522" i="14"/>
  <c r="W550" i="14"/>
  <c r="W554" i="14"/>
  <c r="W325" i="14"/>
  <c r="W329" i="14"/>
  <c r="W357" i="14"/>
  <c r="W361" i="14"/>
  <c r="W389" i="14"/>
  <c r="W393" i="14"/>
  <c r="W421" i="14"/>
  <c r="W425" i="14"/>
  <c r="W453" i="14"/>
  <c r="W457" i="14"/>
  <c r="W485" i="14"/>
  <c r="W489" i="14"/>
  <c r="W517" i="14"/>
  <c r="W521" i="14"/>
  <c r="W549" i="14"/>
  <c r="W553" i="14"/>
  <c r="W334" i="14"/>
  <c r="W338" i="14"/>
  <c r="W366" i="14"/>
  <c r="W370" i="14"/>
  <c r="W398" i="14"/>
  <c r="W402" i="14"/>
  <c r="W430" i="14"/>
  <c r="W434" i="14"/>
  <c r="W462" i="14"/>
  <c r="W466" i="14"/>
  <c r="W494" i="14"/>
  <c r="W498" i="14"/>
  <c r="W526" i="14"/>
  <c r="W530" i="14"/>
  <c r="W558" i="14"/>
  <c r="W562" i="14"/>
  <c r="W333" i="14"/>
  <c r="W337" i="14"/>
  <c r="W365" i="14"/>
  <c r="W369" i="14"/>
  <c r="W397" i="14"/>
  <c r="W401" i="14"/>
  <c r="W429" i="14"/>
  <c r="W433" i="14"/>
  <c r="W461" i="14"/>
  <c r="W465" i="14"/>
  <c r="W493" i="14"/>
  <c r="W497" i="14"/>
  <c r="W525" i="14"/>
  <c r="W529" i="14"/>
  <c r="W557" i="14"/>
  <c r="W561" i="14"/>
  <c r="W350" i="14"/>
  <c r="W354" i="14"/>
  <c r="W382" i="14"/>
  <c r="W386" i="14"/>
  <c r="W414" i="14"/>
  <c r="W418" i="14"/>
  <c r="W446" i="14"/>
  <c r="W450" i="14"/>
  <c r="W478" i="14"/>
  <c r="W482" i="14"/>
  <c r="W510" i="14"/>
  <c r="W514" i="14"/>
  <c r="W542" i="14"/>
  <c r="W546" i="14"/>
  <c r="W574" i="14"/>
  <c r="W578" i="14"/>
  <c r="W349" i="14"/>
  <c r="W353" i="14"/>
  <c r="W381" i="14"/>
  <c r="W385" i="14"/>
  <c r="W413" i="14"/>
  <c r="W417" i="14"/>
  <c r="W445" i="14"/>
  <c r="W449" i="14"/>
  <c r="W477" i="14"/>
  <c r="W481" i="14"/>
  <c r="W509" i="14"/>
  <c r="W513" i="14"/>
  <c r="W541" i="14"/>
  <c r="W545" i="14"/>
  <c r="W573" i="14"/>
  <c r="W577" i="14"/>
  <c r="V552" i="14"/>
  <c r="V548" i="14"/>
  <c r="V520" i="14"/>
  <c r="V516" i="14"/>
  <c r="V488" i="14"/>
  <c r="V484" i="14"/>
  <c r="V456" i="14"/>
  <c r="V452" i="14"/>
  <c r="V424" i="14"/>
  <c r="V420" i="14"/>
  <c r="V392" i="14"/>
  <c r="V388" i="14"/>
  <c r="V360" i="14"/>
  <c r="V356" i="14"/>
  <c r="V328" i="14"/>
  <c r="V324" i="14"/>
  <c r="V553" i="14"/>
  <c r="V549" i="14"/>
  <c r="V521" i="14"/>
  <c r="V517" i="14"/>
  <c r="V489" i="14"/>
  <c r="V485" i="14"/>
  <c r="V457" i="14"/>
  <c r="V453" i="14"/>
  <c r="V425" i="14"/>
  <c r="V421" i="14"/>
  <c r="V393" i="14"/>
  <c r="V389" i="14"/>
  <c r="V361" i="14"/>
  <c r="V357" i="14"/>
  <c r="V329" i="14"/>
  <c r="V325" i="14"/>
  <c r="V562" i="14"/>
  <c r="V558" i="14"/>
  <c r="V530" i="14"/>
  <c r="V526" i="14"/>
  <c r="V498" i="14"/>
  <c r="V494" i="14"/>
  <c r="V466" i="14"/>
  <c r="V462" i="14"/>
  <c r="V434" i="14"/>
  <c r="V430" i="14"/>
  <c r="V402" i="14"/>
  <c r="V398" i="14"/>
  <c r="V370" i="14"/>
  <c r="V366" i="14"/>
  <c r="V338" i="14"/>
  <c r="V334" i="14"/>
  <c r="V559" i="14"/>
  <c r="V555" i="14"/>
  <c r="V527" i="14"/>
  <c r="V523" i="14"/>
  <c r="V495" i="14"/>
  <c r="V491" i="14"/>
  <c r="V463" i="14"/>
  <c r="V459" i="14"/>
  <c r="V431" i="14"/>
  <c r="V427" i="14"/>
  <c r="V399" i="14"/>
  <c r="V395" i="14"/>
  <c r="V367" i="14"/>
  <c r="V363" i="14"/>
  <c r="V335" i="14"/>
  <c r="V331" i="14"/>
  <c r="V576" i="14"/>
  <c r="V572" i="14"/>
  <c r="V544" i="14"/>
  <c r="V540" i="14"/>
  <c r="V512" i="14"/>
  <c r="V508" i="14"/>
  <c r="V480" i="14"/>
  <c r="V476" i="14"/>
  <c r="V448" i="14"/>
  <c r="V444" i="14"/>
  <c r="V416" i="14"/>
  <c r="V412" i="14"/>
  <c r="V384" i="14"/>
  <c r="V380" i="14"/>
  <c r="V352" i="14"/>
  <c r="V348" i="14"/>
  <c r="V575" i="14"/>
  <c r="V571" i="14"/>
  <c r="V543" i="14"/>
  <c r="V539" i="14"/>
  <c r="V511" i="14"/>
  <c r="V507" i="14"/>
  <c r="V479" i="14"/>
  <c r="V475" i="14"/>
  <c r="V447" i="14"/>
  <c r="V443" i="14"/>
  <c r="V415" i="14"/>
  <c r="V411" i="14"/>
  <c r="V383" i="14"/>
  <c r="V379" i="14"/>
  <c r="V351" i="14"/>
  <c r="J45" i="2"/>
  <c r="U323" i="16"/>
  <c r="U324" i="16"/>
  <c r="U325" i="16"/>
  <c r="U326" i="16"/>
  <c r="U327" i="16"/>
  <c r="U328" i="16"/>
  <c r="U329" i="16"/>
  <c r="U330" i="16"/>
  <c r="U331" i="16"/>
  <c r="U332" i="16"/>
  <c r="U333" i="16"/>
  <c r="U334" i="16"/>
  <c r="U335" i="16"/>
  <c r="U336" i="16"/>
  <c r="U337" i="16"/>
  <c r="U338" i="16"/>
  <c r="U339" i="16"/>
  <c r="U340" i="16"/>
  <c r="U341" i="16"/>
  <c r="U342" i="16"/>
  <c r="U343" i="16"/>
  <c r="U344" i="16"/>
  <c r="U345" i="16"/>
  <c r="U346" i="16"/>
  <c r="U347" i="16"/>
  <c r="U348" i="16"/>
  <c r="U349" i="16"/>
  <c r="U350" i="16"/>
  <c r="U351" i="16"/>
  <c r="U352" i="16"/>
  <c r="U353" i="16"/>
  <c r="U354" i="16"/>
  <c r="U355" i="16"/>
  <c r="U356" i="16"/>
  <c r="U357" i="16"/>
  <c r="U358" i="16"/>
  <c r="U359" i="16"/>
  <c r="U360" i="16"/>
  <c r="U361" i="16"/>
  <c r="U362" i="16"/>
  <c r="U363" i="16"/>
  <c r="U364" i="16"/>
  <c r="U365" i="16"/>
  <c r="U366" i="16"/>
  <c r="U367" i="16"/>
  <c r="U368" i="16"/>
  <c r="U369" i="16"/>
  <c r="U370" i="16"/>
  <c r="U371" i="16"/>
  <c r="U372" i="16"/>
  <c r="U373" i="16"/>
  <c r="U374" i="16"/>
  <c r="U375" i="16"/>
  <c r="U376" i="16"/>
  <c r="U377" i="16"/>
  <c r="U378" i="16"/>
  <c r="U379" i="16"/>
  <c r="U380" i="16"/>
  <c r="U381" i="16"/>
  <c r="U382" i="16"/>
  <c r="U383" i="16"/>
  <c r="U384" i="16"/>
  <c r="U385" i="16"/>
  <c r="U386" i="16"/>
  <c r="U387" i="16"/>
  <c r="U388" i="16"/>
  <c r="U389" i="16"/>
  <c r="U390" i="16"/>
  <c r="U391" i="16"/>
  <c r="U392" i="16"/>
  <c r="U393" i="16"/>
  <c r="U394" i="16"/>
  <c r="U395" i="16"/>
  <c r="U396" i="16"/>
  <c r="U397" i="16"/>
  <c r="U398" i="16"/>
  <c r="U399" i="16"/>
  <c r="U400" i="16"/>
  <c r="U401" i="16"/>
  <c r="U402" i="16"/>
  <c r="U403" i="16"/>
  <c r="U404" i="16"/>
  <c r="U405" i="16"/>
  <c r="U406" i="16"/>
  <c r="U407" i="16"/>
  <c r="U408" i="16"/>
  <c r="U409" i="16"/>
  <c r="U410" i="16"/>
  <c r="U411" i="16"/>
  <c r="U412" i="16"/>
  <c r="U413" i="16"/>
  <c r="U414" i="16"/>
  <c r="U415" i="16"/>
  <c r="U416" i="16"/>
  <c r="U417" i="16"/>
  <c r="U418" i="16"/>
  <c r="U419" i="16"/>
  <c r="U420" i="16"/>
  <c r="U421" i="16"/>
  <c r="U422" i="16"/>
  <c r="U423" i="16"/>
  <c r="U424" i="16"/>
  <c r="U425" i="16"/>
  <c r="U426" i="16"/>
  <c r="U427" i="16"/>
  <c r="U428" i="16"/>
  <c r="U429" i="16"/>
  <c r="U430" i="16"/>
  <c r="U431" i="16"/>
  <c r="U432" i="16"/>
  <c r="U433" i="16"/>
  <c r="U434" i="16"/>
  <c r="U435" i="16"/>
  <c r="U436" i="16"/>
  <c r="U437" i="16"/>
  <c r="U438" i="16"/>
  <c r="U439" i="16"/>
  <c r="U440" i="16"/>
  <c r="U441" i="16"/>
  <c r="U442" i="16"/>
  <c r="U443" i="16"/>
  <c r="U444" i="16"/>
  <c r="U445" i="16"/>
  <c r="U446" i="16"/>
  <c r="U447" i="16"/>
  <c r="U448" i="16"/>
  <c r="U449" i="16"/>
  <c r="U450" i="16"/>
  <c r="U451" i="16"/>
  <c r="U452" i="16"/>
  <c r="U453" i="16"/>
  <c r="U454" i="16"/>
  <c r="U455" i="16"/>
  <c r="U456" i="16"/>
  <c r="U457" i="16"/>
  <c r="U458" i="16"/>
  <c r="U459" i="16"/>
  <c r="U460" i="16"/>
  <c r="U461" i="16"/>
  <c r="U462" i="16"/>
  <c r="U463" i="16"/>
  <c r="U464" i="16"/>
  <c r="U465" i="16"/>
  <c r="U466" i="16"/>
  <c r="U467" i="16"/>
  <c r="U468" i="16"/>
  <c r="U469" i="16"/>
  <c r="U470" i="16"/>
  <c r="U471" i="16"/>
  <c r="U472" i="16"/>
  <c r="U473" i="16"/>
  <c r="U474" i="16"/>
  <c r="U475" i="16"/>
  <c r="U476" i="16"/>
  <c r="U477" i="16"/>
  <c r="U478" i="16"/>
  <c r="U479" i="16"/>
  <c r="U480" i="16"/>
  <c r="U481" i="16"/>
  <c r="U482" i="16"/>
  <c r="U483" i="16"/>
  <c r="U484" i="16"/>
  <c r="U485" i="16"/>
  <c r="U486" i="16"/>
  <c r="U487" i="16"/>
  <c r="U488" i="16"/>
  <c r="U489" i="16"/>
  <c r="U490" i="16"/>
  <c r="U491" i="16"/>
  <c r="U492" i="16"/>
  <c r="U493" i="16"/>
  <c r="U494" i="16"/>
  <c r="U495" i="16"/>
  <c r="U496" i="16"/>
  <c r="U497" i="16"/>
  <c r="U498" i="16"/>
  <c r="U499" i="16"/>
  <c r="U500" i="16"/>
  <c r="U501" i="16"/>
  <c r="U502" i="16"/>
  <c r="U503" i="16"/>
  <c r="U504" i="16"/>
  <c r="U505" i="16"/>
  <c r="U506" i="16"/>
  <c r="U507" i="16"/>
  <c r="U508" i="16"/>
  <c r="U509" i="16"/>
  <c r="U510" i="16"/>
  <c r="U511" i="16"/>
  <c r="U512" i="16"/>
  <c r="U513" i="16"/>
  <c r="U514" i="16"/>
  <c r="U515" i="16"/>
  <c r="U516" i="16"/>
  <c r="U517" i="16"/>
  <c r="U518" i="16"/>
  <c r="U519" i="16"/>
  <c r="U520" i="16"/>
  <c r="U521" i="16"/>
  <c r="U522" i="16"/>
  <c r="U523" i="16"/>
  <c r="U524" i="16"/>
  <c r="U525" i="16"/>
  <c r="U526" i="16"/>
  <c r="U527" i="16"/>
  <c r="U528" i="16"/>
  <c r="U529" i="16"/>
  <c r="U530" i="16"/>
  <c r="U531" i="16"/>
  <c r="U532" i="16"/>
  <c r="U533" i="16"/>
  <c r="U534" i="16"/>
  <c r="U535" i="16"/>
  <c r="U536" i="16"/>
  <c r="U537" i="16"/>
  <c r="U538" i="16"/>
  <c r="U539" i="16"/>
  <c r="U540" i="16"/>
  <c r="U541" i="16"/>
  <c r="U542" i="16"/>
  <c r="U543" i="16"/>
  <c r="U544" i="16"/>
  <c r="U545" i="16"/>
  <c r="U546" i="16"/>
  <c r="U547" i="16"/>
  <c r="U548" i="16"/>
  <c r="U549" i="16"/>
  <c r="U550" i="16"/>
  <c r="U551" i="16"/>
  <c r="U552" i="16"/>
  <c r="U553" i="16"/>
  <c r="U554" i="16"/>
  <c r="U555" i="16"/>
  <c r="U556" i="16"/>
  <c r="U557" i="16"/>
  <c r="U558" i="16"/>
  <c r="U559" i="16"/>
  <c r="U560" i="16"/>
  <c r="U561" i="16"/>
  <c r="U562" i="16"/>
  <c r="U563" i="16"/>
  <c r="U564" i="16"/>
  <c r="U565" i="16"/>
  <c r="U566" i="16"/>
  <c r="U567" i="16"/>
  <c r="U568" i="16"/>
  <c r="U569" i="16"/>
  <c r="U570" i="16"/>
  <c r="U571" i="16"/>
  <c r="U572" i="16"/>
  <c r="U573" i="16"/>
  <c r="U574" i="16"/>
  <c r="U575" i="16"/>
  <c r="U576" i="16"/>
  <c r="U577" i="16"/>
  <c r="U578" i="16"/>
  <c r="V568" i="14"/>
  <c r="V564" i="14"/>
  <c r="V536" i="14"/>
  <c r="V532" i="14"/>
  <c r="V504" i="14"/>
  <c r="V500" i="14"/>
  <c r="V472" i="14"/>
  <c r="V468" i="14"/>
  <c r="V440" i="14"/>
  <c r="V436" i="14"/>
  <c r="V408" i="14"/>
  <c r="V404" i="14"/>
  <c r="V376" i="14"/>
  <c r="V372" i="14"/>
  <c r="V344" i="14"/>
  <c r="V340" i="14"/>
  <c r="V567" i="14"/>
  <c r="V563" i="14"/>
  <c r="V535" i="14"/>
  <c r="V531" i="14"/>
  <c r="V503" i="14"/>
  <c r="V499" i="14"/>
  <c r="V471" i="14"/>
  <c r="V467" i="14"/>
  <c r="V439" i="14"/>
  <c r="V435" i="14"/>
  <c r="V407" i="14"/>
  <c r="V403" i="14"/>
  <c r="V375" i="14"/>
  <c r="V371" i="14"/>
  <c r="V343" i="14"/>
  <c r="V339" i="14"/>
  <c r="V570" i="14"/>
  <c r="V566" i="14"/>
  <c r="V538" i="14"/>
  <c r="V534" i="14"/>
  <c r="V506" i="14"/>
  <c r="V502" i="14"/>
  <c r="V474" i="14"/>
  <c r="V470" i="14"/>
  <c r="V442" i="14"/>
  <c r="V438" i="14"/>
  <c r="V410" i="14"/>
  <c r="V406" i="14"/>
  <c r="V378" i="14"/>
  <c r="V374" i="14"/>
  <c r="V346" i="14"/>
  <c r="V342" i="14"/>
  <c r="V569" i="14"/>
  <c r="V565" i="14"/>
  <c r="V537" i="14"/>
  <c r="V533" i="14"/>
  <c r="V505" i="14"/>
  <c r="V501" i="14"/>
  <c r="V473" i="14"/>
  <c r="V469" i="14"/>
  <c r="V441" i="14"/>
  <c r="V437" i="14"/>
  <c r="V409" i="14"/>
  <c r="V405" i="14"/>
  <c r="V377" i="14"/>
  <c r="V373" i="14"/>
  <c r="V345" i="14"/>
  <c r="V341" i="14"/>
  <c r="V554" i="14"/>
  <c r="V550" i="14"/>
  <c r="V522" i="14"/>
  <c r="V518" i="14"/>
  <c r="V490" i="14"/>
  <c r="V486" i="14"/>
  <c r="V458" i="14"/>
  <c r="V454" i="14"/>
  <c r="V426" i="14"/>
  <c r="V422" i="14"/>
  <c r="V394" i="14"/>
  <c r="V390" i="14"/>
  <c r="V362" i="14"/>
  <c r="V358" i="14"/>
  <c r="V330" i="14"/>
  <c r="V326" i="14"/>
  <c r="V551" i="14"/>
  <c r="V547" i="14"/>
  <c r="V519" i="14"/>
  <c r="V515" i="14"/>
  <c r="V487" i="14"/>
  <c r="V483" i="14"/>
  <c r="V455" i="14"/>
  <c r="V451" i="14"/>
  <c r="V423" i="14"/>
  <c r="V419" i="14"/>
  <c r="V391" i="14"/>
  <c r="V387" i="14"/>
  <c r="V359" i="14"/>
  <c r="V355" i="14"/>
  <c r="V327" i="14"/>
  <c r="V323" i="14"/>
  <c r="V560" i="14"/>
  <c r="V556" i="14"/>
  <c r="V528" i="14"/>
  <c r="V524" i="14"/>
  <c r="V496" i="14"/>
  <c r="V492" i="14"/>
  <c r="V464" i="14"/>
  <c r="V460" i="14"/>
  <c r="V432" i="14"/>
  <c r="V428" i="14"/>
  <c r="V400" i="14"/>
  <c r="V396" i="14"/>
  <c r="V368" i="14"/>
  <c r="V364" i="14"/>
  <c r="V336" i="14"/>
  <c r="V332" i="14"/>
  <c r="V561" i="14"/>
  <c r="V557" i="14"/>
  <c r="V529" i="14"/>
  <c r="V525" i="14"/>
  <c r="V497" i="14"/>
  <c r="V493" i="14"/>
  <c r="V465" i="14"/>
  <c r="V461" i="14"/>
  <c r="V433" i="14"/>
  <c r="V429" i="14"/>
  <c r="V401" i="14"/>
  <c r="V397" i="14"/>
  <c r="V369" i="14"/>
  <c r="V365" i="14"/>
  <c r="V337" i="14"/>
  <c r="V333" i="14"/>
  <c r="V578" i="14"/>
  <c r="V574" i="14"/>
  <c r="V546" i="14"/>
  <c r="V542" i="14"/>
  <c r="V514" i="14"/>
  <c r="V510" i="14"/>
  <c r="V482" i="14"/>
  <c r="V478" i="14"/>
  <c r="V450" i="14"/>
  <c r="V446" i="14"/>
  <c r="V418" i="14"/>
  <c r="V414" i="14"/>
  <c r="V386" i="14"/>
  <c r="V382" i="14"/>
  <c r="V354" i="14"/>
  <c r="V350" i="14"/>
  <c r="V577" i="14"/>
  <c r="V573" i="14"/>
  <c r="V545" i="14"/>
  <c r="V541" i="14"/>
  <c r="V513" i="14"/>
  <c r="V509" i="14"/>
  <c r="V481" i="14"/>
  <c r="V477" i="14"/>
  <c r="V449" i="14"/>
  <c r="V445" i="14"/>
  <c r="V417" i="14"/>
  <c r="V413" i="14"/>
  <c r="V385" i="14"/>
  <c r="V381" i="14"/>
  <c r="V353" i="14"/>
  <c r="V349" i="14"/>
  <c r="H42" i="14"/>
  <c r="H40" i="14"/>
  <c r="H38" i="14"/>
  <c r="H36" i="14"/>
  <c r="H41" i="14"/>
  <c r="H39" i="14"/>
  <c r="H37" i="14"/>
  <c r="H19" i="14"/>
  <c r="O44" i="2"/>
  <c r="BA4" i="11"/>
  <c r="BA6" i="11"/>
  <c r="AB92" i="18" l="1"/>
  <c r="H92" i="18" s="1"/>
  <c r="AD91" i="18"/>
  <c r="Z323" i="16"/>
  <c r="Z324" i="16"/>
  <c r="Z325" i="16"/>
  <c r="Z326" i="16"/>
  <c r="Z327" i="16"/>
  <c r="Z328" i="16"/>
  <c r="Z329" i="16"/>
  <c r="Z330" i="16"/>
  <c r="Z331" i="16"/>
  <c r="Z332" i="16"/>
  <c r="Z333" i="16"/>
  <c r="Z334" i="16"/>
  <c r="Z335" i="16"/>
  <c r="Z336" i="16"/>
  <c r="Z337" i="16"/>
  <c r="Z338" i="16"/>
  <c r="Z339" i="16"/>
  <c r="Z340" i="16"/>
  <c r="Z341" i="16"/>
  <c r="Z342" i="16"/>
  <c r="Z343" i="16"/>
  <c r="Z344" i="16"/>
  <c r="Z345" i="16"/>
  <c r="Z346" i="16"/>
  <c r="Z347" i="16"/>
  <c r="Z348" i="16"/>
  <c r="Z349" i="16"/>
  <c r="Z350" i="16"/>
  <c r="Z351" i="16"/>
  <c r="Z352" i="16"/>
  <c r="Z353" i="16"/>
  <c r="Z354" i="16"/>
  <c r="Z355" i="16"/>
  <c r="Z356" i="16"/>
  <c r="Z357" i="16"/>
  <c r="Z358" i="16"/>
  <c r="Z359" i="16"/>
  <c r="Z361" i="16"/>
  <c r="Z363" i="16"/>
  <c r="Z365" i="16"/>
  <c r="Z367" i="16"/>
  <c r="Z369" i="16"/>
  <c r="Z371" i="16"/>
  <c r="Z373" i="16"/>
  <c r="Z375" i="16"/>
  <c r="Z377" i="16"/>
  <c r="Z379" i="16"/>
  <c r="Z381" i="16"/>
  <c r="Z383" i="16"/>
  <c r="Z385" i="16"/>
  <c r="Z387" i="16"/>
  <c r="Z389" i="16"/>
  <c r="Z391" i="16"/>
  <c r="Z393" i="16"/>
  <c r="Z395" i="16"/>
  <c r="Z397" i="16"/>
  <c r="Z399" i="16"/>
  <c r="Z401" i="16"/>
  <c r="Z403" i="16"/>
  <c r="Z405" i="16"/>
  <c r="Z407" i="16"/>
  <c r="Z408" i="16"/>
  <c r="Z409" i="16"/>
  <c r="Z410" i="16"/>
  <c r="Z411" i="16"/>
  <c r="Z412" i="16"/>
  <c r="Z413" i="16"/>
  <c r="Z414" i="16"/>
  <c r="Z415" i="16"/>
  <c r="Z416" i="16"/>
  <c r="Z417" i="16"/>
  <c r="Z418" i="16"/>
  <c r="Z419" i="16"/>
  <c r="Z420" i="16"/>
  <c r="Z421" i="16"/>
  <c r="Z422" i="16"/>
  <c r="Z423" i="16"/>
  <c r="Z424" i="16"/>
  <c r="Z425" i="16"/>
  <c r="Z426" i="16"/>
  <c r="Z427" i="16"/>
  <c r="Z428" i="16"/>
  <c r="Z429" i="16"/>
  <c r="Z430" i="16"/>
  <c r="Z431" i="16"/>
  <c r="Z432" i="16"/>
  <c r="Z433" i="16"/>
  <c r="Z434" i="16"/>
  <c r="Z435" i="16"/>
  <c r="Z436" i="16"/>
  <c r="Z437" i="16"/>
  <c r="Z438" i="16"/>
  <c r="Z439" i="16"/>
  <c r="Z440" i="16"/>
  <c r="Z441" i="16"/>
  <c r="Z442" i="16"/>
  <c r="Z443" i="16"/>
  <c r="Z444" i="16"/>
  <c r="Z445" i="16"/>
  <c r="Z446" i="16"/>
  <c r="Z447" i="16"/>
  <c r="Z448" i="16"/>
  <c r="Z449" i="16"/>
  <c r="Z450" i="16"/>
  <c r="Z451" i="16"/>
  <c r="Z452" i="16"/>
  <c r="Z453" i="16"/>
  <c r="Z454" i="16"/>
  <c r="Z455" i="16"/>
  <c r="Z456" i="16"/>
  <c r="Z457" i="16"/>
  <c r="Z458" i="16"/>
  <c r="Z459" i="16"/>
  <c r="Z460" i="16"/>
  <c r="Z461" i="16"/>
  <c r="Z462" i="16"/>
  <c r="Z463" i="16"/>
  <c r="Z360" i="16"/>
  <c r="Z362" i="16"/>
  <c r="Z364" i="16"/>
  <c r="Z366" i="16"/>
  <c r="Z368" i="16"/>
  <c r="Z370" i="16"/>
  <c r="Z372" i="16"/>
  <c r="Z374" i="16"/>
  <c r="Z376" i="16"/>
  <c r="Z378" i="16"/>
  <c r="Z380" i="16"/>
  <c r="Z382" i="16"/>
  <c r="Z384" i="16"/>
  <c r="Z386" i="16"/>
  <c r="Z388" i="16"/>
  <c r="Z390" i="16"/>
  <c r="Z392" i="16"/>
  <c r="Z394" i="16"/>
  <c r="Z396" i="16"/>
  <c r="Z398" i="16"/>
  <c r="Z400" i="16"/>
  <c r="Z402" i="16"/>
  <c r="Z404" i="16"/>
  <c r="Z406" i="16"/>
  <c r="Z464" i="16"/>
  <c r="Z466" i="16"/>
  <c r="Z468" i="16"/>
  <c r="Z469" i="16"/>
  <c r="Z470" i="16"/>
  <c r="Z471" i="16"/>
  <c r="Z472" i="16"/>
  <c r="Z473" i="16"/>
  <c r="Z474" i="16"/>
  <c r="Z475" i="16"/>
  <c r="Z476" i="16"/>
  <c r="Z477" i="16"/>
  <c r="Z478" i="16"/>
  <c r="Z479" i="16"/>
  <c r="Z480" i="16"/>
  <c r="Z481" i="16"/>
  <c r="Z482" i="16"/>
  <c r="Z483" i="16"/>
  <c r="Z484" i="16"/>
  <c r="Z485" i="16"/>
  <c r="Z486" i="16"/>
  <c r="Z487" i="16"/>
  <c r="Z488" i="16"/>
  <c r="Z489" i="16"/>
  <c r="Z490" i="16"/>
  <c r="Z491" i="16"/>
  <c r="Z492" i="16"/>
  <c r="Z493" i="16"/>
  <c r="Z494" i="16"/>
  <c r="Z495" i="16"/>
  <c r="Z496" i="16"/>
  <c r="Z497" i="16"/>
  <c r="Z498" i="16"/>
  <c r="Z499" i="16"/>
  <c r="Z500" i="16"/>
  <c r="Z501" i="16"/>
  <c r="Z502" i="16"/>
  <c r="Z503" i="16"/>
  <c r="Z504" i="16"/>
  <c r="Z505" i="16"/>
  <c r="Z506" i="16"/>
  <c r="Z507" i="16"/>
  <c r="Z508" i="16"/>
  <c r="Z509" i="16"/>
  <c r="Z510" i="16"/>
  <c r="Z511" i="16"/>
  <c r="Z512" i="16"/>
  <c r="Z513" i="16"/>
  <c r="Z514" i="16"/>
  <c r="Z515" i="16"/>
  <c r="Z516" i="16"/>
  <c r="Z517" i="16"/>
  <c r="Z518" i="16"/>
  <c r="Z519" i="16"/>
  <c r="Z520" i="16"/>
  <c r="Z521" i="16"/>
  <c r="Z522" i="16"/>
  <c r="Z523" i="16"/>
  <c r="Z524" i="16"/>
  <c r="Z525" i="16"/>
  <c r="Z526" i="16"/>
  <c r="Z527" i="16"/>
  <c r="Z528" i="16"/>
  <c r="Z529" i="16"/>
  <c r="Z530" i="16"/>
  <c r="Z531" i="16"/>
  <c r="Z532" i="16"/>
  <c r="Z533" i="16"/>
  <c r="Z534" i="16"/>
  <c r="Z535" i="16"/>
  <c r="Z536" i="16"/>
  <c r="Z537" i="16"/>
  <c r="Z538" i="16"/>
  <c r="Z539" i="16"/>
  <c r="Z540" i="16"/>
  <c r="Z541" i="16"/>
  <c r="Z542" i="16"/>
  <c r="Z543" i="16"/>
  <c r="Z544" i="16"/>
  <c r="Z545" i="16"/>
  <c r="Z546" i="16"/>
  <c r="Z547" i="16"/>
  <c r="Z548" i="16"/>
  <c r="Z549" i="16"/>
  <c r="Z550" i="16"/>
  <c r="Z551" i="16"/>
  <c r="Z552" i="16"/>
  <c r="Z553" i="16"/>
  <c r="Z554" i="16"/>
  <c r="Z555" i="16"/>
  <c r="Z556" i="16"/>
  <c r="Z557" i="16"/>
  <c r="Z558" i="16"/>
  <c r="Z559" i="16"/>
  <c r="Z560" i="16"/>
  <c r="Z561" i="16"/>
  <c r="Z562" i="16"/>
  <c r="Z563" i="16"/>
  <c r="Z564" i="16"/>
  <c r="Z565" i="16"/>
  <c r="Z566" i="16"/>
  <c r="Z567" i="16"/>
  <c r="Z568" i="16"/>
  <c r="Z569" i="16"/>
  <c r="Z570" i="16"/>
  <c r="Z571" i="16"/>
  <c r="Z572" i="16"/>
  <c r="Z573" i="16"/>
  <c r="Z574" i="16"/>
  <c r="Z575" i="16"/>
  <c r="Z576" i="16"/>
  <c r="Z577" i="16"/>
  <c r="Z578" i="16"/>
  <c r="Z465" i="16"/>
  <c r="Z467" i="16"/>
  <c r="AA340" i="14"/>
  <c r="AA344" i="14"/>
  <c r="AA372" i="14"/>
  <c r="AA376" i="14"/>
  <c r="AA404" i="14"/>
  <c r="AA408" i="14"/>
  <c r="AA436" i="14"/>
  <c r="AA440" i="14"/>
  <c r="AA468" i="14"/>
  <c r="AA472" i="14"/>
  <c r="AA500" i="14"/>
  <c r="AA504" i="14"/>
  <c r="AA532" i="14"/>
  <c r="AA536" i="14"/>
  <c r="AA564" i="14"/>
  <c r="AA568" i="14"/>
  <c r="AA339" i="14"/>
  <c r="AA343" i="14"/>
  <c r="AA371" i="14"/>
  <c r="AA375" i="14"/>
  <c r="AA403" i="14"/>
  <c r="AA407" i="14"/>
  <c r="AA435" i="14"/>
  <c r="AA439" i="14"/>
  <c r="AA467" i="14"/>
  <c r="AA471" i="14"/>
  <c r="AA499" i="14"/>
  <c r="AA503" i="14"/>
  <c r="AA531" i="14"/>
  <c r="AA535" i="14"/>
  <c r="AA563" i="14"/>
  <c r="AA567" i="14"/>
  <c r="AA342" i="14"/>
  <c r="AA346" i="14"/>
  <c r="AA374" i="14"/>
  <c r="AA378" i="14"/>
  <c r="AA406" i="14"/>
  <c r="AA410" i="14"/>
  <c r="AA438" i="14"/>
  <c r="AA442" i="14"/>
  <c r="AA470" i="14"/>
  <c r="AA474" i="14"/>
  <c r="AA502" i="14"/>
  <c r="AA506" i="14"/>
  <c r="AA534" i="14"/>
  <c r="AA538" i="14"/>
  <c r="AA566" i="14"/>
  <c r="AA570" i="14"/>
  <c r="AA341" i="14"/>
  <c r="AA345" i="14"/>
  <c r="AA373" i="14"/>
  <c r="AA377" i="14"/>
  <c r="AA405" i="14"/>
  <c r="AA409" i="14"/>
  <c r="AA437" i="14"/>
  <c r="AA441" i="14"/>
  <c r="AA469" i="14"/>
  <c r="AA473" i="14"/>
  <c r="AA501" i="14"/>
  <c r="AA505" i="14"/>
  <c r="AA533" i="14"/>
  <c r="AA537" i="14"/>
  <c r="AA565" i="14"/>
  <c r="AA569" i="14"/>
  <c r="AA348" i="14"/>
  <c r="AA352" i="14"/>
  <c r="AA380" i="14"/>
  <c r="AA384" i="14"/>
  <c r="AA412" i="14"/>
  <c r="AA416" i="14"/>
  <c r="AA444" i="14"/>
  <c r="AA448" i="14"/>
  <c r="AA476" i="14"/>
  <c r="AA480" i="14"/>
  <c r="AA508" i="14"/>
  <c r="AA512" i="14"/>
  <c r="AA540" i="14"/>
  <c r="AA544" i="14"/>
  <c r="AA572" i="14"/>
  <c r="AA576" i="14"/>
  <c r="AA347" i="14"/>
  <c r="AA351" i="14"/>
  <c r="AA379" i="14"/>
  <c r="AA383" i="14"/>
  <c r="AA411" i="14"/>
  <c r="AA415" i="14"/>
  <c r="AA443" i="14"/>
  <c r="AA447" i="14"/>
  <c r="AA475" i="14"/>
  <c r="AA479" i="14"/>
  <c r="AA507" i="14"/>
  <c r="AA511" i="14"/>
  <c r="AA539" i="14"/>
  <c r="AA543" i="14"/>
  <c r="AA571" i="14"/>
  <c r="AA575" i="14"/>
  <c r="AA332" i="14"/>
  <c r="AA336" i="14"/>
  <c r="AA364" i="14"/>
  <c r="AA368" i="14"/>
  <c r="AA396" i="14"/>
  <c r="AA400" i="14"/>
  <c r="AA428" i="14"/>
  <c r="AA432" i="14"/>
  <c r="AA460" i="14"/>
  <c r="AA464" i="14"/>
  <c r="AA492" i="14"/>
  <c r="AA496" i="14"/>
  <c r="AA524" i="14"/>
  <c r="AA528" i="14"/>
  <c r="AA556" i="14"/>
  <c r="AA560" i="14"/>
  <c r="AA331" i="14"/>
  <c r="AA335" i="14"/>
  <c r="AA363" i="14"/>
  <c r="AA367" i="14"/>
  <c r="AA395" i="14"/>
  <c r="AA399" i="14"/>
  <c r="AA427" i="14"/>
  <c r="AA431" i="14"/>
  <c r="AA459" i="14"/>
  <c r="AA463" i="14"/>
  <c r="AA491" i="14"/>
  <c r="AA495" i="14"/>
  <c r="AA523" i="14"/>
  <c r="AA527" i="14"/>
  <c r="AA555" i="14"/>
  <c r="AA559" i="14"/>
  <c r="AA326" i="14"/>
  <c r="AA330" i="14"/>
  <c r="AA358" i="14"/>
  <c r="AA362" i="14"/>
  <c r="AA390" i="14"/>
  <c r="AA394" i="14"/>
  <c r="AA422" i="14"/>
  <c r="AA426" i="14"/>
  <c r="AA454" i="14"/>
  <c r="AA458" i="14"/>
  <c r="AA486" i="14"/>
  <c r="AA490" i="14"/>
  <c r="AA518" i="14"/>
  <c r="AA522" i="14"/>
  <c r="AA550" i="14"/>
  <c r="AA554" i="14"/>
  <c r="AA325" i="14"/>
  <c r="AA329" i="14"/>
  <c r="AA357" i="14"/>
  <c r="AA361" i="14"/>
  <c r="AA389" i="14"/>
  <c r="AA393" i="14"/>
  <c r="AA421" i="14"/>
  <c r="AA425" i="14"/>
  <c r="AA453" i="14"/>
  <c r="AA457" i="14"/>
  <c r="AA485" i="14"/>
  <c r="AA489" i="14"/>
  <c r="AA517" i="14"/>
  <c r="AA521" i="14"/>
  <c r="AA549" i="14"/>
  <c r="AA553" i="14"/>
  <c r="AA350" i="14"/>
  <c r="AA354" i="14"/>
  <c r="AA382" i="14"/>
  <c r="AA386" i="14"/>
  <c r="AA414" i="14"/>
  <c r="AA418" i="14"/>
  <c r="AA446" i="14"/>
  <c r="AA450" i="14"/>
  <c r="AA478" i="14"/>
  <c r="AA482" i="14"/>
  <c r="AA510" i="14"/>
  <c r="AA514" i="14"/>
  <c r="AA542" i="14"/>
  <c r="AA546" i="14"/>
  <c r="AA574" i="14"/>
  <c r="AA578" i="14"/>
  <c r="AA349" i="14"/>
  <c r="AA353" i="14"/>
  <c r="AA381" i="14"/>
  <c r="AA385" i="14"/>
  <c r="AA413" i="14"/>
  <c r="AA417" i="14"/>
  <c r="AA445" i="14"/>
  <c r="AA449" i="14"/>
  <c r="AA477" i="14"/>
  <c r="AA481" i="14"/>
  <c r="AA509" i="14"/>
  <c r="AA513" i="14"/>
  <c r="AA541" i="14"/>
  <c r="AA545" i="14"/>
  <c r="AA573" i="14"/>
  <c r="AA577" i="14"/>
  <c r="AA334" i="14"/>
  <c r="AA338" i="14"/>
  <c r="AA366" i="14"/>
  <c r="AA370" i="14"/>
  <c r="AA398" i="14"/>
  <c r="AA402" i="14"/>
  <c r="AA430" i="14"/>
  <c r="AA434" i="14"/>
  <c r="AA462" i="14"/>
  <c r="AA466" i="14"/>
  <c r="AA494" i="14"/>
  <c r="AA498" i="14"/>
  <c r="AA526" i="14"/>
  <c r="AA530" i="14"/>
  <c r="AA558" i="14"/>
  <c r="AA562" i="14"/>
  <c r="AA333" i="14"/>
  <c r="AA337" i="14"/>
  <c r="AA365" i="14"/>
  <c r="AA369" i="14"/>
  <c r="AA397" i="14"/>
  <c r="AA401" i="14"/>
  <c r="AA429" i="14"/>
  <c r="AA433" i="14"/>
  <c r="AA461" i="14"/>
  <c r="AA465" i="14"/>
  <c r="AA493" i="14"/>
  <c r="AA497" i="14"/>
  <c r="AA525" i="14"/>
  <c r="AA529" i="14"/>
  <c r="AA557" i="14"/>
  <c r="AA561" i="14"/>
  <c r="AA324" i="14"/>
  <c r="AA328" i="14"/>
  <c r="AA356" i="14"/>
  <c r="AA360" i="14"/>
  <c r="AA388" i="14"/>
  <c r="AA392" i="14"/>
  <c r="AA420" i="14"/>
  <c r="AA424" i="14"/>
  <c r="AA452" i="14"/>
  <c r="AA456" i="14"/>
  <c r="AA484" i="14"/>
  <c r="AA488" i="14"/>
  <c r="AA516" i="14"/>
  <c r="AA520" i="14"/>
  <c r="AA548" i="14"/>
  <c r="AA552" i="14"/>
  <c r="AA323" i="14"/>
  <c r="AA327" i="14"/>
  <c r="AA355" i="14"/>
  <c r="AA359" i="14"/>
  <c r="AA387" i="14"/>
  <c r="AA391" i="14"/>
  <c r="AA419" i="14"/>
  <c r="AA423" i="14"/>
  <c r="AA451" i="14"/>
  <c r="AA455" i="14"/>
  <c r="AA483" i="14"/>
  <c r="AA487" i="14"/>
  <c r="AA515" i="14"/>
  <c r="AA519" i="14"/>
  <c r="AA547" i="14"/>
  <c r="AA551" i="14"/>
  <c r="O45" i="2"/>
  <c r="Y579" i="16"/>
  <c r="Y580" i="16"/>
  <c r="Y581" i="16"/>
  <c r="Y582" i="16"/>
  <c r="Y583" i="16"/>
  <c r="Y584" i="16"/>
  <c r="Y585" i="16"/>
  <c r="Y586" i="16"/>
  <c r="Y587" i="16"/>
  <c r="Y588" i="16"/>
  <c r="Y589" i="16"/>
  <c r="Y590" i="16"/>
  <c r="Y591" i="16"/>
  <c r="Y592" i="16"/>
  <c r="Y593" i="16"/>
  <c r="Y594" i="16"/>
  <c r="Y595" i="16"/>
  <c r="Y596" i="16"/>
  <c r="Y597" i="16"/>
  <c r="Y598" i="16"/>
  <c r="Y599" i="16"/>
  <c r="Y600" i="16"/>
  <c r="Y601" i="16"/>
  <c r="Y602" i="16"/>
  <c r="Y603" i="16"/>
  <c r="Y604" i="16"/>
  <c r="Y605" i="16"/>
  <c r="Y606" i="16"/>
  <c r="Y607" i="16"/>
  <c r="Y608" i="16"/>
  <c r="Y609" i="16"/>
  <c r="Y610" i="16"/>
  <c r="Y611" i="16"/>
  <c r="Y612" i="16"/>
  <c r="Y613" i="16"/>
  <c r="Y614" i="16"/>
  <c r="Y615" i="16"/>
  <c r="Y616" i="16"/>
  <c r="Y617" i="16"/>
  <c r="Y618" i="16"/>
  <c r="Y619" i="16"/>
  <c r="Y620" i="16"/>
  <c r="Y621" i="16"/>
  <c r="Y622" i="16"/>
  <c r="Y623" i="16"/>
  <c r="Y624" i="16"/>
  <c r="Y625" i="16"/>
  <c r="Y626" i="16"/>
  <c r="Y627" i="16"/>
  <c r="Y628" i="16"/>
  <c r="Y629" i="16"/>
  <c r="Y630" i="16"/>
  <c r="Y631" i="16"/>
  <c r="Y632" i="16"/>
  <c r="Y633" i="16"/>
  <c r="Y634" i="16"/>
  <c r="Y635" i="16"/>
  <c r="Y636" i="16"/>
  <c r="Y637" i="16"/>
  <c r="Y638" i="16"/>
  <c r="Y639" i="16"/>
  <c r="Y640" i="16"/>
  <c r="Y641" i="16"/>
  <c r="Y642" i="16"/>
  <c r="Z596" i="14"/>
  <c r="Z600" i="14"/>
  <c r="Z628" i="14"/>
  <c r="Z632" i="14"/>
  <c r="Z595" i="14"/>
  <c r="Z599" i="14"/>
  <c r="Z627" i="14"/>
  <c r="Z631" i="14"/>
  <c r="Z598" i="14"/>
  <c r="Z602" i="14"/>
  <c r="Z630" i="14"/>
  <c r="Z634" i="14"/>
  <c r="Z597" i="14"/>
  <c r="Z601" i="14"/>
  <c r="Z629" i="14"/>
  <c r="Z633" i="14"/>
  <c r="Z604" i="14"/>
  <c r="Z608" i="14"/>
  <c r="Z636" i="14"/>
  <c r="Z640" i="14"/>
  <c r="Z603" i="14"/>
  <c r="Z607" i="14"/>
  <c r="Z635" i="14"/>
  <c r="Z639" i="14"/>
  <c r="Z588" i="14"/>
  <c r="Z592" i="14"/>
  <c r="Z620" i="14"/>
  <c r="Z624" i="14"/>
  <c r="Z587" i="14"/>
  <c r="Z591" i="14"/>
  <c r="Z619" i="14"/>
  <c r="Z623" i="14"/>
  <c r="Z582" i="14"/>
  <c r="Z586" i="14"/>
  <c r="Z614" i="14"/>
  <c r="Z618" i="14"/>
  <c r="Z581" i="14"/>
  <c r="Z585" i="14"/>
  <c r="Z613" i="14"/>
  <c r="Z617" i="14"/>
  <c r="Z606" i="14"/>
  <c r="Z610" i="14"/>
  <c r="Z638" i="14"/>
  <c r="Z642" i="14"/>
  <c r="Z605" i="14"/>
  <c r="Z609" i="14"/>
  <c r="Z637" i="14"/>
  <c r="Z641" i="14"/>
  <c r="Z590" i="14"/>
  <c r="Z594" i="14"/>
  <c r="Z622" i="14"/>
  <c r="Z626" i="14"/>
  <c r="Z589" i="14"/>
  <c r="Z593" i="14"/>
  <c r="Z621" i="14"/>
  <c r="Z625" i="14"/>
  <c r="Z580" i="14"/>
  <c r="Z584" i="14"/>
  <c r="Z612" i="14"/>
  <c r="Z616" i="14"/>
  <c r="Z579" i="14"/>
  <c r="Z583" i="14"/>
  <c r="Z611" i="14"/>
  <c r="Z615" i="14"/>
  <c r="X579" i="16"/>
  <c r="X581" i="16"/>
  <c r="X583" i="16"/>
  <c r="X585" i="16"/>
  <c r="X587" i="16"/>
  <c r="X589" i="16"/>
  <c r="X591" i="16"/>
  <c r="X593" i="16"/>
  <c r="X595" i="16"/>
  <c r="X597" i="16"/>
  <c r="X599" i="16"/>
  <c r="X601" i="16"/>
  <c r="X603" i="16"/>
  <c r="X605" i="16"/>
  <c r="X607" i="16"/>
  <c r="X609" i="16"/>
  <c r="X611" i="16"/>
  <c r="X613" i="16"/>
  <c r="X615" i="16"/>
  <c r="X617" i="16"/>
  <c r="X619" i="16"/>
  <c r="X621" i="16"/>
  <c r="X623" i="16"/>
  <c r="X625" i="16"/>
  <c r="X627" i="16"/>
  <c r="X580" i="16"/>
  <c r="X582" i="16"/>
  <c r="X584" i="16"/>
  <c r="X586" i="16"/>
  <c r="X588" i="16"/>
  <c r="X590" i="16"/>
  <c r="X592" i="16"/>
  <c r="X594" i="16"/>
  <c r="X596" i="16"/>
  <c r="X598" i="16"/>
  <c r="X600" i="16"/>
  <c r="X602" i="16"/>
  <c r="X604" i="16"/>
  <c r="X606" i="16"/>
  <c r="X608" i="16"/>
  <c r="X610" i="16"/>
  <c r="X612" i="16"/>
  <c r="X614" i="16"/>
  <c r="X616" i="16"/>
  <c r="X618" i="16"/>
  <c r="X620" i="16"/>
  <c r="X622" i="16"/>
  <c r="X624" i="16"/>
  <c r="X626" i="16"/>
  <c r="X629" i="16"/>
  <c r="X631" i="16"/>
  <c r="X633" i="16"/>
  <c r="X635" i="16"/>
  <c r="X637" i="16"/>
  <c r="X639" i="16"/>
  <c r="X641" i="16"/>
  <c r="X628" i="16"/>
  <c r="X630" i="16"/>
  <c r="X632" i="16"/>
  <c r="X634" i="16"/>
  <c r="X636" i="16"/>
  <c r="X638" i="16"/>
  <c r="X640" i="16"/>
  <c r="X642" i="16"/>
  <c r="Y634" i="14"/>
  <c r="Y630" i="14"/>
  <c r="Y602" i="14"/>
  <c r="Y598" i="14"/>
  <c r="Y633" i="14"/>
  <c r="Y629" i="14"/>
  <c r="Y601" i="14"/>
  <c r="Y597" i="14"/>
  <c r="Y632" i="14"/>
  <c r="Y628" i="14"/>
  <c r="Y600" i="14"/>
  <c r="Y596" i="14"/>
  <c r="Y631" i="14"/>
  <c r="Y627" i="14"/>
  <c r="Y599" i="14"/>
  <c r="Y595" i="14"/>
  <c r="Y640" i="14"/>
  <c r="Y636" i="14"/>
  <c r="Y608" i="14"/>
  <c r="Y604" i="14"/>
  <c r="Y639" i="14"/>
  <c r="Y635" i="14"/>
  <c r="Y607" i="14"/>
  <c r="Y603" i="14"/>
  <c r="Y624" i="14"/>
  <c r="Y620" i="14"/>
  <c r="Y592" i="14"/>
  <c r="Y588" i="14"/>
  <c r="Y642" i="14"/>
  <c r="Y638" i="14"/>
  <c r="Y610" i="14"/>
  <c r="Y606" i="14"/>
  <c r="Y641" i="14"/>
  <c r="Y637" i="14"/>
  <c r="Y609" i="14"/>
  <c r="Y605" i="14"/>
  <c r="Y626" i="14"/>
  <c r="Y622" i="14"/>
  <c r="Y594" i="14"/>
  <c r="Y590" i="14"/>
  <c r="Y623" i="14"/>
  <c r="Y619" i="14"/>
  <c r="Y591" i="14"/>
  <c r="Y587" i="14"/>
  <c r="Y618" i="14"/>
  <c r="Y614" i="14"/>
  <c r="Y586" i="14"/>
  <c r="Y582" i="14"/>
  <c r="Y615" i="14"/>
  <c r="Y611" i="14"/>
  <c r="Y583" i="14"/>
  <c r="Y579" i="14"/>
  <c r="Y625" i="14"/>
  <c r="Y621" i="14"/>
  <c r="Y593" i="14"/>
  <c r="Y589" i="14"/>
  <c r="Y616" i="14"/>
  <c r="Y612" i="14"/>
  <c r="Y584" i="14"/>
  <c r="Y580" i="14"/>
  <c r="Y617" i="14"/>
  <c r="Y613" i="14"/>
  <c r="Y585" i="14"/>
  <c r="Y581" i="14"/>
  <c r="W579" i="16"/>
  <c r="W580" i="16"/>
  <c r="W581" i="16"/>
  <c r="W582" i="16"/>
  <c r="W583" i="16"/>
  <c r="W584" i="16"/>
  <c r="W585" i="16"/>
  <c r="W586" i="16"/>
  <c r="W587" i="16"/>
  <c r="W588" i="16"/>
  <c r="W589" i="16"/>
  <c r="W590" i="16"/>
  <c r="W591" i="16"/>
  <c r="W592" i="16"/>
  <c r="W593" i="16"/>
  <c r="W594" i="16"/>
  <c r="W595" i="16"/>
  <c r="W596" i="16"/>
  <c r="W597" i="16"/>
  <c r="W598" i="16"/>
  <c r="W599" i="16"/>
  <c r="W600" i="16"/>
  <c r="W601" i="16"/>
  <c r="W602" i="16"/>
  <c r="W603" i="16"/>
  <c r="W604" i="16"/>
  <c r="W605" i="16"/>
  <c r="W606" i="16"/>
  <c r="W607" i="16"/>
  <c r="W608" i="16"/>
  <c r="W609" i="16"/>
  <c r="W610" i="16"/>
  <c r="W611" i="16"/>
  <c r="W612" i="16"/>
  <c r="W613" i="16"/>
  <c r="W614" i="16"/>
  <c r="W615" i="16"/>
  <c r="W616" i="16"/>
  <c r="W617" i="16"/>
  <c r="W618" i="16"/>
  <c r="W619" i="16"/>
  <c r="W620" i="16"/>
  <c r="W621" i="16"/>
  <c r="W622" i="16"/>
  <c r="W623" i="16"/>
  <c r="W624" i="16"/>
  <c r="W625" i="16"/>
  <c r="W626" i="16"/>
  <c r="W627" i="16"/>
  <c r="W628" i="16"/>
  <c r="W629" i="16"/>
  <c r="W630" i="16"/>
  <c r="W631" i="16"/>
  <c r="W632" i="16"/>
  <c r="W633" i="16"/>
  <c r="W634" i="16"/>
  <c r="W635" i="16"/>
  <c r="W636" i="16"/>
  <c r="W637" i="16"/>
  <c r="W638" i="16"/>
  <c r="W639" i="16"/>
  <c r="W640" i="16"/>
  <c r="W641" i="16"/>
  <c r="W642" i="16"/>
  <c r="X633" i="14"/>
  <c r="X629" i="14"/>
  <c r="X601" i="14"/>
  <c r="X597" i="14"/>
  <c r="X632" i="14"/>
  <c r="X628" i="14"/>
  <c r="X600" i="14"/>
  <c r="X596" i="14"/>
  <c r="X631" i="14"/>
  <c r="X627" i="14"/>
  <c r="X599" i="14"/>
  <c r="X595" i="14"/>
  <c r="X634" i="14"/>
  <c r="X630" i="14"/>
  <c r="X602" i="14"/>
  <c r="X598" i="14"/>
  <c r="X639" i="14"/>
  <c r="X635" i="14"/>
  <c r="X607" i="14"/>
  <c r="X603" i="14"/>
  <c r="X640" i="14"/>
  <c r="X636" i="14"/>
  <c r="X608" i="14"/>
  <c r="X604" i="14"/>
  <c r="X623" i="14"/>
  <c r="X619" i="14"/>
  <c r="X591" i="14"/>
  <c r="X587" i="14"/>
  <c r="X641" i="14"/>
  <c r="X637" i="14"/>
  <c r="X609" i="14"/>
  <c r="X605" i="14"/>
  <c r="X642" i="14"/>
  <c r="X638" i="14"/>
  <c r="X610" i="14"/>
  <c r="X606" i="14"/>
  <c r="X625" i="14"/>
  <c r="X621" i="14"/>
  <c r="X593" i="14"/>
  <c r="X589" i="14"/>
  <c r="X626" i="14"/>
  <c r="X622" i="14"/>
  <c r="X594" i="14"/>
  <c r="X590" i="14"/>
  <c r="X617" i="14"/>
  <c r="X613" i="14"/>
  <c r="X585" i="14"/>
  <c r="X581" i="14"/>
  <c r="X618" i="14"/>
  <c r="X614" i="14"/>
  <c r="X586" i="14"/>
  <c r="X582" i="14"/>
  <c r="X624" i="14"/>
  <c r="X620" i="14"/>
  <c r="X592" i="14"/>
  <c r="X588" i="14"/>
  <c r="X615" i="14"/>
  <c r="X611" i="14"/>
  <c r="X583" i="14"/>
  <c r="X579" i="14"/>
  <c r="X616" i="14"/>
  <c r="X612" i="14"/>
  <c r="X584" i="14"/>
  <c r="X580" i="14"/>
  <c r="V579" i="16"/>
  <c r="V581" i="16"/>
  <c r="V583" i="16"/>
  <c r="V585" i="16"/>
  <c r="V587" i="16"/>
  <c r="V589" i="16"/>
  <c r="V591" i="16"/>
  <c r="V593" i="16"/>
  <c r="V595" i="16"/>
  <c r="V597" i="16"/>
  <c r="V599" i="16"/>
  <c r="V601" i="16"/>
  <c r="V603" i="16"/>
  <c r="V605" i="16"/>
  <c r="V607" i="16"/>
  <c r="V609" i="16"/>
  <c r="V611" i="16"/>
  <c r="V613" i="16"/>
  <c r="V615" i="16"/>
  <c r="V617" i="16"/>
  <c r="V619" i="16"/>
  <c r="V621" i="16"/>
  <c r="V623" i="16"/>
  <c r="V625" i="16"/>
  <c r="V627" i="16"/>
  <c r="V629" i="16"/>
  <c r="V631" i="16"/>
  <c r="V633" i="16"/>
  <c r="V635" i="16"/>
  <c r="V637" i="16"/>
  <c r="V639" i="16"/>
  <c r="V641" i="16"/>
  <c r="V580" i="16"/>
  <c r="V582" i="16"/>
  <c r="V584" i="16"/>
  <c r="V586" i="16"/>
  <c r="V588" i="16"/>
  <c r="V590" i="16"/>
  <c r="V592" i="16"/>
  <c r="V594" i="16"/>
  <c r="V596" i="16"/>
  <c r="V598" i="16"/>
  <c r="V600" i="16"/>
  <c r="V602" i="16"/>
  <c r="V604" i="16"/>
  <c r="V606" i="16"/>
  <c r="V608" i="16"/>
  <c r="V610" i="16"/>
  <c r="V612" i="16"/>
  <c r="V614" i="16"/>
  <c r="V616" i="16"/>
  <c r="V618" i="16"/>
  <c r="V620" i="16"/>
  <c r="V622" i="16"/>
  <c r="V624" i="16"/>
  <c r="V626" i="16"/>
  <c r="V628" i="16"/>
  <c r="V630" i="16"/>
  <c r="V632" i="16"/>
  <c r="V634" i="16"/>
  <c r="V636" i="16"/>
  <c r="V638" i="16"/>
  <c r="V640" i="16"/>
  <c r="V642" i="16"/>
  <c r="W633" i="14"/>
  <c r="W629" i="14"/>
  <c r="W601" i="14"/>
  <c r="W597" i="14"/>
  <c r="W632" i="14"/>
  <c r="W628" i="14"/>
  <c r="W600" i="14"/>
  <c r="W596" i="14"/>
  <c r="W631" i="14"/>
  <c r="W627" i="14"/>
  <c r="W599" i="14"/>
  <c r="W595" i="14"/>
  <c r="W634" i="14"/>
  <c r="W630" i="14"/>
  <c r="W602" i="14"/>
  <c r="W598" i="14"/>
  <c r="W641" i="14"/>
  <c r="W637" i="14"/>
  <c r="W609" i="14"/>
  <c r="W605" i="14"/>
  <c r="W642" i="14"/>
  <c r="W638" i="14"/>
  <c r="W610" i="14"/>
  <c r="W606" i="14"/>
  <c r="W625" i="14"/>
  <c r="W621" i="14"/>
  <c r="W593" i="14"/>
  <c r="W589" i="14"/>
  <c r="W626" i="14"/>
  <c r="W622" i="14"/>
  <c r="W594" i="14"/>
  <c r="W590" i="14"/>
  <c r="W617" i="14"/>
  <c r="W613" i="14"/>
  <c r="W585" i="14"/>
  <c r="W581" i="14"/>
  <c r="W618" i="14"/>
  <c r="W614" i="14"/>
  <c r="W586" i="14"/>
  <c r="W582" i="14"/>
  <c r="W639" i="14"/>
  <c r="W635" i="14"/>
  <c r="W607" i="14"/>
  <c r="W603" i="14"/>
  <c r="W640" i="14"/>
  <c r="W636" i="14"/>
  <c r="W608" i="14"/>
  <c r="W604" i="14"/>
  <c r="W623" i="14"/>
  <c r="W619" i="14"/>
  <c r="W591" i="14"/>
  <c r="W587" i="14"/>
  <c r="W624" i="14"/>
  <c r="W620" i="14"/>
  <c r="W592" i="14"/>
  <c r="W588" i="14"/>
  <c r="W615" i="14"/>
  <c r="W611" i="14"/>
  <c r="W583" i="14"/>
  <c r="W579" i="14"/>
  <c r="W616" i="14"/>
  <c r="W612" i="14"/>
  <c r="W584" i="14"/>
  <c r="W580" i="14"/>
  <c r="U579" i="16"/>
  <c r="U580" i="16"/>
  <c r="U581" i="16"/>
  <c r="U582" i="16"/>
  <c r="U583" i="16"/>
  <c r="U584" i="16"/>
  <c r="U585" i="16"/>
  <c r="U586" i="16"/>
  <c r="U587" i="16"/>
  <c r="U588" i="16"/>
  <c r="U589" i="16"/>
  <c r="U590" i="16"/>
  <c r="U591" i="16"/>
  <c r="U592" i="16"/>
  <c r="U593" i="16"/>
  <c r="U594" i="16"/>
  <c r="U595" i="16"/>
  <c r="U596" i="16"/>
  <c r="U597" i="16"/>
  <c r="U598" i="16"/>
  <c r="U599" i="16"/>
  <c r="U600" i="16"/>
  <c r="U601" i="16"/>
  <c r="U602" i="16"/>
  <c r="U603" i="16"/>
  <c r="U604" i="16"/>
  <c r="U605" i="16"/>
  <c r="U606" i="16"/>
  <c r="U607" i="16"/>
  <c r="U608" i="16"/>
  <c r="U609" i="16"/>
  <c r="U610" i="16"/>
  <c r="U611" i="16"/>
  <c r="U612" i="16"/>
  <c r="U613" i="16"/>
  <c r="U614" i="16"/>
  <c r="U615" i="16"/>
  <c r="U616" i="16"/>
  <c r="U617" i="16"/>
  <c r="U618" i="16"/>
  <c r="U619" i="16"/>
  <c r="U620" i="16"/>
  <c r="U621" i="16"/>
  <c r="U622" i="16"/>
  <c r="U623" i="16"/>
  <c r="U624" i="16"/>
  <c r="U625" i="16"/>
  <c r="U626" i="16"/>
  <c r="U627" i="16"/>
  <c r="U628" i="16"/>
  <c r="U629" i="16"/>
  <c r="U630" i="16"/>
  <c r="U631" i="16"/>
  <c r="U632" i="16"/>
  <c r="U633" i="16"/>
  <c r="U634" i="16"/>
  <c r="U635" i="16"/>
  <c r="U636" i="16"/>
  <c r="U637" i="16"/>
  <c r="U638" i="16"/>
  <c r="U639" i="16"/>
  <c r="U640" i="16"/>
  <c r="U641" i="16"/>
  <c r="U642" i="16"/>
  <c r="V632" i="14"/>
  <c r="V628" i="14"/>
  <c r="V600" i="14"/>
  <c r="V596" i="14"/>
  <c r="V631" i="14"/>
  <c r="V627" i="14"/>
  <c r="V599" i="14"/>
  <c r="V595" i="14"/>
  <c r="V634" i="14"/>
  <c r="V630" i="14"/>
  <c r="V602" i="14"/>
  <c r="V598" i="14"/>
  <c r="V633" i="14"/>
  <c r="V629" i="14"/>
  <c r="V601" i="14"/>
  <c r="V597" i="14"/>
  <c r="V605" i="14"/>
  <c r="V609" i="14"/>
  <c r="V637" i="14"/>
  <c r="V641" i="14"/>
  <c r="V606" i="14"/>
  <c r="V610" i="14"/>
  <c r="V638" i="14"/>
  <c r="V642" i="14"/>
  <c r="V589" i="14"/>
  <c r="V593" i="14"/>
  <c r="V621" i="14"/>
  <c r="V625" i="14"/>
  <c r="V588" i="14"/>
  <c r="V592" i="14"/>
  <c r="V620" i="14"/>
  <c r="V624" i="14"/>
  <c r="V579" i="14"/>
  <c r="V583" i="14"/>
  <c r="V611" i="14"/>
  <c r="V615" i="14"/>
  <c r="V582" i="14"/>
  <c r="V586" i="14"/>
  <c r="V614" i="14"/>
  <c r="V618" i="14"/>
  <c r="V603" i="14"/>
  <c r="V607" i="14"/>
  <c r="V635" i="14"/>
  <c r="V639" i="14"/>
  <c r="V604" i="14"/>
  <c r="V608" i="14"/>
  <c r="V636" i="14"/>
  <c r="V640" i="14"/>
  <c r="V587" i="14"/>
  <c r="V591" i="14"/>
  <c r="V619" i="14"/>
  <c r="V623" i="14"/>
  <c r="V590" i="14"/>
  <c r="V594" i="14"/>
  <c r="V622" i="14"/>
  <c r="V626" i="14"/>
  <c r="V581" i="14"/>
  <c r="V585" i="14"/>
  <c r="V613" i="14"/>
  <c r="V617" i="14"/>
  <c r="V580" i="14"/>
  <c r="V584" i="14"/>
  <c r="V612" i="14"/>
  <c r="V616" i="14"/>
  <c r="BA11" i="11"/>
  <c r="M4" i="14"/>
  <c r="M6" i="14"/>
  <c r="M8" i="14"/>
  <c r="M10" i="14"/>
  <c r="M36" i="14"/>
  <c r="M38" i="14"/>
  <c r="M40" i="14"/>
  <c r="M42" i="14"/>
  <c r="M68" i="14"/>
  <c r="M70" i="14"/>
  <c r="M72" i="14"/>
  <c r="M74" i="14"/>
  <c r="M100" i="14"/>
  <c r="M102" i="14"/>
  <c r="M104" i="14"/>
  <c r="M106" i="14"/>
  <c r="M132" i="14"/>
  <c r="M134" i="14"/>
  <c r="M136" i="14"/>
  <c r="M138" i="14"/>
  <c r="M164" i="14"/>
  <c r="M166" i="14"/>
  <c r="M168" i="14"/>
  <c r="M170" i="14"/>
  <c r="M196" i="14"/>
  <c r="M198" i="14"/>
  <c r="M200" i="14"/>
  <c r="M202" i="14"/>
  <c r="M228" i="14"/>
  <c r="M230" i="14"/>
  <c r="M232" i="14"/>
  <c r="M234" i="14"/>
  <c r="M260" i="14"/>
  <c r="M262" i="14"/>
  <c r="M264" i="14"/>
  <c r="M266" i="14"/>
  <c r="M292" i="14"/>
  <c r="M294" i="14"/>
  <c r="M296" i="14"/>
  <c r="M298" i="14"/>
  <c r="M324" i="14"/>
  <c r="M326" i="14"/>
  <c r="M328" i="14"/>
  <c r="M330" i="14"/>
  <c r="M356" i="14"/>
  <c r="M358" i="14"/>
  <c r="M360" i="14"/>
  <c r="M362" i="14"/>
  <c r="M388" i="14"/>
  <c r="M390" i="14"/>
  <c r="M392" i="14"/>
  <c r="M394" i="14"/>
  <c r="M420" i="14"/>
  <c r="M422" i="14"/>
  <c r="M424" i="14"/>
  <c r="M426" i="14"/>
  <c r="M452" i="14"/>
  <c r="M454" i="14"/>
  <c r="M456" i="14"/>
  <c r="M458" i="14"/>
  <c r="M484" i="14"/>
  <c r="M486" i="14"/>
  <c r="M488" i="14"/>
  <c r="M490" i="14"/>
  <c r="M516" i="14"/>
  <c r="M518" i="14"/>
  <c r="M520" i="14"/>
  <c r="M522" i="14"/>
  <c r="M548" i="14"/>
  <c r="M550" i="14"/>
  <c r="M552" i="14"/>
  <c r="M554" i="14"/>
  <c r="M580" i="14"/>
  <c r="M582" i="14"/>
  <c r="M584" i="14"/>
  <c r="M586" i="14"/>
  <c r="M612" i="14"/>
  <c r="M614" i="14"/>
  <c r="M616" i="14"/>
  <c r="M618" i="14"/>
  <c r="K4" i="14"/>
  <c r="K6" i="14"/>
  <c r="K8" i="14"/>
  <c r="K10" i="14"/>
  <c r="K36" i="14"/>
  <c r="K38" i="14"/>
  <c r="K40" i="14"/>
  <c r="K42" i="14"/>
  <c r="K68" i="14"/>
  <c r="K70" i="14"/>
  <c r="K72" i="14"/>
  <c r="K74" i="14"/>
  <c r="K100" i="14"/>
  <c r="K102" i="14"/>
  <c r="K104" i="14"/>
  <c r="K106" i="14"/>
  <c r="K132" i="14"/>
  <c r="K134" i="14"/>
  <c r="K136" i="14"/>
  <c r="K138" i="14"/>
  <c r="K164" i="14"/>
  <c r="K166" i="14"/>
  <c r="K168" i="14"/>
  <c r="K170" i="14"/>
  <c r="K196" i="14"/>
  <c r="K198" i="14"/>
  <c r="K200" i="14"/>
  <c r="K202" i="14"/>
  <c r="K228" i="14"/>
  <c r="K230" i="14"/>
  <c r="K232" i="14"/>
  <c r="K234" i="14"/>
  <c r="K260" i="14"/>
  <c r="K262" i="14"/>
  <c r="K264" i="14"/>
  <c r="K266" i="14"/>
  <c r="K292" i="14"/>
  <c r="K294" i="14"/>
  <c r="K296" i="14"/>
  <c r="K298" i="14"/>
  <c r="K324" i="14"/>
  <c r="K326" i="14"/>
  <c r="K328" i="14"/>
  <c r="K330" i="14"/>
  <c r="K356" i="14"/>
  <c r="K358" i="14"/>
  <c r="K360" i="14"/>
  <c r="K362" i="14"/>
  <c r="K388" i="14"/>
  <c r="K390" i="14"/>
  <c r="K392" i="14"/>
  <c r="K394" i="14"/>
  <c r="K420" i="14"/>
  <c r="K422" i="14"/>
  <c r="K424" i="14"/>
  <c r="K426" i="14"/>
  <c r="K452" i="14"/>
  <c r="K454" i="14"/>
  <c r="K456" i="14"/>
  <c r="K458" i="14"/>
  <c r="K484" i="14"/>
  <c r="K486" i="14"/>
  <c r="K488" i="14"/>
  <c r="K490" i="14"/>
  <c r="K516" i="14"/>
  <c r="K518" i="14"/>
  <c r="K520" i="14"/>
  <c r="K522" i="14"/>
  <c r="K548" i="14"/>
  <c r="K550" i="14"/>
  <c r="K552" i="14"/>
  <c r="K554" i="14"/>
  <c r="K580" i="14"/>
  <c r="K582" i="14"/>
  <c r="K584" i="14"/>
  <c r="K586" i="14"/>
  <c r="K612" i="14"/>
  <c r="K614" i="14"/>
  <c r="K616" i="14"/>
  <c r="K618" i="14"/>
  <c r="J3" i="14"/>
  <c r="J5" i="14"/>
  <c r="J7" i="14"/>
  <c r="J9" i="14"/>
  <c r="J35" i="14"/>
  <c r="J37" i="14"/>
  <c r="J39" i="14"/>
  <c r="J41" i="14"/>
  <c r="J67" i="14"/>
  <c r="J69" i="14"/>
  <c r="J71" i="14"/>
  <c r="J73" i="14"/>
  <c r="J99" i="14"/>
  <c r="J101" i="14"/>
  <c r="J103" i="14"/>
  <c r="J105" i="14"/>
  <c r="J131" i="14"/>
  <c r="J133" i="14"/>
  <c r="J135" i="14"/>
  <c r="J137" i="14"/>
  <c r="J163" i="14"/>
  <c r="J165" i="14"/>
  <c r="J167" i="14"/>
  <c r="J169" i="14"/>
  <c r="J195" i="14"/>
  <c r="J197" i="14"/>
  <c r="J199" i="14"/>
  <c r="J201" i="14"/>
  <c r="J227" i="14"/>
  <c r="J229" i="14"/>
  <c r="J231" i="14"/>
  <c r="J233" i="14"/>
  <c r="J259" i="14"/>
  <c r="J261" i="14"/>
  <c r="J263" i="14"/>
  <c r="J265" i="14"/>
  <c r="J291" i="14"/>
  <c r="J293" i="14"/>
  <c r="J295" i="14"/>
  <c r="J297" i="14"/>
  <c r="J323" i="14"/>
  <c r="J325" i="14"/>
  <c r="J327" i="14"/>
  <c r="J329" i="14"/>
  <c r="J355" i="14"/>
  <c r="J357" i="14"/>
  <c r="J359" i="14"/>
  <c r="J361" i="14"/>
  <c r="J387" i="14"/>
  <c r="J389" i="14"/>
  <c r="J391" i="14"/>
  <c r="J393" i="14"/>
  <c r="J419" i="14"/>
  <c r="J421" i="14"/>
  <c r="J423" i="14"/>
  <c r="J425" i="14"/>
  <c r="J451" i="14"/>
  <c r="J453" i="14"/>
  <c r="J455" i="14"/>
  <c r="J457" i="14"/>
  <c r="J483" i="14"/>
  <c r="J485" i="14"/>
  <c r="J487" i="14"/>
  <c r="J489" i="14"/>
  <c r="J515" i="14"/>
  <c r="J517" i="14"/>
  <c r="J519" i="14"/>
  <c r="J521" i="14"/>
  <c r="J547" i="14"/>
  <c r="J549" i="14"/>
  <c r="J551" i="14"/>
  <c r="J553" i="14"/>
  <c r="J579" i="14"/>
  <c r="J581" i="14"/>
  <c r="J583" i="14"/>
  <c r="J585" i="14"/>
  <c r="J611" i="14"/>
  <c r="J613" i="14"/>
  <c r="J615" i="14"/>
  <c r="J617" i="14"/>
  <c r="M5" i="14"/>
  <c r="M7" i="14"/>
  <c r="M9" i="14"/>
  <c r="M35" i="14"/>
  <c r="M37" i="14"/>
  <c r="M39" i="14"/>
  <c r="M41" i="14"/>
  <c r="M67" i="14"/>
  <c r="M69" i="14"/>
  <c r="M71" i="14"/>
  <c r="M73" i="14"/>
  <c r="M99" i="14"/>
  <c r="M101" i="14"/>
  <c r="M103" i="14"/>
  <c r="M105" i="14"/>
  <c r="M131" i="14"/>
  <c r="M133" i="14"/>
  <c r="M135" i="14"/>
  <c r="M137" i="14"/>
  <c r="M163" i="14"/>
  <c r="M165" i="14"/>
  <c r="M167" i="14"/>
  <c r="M169" i="14"/>
  <c r="M195" i="14"/>
  <c r="M197" i="14"/>
  <c r="M199" i="14"/>
  <c r="M201" i="14"/>
  <c r="M227" i="14"/>
  <c r="M229" i="14"/>
  <c r="M231" i="14"/>
  <c r="M233" i="14"/>
  <c r="M259" i="14"/>
  <c r="M261" i="14"/>
  <c r="M263" i="14"/>
  <c r="M265" i="14"/>
  <c r="M291" i="14"/>
  <c r="M293" i="14"/>
  <c r="M295" i="14"/>
  <c r="M297" i="14"/>
  <c r="M323" i="14"/>
  <c r="M325" i="14"/>
  <c r="M327" i="14"/>
  <c r="M329" i="14"/>
  <c r="M355" i="14"/>
  <c r="M357" i="14"/>
  <c r="M359" i="14"/>
  <c r="M361" i="14"/>
  <c r="M387" i="14"/>
  <c r="M389" i="14"/>
  <c r="M391" i="14"/>
  <c r="M393" i="14"/>
  <c r="M419" i="14"/>
  <c r="M421" i="14"/>
  <c r="M423" i="14"/>
  <c r="M425" i="14"/>
  <c r="M451" i="14"/>
  <c r="M453" i="14"/>
  <c r="M455" i="14"/>
  <c r="M457" i="14"/>
  <c r="M483" i="14"/>
  <c r="M485" i="14"/>
  <c r="M487" i="14"/>
  <c r="M489" i="14"/>
  <c r="M515" i="14"/>
  <c r="M517" i="14"/>
  <c r="M519" i="14"/>
  <c r="M521" i="14"/>
  <c r="M547" i="14"/>
  <c r="M549" i="14"/>
  <c r="M551" i="14"/>
  <c r="M553" i="14"/>
  <c r="M579" i="14"/>
  <c r="M581" i="14"/>
  <c r="M583" i="14"/>
  <c r="M585" i="14"/>
  <c r="M611" i="14"/>
  <c r="M613" i="14"/>
  <c r="M615" i="14"/>
  <c r="M617" i="14"/>
  <c r="M3" i="14"/>
  <c r="K5" i="14"/>
  <c r="K7" i="14"/>
  <c r="K9" i="14"/>
  <c r="K35" i="14"/>
  <c r="K37" i="14"/>
  <c r="K39" i="14"/>
  <c r="K41" i="14"/>
  <c r="K67" i="14"/>
  <c r="K69" i="14"/>
  <c r="K71" i="14"/>
  <c r="K73" i="14"/>
  <c r="K99" i="14"/>
  <c r="K101" i="14"/>
  <c r="K103" i="14"/>
  <c r="K105" i="14"/>
  <c r="K131" i="14"/>
  <c r="K133" i="14"/>
  <c r="K135" i="14"/>
  <c r="K137" i="14"/>
  <c r="K163" i="14"/>
  <c r="K165" i="14"/>
  <c r="K167" i="14"/>
  <c r="K169" i="14"/>
  <c r="K195" i="14"/>
  <c r="K197" i="14"/>
  <c r="K199" i="14"/>
  <c r="K201" i="14"/>
  <c r="K227" i="14"/>
  <c r="K229" i="14"/>
  <c r="K231" i="14"/>
  <c r="K233" i="14"/>
  <c r="K259" i="14"/>
  <c r="K261" i="14"/>
  <c r="K263" i="14"/>
  <c r="K265" i="14"/>
  <c r="K291" i="14"/>
  <c r="K293" i="14"/>
  <c r="K295" i="14"/>
  <c r="K297" i="14"/>
  <c r="K323" i="14"/>
  <c r="K325" i="14"/>
  <c r="K327" i="14"/>
  <c r="K329" i="14"/>
  <c r="K355" i="14"/>
  <c r="K357" i="14"/>
  <c r="K359" i="14"/>
  <c r="K361" i="14"/>
  <c r="K387" i="14"/>
  <c r="K389" i="14"/>
  <c r="K391" i="14"/>
  <c r="K393" i="14"/>
  <c r="K419" i="14"/>
  <c r="K421" i="14"/>
  <c r="K423" i="14"/>
  <c r="K425" i="14"/>
  <c r="K451" i="14"/>
  <c r="K453" i="14"/>
  <c r="K455" i="14"/>
  <c r="K457" i="14"/>
  <c r="K483" i="14"/>
  <c r="K485" i="14"/>
  <c r="K487" i="14"/>
  <c r="K489" i="14"/>
  <c r="K515" i="14"/>
  <c r="K517" i="14"/>
  <c r="K519" i="14"/>
  <c r="K521" i="14"/>
  <c r="K547" i="14"/>
  <c r="K549" i="14"/>
  <c r="K551" i="14"/>
  <c r="K553" i="14"/>
  <c r="K579" i="14"/>
  <c r="K581" i="14"/>
  <c r="K583" i="14"/>
  <c r="K585" i="14"/>
  <c r="K611" i="14"/>
  <c r="K613" i="14"/>
  <c r="K615" i="14"/>
  <c r="K617" i="14"/>
  <c r="K3" i="14"/>
  <c r="J4" i="14"/>
  <c r="J6" i="14"/>
  <c r="J8" i="14"/>
  <c r="J10" i="14"/>
  <c r="J36" i="14"/>
  <c r="J38" i="14"/>
  <c r="J40" i="14"/>
  <c r="J42" i="14"/>
  <c r="J68" i="14"/>
  <c r="J70" i="14"/>
  <c r="J72" i="14"/>
  <c r="J74" i="14"/>
  <c r="J100" i="14"/>
  <c r="J102" i="14"/>
  <c r="J104" i="14"/>
  <c r="J106" i="14"/>
  <c r="J132" i="14"/>
  <c r="J134" i="14"/>
  <c r="J136" i="14"/>
  <c r="J138" i="14"/>
  <c r="J164" i="14"/>
  <c r="J166" i="14"/>
  <c r="J168" i="14"/>
  <c r="J170" i="14"/>
  <c r="J196" i="14"/>
  <c r="J198" i="14"/>
  <c r="J200" i="14"/>
  <c r="J202" i="14"/>
  <c r="J228" i="14"/>
  <c r="J230" i="14"/>
  <c r="J232" i="14"/>
  <c r="J234" i="14"/>
  <c r="J260" i="14"/>
  <c r="J262" i="14"/>
  <c r="J264" i="14"/>
  <c r="J266" i="14"/>
  <c r="J292" i="14"/>
  <c r="J294" i="14"/>
  <c r="J296" i="14"/>
  <c r="J298" i="14"/>
  <c r="J324" i="14"/>
  <c r="J326" i="14"/>
  <c r="J328" i="14"/>
  <c r="J330" i="14"/>
  <c r="J356" i="14"/>
  <c r="J358" i="14"/>
  <c r="J360" i="14"/>
  <c r="J362" i="14"/>
  <c r="J388" i="14"/>
  <c r="J390" i="14"/>
  <c r="J392" i="14"/>
  <c r="J394" i="14"/>
  <c r="J420" i="14"/>
  <c r="J422" i="14"/>
  <c r="J424" i="14"/>
  <c r="J426" i="14"/>
  <c r="J452" i="14"/>
  <c r="J454" i="14"/>
  <c r="J456" i="14"/>
  <c r="J458" i="14"/>
  <c r="J484" i="14"/>
  <c r="J486" i="14"/>
  <c r="J488" i="14"/>
  <c r="J490" i="14"/>
  <c r="J516" i="14"/>
  <c r="J518" i="14"/>
  <c r="J520" i="14"/>
  <c r="J522" i="14"/>
  <c r="J548" i="14"/>
  <c r="J550" i="14"/>
  <c r="J552" i="14"/>
  <c r="J554" i="14"/>
  <c r="J580" i="14"/>
  <c r="J582" i="14"/>
  <c r="J584" i="14"/>
  <c r="J586" i="14"/>
  <c r="J612" i="14"/>
  <c r="J614" i="14"/>
  <c r="J616" i="14"/>
  <c r="J618" i="14"/>
  <c r="U3" i="14"/>
  <c r="BA10" i="11"/>
  <c r="BA8" i="11"/>
  <c r="BA5" i="11"/>
  <c r="BA9" i="11"/>
  <c r="P19" i="14"/>
  <c r="P21" i="14"/>
  <c r="P23" i="14"/>
  <c r="P25" i="14"/>
  <c r="P51" i="14"/>
  <c r="P20" i="14"/>
  <c r="P22" i="14"/>
  <c r="P24" i="14"/>
  <c r="P26" i="14"/>
  <c r="P52" i="14"/>
  <c r="P53" i="14"/>
  <c r="P55" i="14"/>
  <c r="P57" i="14"/>
  <c r="P83" i="14"/>
  <c r="P85" i="14"/>
  <c r="P87" i="14"/>
  <c r="P89" i="14"/>
  <c r="P115" i="14"/>
  <c r="P117" i="14"/>
  <c r="P119" i="14"/>
  <c r="P121" i="14"/>
  <c r="P147" i="14"/>
  <c r="P149" i="14"/>
  <c r="P151" i="14"/>
  <c r="P153" i="14"/>
  <c r="P179" i="14"/>
  <c r="P181" i="14"/>
  <c r="P183" i="14"/>
  <c r="P185" i="14"/>
  <c r="P211" i="14"/>
  <c r="P213" i="14"/>
  <c r="P215" i="14"/>
  <c r="P217" i="14"/>
  <c r="P243" i="14"/>
  <c r="P245" i="14"/>
  <c r="P247" i="14"/>
  <c r="P249" i="14"/>
  <c r="P275" i="14"/>
  <c r="P277" i="14"/>
  <c r="P279" i="14"/>
  <c r="P281" i="14"/>
  <c r="P307" i="14"/>
  <c r="P309" i="14"/>
  <c r="P311" i="14"/>
  <c r="P313" i="14"/>
  <c r="P339" i="14"/>
  <c r="P341" i="14"/>
  <c r="P343" i="14"/>
  <c r="P345" i="14"/>
  <c r="P371" i="14"/>
  <c r="P373" i="14"/>
  <c r="P375" i="14"/>
  <c r="P377" i="14"/>
  <c r="P403" i="14"/>
  <c r="P405" i="14"/>
  <c r="P407" i="14"/>
  <c r="P409" i="14"/>
  <c r="P435" i="14"/>
  <c r="P437" i="14"/>
  <c r="P439" i="14"/>
  <c r="P441" i="14"/>
  <c r="P467" i="14"/>
  <c r="P469" i="14"/>
  <c r="P471" i="14"/>
  <c r="P473" i="14"/>
  <c r="P499" i="14"/>
  <c r="P501" i="14"/>
  <c r="P503" i="14"/>
  <c r="P505" i="14"/>
  <c r="P531" i="14"/>
  <c r="P533" i="14"/>
  <c r="P535" i="14"/>
  <c r="P537" i="14"/>
  <c r="P563" i="14"/>
  <c r="P565" i="14"/>
  <c r="P567" i="14"/>
  <c r="P569" i="14"/>
  <c r="P595" i="14"/>
  <c r="P597" i="14"/>
  <c r="P599" i="14"/>
  <c r="P601" i="14"/>
  <c r="P627" i="14"/>
  <c r="P629" i="14"/>
  <c r="P631" i="14"/>
  <c r="P633" i="14"/>
  <c r="O19" i="14"/>
  <c r="R19" i="14" s="1"/>
  <c r="O21" i="14"/>
  <c r="R21" i="14" s="1"/>
  <c r="O23" i="14"/>
  <c r="R23" i="14" s="1"/>
  <c r="O25" i="14"/>
  <c r="R25" i="14" s="1"/>
  <c r="O51" i="14"/>
  <c r="R51" i="14" s="1"/>
  <c r="O53" i="14"/>
  <c r="R53" i="14" s="1"/>
  <c r="O55" i="14"/>
  <c r="R55" i="14" s="1"/>
  <c r="O57" i="14"/>
  <c r="R57" i="14" s="1"/>
  <c r="O83" i="14"/>
  <c r="R83" i="14" s="1"/>
  <c r="O85" i="14"/>
  <c r="R85" i="14" s="1"/>
  <c r="O87" i="14"/>
  <c r="R87" i="14" s="1"/>
  <c r="O89" i="14"/>
  <c r="R89" i="14" s="1"/>
  <c r="P54" i="14"/>
  <c r="P56" i="14"/>
  <c r="P58" i="14"/>
  <c r="P84" i="14"/>
  <c r="P86" i="14"/>
  <c r="P88" i="14"/>
  <c r="P90" i="14"/>
  <c r="P116" i="14"/>
  <c r="P118" i="14"/>
  <c r="P120" i="14"/>
  <c r="P122" i="14"/>
  <c r="P148" i="14"/>
  <c r="P150" i="14"/>
  <c r="P152" i="14"/>
  <c r="P154" i="14"/>
  <c r="P180" i="14"/>
  <c r="P182" i="14"/>
  <c r="P184" i="14"/>
  <c r="P186" i="14"/>
  <c r="P212" i="14"/>
  <c r="P214" i="14"/>
  <c r="P216" i="14"/>
  <c r="P218" i="14"/>
  <c r="P244" i="14"/>
  <c r="P246" i="14"/>
  <c r="P248" i="14"/>
  <c r="P250" i="14"/>
  <c r="P276" i="14"/>
  <c r="P278" i="14"/>
  <c r="P280" i="14"/>
  <c r="P282" i="14"/>
  <c r="P308" i="14"/>
  <c r="P310" i="14"/>
  <c r="P312" i="14"/>
  <c r="P314" i="14"/>
  <c r="P340" i="14"/>
  <c r="P342" i="14"/>
  <c r="P344" i="14"/>
  <c r="P346" i="14"/>
  <c r="P372" i="14"/>
  <c r="P374" i="14"/>
  <c r="P376" i="14"/>
  <c r="P378" i="14"/>
  <c r="P404" i="14"/>
  <c r="P406" i="14"/>
  <c r="P408" i="14"/>
  <c r="P410" i="14"/>
  <c r="P436" i="14"/>
  <c r="P438" i="14"/>
  <c r="P440" i="14"/>
  <c r="P442" i="14"/>
  <c r="P468" i="14"/>
  <c r="P470" i="14"/>
  <c r="P472" i="14"/>
  <c r="P474" i="14"/>
  <c r="P500" i="14"/>
  <c r="P502" i="14"/>
  <c r="P504" i="14"/>
  <c r="P506" i="14"/>
  <c r="P532" i="14"/>
  <c r="P534" i="14"/>
  <c r="P536" i="14"/>
  <c r="P538" i="14"/>
  <c r="P564" i="14"/>
  <c r="P566" i="14"/>
  <c r="P568" i="14"/>
  <c r="P570" i="14"/>
  <c r="P596" i="14"/>
  <c r="P598" i="14"/>
  <c r="P600" i="14"/>
  <c r="P602" i="14"/>
  <c r="P628" i="14"/>
  <c r="P630" i="14"/>
  <c r="P632" i="14"/>
  <c r="P634" i="14"/>
  <c r="O20" i="14"/>
  <c r="R20" i="14" s="1"/>
  <c r="O22" i="14"/>
  <c r="R22" i="14" s="1"/>
  <c r="O24" i="14"/>
  <c r="R24" i="14" s="1"/>
  <c r="O26" i="14"/>
  <c r="R26" i="14" s="1"/>
  <c r="O52" i="14"/>
  <c r="R52" i="14" s="1"/>
  <c r="O54" i="14"/>
  <c r="R54" i="14" s="1"/>
  <c r="O56" i="14"/>
  <c r="R56" i="14" s="1"/>
  <c r="O58" i="14"/>
  <c r="R58" i="14" s="1"/>
  <c r="O84" i="14"/>
  <c r="R84" i="14" s="1"/>
  <c r="O86" i="14"/>
  <c r="R86" i="14" s="1"/>
  <c r="O88" i="14"/>
  <c r="R88" i="14" s="1"/>
  <c r="O115" i="14"/>
  <c r="R115" i="14" s="1"/>
  <c r="O117" i="14"/>
  <c r="R117" i="14" s="1"/>
  <c r="O119" i="14"/>
  <c r="R119" i="14" s="1"/>
  <c r="O121" i="14"/>
  <c r="R121" i="14" s="1"/>
  <c r="O147" i="14"/>
  <c r="R147" i="14" s="1"/>
  <c r="O149" i="14"/>
  <c r="R149" i="14" s="1"/>
  <c r="O151" i="14"/>
  <c r="R151" i="14" s="1"/>
  <c r="O153" i="14"/>
  <c r="R153" i="14" s="1"/>
  <c r="O179" i="14"/>
  <c r="R179" i="14" s="1"/>
  <c r="O181" i="14"/>
  <c r="R181" i="14" s="1"/>
  <c r="O183" i="14"/>
  <c r="R183" i="14" s="1"/>
  <c r="O185" i="14"/>
  <c r="R185" i="14" s="1"/>
  <c r="O211" i="14"/>
  <c r="R211" i="14" s="1"/>
  <c r="O213" i="14"/>
  <c r="R213" i="14" s="1"/>
  <c r="O215" i="14"/>
  <c r="R215" i="14" s="1"/>
  <c r="O217" i="14"/>
  <c r="R217" i="14" s="1"/>
  <c r="O243" i="14"/>
  <c r="R243" i="14" s="1"/>
  <c r="O245" i="14"/>
  <c r="R245" i="14" s="1"/>
  <c r="O247" i="14"/>
  <c r="R247" i="14" s="1"/>
  <c r="O249" i="14"/>
  <c r="R249" i="14" s="1"/>
  <c r="O275" i="14"/>
  <c r="R275" i="14" s="1"/>
  <c r="O277" i="14"/>
  <c r="R277" i="14" s="1"/>
  <c r="O279" i="14"/>
  <c r="R279" i="14" s="1"/>
  <c r="O281" i="14"/>
  <c r="R281" i="14" s="1"/>
  <c r="O307" i="14"/>
  <c r="R307" i="14" s="1"/>
  <c r="O309" i="14"/>
  <c r="R309" i="14" s="1"/>
  <c r="O311" i="14"/>
  <c r="R311" i="14" s="1"/>
  <c r="O313" i="14"/>
  <c r="R313" i="14" s="1"/>
  <c r="O339" i="14"/>
  <c r="R339" i="14" s="1"/>
  <c r="O341" i="14"/>
  <c r="R341" i="14" s="1"/>
  <c r="O343" i="14"/>
  <c r="R343" i="14" s="1"/>
  <c r="O345" i="14"/>
  <c r="R345" i="14" s="1"/>
  <c r="O371" i="14"/>
  <c r="R371" i="14" s="1"/>
  <c r="O373" i="14"/>
  <c r="R373" i="14" s="1"/>
  <c r="O375" i="14"/>
  <c r="R375" i="14" s="1"/>
  <c r="O377" i="14"/>
  <c r="R377" i="14" s="1"/>
  <c r="O403" i="14"/>
  <c r="R403" i="14" s="1"/>
  <c r="O405" i="14"/>
  <c r="R405" i="14" s="1"/>
  <c r="O407" i="14"/>
  <c r="R407" i="14" s="1"/>
  <c r="O409" i="14"/>
  <c r="R409" i="14" s="1"/>
  <c r="O435" i="14"/>
  <c r="R435" i="14" s="1"/>
  <c r="O437" i="14"/>
  <c r="R437" i="14" s="1"/>
  <c r="O439" i="14"/>
  <c r="R439" i="14" s="1"/>
  <c r="O441" i="14"/>
  <c r="R441" i="14" s="1"/>
  <c r="O467" i="14"/>
  <c r="R467" i="14" s="1"/>
  <c r="O469" i="14"/>
  <c r="R469" i="14" s="1"/>
  <c r="O471" i="14"/>
  <c r="R471" i="14" s="1"/>
  <c r="O473" i="14"/>
  <c r="R473" i="14" s="1"/>
  <c r="O499" i="14"/>
  <c r="R499" i="14" s="1"/>
  <c r="O501" i="14"/>
  <c r="R501" i="14" s="1"/>
  <c r="O503" i="14"/>
  <c r="R503" i="14" s="1"/>
  <c r="O505" i="14"/>
  <c r="R505" i="14" s="1"/>
  <c r="O531" i="14"/>
  <c r="R531" i="14" s="1"/>
  <c r="O533" i="14"/>
  <c r="R533" i="14" s="1"/>
  <c r="O535" i="14"/>
  <c r="R535" i="14" s="1"/>
  <c r="O537" i="14"/>
  <c r="R537" i="14" s="1"/>
  <c r="O563" i="14"/>
  <c r="R563" i="14" s="1"/>
  <c r="O565" i="14"/>
  <c r="R565" i="14" s="1"/>
  <c r="O567" i="14"/>
  <c r="R567" i="14" s="1"/>
  <c r="O569" i="14"/>
  <c r="R569" i="14" s="1"/>
  <c r="O595" i="14"/>
  <c r="R595" i="14" s="1"/>
  <c r="O597" i="14"/>
  <c r="R597" i="14" s="1"/>
  <c r="O599" i="14"/>
  <c r="R599" i="14" s="1"/>
  <c r="O601" i="14"/>
  <c r="R601" i="14" s="1"/>
  <c r="O627" i="14"/>
  <c r="R627" i="14" s="1"/>
  <c r="O629" i="14"/>
  <c r="R629" i="14" s="1"/>
  <c r="O631" i="14"/>
  <c r="R631" i="14" s="1"/>
  <c r="O633" i="14"/>
  <c r="R633" i="14" s="1"/>
  <c r="N19" i="14"/>
  <c r="N21" i="14"/>
  <c r="N23" i="14"/>
  <c r="N25" i="14"/>
  <c r="N51" i="14"/>
  <c r="N53" i="14"/>
  <c r="N55" i="14"/>
  <c r="N57" i="14"/>
  <c r="N83" i="14"/>
  <c r="N85" i="14"/>
  <c r="N87" i="14"/>
  <c r="N89" i="14"/>
  <c r="N115" i="14"/>
  <c r="N117" i="14"/>
  <c r="N119" i="14"/>
  <c r="N121" i="14"/>
  <c r="N147" i="14"/>
  <c r="N149" i="14"/>
  <c r="N151" i="14"/>
  <c r="N153" i="14"/>
  <c r="N179" i="14"/>
  <c r="N181" i="14"/>
  <c r="N183" i="14"/>
  <c r="N185" i="14"/>
  <c r="N211" i="14"/>
  <c r="N213" i="14"/>
  <c r="N215" i="14"/>
  <c r="N217" i="14"/>
  <c r="N243" i="14"/>
  <c r="N245" i="14"/>
  <c r="N247" i="14"/>
  <c r="N249" i="14"/>
  <c r="N275" i="14"/>
  <c r="N277" i="14"/>
  <c r="N279" i="14"/>
  <c r="N281" i="14"/>
  <c r="N307" i="14"/>
  <c r="N309" i="14"/>
  <c r="N311" i="14"/>
  <c r="N313" i="14"/>
  <c r="N339" i="14"/>
  <c r="N341" i="14"/>
  <c r="N343" i="14"/>
  <c r="N345" i="14"/>
  <c r="N371" i="14"/>
  <c r="N373" i="14"/>
  <c r="N375" i="14"/>
  <c r="N377" i="14"/>
  <c r="N403" i="14"/>
  <c r="N405" i="14"/>
  <c r="N407" i="14"/>
  <c r="N409" i="14"/>
  <c r="N435" i="14"/>
  <c r="N437" i="14"/>
  <c r="N439" i="14"/>
  <c r="N441" i="14"/>
  <c r="N467" i="14"/>
  <c r="N469" i="14"/>
  <c r="N471" i="14"/>
  <c r="N473" i="14"/>
  <c r="N499" i="14"/>
  <c r="N501" i="14"/>
  <c r="N503" i="14"/>
  <c r="N505" i="14"/>
  <c r="N531" i="14"/>
  <c r="N533" i="14"/>
  <c r="N535" i="14"/>
  <c r="N537" i="14"/>
  <c r="N563" i="14"/>
  <c r="N565" i="14"/>
  <c r="N567" i="14"/>
  <c r="N569" i="14"/>
  <c r="N595" i="14"/>
  <c r="N597" i="14"/>
  <c r="N599" i="14"/>
  <c r="N601" i="14"/>
  <c r="N627" i="14"/>
  <c r="N629" i="14"/>
  <c r="N631" i="14"/>
  <c r="N633" i="14"/>
  <c r="L19" i="14"/>
  <c r="L21" i="14"/>
  <c r="L23" i="14"/>
  <c r="L25" i="14"/>
  <c r="L51" i="14"/>
  <c r="L53" i="14"/>
  <c r="L55" i="14"/>
  <c r="L57" i="14"/>
  <c r="L83" i="14"/>
  <c r="L85" i="14"/>
  <c r="L87" i="14"/>
  <c r="L89" i="14"/>
  <c r="L115" i="14"/>
  <c r="L117" i="14"/>
  <c r="L119" i="14"/>
  <c r="L121" i="14"/>
  <c r="L147" i="14"/>
  <c r="L149" i="14"/>
  <c r="L151" i="14"/>
  <c r="L153" i="14"/>
  <c r="L179" i="14"/>
  <c r="O90" i="14"/>
  <c r="R90" i="14" s="1"/>
  <c r="O116" i="14"/>
  <c r="R116" i="14" s="1"/>
  <c r="O118" i="14"/>
  <c r="R118" i="14" s="1"/>
  <c r="O120" i="14"/>
  <c r="R120" i="14" s="1"/>
  <c r="O122" i="14"/>
  <c r="R122" i="14" s="1"/>
  <c r="O148" i="14"/>
  <c r="R148" i="14" s="1"/>
  <c r="O150" i="14"/>
  <c r="R150" i="14" s="1"/>
  <c r="O152" i="14"/>
  <c r="R152" i="14" s="1"/>
  <c r="O154" i="14"/>
  <c r="R154" i="14" s="1"/>
  <c r="O180" i="14"/>
  <c r="R180" i="14" s="1"/>
  <c r="O182" i="14"/>
  <c r="R182" i="14" s="1"/>
  <c r="O184" i="14"/>
  <c r="R184" i="14" s="1"/>
  <c r="O186" i="14"/>
  <c r="R186" i="14" s="1"/>
  <c r="O212" i="14"/>
  <c r="R212" i="14" s="1"/>
  <c r="O214" i="14"/>
  <c r="R214" i="14" s="1"/>
  <c r="O216" i="14"/>
  <c r="R216" i="14" s="1"/>
  <c r="O218" i="14"/>
  <c r="R218" i="14" s="1"/>
  <c r="O244" i="14"/>
  <c r="R244" i="14" s="1"/>
  <c r="O246" i="14"/>
  <c r="R246" i="14" s="1"/>
  <c r="O248" i="14"/>
  <c r="R248" i="14" s="1"/>
  <c r="O250" i="14"/>
  <c r="R250" i="14" s="1"/>
  <c r="O276" i="14"/>
  <c r="R276" i="14" s="1"/>
  <c r="O278" i="14"/>
  <c r="R278" i="14" s="1"/>
  <c r="O280" i="14"/>
  <c r="R280" i="14" s="1"/>
  <c r="O282" i="14"/>
  <c r="R282" i="14" s="1"/>
  <c r="O308" i="14"/>
  <c r="R308" i="14" s="1"/>
  <c r="O310" i="14"/>
  <c r="R310" i="14" s="1"/>
  <c r="O312" i="14"/>
  <c r="R312" i="14" s="1"/>
  <c r="O314" i="14"/>
  <c r="R314" i="14" s="1"/>
  <c r="O340" i="14"/>
  <c r="R340" i="14" s="1"/>
  <c r="O342" i="14"/>
  <c r="R342" i="14" s="1"/>
  <c r="O344" i="14"/>
  <c r="R344" i="14" s="1"/>
  <c r="O346" i="14"/>
  <c r="R346" i="14" s="1"/>
  <c r="O372" i="14"/>
  <c r="R372" i="14" s="1"/>
  <c r="O374" i="14"/>
  <c r="R374" i="14" s="1"/>
  <c r="O376" i="14"/>
  <c r="R376" i="14" s="1"/>
  <c r="O378" i="14"/>
  <c r="R378" i="14" s="1"/>
  <c r="O404" i="14"/>
  <c r="R404" i="14" s="1"/>
  <c r="O406" i="14"/>
  <c r="R406" i="14" s="1"/>
  <c r="O408" i="14"/>
  <c r="R408" i="14" s="1"/>
  <c r="O410" i="14"/>
  <c r="R410" i="14" s="1"/>
  <c r="O436" i="14"/>
  <c r="R436" i="14" s="1"/>
  <c r="O438" i="14"/>
  <c r="R438" i="14" s="1"/>
  <c r="O440" i="14"/>
  <c r="R440" i="14" s="1"/>
  <c r="O442" i="14"/>
  <c r="R442" i="14" s="1"/>
  <c r="O468" i="14"/>
  <c r="R468" i="14" s="1"/>
  <c r="O470" i="14"/>
  <c r="R470" i="14" s="1"/>
  <c r="O472" i="14"/>
  <c r="R472" i="14" s="1"/>
  <c r="O474" i="14"/>
  <c r="R474" i="14" s="1"/>
  <c r="O500" i="14"/>
  <c r="R500" i="14" s="1"/>
  <c r="O502" i="14"/>
  <c r="R502" i="14" s="1"/>
  <c r="O504" i="14"/>
  <c r="R504" i="14" s="1"/>
  <c r="O506" i="14"/>
  <c r="R506" i="14" s="1"/>
  <c r="O532" i="14"/>
  <c r="R532" i="14" s="1"/>
  <c r="O534" i="14"/>
  <c r="R534" i="14" s="1"/>
  <c r="O536" i="14"/>
  <c r="R536" i="14" s="1"/>
  <c r="O538" i="14"/>
  <c r="R538" i="14" s="1"/>
  <c r="O564" i="14"/>
  <c r="R564" i="14" s="1"/>
  <c r="O566" i="14"/>
  <c r="R566" i="14" s="1"/>
  <c r="O568" i="14"/>
  <c r="R568" i="14" s="1"/>
  <c r="O570" i="14"/>
  <c r="R570" i="14" s="1"/>
  <c r="O596" i="14"/>
  <c r="R596" i="14" s="1"/>
  <c r="O598" i="14"/>
  <c r="R598" i="14" s="1"/>
  <c r="O600" i="14"/>
  <c r="R600" i="14" s="1"/>
  <c r="O602" i="14"/>
  <c r="R602" i="14" s="1"/>
  <c r="O628" i="14"/>
  <c r="R628" i="14" s="1"/>
  <c r="O630" i="14"/>
  <c r="R630" i="14" s="1"/>
  <c r="O632" i="14"/>
  <c r="R632" i="14" s="1"/>
  <c r="O634" i="14"/>
  <c r="R634" i="14" s="1"/>
  <c r="N20" i="14"/>
  <c r="N22" i="14"/>
  <c r="N24" i="14"/>
  <c r="N26" i="14"/>
  <c r="N52" i="14"/>
  <c r="N54" i="14"/>
  <c r="N56" i="14"/>
  <c r="N58" i="14"/>
  <c r="N84" i="14"/>
  <c r="N86" i="14"/>
  <c r="N88" i="14"/>
  <c r="N90" i="14"/>
  <c r="N116" i="14"/>
  <c r="N118" i="14"/>
  <c r="N120" i="14"/>
  <c r="N122" i="14"/>
  <c r="N148" i="14"/>
  <c r="N150" i="14"/>
  <c r="N152" i="14"/>
  <c r="N154" i="14"/>
  <c r="N180" i="14"/>
  <c r="N182" i="14"/>
  <c r="N184" i="14"/>
  <c r="N186" i="14"/>
  <c r="N212" i="14"/>
  <c r="N214" i="14"/>
  <c r="N216" i="14"/>
  <c r="N218" i="14"/>
  <c r="N244" i="14"/>
  <c r="N246" i="14"/>
  <c r="N248" i="14"/>
  <c r="N250" i="14"/>
  <c r="N276" i="14"/>
  <c r="N278" i="14"/>
  <c r="N280" i="14"/>
  <c r="N282" i="14"/>
  <c r="N308" i="14"/>
  <c r="N310" i="14"/>
  <c r="N312" i="14"/>
  <c r="N314" i="14"/>
  <c r="N340" i="14"/>
  <c r="N342" i="14"/>
  <c r="N344" i="14"/>
  <c r="N346" i="14"/>
  <c r="N372" i="14"/>
  <c r="N374" i="14"/>
  <c r="N376" i="14"/>
  <c r="N378" i="14"/>
  <c r="N404" i="14"/>
  <c r="N406" i="14"/>
  <c r="N408" i="14"/>
  <c r="N410" i="14"/>
  <c r="N436" i="14"/>
  <c r="N438" i="14"/>
  <c r="N440" i="14"/>
  <c r="N442" i="14"/>
  <c r="N468" i="14"/>
  <c r="N470" i="14"/>
  <c r="N472" i="14"/>
  <c r="N474" i="14"/>
  <c r="N500" i="14"/>
  <c r="N502" i="14"/>
  <c r="N504" i="14"/>
  <c r="N506" i="14"/>
  <c r="N532" i="14"/>
  <c r="N534" i="14"/>
  <c r="N536" i="14"/>
  <c r="N538" i="14"/>
  <c r="N564" i="14"/>
  <c r="N566" i="14"/>
  <c r="N568" i="14"/>
  <c r="N570" i="14"/>
  <c r="N596" i="14"/>
  <c r="N598" i="14"/>
  <c r="N600" i="14"/>
  <c r="N602" i="14"/>
  <c r="N628" i="14"/>
  <c r="N630" i="14"/>
  <c r="N632" i="14"/>
  <c r="N634" i="14"/>
  <c r="L20" i="14"/>
  <c r="L22" i="14"/>
  <c r="L24" i="14"/>
  <c r="L26" i="14"/>
  <c r="L52" i="14"/>
  <c r="L54" i="14"/>
  <c r="L56" i="14"/>
  <c r="L58" i="14"/>
  <c r="L84" i="14"/>
  <c r="L86" i="14"/>
  <c r="L88" i="14"/>
  <c r="L90" i="14"/>
  <c r="L116" i="14"/>
  <c r="L118" i="14"/>
  <c r="L120" i="14"/>
  <c r="L122" i="14"/>
  <c r="L148" i="14"/>
  <c r="L150" i="14"/>
  <c r="L152" i="14"/>
  <c r="L154" i="14"/>
  <c r="L180" i="14"/>
  <c r="L182" i="14"/>
  <c r="L184" i="14"/>
  <c r="L186" i="14"/>
  <c r="L212" i="14"/>
  <c r="L214" i="14"/>
  <c r="L216" i="14"/>
  <c r="L218" i="14"/>
  <c r="L244" i="14"/>
  <c r="L246" i="14"/>
  <c r="L248" i="14"/>
  <c r="L250" i="14"/>
  <c r="L276" i="14"/>
  <c r="L278" i="14"/>
  <c r="L280" i="14"/>
  <c r="L282" i="14"/>
  <c r="L308" i="14"/>
  <c r="L310" i="14"/>
  <c r="L312" i="14"/>
  <c r="L314" i="14"/>
  <c r="L340" i="14"/>
  <c r="L342" i="14"/>
  <c r="L344" i="14"/>
  <c r="L346" i="14"/>
  <c r="L372" i="14"/>
  <c r="L374" i="14"/>
  <c r="L376" i="14"/>
  <c r="L378" i="14"/>
  <c r="L404" i="14"/>
  <c r="L406" i="14"/>
  <c r="L408" i="14"/>
  <c r="L410" i="14"/>
  <c r="L436" i="14"/>
  <c r="L438" i="14"/>
  <c r="L440" i="14"/>
  <c r="L442" i="14"/>
  <c r="L468" i="14"/>
  <c r="L470" i="14"/>
  <c r="L472" i="14"/>
  <c r="L474" i="14"/>
  <c r="L500" i="14"/>
  <c r="L502" i="14"/>
  <c r="L504" i="14"/>
  <c r="L506" i="14"/>
  <c r="L532" i="14"/>
  <c r="L534" i="14"/>
  <c r="L536" i="14"/>
  <c r="L538" i="14"/>
  <c r="L564" i="14"/>
  <c r="L566" i="14"/>
  <c r="L568" i="14"/>
  <c r="L570" i="14"/>
  <c r="L596" i="14"/>
  <c r="L598" i="14"/>
  <c r="L600" i="14"/>
  <c r="L602" i="14"/>
  <c r="L628" i="14"/>
  <c r="L630" i="14"/>
  <c r="L632" i="14"/>
  <c r="L634" i="14"/>
  <c r="U20" i="14"/>
  <c r="L181" i="14"/>
  <c r="L183" i="14"/>
  <c r="L185" i="14"/>
  <c r="L211" i="14"/>
  <c r="L213" i="14"/>
  <c r="L215" i="14"/>
  <c r="L217" i="14"/>
  <c r="L243" i="14"/>
  <c r="L245" i="14"/>
  <c r="L247" i="14"/>
  <c r="L249" i="14"/>
  <c r="L275" i="14"/>
  <c r="L277" i="14"/>
  <c r="L279" i="14"/>
  <c r="L281" i="14"/>
  <c r="L307" i="14"/>
  <c r="L309" i="14"/>
  <c r="L311" i="14"/>
  <c r="L313" i="14"/>
  <c r="L339" i="14"/>
  <c r="L341" i="14"/>
  <c r="L343" i="14"/>
  <c r="L345" i="14"/>
  <c r="L371" i="14"/>
  <c r="L373" i="14"/>
  <c r="L375" i="14"/>
  <c r="L377" i="14"/>
  <c r="L403" i="14"/>
  <c r="L405" i="14"/>
  <c r="L407" i="14"/>
  <c r="L409" i="14"/>
  <c r="L435" i="14"/>
  <c r="L437" i="14"/>
  <c r="L439" i="14"/>
  <c r="L441" i="14"/>
  <c r="L467" i="14"/>
  <c r="L469" i="14"/>
  <c r="L471" i="14"/>
  <c r="L473" i="14"/>
  <c r="L499" i="14"/>
  <c r="L501" i="14"/>
  <c r="L503" i="14"/>
  <c r="L505" i="14"/>
  <c r="L531" i="14"/>
  <c r="L533" i="14"/>
  <c r="L535" i="14"/>
  <c r="L537" i="14"/>
  <c r="L563" i="14"/>
  <c r="L565" i="14"/>
  <c r="L567" i="14"/>
  <c r="L569" i="14"/>
  <c r="L595" i="14"/>
  <c r="L597" i="14"/>
  <c r="L599" i="14"/>
  <c r="L601" i="14"/>
  <c r="L627" i="14"/>
  <c r="L629" i="14"/>
  <c r="L631" i="14"/>
  <c r="L633" i="14"/>
  <c r="U19" i="14"/>
  <c r="U26" i="14"/>
  <c r="U22" i="14"/>
  <c r="U631" i="14"/>
  <c r="U627" i="14"/>
  <c r="U599" i="14"/>
  <c r="U595" i="14"/>
  <c r="U567" i="14"/>
  <c r="U563" i="14"/>
  <c r="U535" i="14"/>
  <c r="U531" i="14"/>
  <c r="U503" i="14"/>
  <c r="U499" i="14"/>
  <c r="U471" i="14"/>
  <c r="U467" i="14"/>
  <c r="U439" i="14"/>
  <c r="U435" i="14"/>
  <c r="U407" i="14"/>
  <c r="U403" i="14"/>
  <c r="U375" i="14"/>
  <c r="U371" i="14"/>
  <c r="U343" i="14"/>
  <c r="U339" i="14"/>
  <c r="U311" i="14"/>
  <c r="U307" i="14"/>
  <c r="U279" i="14"/>
  <c r="U275" i="14"/>
  <c r="U247" i="14"/>
  <c r="U243" i="14"/>
  <c r="U215" i="14"/>
  <c r="U211" i="14"/>
  <c r="U183" i="14"/>
  <c r="U179" i="14"/>
  <c r="U151" i="14"/>
  <c r="U147" i="14"/>
  <c r="U119" i="14"/>
  <c r="U115" i="14"/>
  <c r="U87" i="14"/>
  <c r="U83" i="14"/>
  <c r="U55" i="14"/>
  <c r="U51" i="14"/>
  <c r="U25" i="14"/>
  <c r="U634" i="14"/>
  <c r="U630" i="14"/>
  <c r="U602" i="14"/>
  <c r="U598" i="14"/>
  <c r="U570" i="14"/>
  <c r="U566" i="14"/>
  <c r="U538" i="14"/>
  <c r="U534" i="14"/>
  <c r="U506" i="14"/>
  <c r="U502" i="14"/>
  <c r="U474" i="14"/>
  <c r="U470" i="14"/>
  <c r="U442" i="14"/>
  <c r="U438" i="14"/>
  <c r="U410" i="14"/>
  <c r="U406" i="14"/>
  <c r="U378" i="14"/>
  <c r="U374" i="14"/>
  <c r="U346" i="14"/>
  <c r="U342" i="14"/>
  <c r="U314" i="14"/>
  <c r="U310" i="14"/>
  <c r="U282" i="14"/>
  <c r="U278" i="14"/>
  <c r="U250" i="14"/>
  <c r="U246" i="14"/>
  <c r="U218" i="14"/>
  <c r="U214" i="14"/>
  <c r="U186" i="14"/>
  <c r="U182" i="14"/>
  <c r="U154" i="14"/>
  <c r="U150" i="14"/>
  <c r="U122" i="14"/>
  <c r="U118" i="14"/>
  <c r="U90" i="14"/>
  <c r="U86" i="14"/>
  <c r="U58" i="14"/>
  <c r="U54" i="14"/>
  <c r="AP27" i="11"/>
  <c r="AR27" i="11"/>
  <c r="AT27" i="11"/>
  <c r="AV27" i="11"/>
  <c r="AX27" i="11"/>
  <c r="AZ27" i="11"/>
  <c r="AO28" i="11"/>
  <c r="AQ28" i="11"/>
  <c r="AS28" i="11"/>
  <c r="AU28" i="11"/>
  <c r="AW28" i="11"/>
  <c r="AY28" i="11"/>
  <c r="BA28" i="11"/>
  <c r="AP29" i="11"/>
  <c r="AR29" i="11"/>
  <c r="AT29" i="11"/>
  <c r="AV29" i="11"/>
  <c r="AX29" i="11"/>
  <c r="AZ29" i="11"/>
  <c r="AO30" i="11"/>
  <c r="AQ30" i="11"/>
  <c r="AS30" i="11"/>
  <c r="AU30" i="11"/>
  <c r="AW30" i="11"/>
  <c r="AY30" i="11"/>
  <c r="BA30" i="11"/>
  <c r="AP31" i="11"/>
  <c r="AR31" i="11"/>
  <c r="AT31" i="11"/>
  <c r="AV31" i="11"/>
  <c r="AX31" i="11"/>
  <c r="AZ31" i="11"/>
  <c r="AO32" i="11"/>
  <c r="AQ32" i="11"/>
  <c r="AS32" i="11"/>
  <c r="AU32" i="11"/>
  <c r="AW32" i="11"/>
  <c r="AY32" i="11"/>
  <c r="BA32" i="11"/>
  <c r="AP33" i="11"/>
  <c r="AR33" i="11"/>
  <c r="AT33" i="11"/>
  <c r="AV33" i="11"/>
  <c r="AX33" i="11"/>
  <c r="AZ33" i="11"/>
  <c r="AP26" i="11"/>
  <c r="AR26" i="11"/>
  <c r="AT26" i="11"/>
  <c r="AV26" i="11"/>
  <c r="AX26" i="11"/>
  <c r="AZ26" i="11"/>
  <c r="AO26" i="11"/>
  <c r="U24" i="14"/>
  <c r="U633" i="14"/>
  <c r="U629" i="14"/>
  <c r="U601" i="14"/>
  <c r="U597" i="14"/>
  <c r="U569" i="14"/>
  <c r="U565" i="14"/>
  <c r="U537" i="14"/>
  <c r="U533" i="14"/>
  <c r="U505" i="14"/>
  <c r="U501" i="14"/>
  <c r="U473" i="14"/>
  <c r="U469" i="14"/>
  <c r="U441" i="14"/>
  <c r="U437" i="14"/>
  <c r="U409" i="14"/>
  <c r="U405" i="14"/>
  <c r="U377" i="14"/>
  <c r="U373" i="14"/>
  <c r="U345" i="14"/>
  <c r="U341" i="14"/>
  <c r="U313" i="14"/>
  <c r="U309" i="14"/>
  <c r="U281" i="14"/>
  <c r="U277" i="14"/>
  <c r="U249" i="14"/>
  <c r="U245" i="14"/>
  <c r="U217" i="14"/>
  <c r="U213" i="14"/>
  <c r="U185" i="14"/>
  <c r="U181" i="14"/>
  <c r="U153" i="14"/>
  <c r="U149" i="14"/>
  <c r="U121" i="14"/>
  <c r="U117" i="14"/>
  <c r="U89" i="14"/>
  <c r="U85" i="14"/>
  <c r="U57" i="14"/>
  <c r="U53" i="14"/>
  <c r="U21" i="14"/>
  <c r="U23" i="14"/>
  <c r="U632" i="14"/>
  <c r="U628" i="14"/>
  <c r="U600" i="14"/>
  <c r="U596" i="14"/>
  <c r="U568" i="14"/>
  <c r="U564" i="14"/>
  <c r="U536" i="14"/>
  <c r="U532" i="14"/>
  <c r="U504" i="14"/>
  <c r="U500" i="14"/>
  <c r="U472" i="14"/>
  <c r="U468" i="14"/>
  <c r="U440" i="14"/>
  <c r="U436" i="14"/>
  <c r="U408" i="14"/>
  <c r="U404" i="14"/>
  <c r="U376" i="14"/>
  <c r="U372" i="14"/>
  <c r="U344" i="14"/>
  <c r="U340" i="14"/>
  <c r="U312" i="14"/>
  <c r="U308" i="14"/>
  <c r="U280" i="14"/>
  <c r="U276" i="14"/>
  <c r="U248" i="14"/>
  <c r="U244" i="14"/>
  <c r="U216" i="14"/>
  <c r="U212" i="14"/>
  <c r="U184" i="14"/>
  <c r="U180" i="14"/>
  <c r="U152" i="14"/>
  <c r="U148" i="14"/>
  <c r="U120" i="14"/>
  <c r="U116" i="14"/>
  <c r="U88" i="14"/>
  <c r="U84" i="14"/>
  <c r="U56" i="14"/>
  <c r="U52" i="14"/>
  <c r="AO27" i="11"/>
  <c r="AQ27" i="11"/>
  <c r="AS27" i="11"/>
  <c r="AU27" i="11"/>
  <c r="AW27" i="11"/>
  <c r="AY27" i="11"/>
  <c r="BA27" i="11"/>
  <c r="AP28" i="11"/>
  <c r="AR28" i="11"/>
  <c r="AT28" i="11"/>
  <c r="AV28" i="11"/>
  <c r="AX28" i="11"/>
  <c r="AZ28" i="11"/>
  <c r="AO29" i="11"/>
  <c r="AQ29" i="11"/>
  <c r="AS29" i="11"/>
  <c r="AU29" i="11"/>
  <c r="AW29" i="11"/>
  <c r="AY29" i="11"/>
  <c r="BA29" i="11"/>
  <c r="AP30" i="11"/>
  <c r="AR30" i="11"/>
  <c r="AT30" i="11"/>
  <c r="AV30" i="11"/>
  <c r="AX30" i="11"/>
  <c r="AZ30" i="11"/>
  <c r="AO31" i="11"/>
  <c r="AQ31" i="11"/>
  <c r="AS31" i="11"/>
  <c r="AU31" i="11"/>
  <c r="AW31" i="11"/>
  <c r="AY31" i="11"/>
  <c r="BA31" i="11"/>
  <c r="AP32" i="11"/>
  <c r="AR32" i="11"/>
  <c r="AT32" i="11"/>
  <c r="AV32" i="11"/>
  <c r="AX32" i="11"/>
  <c r="AZ32" i="11"/>
  <c r="AO33" i="11"/>
  <c r="AQ33" i="11"/>
  <c r="AS33" i="11"/>
  <c r="AU33" i="11"/>
  <c r="AW33" i="11"/>
  <c r="AY33" i="11"/>
  <c r="BA33" i="11"/>
  <c r="AQ26" i="11"/>
  <c r="AS26" i="11"/>
  <c r="AU26" i="11"/>
  <c r="AW26" i="11"/>
  <c r="AY26" i="11"/>
  <c r="BA26" i="11"/>
  <c r="BA7" i="11"/>
  <c r="P4" i="14"/>
  <c r="P6" i="14"/>
  <c r="P8" i="14"/>
  <c r="P10" i="14"/>
  <c r="P36" i="14"/>
  <c r="P5" i="14"/>
  <c r="P7" i="14"/>
  <c r="P9" i="14"/>
  <c r="P35" i="14"/>
  <c r="P37" i="14"/>
  <c r="P38" i="14"/>
  <c r="P40" i="14"/>
  <c r="P42" i="14"/>
  <c r="P68" i="14"/>
  <c r="P70" i="14"/>
  <c r="P72" i="14"/>
  <c r="P74" i="14"/>
  <c r="P100" i="14"/>
  <c r="P102" i="14"/>
  <c r="P104" i="14"/>
  <c r="P106" i="14"/>
  <c r="P132" i="14"/>
  <c r="P134" i="14"/>
  <c r="P136" i="14"/>
  <c r="P138" i="14"/>
  <c r="P164" i="14"/>
  <c r="P166" i="14"/>
  <c r="P168" i="14"/>
  <c r="P170" i="14"/>
  <c r="P196" i="14"/>
  <c r="P198" i="14"/>
  <c r="P200" i="14"/>
  <c r="P202" i="14"/>
  <c r="P228" i="14"/>
  <c r="P230" i="14"/>
  <c r="P232" i="14"/>
  <c r="P234" i="14"/>
  <c r="P260" i="14"/>
  <c r="P262" i="14"/>
  <c r="P264" i="14"/>
  <c r="P266" i="14"/>
  <c r="P292" i="14"/>
  <c r="P294" i="14"/>
  <c r="P296" i="14"/>
  <c r="P298" i="14"/>
  <c r="P324" i="14"/>
  <c r="P326" i="14"/>
  <c r="P328" i="14"/>
  <c r="P330" i="14"/>
  <c r="P356" i="14"/>
  <c r="P358" i="14"/>
  <c r="P360" i="14"/>
  <c r="P362" i="14"/>
  <c r="P388" i="14"/>
  <c r="P390" i="14"/>
  <c r="P392" i="14"/>
  <c r="P394" i="14"/>
  <c r="P420" i="14"/>
  <c r="P422" i="14"/>
  <c r="P424" i="14"/>
  <c r="P426" i="14"/>
  <c r="P452" i="14"/>
  <c r="P454" i="14"/>
  <c r="P456" i="14"/>
  <c r="P458" i="14"/>
  <c r="P484" i="14"/>
  <c r="P486" i="14"/>
  <c r="P488" i="14"/>
  <c r="P490" i="14"/>
  <c r="P516" i="14"/>
  <c r="P518" i="14"/>
  <c r="P520" i="14"/>
  <c r="P522" i="14"/>
  <c r="P548" i="14"/>
  <c r="P550" i="14"/>
  <c r="P552" i="14"/>
  <c r="P554" i="14"/>
  <c r="P580" i="14"/>
  <c r="P582" i="14"/>
  <c r="P584" i="14"/>
  <c r="P586" i="14"/>
  <c r="P612" i="14"/>
  <c r="P614" i="14"/>
  <c r="P616" i="14"/>
  <c r="P618" i="14"/>
  <c r="O4" i="14"/>
  <c r="R4" i="14" s="1"/>
  <c r="O6" i="14"/>
  <c r="R6" i="14" s="1"/>
  <c r="O8" i="14"/>
  <c r="R8" i="14" s="1"/>
  <c r="O10" i="14"/>
  <c r="R10" i="14" s="1"/>
  <c r="O36" i="14"/>
  <c r="R36" i="14" s="1"/>
  <c r="O38" i="14"/>
  <c r="R38" i="14" s="1"/>
  <c r="O40" i="14"/>
  <c r="R40" i="14" s="1"/>
  <c r="O42" i="14"/>
  <c r="R42" i="14" s="1"/>
  <c r="O68" i="14"/>
  <c r="R68" i="14" s="1"/>
  <c r="O70" i="14"/>
  <c r="R70" i="14" s="1"/>
  <c r="O72" i="14"/>
  <c r="R72" i="14" s="1"/>
  <c r="O74" i="14"/>
  <c r="R74" i="14" s="1"/>
  <c r="P39" i="14"/>
  <c r="P41" i="14"/>
  <c r="P67" i="14"/>
  <c r="P69" i="14"/>
  <c r="P71" i="14"/>
  <c r="P73" i="14"/>
  <c r="P99" i="14"/>
  <c r="P101" i="14"/>
  <c r="P103" i="14"/>
  <c r="P105" i="14"/>
  <c r="P131" i="14"/>
  <c r="P133" i="14"/>
  <c r="P135" i="14"/>
  <c r="P137" i="14"/>
  <c r="P163" i="14"/>
  <c r="P165" i="14"/>
  <c r="P167" i="14"/>
  <c r="P169" i="14"/>
  <c r="P195" i="14"/>
  <c r="P197" i="14"/>
  <c r="P199" i="14"/>
  <c r="P201" i="14"/>
  <c r="P227" i="14"/>
  <c r="P229" i="14"/>
  <c r="P231" i="14"/>
  <c r="P233" i="14"/>
  <c r="P259" i="14"/>
  <c r="P261" i="14"/>
  <c r="P263" i="14"/>
  <c r="P265" i="14"/>
  <c r="P291" i="14"/>
  <c r="P293" i="14"/>
  <c r="P295" i="14"/>
  <c r="P297" i="14"/>
  <c r="P323" i="14"/>
  <c r="P325" i="14"/>
  <c r="P327" i="14"/>
  <c r="P329" i="14"/>
  <c r="P355" i="14"/>
  <c r="P357" i="14"/>
  <c r="P359" i="14"/>
  <c r="P361" i="14"/>
  <c r="P387" i="14"/>
  <c r="P389" i="14"/>
  <c r="P391" i="14"/>
  <c r="P393" i="14"/>
  <c r="P419" i="14"/>
  <c r="P421" i="14"/>
  <c r="P423" i="14"/>
  <c r="P425" i="14"/>
  <c r="P451" i="14"/>
  <c r="P453" i="14"/>
  <c r="P455" i="14"/>
  <c r="P457" i="14"/>
  <c r="P483" i="14"/>
  <c r="P485" i="14"/>
  <c r="P487" i="14"/>
  <c r="P489" i="14"/>
  <c r="P515" i="14"/>
  <c r="P517" i="14"/>
  <c r="P519" i="14"/>
  <c r="P521" i="14"/>
  <c r="P547" i="14"/>
  <c r="P549" i="14"/>
  <c r="P551" i="14"/>
  <c r="P553" i="14"/>
  <c r="P579" i="14"/>
  <c r="P581" i="14"/>
  <c r="P583" i="14"/>
  <c r="P585" i="14"/>
  <c r="P611" i="14"/>
  <c r="P613" i="14"/>
  <c r="P615" i="14"/>
  <c r="P617" i="14"/>
  <c r="P3" i="14"/>
  <c r="O5" i="14"/>
  <c r="R5" i="14" s="1"/>
  <c r="O7" i="14"/>
  <c r="R7" i="14" s="1"/>
  <c r="O9" i="14"/>
  <c r="R9" i="14" s="1"/>
  <c r="O35" i="14"/>
  <c r="R35" i="14" s="1"/>
  <c r="O37" i="14"/>
  <c r="R37" i="14" s="1"/>
  <c r="O39" i="14"/>
  <c r="R39" i="14" s="1"/>
  <c r="O41" i="14"/>
  <c r="R41" i="14" s="1"/>
  <c r="O67" i="14"/>
  <c r="R67" i="14" s="1"/>
  <c r="O69" i="14"/>
  <c r="R69" i="14" s="1"/>
  <c r="O71" i="14"/>
  <c r="R71" i="14" s="1"/>
  <c r="O73" i="14"/>
  <c r="R73" i="14" s="1"/>
  <c r="O100" i="14"/>
  <c r="R100" i="14" s="1"/>
  <c r="O102" i="14"/>
  <c r="R102" i="14" s="1"/>
  <c r="O104" i="14"/>
  <c r="R104" i="14" s="1"/>
  <c r="O106" i="14"/>
  <c r="R106" i="14" s="1"/>
  <c r="O132" i="14"/>
  <c r="R132" i="14" s="1"/>
  <c r="O134" i="14"/>
  <c r="R134" i="14" s="1"/>
  <c r="O136" i="14"/>
  <c r="R136" i="14" s="1"/>
  <c r="O138" i="14"/>
  <c r="R138" i="14" s="1"/>
  <c r="O164" i="14"/>
  <c r="R164" i="14" s="1"/>
  <c r="O166" i="14"/>
  <c r="R166" i="14" s="1"/>
  <c r="O168" i="14"/>
  <c r="R168" i="14" s="1"/>
  <c r="O170" i="14"/>
  <c r="R170" i="14" s="1"/>
  <c r="O196" i="14"/>
  <c r="R196" i="14" s="1"/>
  <c r="O198" i="14"/>
  <c r="R198" i="14" s="1"/>
  <c r="O200" i="14"/>
  <c r="R200" i="14" s="1"/>
  <c r="O202" i="14"/>
  <c r="R202" i="14" s="1"/>
  <c r="O228" i="14"/>
  <c r="R228" i="14" s="1"/>
  <c r="O230" i="14"/>
  <c r="R230" i="14" s="1"/>
  <c r="O232" i="14"/>
  <c r="R232" i="14" s="1"/>
  <c r="O234" i="14"/>
  <c r="R234" i="14" s="1"/>
  <c r="O260" i="14"/>
  <c r="R260" i="14" s="1"/>
  <c r="O262" i="14"/>
  <c r="R262" i="14" s="1"/>
  <c r="O264" i="14"/>
  <c r="R264" i="14" s="1"/>
  <c r="O266" i="14"/>
  <c r="R266" i="14" s="1"/>
  <c r="O292" i="14"/>
  <c r="R292" i="14" s="1"/>
  <c r="O294" i="14"/>
  <c r="R294" i="14" s="1"/>
  <c r="O296" i="14"/>
  <c r="R296" i="14" s="1"/>
  <c r="O298" i="14"/>
  <c r="R298" i="14" s="1"/>
  <c r="O324" i="14"/>
  <c r="R324" i="14" s="1"/>
  <c r="O326" i="14"/>
  <c r="R326" i="14" s="1"/>
  <c r="O328" i="14"/>
  <c r="R328" i="14" s="1"/>
  <c r="O330" i="14"/>
  <c r="R330" i="14" s="1"/>
  <c r="O356" i="14"/>
  <c r="R356" i="14" s="1"/>
  <c r="O358" i="14"/>
  <c r="R358" i="14" s="1"/>
  <c r="O360" i="14"/>
  <c r="R360" i="14" s="1"/>
  <c r="O362" i="14"/>
  <c r="R362" i="14" s="1"/>
  <c r="O388" i="14"/>
  <c r="R388" i="14" s="1"/>
  <c r="O390" i="14"/>
  <c r="R390" i="14" s="1"/>
  <c r="O392" i="14"/>
  <c r="R392" i="14" s="1"/>
  <c r="O394" i="14"/>
  <c r="R394" i="14" s="1"/>
  <c r="O420" i="14"/>
  <c r="R420" i="14" s="1"/>
  <c r="O422" i="14"/>
  <c r="R422" i="14" s="1"/>
  <c r="O424" i="14"/>
  <c r="R424" i="14" s="1"/>
  <c r="O426" i="14"/>
  <c r="R426" i="14" s="1"/>
  <c r="O452" i="14"/>
  <c r="R452" i="14" s="1"/>
  <c r="O454" i="14"/>
  <c r="R454" i="14" s="1"/>
  <c r="O456" i="14"/>
  <c r="R456" i="14" s="1"/>
  <c r="O458" i="14"/>
  <c r="R458" i="14" s="1"/>
  <c r="O484" i="14"/>
  <c r="R484" i="14" s="1"/>
  <c r="O486" i="14"/>
  <c r="R486" i="14" s="1"/>
  <c r="O488" i="14"/>
  <c r="R488" i="14" s="1"/>
  <c r="O490" i="14"/>
  <c r="R490" i="14" s="1"/>
  <c r="O516" i="14"/>
  <c r="R516" i="14" s="1"/>
  <c r="O518" i="14"/>
  <c r="R518" i="14" s="1"/>
  <c r="O520" i="14"/>
  <c r="R520" i="14" s="1"/>
  <c r="O522" i="14"/>
  <c r="R522" i="14" s="1"/>
  <c r="O548" i="14"/>
  <c r="R548" i="14" s="1"/>
  <c r="O550" i="14"/>
  <c r="R550" i="14" s="1"/>
  <c r="O552" i="14"/>
  <c r="R552" i="14" s="1"/>
  <c r="O554" i="14"/>
  <c r="R554" i="14" s="1"/>
  <c r="O580" i="14"/>
  <c r="R580" i="14" s="1"/>
  <c r="O582" i="14"/>
  <c r="R582" i="14" s="1"/>
  <c r="O584" i="14"/>
  <c r="R584" i="14" s="1"/>
  <c r="O586" i="14"/>
  <c r="R586" i="14" s="1"/>
  <c r="O612" i="14"/>
  <c r="R612" i="14" s="1"/>
  <c r="O614" i="14"/>
  <c r="R614" i="14" s="1"/>
  <c r="O616" i="14"/>
  <c r="R616" i="14" s="1"/>
  <c r="O618" i="14"/>
  <c r="R618" i="14" s="1"/>
  <c r="N4" i="14"/>
  <c r="N6" i="14"/>
  <c r="N8" i="14"/>
  <c r="N10" i="14"/>
  <c r="N36" i="14"/>
  <c r="N38" i="14"/>
  <c r="N40" i="14"/>
  <c r="N42" i="14"/>
  <c r="N68" i="14"/>
  <c r="N70" i="14"/>
  <c r="N72" i="14"/>
  <c r="N74" i="14"/>
  <c r="N100" i="14"/>
  <c r="N102" i="14"/>
  <c r="N104" i="14"/>
  <c r="N106" i="14"/>
  <c r="N132" i="14"/>
  <c r="N134" i="14"/>
  <c r="N136" i="14"/>
  <c r="N138" i="14"/>
  <c r="N164" i="14"/>
  <c r="N166" i="14"/>
  <c r="N168" i="14"/>
  <c r="N170" i="14"/>
  <c r="N196" i="14"/>
  <c r="N198" i="14"/>
  <c r="N200" i="14"/>
  <c r="N202" i="14"/>
  <c r="N228" i="14"/>
  <c r="N230" i="14"/>
  <c r="N232" i="14"/>
  <c r="N234" i="14"/>
  <c r="N260" i="14"/>
  <c r="N262" i="14"/>
  <c r="N264" i="14"/>
  <c r="N266" i="14"/>
  <c r="N292" i="14"/>
  <c r="N294" i="14"/>
  <c r="N296" i="14"/>
  <c r="N298" i="14"/>
  <c r="N324" i="14"/>
  <c r="N326" i="14"/>
  <c r="N328" i="14"/>
  <c r="N330" i="14"/>
  <c r="N356" i="14"/>
  <c r="N358" i="14"/>
  <c r="N360" i="14"/>
  <c r="N362" i="14"/>
  <c r="N388" i="14"/>
  <c r="N390" i="14"/>
  <c r="N392" i="14"/>
  <c r="N394" i="14"/>
  <c r="N420" i="14"/>
  <c r="N422" i="14"/>
  <c r="N424" i="14"/>
  <c r="N426" i="14"/>
  <c r="N452" i="14"/>
  <c r="N454" i="14"/>
  <c r="N456" i="14"/>
  <c r="N458" i="14"/>
  <c r="N484" i="14"/>
  <c r="N486" i="14"/>
  <c r="N488" i="14"/>
  <c r="N490" i="14"/>
  <c r="N516" i="14"/>
  <c r="N518" i="14"/>
  <c r="N520" i="14"/>
  <c r="N522" i="14"/>
  <c r="N548" i="14"/>
  <c r="N550" i="14"/>
  <c r="N552" i="14"/>
  <c r="N554" i="14"/>
  <c r="N580" i="14"/>
  <c r="N582" i="14"/>
  <c r="N584" i="14"/>
  <c r="N586" i="14"/>
  <c r="N612" i="14"/>
  <c r="N614" i="14"/>
  <c r="N616" i="14"/>
  <c r="N618" i="14"/>
  <c r="L4" i="14"/>
  <c r="L6" i="14"/>
  <c r="L8" i="14"/>
  <c r="L10" i="14"/>
  <c r="L36" i="14"/>
  <c r="L38" i="14"/>
  <c r="L40" i="14"/>
  <c r="L42" i="14"/>
  <c r="L68" i="14"/>
  <c r="L70" i="14"/>
  <c r="L72" i="14"/>
  <c r="L74" i="14"/>
  <c r="L100" i="14"/>
  <c r="L102" i="14"/>
  <c r="L104" i="14"/>
  <c r="L106" i="14"/>
  <c r="L132" i="14"/>
  <c r="L134" i="14"/>
  <c r="L136" i="14"/>
  <c r="L138" i="14"/>
  <c r="L164" i="14"/>
  <c r="O99" i="14"/>
  <c r="R99" i="14" s="1"/>
  <c r="O101" i="14"/>
  <c r="R101" i="14" s="1"/>
  <c r="O103" i="14"/>
  <c r="R103" i="14" s="1"/>
  <c r="O105" i="14"/>
  <c r="R105" i="14" s="1"/>
  <c r="O131" i="14"/>
  <c r="R131" i="14" s="1"/>
  <c r="O133" i="14"/>
  <c r="R133" i="14" s="1"/>
  <c r="O135" i="14"/>
  <c r="R135" i="14" s="1"/>
  <c r="O137" i="14"/>
  <c r="R137" i="14" s="1"/>
  <c r="O163" i="14"/>
  <c r="R163" i="14" s="1"/>
  <c r="O165" i="14"/>
  <c r="R165" i="14" s="1"/>
  <c r="O167" i="14"/>
  <c r="R167" i="14" s="1"/>
  <c r="O169" i="14"/>
  <c r="R169" i="14" s="1"/>
  <c r="O195" i="14"/>
  <c r="R195" i="14" s="1"/>
  <c r="O197" i="14"/>
  <c r="R197" i="14" s="1"/>
  <c r="O199" i="14"/>
  <c r="R199" i="14" s="1"/>
  <c r="O201" i="14"/>
  <c r="R201" i="14" s="1"/>
  <c r="O227" i="14"/>
  <c r="R227" i="14" s="1"/>
  <c r="O229" i="14"/>
  <c r="R229" i="14" s="1"/>
  <c r="O231" i="14"/>
  <c r="R231" i="14" s="1"/>
  <c r="O233" i="14"/>
  <c r="R233" i="14" s="1"/>
  <c r="O259" i="14"/>
  <c r="R259" i="14" s="1"/>
  <c r="O261" i="14"/>
  <c r="R261" i="14" s="1"/>
  <c r="O263" i="14"/>
  <c r="R263" i="14" s="1"/>
  <c r="O265" i="14"/>
  <c r="R265" i="14" s="1"/>
  <c r="O291" i="14"/>
  <c r="R291" i="14" s="1"/>
  <c r="O293" i="14"/>
  <c r="R293" i="14" s="1"/>
  <c r="O295" i="14"/>
  <c r="R295" i="14" s="1"/>
  <c r="O297" i="14"/>
  <c r="R297" i="14" s="1"/>
  <c r="O323" i="14"/>
  <c r="R323" i="14" s="1"/>
  <c r="O325" i="14"/>
  <c r="R325" i="14" s="1"/>
  <c r="O327" i="14"/>
  <c r="R327" i="14" s="1"/>
  <c r="O329" i="14"/>
  <c r="R329" i="14" s="1"/>
  <c r="O355" i="14"/>
  <c r="R355" i="14" s="1"/>
  <c r="O357" i="14"/>
  <c r="R357" i="14" s="1"/>
  <c r="O359" i="14"/>
  <c r="R359" i="14" s="1"/>
  <c r="O361" i="14"/>
  <c r="R361" i="14" s="1"/>
  <c r="O387" i="14"/>
  <c r="R387" i="14" s="1"/>
  <c r="O389" i="14"/>
  <c r="R389" i="14" s="1"/>
  <c r="O391" i="14"/>
  <c r="R391" i="14" s="1"/>
  <c r="O393" i="14"/>
  <c r="R393" i="14" s="1"/>
  <c r="O419" i="14"/>
  <c r="R419" i="14" s="1"/>
  <c r="O421" i="14"/>
  <c r="R421" i="14" s="1"/>
  <c r="O423" i="14"/>
  <c r="R423" i="14" s="1"/>
  <c r="O425" i="14"/>
  <c r="R425" i="14" s="1"/>
  <c r="O451" i="14"/>
  <c r="R451" i="14" s="1"/>
  <c r="O453" i="14"/>
  <c r="R453" i="14" s="1"/>
  <c r="O455" i="14"/>
  <c r="R455" i="14" s="1"/>
  <c r="O457" i="14"/>
  <c r="R457" i="14" s="1"/>
  <c r="O483" i="14"/>
  <c r="R483" i="14" s="1"/>
  <c r="O485" i="14"/>
  <c r="R485" i="14" s="1"/>
  <c r="O487" i="14"/>
  <c r="R487" i="14" s="1"/>
  <c r="O489" i="14"/>
  <c r="R489" i="14" s="1"/>
  <c r="O515" i="14"/>
  <c r="R515" i="14" s="1"/>
  <c r="O517" i="14"/>
  <c r="R517" i="14" s="1"/>
  <c r="O519" i="14"/>
  <c r="R519" i="14" s="1"/>
  <c r="O521" i="14"/>
  <c r="R521" i="14" s="1"/>
  <c r="O547" i="14"/>
  <c r="R547" i="14" s="1"/>
  <c r="O549" i="14"/>
  <c r="R549" i="14" s="1"/>
  <c r="O551" i="14"/>
  <c r="R551" i="14" s="1"/>
  <c r="O553" i="14"/>
  <c r="R553" i="14" s="1"/>
  <c r="O579" i="14"/>
  <c r="R579" i="14" s="1"/>
  <c r="O581" i="14"/>
  <c r="R581" i="14" s="1"/>
  <c r="O583" i="14"/>
  <c r="R583" i="14" s="1"/>
  <c r="O585" i="14"/>
  <c r="R585" i="14" s="1"/>
  <c r="O611" i="14"/>
  <c r="R611" i="14" s="1"/>
  <c r="O613" i="14"/>
  <c r="R613" i="14" s="1"/>
  <c r="O615" i="14"/>
  <c r="R615" i="14" s="1"/>
  <c r="O617" i="14"/>
  <c r="R617" i="14" s="1"/>
  <c r="O3" i="14"/>
  <c r="R3" i="14" s="1"/>
  <c r="N5" i="14"/>
  <c r="N7" i="14"/>
  <c r="N9" i="14"/>
  <c r="N35" i="14"/>
  <c r="N37" i="14"/>
  <c r="N39" i="14"/>
  <c r="N41" i="14"/>
  <c r="N67" i="14"/>
  <c r="N69" i="14"/>
  <c r="N71" i="14"/>
  <c r="N73" i="14"/>
  <c r="N99" i="14"/>
  <c r="N101" i="14"/>
  <c r="N103" i="14"/>
  <c r="N105" i="14"/>
  <c r="N131" i="14"/>
  <c r="N133" i="14"/>
  <c r="N135" i="14"/>
  <c r="N137" i="14"/>
  <c r="N163" i="14"/>
  <c r="N165" i="14"/>
  <c r="N167" i="14"/>
  <c r="N169" i="14"/>
  <c r="N195" i="14"/>
  <c r="N197" i="14"/>
  <c r="N199" i="14"/>
  <c r="N201" i="14"/>
  <c r="N227" i="14"/>
  <c r="N229" i="14"/>
  <c r="N231" i="14"/>
  <c r="N233" i="14"/>
  <c r="N259" i="14"/>
  <c r="N261" i="14"/>
  <c r="N263" i="14"/>
  <c r="N265" i="14"/>
  <c r="N291" i="14"/>
  <c r="N293" i="14"/>
  <c r="N295" i="14"/>
  <c r="N297" i="14"/>
  <c r="N323" i="14"/>
  <c r="N325" i="14"/>
  <c r="N327" i="14"/>
  <c r="N329" i="14"/>
  <c r="N355" i="14"/>
  <c r="N357" i="14"/>
  <c r="N359" i="14"/>
  <c r="N361" i="14"/>
  <c r="N387" i="14"/>
  <c r="N389" i="14"/>
  <c r="N391" i="14"/>
  <c r="N393" i="14"/>
  <c r="N419" i="14"/>
  <c r="N421" i="14"/>
  <c r="N423" i="14"/>
  <c r="N425" i="14"/>
  <c r="N451" i="14"/>
  <c r="N453" i="14"/>
  <c r="N455" i="14"/>
  <c r="N457" i="14"/>
  <c r="N483" i="14"/>
  <c r="N485" i="14"/>
  <c r="N487" i="14"/>
  <c r="N489" i="14"/>
  <c r="N515" i="14"/>
  <c r="N519" i="14"/>
  <c r="N547" i="14"/>
  <c r="N551" i="14"/>
  <c r="N579" i="14"/>
  <c r="N583" i="14"/>
  <c r="N611" i="14"/>
  <c r="N615" i="14"/>
  <c r="N3" i="14"/>
  <c r="L7" i="14"/>
  <c r="L35" i="14"/>
  <c r="L39" i="14"/>
  <c r="L67" i="14"/>
  <c r="L71" i="14"/>
  <c r="L99" i="14"/>
  <c r="L103" i="14"/>
  <c r="L131" i="14"/>
  <c r="L135" i="14"/>
  <c r="L163" i="14"/>
  <c r="L166" i="14"/>
  <c r="L168" i="14"/>
  <c r="L170" i="14"/>
  <c r="L196" i="14"/>
  <c r="L198" i="14"/>
  <c r="L200" i="14"/>
  <c r="L202" i="14"/>
  <c r="L228" i="14"/>
  <c r="L230" i="14"/>
  <c r="L232" i="14"/>
  <c r="L234" i="14"/>
  <c r="L260" i="14"/>
  <c r="L262" i="14"/>
  <c r="L264" i="14"/>
  <c r="L266" i="14"/>
  <c r="L292" i="14"/>
  <c r="L294" i="14"/>
  <c r="L296" i="14"/>
  <c r="L298" i="14"/>
  <c r="L324" i="14"/>
  <c r="L326" i="14"/>
  <c r="L328" i="14"/>
  <c r="L330" i="14"/>
  <c r="L356" i="14"/>
  <c r="L358" i="14"/>
  <c r="L360" i="14"/>
  <c r="L362" i="14"/>
  <c r="L388" i="14"/>
  <c r="L390" i="14"/>
  <c r="L392" i="14"/>
  <c r="L394" i="14"/>
  <c r="L420" i="14"/>
  <c r="L422" i="14"/>
  <c r="L424" i="14"/>
  <c r="L426" i="14"/>
  <c r="L452" i="14"/>
  <c r="L454" i="14"/>
  <c r="L456" i="14"/>
  <c r="L458" i="14"/>
  <c r="L484" i="14"/>
  <c r="L486" i="14"/>
  <c r="L488" i="14"/>
  <c r="L490" i="14"/>
  <c r="L516" i="14"/>
  <c r="L518" i="14"/>
  <c r="L520" i="14"/>
  <c r="L522" i="14"/>
  <c r="L548" i="14"/>
  <c r="L550" i="14"/>
  <c r="L552" i="14"/>
  <c r="L554" i="14"/>
  <c r="L580" i="14"/>
  <c r="L582" i="14"/>
  <c r="L584" i="14"/>
  <c r="L586" i="14"/>
  <c r="L612" i="14"/>
  <c r="L614" i="14"/>
  <c r="L616" i="14"/>
  <c r="L618" i="14"/>
  <c r="U4" i="14"/>
  <c r="U6" i="14"/>
  <c r="U8" i="14"/>
  <c r="U10" i="14"/>
  <c r="N517" i="14"/>
  <c r="N521" i="14"/>
  <c r="N549" i="14"/>
  <c r="N553" i="14"/>
  <c r="N581" i="14"/>
  <c r="N585" i="14"/>
  <c r="N613" i="14"/>
  <c r="N617" i="14"/>
  <c r="L5" i="14"/>
  <c r="L9" i="14"/>
  <c r="L37" i="14"/>
  <c r="L41" i="14"/>
  <c r="L69" i="14"/>
  <c r="L73" i="14"/>
  <c r="L101" i="14"/>
  <c r="L105" i="14"/>
  <c r="L133" i="14"/>
  <c r="L137" i="14"/>
  <c r="L165" i="14"/>
  <c r="L167" i="14"/>
  <c r="L169" i="14"/>
  <c r="L195" i="14"/>
  <c r="L197" i="14"/>
  <c r="L199" i="14"/>
  <c r="L201" i="14"/>
  <c r="L227" i="14"/>
  <c r="L229" i="14"/>
  <c r="L231" i="14"/>
  <c r="L233" i="14"/>
  <c r="L259" i="14"/>
  <c r="L261" i="14"/>
  <c r="L263" i="14"/>
  <c r="L265" i="14"/>
  <c r="L291" i="14"/>
  <c r="L293" i="14"/>
  <c r="L295" i="14"/>
  <c r="L297" i="14"/>
  <c r="L323" i="14"/>
  <c r="L325" i="14"/>
  <c r="L327" i="14"/>
  <c r="L329" i="14"/>
  <c r="L355" i="14"/>
  <c r="L357" i="14"/>
  <c r="L359" i="14"/>
  <c r="L361" i="14"/>
  <c r="L387" i="14"/>
  <c r="L389" i="14"/>
  <c r="L391" i="14"/>
  <c r="L393" i="14"/>
  <c r="L419" i="14"/>
  <c r="L421" i="14"/>
  <c r="L423" i="14"/>
  <c r="L425" i="14"/>
  <c r="L451" i="14"/>
  <c r="L453" i="14"/>
  <c r="L455" i="14"/>
  <c r="L457" i="14"/>
  <c r="L483" i="14"/>
  <c r="L485" i="14"/>
  <c r="L487" i="14"/>
  <c r="L489" i="14"/>
  <c r="L515" i="14"/>
  <c r="L517" i="14"/>
  <c r="L519" i="14"/>
  <c r="L521" i="14"/>
  <c r="L547" i="14"/>
  <c r="L549" i="14"/>
  <c r="L551" i="14"/>
  <c r="L553" i="14"/>
  <c r="L579" i="14"/>
  <c r="L581" i="14"/>
  <c r="L583" i="14"/>
  <c r="L585" i="14"/>
  <c r="L611" i="14"/>
  <c r="L613" i="14"/>
  <c r="L615" i="14"/>
  <c r="L617" i="14"/>
  <c r="L3" i="14"/>
  <c r="U5" i="14"/>
  <c r="U7" i="14"/>
  <c r="U9" i="14"/>
  <c r="U617" i="14"/>
  <c r="U585" i="14"/>
  <c r="U553" i="14"/>
  <c r="U547" i="14"/>
  <c r="U618" i="14"/>
  <c r="U614" i="14"/>
  <c r="U586" i="14"/>
  <c r="U582" i="14"/>
  <c r="U554" i="14"/>
  <c r="U550" i="14"/>
  <c r="U522" i="14"/>
  <c r="U518" i="14"/>
  <c r="U490" i="14"/>
  <c r="U486" i="14"/>
  <c r="U458" i="14"/>
  <c r="U454" i="14"/>
  <c r="U426" i="14"/>
  <c r="U422" i="14"/>
  <c r="U394" i="14"/>
  <c r="U390" i="14"/>
  <c r="U362" i="14"/>
  <c r="U358" i="14"/>
  <c r="U330" i="14"/>
  <c r="U326" i="14"/>
  <c r="U298" i="14"/>
  <c r="U294" i="14"/>
  <c r="U266" i="14"/>
  <c r="U262" i="14"/>
  <c r="U234" i="14"/>
  <c r="U230" i="14"/>
  <c r="U202" i="14"/>
  <c r="U198" i="14"/>
  <c r="U170" i="14"/>
  <c r="U166" i="14"/>
  <c r="U138" i="14"/>
  <c r="U134" i="14"/>
  <c r="U106" i="14"/>
  <c r="U102" i="14"/>
  <c r="U74" i="14"/>
  <c r="U70" i="14"/>
  <c r="U42" i="14"/>
  <c r="U38" i="14"/>
  <c r="U615" i="14"/>
  <c r="U583" i="14"/>
  <c r="U551" i="14"/>
  <c r="U517" i="14"/>
  <c r="U489" i="14"/>
  <c r="U485" i="14"/>
  <c r="U457" i="14"/>
  <c r="U453" i="14"/>
  <c r="U425" i="14"/>
  <c r="U421" i="14"/>
  <c r="U393" i="14"/>
  <c r="U389" i="14"/>
  <c r="U361" i="14"/>
  <c r="U357" i="14"/>
  <c r="U329" i="14"/>
  <c r="U325" i="14"/>
  <c r="U297" i="14"/>
  <c r="U293" i="14"/>
  <c r="U265" i="14"/>
  <c r="U261" i="14"/>
  <c r="U233" i="14"/>
  <c r="U229" i="14"/>
  <c r="U201" i="14"/>
  <c r="U197" i="14"/>
  <c r="U169" i="14"/>
  <c r="U165" i="14"/>
  <c r="U137" i="14"/>
  <c r="U133" i="14"/>
  <c r="U105" i="14"/>
  <c r="U101" i="14"/>
  <c r="U73" i="14"/>
  <c r="U69" i="14"/>
  <c r="U41" i="14"/>
  <c r="U37" i="14"/>
  <c r="AP5" i="11"/>
  <c r="AR5" i="11"/>
  <c r="AT5" i="11"/>
  <c r="AV5" i="11"/>
  <c r="AX5" i="11"/>
  <c r="AZ5" i="11"/>
  <c r="AP6" i="11"/>
  <c r="AR6" i="11"/>
  <c r="AT6" i="11"/>
  <c r="AV6" i="11"/>
  <c r="AX6" i="11"/>
  <c r="AZ6" i="11"/>
  <c r="AP7" i="11"/>
  <c r="AR7" i="11"/>
  <c r="AT7" i="11"/>
  <c r="AV7" i="11"/>
  <c r="AX7" i="11"/>
  <c r="AZ7" i="11"/>
  <c r="AP8" i="11"/>
  <c r="AR8" i="11"/>
  <c r="AT8" i="11"/>
  <c r="AV8" i="11"/>
  <c r="AX8" i="11"/>
  <c r="AZ8" i="11"/>
  <c r="AP9" i="11"/>
  <c r="AR9" i="11"/>
  <c r="AT9" i="11"/>
  <c r="AV9" i="11"/>
  <c r="AX9" i="11"/>
  <c r="AZ9" i="11"/>
  <c r="AP10" i="11"/>
  <c r="AR10" i="11"/>
  <c r="AT10" i="11"/>
  <c r="AV10" i="11"/>
  <c r="AX10" i="11"/>
  <c r="AZ10" i="11"/>
  <c r="AP11" i="11"/>
  <c r="AR11" i="11"/>
  <c r="AT11" i="11"/>
  <c r="AV11" i="11"/>
  <c r="AX11" i="11"/>
  <c r="AZ11" i="11"/>
  <c r="AQ4" i="11"/>
  <c r="AS4" i="11"/>
  <c r="AU4" i="11"/>
  <c r="AW4" i="11"/>
  <c r="AY4" i="11"/>
  <c r="AO4" i="11"/>
  <c r="AX4" i="11"/>
  <c r="U613" i="14"/>
  <c r="U581" i="14"/>
  <c r="U549" i="14"/>
  <c r="U519" i="14"/>
  <c r="U616" i="14"/>
  <c r="U612" i="14"/>
  <c r="U584" i="14"/>
  <c r="U580" i="14"/>
  <c r="U552" i="14"/>
  <c r="U548" i="14"/>
  <c r="U520" i="14"/>
  <c r="U516" i="14"/>
  <c r="U488" i="14"/>
  <c r="U484" i="14"/>
  <c r="U456" i="14"/>
  <c r="U452" i="14"/>
  <c r="U424" i="14"/>
  <c r="U420" i="14"/>
  <c r="U392" i="14"/>
  <c r="U388" i="14"/>
  <c r="U360" i="14"/>
  <c r="U356" i="14"/>
  <c r="U328" i="14"/>
  <c r="U324" i="14"/>
  <c r="U296" i="14"/>
  <c r="U292" i="14"/>
  <c r="U264" i="14"/>
  <c r="U260" i="14"/>
  <c r="U232" i="14"/>
  <c r="U228" i="14"/>
  <c r="U200" i="14"/>
  <c r="U196" i="14"/>
  <c r="U168" i="14"/>
  <c r="U164" i="14"/>
  <c r="U136" i="14"/>
  <c r="U132" i="14"/>
  <c r="U104" i="14"/>
  <c r="U100" i="14"/>
  <c r="U72" i="14"/>
  <c r="U68" i="14"/>
  <c r="U40" i="14"/>
  <c r="U36" i="14"/>
  <c r="U611" i="14"/>
  <c r="U579" i="14"/>
  <c r="U521" i="14"/>
  <c r="U515" i="14"/>
  <c r="U487" i="14"/>
  <c r="U483" i="14"/>
  <c r="U455" i="14"/>
  <c r="U451" i="14"/>
  <c r="U423" i="14"/>
  <c r="U419" i="14"/>
  <c r="U391" i="14"/>
  <c r="U387" i="14"/>
  <c r="U359" i="14"/>
  <c r="U355" i="14"/>
  <c r="U327" i="14"/>
  <c r="U323" i="14"/>
  <c r="U295" i="14"/>
  <c r="U291" i="14"/>
  <c r="U263" i="14"/>
  <c r="U259" i="14"/>
  <c r="U231" i="14"/>
  <c r="U227" i="14"/>
  <c r="U199" i="14"/>
  <c r="U195" i="14"/>
  <c r="U167" i="14"/>
  <c r="U163" i="14"/>
  <c r="U135" i="14"/>
  <c r="U131" i="14"/>
  <c r="U103" i="14"/>
  <c r="U99" i="14"/>
  <c r="U71" i="14"/>
  <c r="U67" i="14"/>
  <c r="U39" i="14"/>
  <c r="U35" i="14"/>
  <c r="AO5" i="11"/>
  <c r="AQ5" i="11"/>
  <c r="AS5" i="11"/>
  <c r="AU5" i="11"/>
  <c r="AW5" i="11"/>
  <c r="AY5" i="11"/>
  <c r="AO6" i="11"/>
  <c r="AQ6" i="11"/>
  <c r="AS6" i="11"/>
  <c r="AU6" i="11"/>
  <c r="AW6" i="11"/>
  <c r="AY6" i="11"/>
  <c r="AO7" i="11"/>
  <c r="AQ7" i="11"/>
  <c r="AS7" i="11"/>
  <c r="AU7" i="11"/>
  <c r="AW7" i="11"/>
  <c r="AY7" i="11"/>
  <c r="AO8" i="11"/>
  <c r="AQ8" i="11"/>
  <c r="AS8" i="11"/>
  <c r="AU8" i="11"/>
  <c r="AW8" i="11"/>
  <c r="AY8" i="11"/>
  <c r="AO9" i="11"/>
  <c r="AQ9" i="11"/>
  <c r="AS9" i="11"/>
  <c r="AU9" i="11"/>
  <c r="AW9" i="11"/>
  <c r="AY9" i="11"/>
  <c r="AO10" i="11"/>
  <c r="AQ10" i="11"/>
  <c r="AS10" i="11"/>
  <c r="AU10" i="11"/>
  <c r="AW10" i="11"/>
  <c r="AY10" i="11"/>
  <c r="AO11" i="11"/>
  <c r="AQ11" i="11"/>
  <c r="AS11" i="11"/>
  <c r="AU11" i="11"/>
  <c r="AW11" i="11"/>
  <c r="AY11" i="11"/>
  <c r="AP4" i="11"/>
  <c r="AR4" i="11"/>
  <c r="AT4" i="11"/>
  <c r="AV4" i="11"/>
  <c r="AZ4" i="11"/>
  <c r="H27" i="14"/>
  <c r="H47" i="14"/>
  <c r="H44" i="14"/>
  <c r="H48" i="14"/>
  <c r="H45" i="14"/>
  <c r="H49" i="14"/>
  <c r="H46" i="14"/>
  <c r="H50" i="14"/>
  <c r="AB93" i="18" l="1"/>
  <c r="H93" i="18" s="1"/>
  <c r="AD92" i="18"/>
  <c r="Z579" i="16"/>
  <c r="Z580" i="16"/>
  <c r="Z581" i="16"/>
  <c r="Z582" i="16"/>
  <c r="Z583" i="16"/>
  <c r="Z584" i="16"/>
  <c r="Z585" i="16"/>
  <c r="Z586" i="16"/>
  <c r="Z587" i="16"/>
  <c r="Z588" i="16"/>
  <c r="Z589" i="16"/>
  <c r="Z590" i="16"/>
  <c r="Z591" i="16"/>
  <c r="Z592" i="16"/>
  <c r="Z593" i="16"/>
  <c r="Z594" i="16"/>
  <c r="Z595" i="16"/>
  <c r="Z596" i="16"/>
  <c r="Z597" i="16"/>
  <c r="Z598" i="16"/>
  <c r="Z599" i="16"/>
  <c r="Z600" i="16"/>
  <c r="Z601" i="16"/>
  <c r="Z602" i="16"/>
  <c r="Z603" i="16"/>
  <c r="Z604" i="16"/>
  <c r="Z605" i="16"/>
  <c r="Z606" i="16"/>
  <c r="Z607" i="16"/>
  <c r="Z608" i="16"/>
  <c r="Z609" i="16"/>
  <c r="Z610" i="16"/>
  <c r="Z611" i="16"/>
  <c r="Z612" i="16"/>
  <c r="Z613" i="16"/>
  <c r="Z614" i="16"/>
  <c r="Z615" i="16"/>
  <c r="Z616" i="16"/>
  <c r="Z617" i="16"/>
  <c r="Z618" i="16"/>
  <c r="Z619" i="16"/>
  <c r="Z620" i="16"/>
  <c r="Z621" i="16"/>
  <c r="Z622" i="16"/>
  <c r="Z623" i="16"/>
  <c r="Z624" i="16"/>
  <c r="Z625" i="16"/>
  <c r="Z626" i="16"/>
  <c r="Z627" i="16"/>
  <c r="Z628" i="16"/>
  <c r="Z629" i="16"/>
  <c r="Z630" i="16"/>
  <c r="Z632" i="16"/>
  <c r="Z634" i="16"/>
  <c r="Z636" i="16"/>
  <c r="Z637" i="16"/>
  <c r="Z638" i="16"/>
  <c r="Z639" i="16"/>
  <c r="Z640" i="16"/>
  <c r="Z641" i="16"/>
  <c r="Z642" i="16"/>
  <c r="Z631" i="16"/>
  <c r="Z633" i="16"/>
  <c r="Z635" i="16"/>
  <c r="AA596" i="14"/>
  <c r="AA600" i="14"/>
  <c r="AA628" i="14"/>
  <c r="AA632" i="14"/>
  <c r="AA595" i="14"/>
  <c r="AA599" i="14"/>
  <c r="AA627" i="14"/>
  <c r="AA631" i="14"/>
  <c r="AA598" i="14"/>
  <c r="AA602" i="14"/>
  <c r="AA630" i="14"/>
  <c r="AA634" i="14"/>
  <c r="AA597" i="14"/>
  <c r="AA601" i="14"/>
  <c r="AA629" i="14"/>
  <c r="AA633" i="14"/>
  <c r="AA604" i="14"/>
  <c r="AA608" i="14"/>
  <c r="AA636" i="14"/>
  <c r="AA640" i="14"/>
  <c r="AA603" i="14"/>
  <c r="AA607" i="14"/>
  <c r="AA635" i="14"/>
  <c r="AA639" i="14"/>
  <c r="AA588" i="14"/>
  <c r="AA592" i="14"/>
  <c r="AA620" i="14"/>
  <c r="AA624" i="14"/>
  <c r="AA587" i="14"/>
  <c r="AA591" i="14"/>
  <c r="AA619" i="14"/>
  <c r="AA623" i="14"/>
  <c r="AA582" i="14"/>
  <c r="AA586" i="14"/>
  <c r="AA614" i="14"/>
  <c r="AA618" i="14"/>
  <c r="AA581" i="14"/>
  <c r="AA585" i="14"/>
  <c r="AA613" i="14"/>
  <c r="AA617" i="14"/>
  <c r="AA606" i="14"/>
  <c r="AA610" i="14"/>
  <c r="AA638" i="14"/>
  <c r="AA642" i="14"/>
  <c r="AA605" i="14"/>
  <c r="AA609" i="14"/>
  <c r="AA637" i="14"/>
  <c r="AA641" i="14"/>
  <c r="AA590" i="14"/>
  <c r="AA594" i="14"/>
  <c r="AA622" i="14"/>
  <c r="AA626" i="14"/>
  <c r="AA589" i="14"/>
  <c r="AA593" i="14"/>
  <c r="AA621" i="14"/>
  <c r="AA625" i="14"/>
  <c r="AA580" i="14"/>
  <c r="AA584" i="14"/>
  <c r="AA612" i="14"/>
  <c r="AA616" i="14"/>
  <c r="AA579" i="14"/>
  <c r="AA583" i="14"/>
  <c r="AA611" i="14"/>
  <c r="AA615" i="14"/>
  <c r="Q3" i="14"/>
  <c r="S3" i="14"/>
  <c r="Q615" i="14"/>
  <c r="S615" i="14"/>
  <c r="Q611" i="14"/>
  <c r="S611" i="14"/>
  <c r="Q583" i="14"/>
  <c r="S583" i="14"/>
  <c r="Q579" i="14"/>
  <c r="S579" i="14"/>
  <c r="Q551" i="14"/>
  <c r="S551" i="14"/>
  <c r="Q547" i="14"/>
  <c r="S547" i="14"/>
  <c r="Q519" i="14"/>
  <c r="S519" i="14"/>
  <c r="Q515" i="14"/>
  <c r="S515" i="14"/>
  <c r="Q487" i="14"/>
  <c r="S487" i="14"/>
  <c r="Q483" i="14"/>
  <c r="S483" i="14"/>
  <c r="Q455" i="14"/>
  <c r="S455" i="14"/>
  <c r="Q451" i="14"/>
  <c r="S451" i="14"/>
  <c r="Q423" i="14"/>
  <c r="S423" i="14"/>
  <c r="Q419" i="14"/>
  <c r="S419" i="14"/>
  <c r="Q391" i="14"/>
  <c r="S391" i="14"/>
  <c r="Q387" i="14"/>
  <c r="S387" i="14"/>
  <c r="Q359" i="14"/>
  <c r="S359" i="14"/>
  <c r="Q355" i="14"/>
  <c r="S355" i="14"/>
  <c r="Q327" i="14"/>
  <c r="S327" i="14"/>
  <c r="Q323" i="14"/>
  <c r="S323" i="14"/>
  <c r="Q295" i="14"/>
  <c r="S295" i="14"/>
  <c r="Q291" i="14"/>
  <c r="S291" i="14"/>
  <c r="Q263" i="14"/>
  <c r="S263" i="14"/>
  <c r="Q259" i="14"/>
  <c r="S259" i="14"/>
  <c r="Q231" i="14"/>
  <c r="S231" i="14"/>
  <c r="Q227" i="14"/>
  <c r="S227" i="14"/>
  <c r="Q199" i="14"/>
  <c r="S199" i="14"/>
  <c r="Q195" i="14"/>
  <c r="S195" i="14"/>
  <c r="Q167" i="14"/>
  <c r="S167" i="14"/>
  <c r="Q163" i="14"/>
  <c r="S163" i="14"/>
  <c r="Q135" i="14"/>
  <c r="S135" i="14"/>
  <c r="Q131" i="14"/>
  <c r="S131" i="14"/>
  <c r="Q103" i="14"/>
  <c r="S103" i="14"/>
  <c r="Q99" i="14"/>
  <c r="S99" i="14"/>
  <c r="Q71" i="14"/>
  <c r="S71" i="14"/>
  <c r="Q67" i="14"/>
  <c r="S67" i="14"/>
  <c r="Q39" i="14"/>
  <c r="S39" i="14"/>
  <c r="Q616" i="14"/>
  <c r="S616" i="14"/>
  <c r="Q612" i="14"/>
  <c r="S612" i="14"/>
  <c r="Q584" i="14"/>
  <c r="S584" i="14"/>
  <c r="Q580" i="14"/>
  <c r="S580" i="14"/>
  <c r="Q552" i="14"/>
  <c r="S552" i="14"/>
  <c r="Q548" i="14"/>
  <c r="S548" i="14"/>
  <c r="Q520" i="14"/>
  <c r="S520" i="14"/>
  <c r="Q516" i="14"/>
  <c r="S516" i="14"/>
  <c r="Q488" i="14"/>
  <c r="S488" i="14"/>
  <c r="Q484" i="14"/>
  <c r="S484" i="14"/>
  <c r="Q456" i="14"/>
  <c r="S456" i="14"/>
  <c r="Q452" i="14"/>
  <c r="S452" i="14"/>
  <c r="Q424" i="14"/>
  <c r="S424" i="14"/>
  <c r="Q420" i="14"/>
  <c r="S420" i="14"/>
  <c r="Q392" i="14"/>
  <c r="S392" i="14"/>
  <c r="Q388" i="14"/>
  <c r="S388" i="14"/>
  <c r="Q360" i="14"/>
  <c r="S360" i="14"/>
  <c r="Q356" i="14"/>
  <c r="S356" i="14"/>
  <c r="Q328" i="14"/>
  <c r="S328" i="14"/>
  <c r="Q324" i="14"/>
  <c r="S324" i="14"/>
  <c r="Q296" i="14"/>
  <c r="S296" i="14"/>
  <c r="Q292" i="14"/>
  <c r="S292" i="14"/>
  <c r="Q264" i="14"/>
  <c r="S264" i="14"/>
  <c r="Q260" i="14"/>
  <c r="S260" i="14"/>
  <c r="Q232" i="14"/>
  <c r="S232" i="14"/>
  <c r="Q228" i="14"/>
  <c r="S228" i="14"/>
  <c r="Q200" i="14"/>
  <c r="S200" i="14"/>
  <c r="Q196" i="14"/>
  <c r="S196" i="14"/>
  <c r="Q168" i="14"/>
  <c r="S168" i="14"/>
  <c r="Q164" i="14"/>
  <c r="S164" i="14"/>
  <c r="Q136" i="14"/>
  <c r="S136" i="14"/>
  <c r="Q132" i="14"/>
  <c r="S132" i="14"/>
  <c r="Q104" i="14"/>
  <c r="S104" i="14"/>
  <c r="Q100" i="14"/>
  <c r="S100" i="14"/>
  <c r="Q72" i="14"/>
  <c r="S72" i="14"/>
  <c r="Q68" i="14"/>
  <c r="S68" i="14"/>
  <c r="Q40" i="14"/>
  <c r="S40" i="14"/>
  <c r="Q37" i="14"/>
  <c r="S37" i="14"/>
  <c r="Q9" i="14"/>
  <c r="S9" i="14"/>
  <c r="Q5" i="14"/>
  <c r="S5" i="14"/>
  <c r="Q10" i="14"/>
  <c r="S10" i="14"/>
  <c r="Q6" i="14"/>
  <c r="S6" i="14"/>
  <c r="Q632" i="14"/>
  <c r="S632" i="14"/>
  <c r="Q628" i="14"/>
  <c r="S628" i="14"/>
  <c r="Q600" i="14"/>
  <c r="S600" i="14"/>
  <c r="Q596" i="14"/>
  <c r="S596" i="14"/>
  <c r="Q568" i="14"/>
  <c r="S568" i="14"/>
  <c r="Q564" i="14"/>
  <c r="S564" i="14"/>
  <c r="Q536" i="14"/>
  <c r="S536" i="14"/>
  <c r="Q532" i="14"/>
  <c r="S532" i="14"/>
  <c r="Q504" i="14"/>
  <c r="S504" i="14"/>
  <c r="Q500" i="14"/>
  <c r="S500" i="14"/>
  <c r="Q472" i="14"/>
  <c r="S472" i="14"/>
  <c r="Q468" i="14"/>
  <c r="S468" i="14"/>
  <c r="Q440" i="14"/>
  <c r="S440" i="14"/>
  <c r="Q436" i="14"/>
  <c r="S436" i="14"/>
  <c r="Q408" i="14"/>
  <c r="S408" i="14"/>
  <c r="Q404" i="14"/>
  <c r="S404" i="14"/>
  <c r="Q376" i="14"/>
  <c r="S376" i="14"/>
  <c r="Q372" i="14"/>
  <c r="S372" i="14"/>
  <c r="Q344" i="14"/>
  <c r="S344" i="14"/>
  <c r="Q340" i="14"/>
  <c r="S340" i="14"/>
  <c r="Q312" i="14"/>
  <c r="S312" i="14"/>
  <c r="Q308" i="14"/>
  <c r="S308" i="14"/>
  <c r="Q280" i="14"/>
  <c r="S280" i="14"/>
  <c r="Q276" i="14"/>
  <c r="S276" i="14"/>
  <c r="Q248" i="14"/>
  <c r="S248" i="14"/>
  <c r="Q244" i="14"/>
  <c r="S244" i="14"/>
  <c r="Q216" i="14"/>
  <c r="S216" i="14"/>
  <c r="Q212" i="14"/>
  <c r="S212" i="14"/>
  <c r="Q184" i="14"/>
  <c r="S184" i="14"/>
  <c r="Q180" i="14"/>
  <c r="S180" i="14"/>
  <c r="Q152" i="14"/>
  <c r="S152" i="14"/>
  <c r="Q148" i="14"/>
  <c r="S148" i="14"/>
  <c r="Q120" i="14"/>
  <c r="S120" i="14"/>
  <c r="Q116" i="14"/>
  <c r="S116" i="14"/>
  <c r="Q88" i="14"/>
  <c r="S88" i="14"/>
  <c r="Q84" i="14"/>
  <c r="S84" i="14"/>
  <c r="Q56" i="14"/>
  <c r="S56" i="14"/>
  <c r="Q633" i="14"/>
  <c r="S633" i="14"/>
  <c r="Q629" i="14"/>
  <c r="S629" i="14"/>
  <c r="Q601" i="14"/>
  <c r="S601" i="14"/>
  <c r="Q597" i="14"/>
  <c r="S597" i="14"/>
  <c r="Q569" i="14"/>
  <c r="S569" i="14"/>
  <c r="Q565" i="14"/>
  <c r="S565" i="14"/>
  <c r="Q537" i="14"/>
  <c r="S537" i="14"/>
  <c r="Q533" i="14"/>
  <c r="S533" i="14"/>
  <c r="Q505" i="14"/>
  <c r="S505" i="14"/>
  <c r="Q501" i="14"/>
  <c r="S501" i="14"/>
  <c r="Q473" i="14"/>
  <c r="S473" i="14"/>
  <c r="Q469" i="14"/>
  <c r="S469" i="14"/>
  <c r="Q441" i="14"/>
  <c r="S441" i="14"/>
  <c r="Q437" i="14"/>
  <c r="S437" i="14"/>
  <c r="Q409" i="14"/>
  <c r="S409" i="14"/>
  <c r="Q405" i="14"/>
  <c r="S405" i="14"/>
  <c r="Q377" i="14"/>
  <c r="S377" i="14"/>
  <c r="Q373" i="14"/>
  <c r="S373" i="14"/>
  <c r="Q345" i="14"/>
  <c r="S345" i="14"/>
  <c r="Q341" i="14"/>
  <c r="S341" i="14"/>
  <c r="Q313" i="14"/>
  <c r="S313" i="14"/>
  <c r="Q309" i="14"/>
  <c r="S309" i="14"/>
  <c r="Q281" i="14"/>
  <c r="S281" i="14"/>
  <c r="Q277" i="14"/>
  <c r="S277" i="14"/>
  <c r="Q249" i="14"/>
  <c r="S249" i="14"/>
  <c r="Q245" i="14"/>
  <c r="S245" i="14"/>
  <c r="Q217" i="14"/>
  <c r="S217" i="14"/>
  <c r="Q213" i="14"/>
  <c r="S213" i="14"/>
  <c r="Q185" i="14"/>
  <c r="S185" i="14"/>
  <c r="Q181" i="14"/>
  <c r="S181" i="14"/>
  <c r="Q153" i="14"/>
  <c r="S153" i="14"/>
  <c r="Q149" i="14"/>
  <c r="S149" i="14"/>
  <c r="Q121" i="14"/>
  <c r="S121" i="14"/>
  <c r="Q117" i="14"/>
  <c r="S117" i="14"/>
  <c r="Q89" i="14"/>
  <c r="S89" i="14"/>
  <c r="Q85" i="14"/>
  <c r="S85" i="14"/>
  <c r="Q57" i="14"/>
  <c r="S57" i="14"/>
  <c r="Q53" i="14"/>
  <c r="S53" i="14"/>
  <c r="Q26" i="14"/>
  <c r="S26" i="14"/>
  <c r="Q22" i="14"/>
  <c r="S22" i="14"/>
  <c r="Q51" i="14"/>
  <c r="S51" i="14"/>
  <c r="Q23" i="14"/>
  <c r="S23" i="14"/>
  <c r="Q19" i="14"/>
  <c r="S19" i="14"/>
  <c r="Q617" i="14"/>
  <c r="S617" i="14"/>
  <c r="Q613" i="14"/>
  <c r="S613" i="14"/>
  <c r="Q585" i="14"/>
  <c r="S585" i="14"/>
  <c r="Q581" i="14"/>
  <c r="S581" i="14"/>
  <c r="Q553" i="14"/>
  <c r="S553" i="14"/>
  <c r="Q549" i="14"/>
  <c r="S549" i="14"/>
  <c r="Q521" i="14"/>
  <c r="S521" i="14"/>
  <c r="Q517" i="14"/>
  <c r="S517" i="14"/>
  <c r="Q489" i="14"/>
  <c r="S489" i="14"/>
  <c r="Q485" i="14"/>
  <c r="S485" i="14"/>
  <c r="Q457" i="14"/>
  <c r="S457" i="14"/>
  <c r="Q453" i="14"/>
  <c r="S453" i="14"/>
  <c r="Q425" i="14"/>
  <c r="S425" i="14"/>
  <c r="Q421" i="14"/>
  <c r="S421" i="14"/>
  <c r="Q393" i="14"/>
  <c r="S393" i="14"/>
  <c r="Q389" i="14"/>
  <c r="S389" i="14"/>
  <c r="Q361" i="14"/>
  <c r="S361" i="14"/>
  <c r="Q357" i="14"/>
  <c r="S357" i="14"/>
  <c r="Q329" i="14"/>
  <c r="S329" i="14"/>
  <c r="Q325" i="14"/>
  <c r="S325" i="14"/>
  <c r="Q297" i="14"/>
  <c r="S297" i="14"/>
  <c r="Q293" i="14"/>
  <c r="S293" i="14"/>
  <c r="Q265" i="14"/>
  <c r="S265" i="14"/>
  <c r="Q261" i="14"/>
  <c r="S261" i="14"/>
  <c r="Q233" i="14"/>
  <c r="S233" i="14"/>
  <c r="Q229" i="14"/>
  <c r="S229" i="14"/>
  <c r="Q201" i="14"/>
  <c r="S201" i="14"/>
  <c r="Q197" i="14"/>
  <c r="S197" i="14"/>
  <c r="Q169" i="14"/>
  <c r="S169" i="14"/>
  <c r="Q165" i="14"/>
  <c r="S165" i="14"/>
  <c r="Q137" i="14"/>
  <c r="S137" i="14"/>
  <c r="Q133" i="14"/>
  <c r="S133" i="14"/>
  <c r="Q105" i="14"/>
  <c r="S105" i="14"/>
  <c r="Q101" i="14"/>
  <c r="S101" i="14"/>
  <c r="Q73" i="14"/>
  <c r="S73" i="14"/>
  <c r="Q69" i="14"/>
  <c r="S69" i="14"/>
  <c r="Q41" i="14"/>
  <c r="S41" i="14"/>
  <c r="Q618" i="14"/>
  <c r="S618" i="14"/>
  <c r="Q614" i="14"/>
  <c r="S614" i="14"/>
  <c r="Q586" i="14"/>
  <c r="S586" i="14"/>
  <c r="Q582" i="14"/>
  <c r="S582" i="14"/>
  <c r="Q554" i="14"/>
  <c r="S554" i="14"/>
  <c r="Q550" i="14"/>
  <c r="S550" i="14"/>
  <c r="Q522" i="14"/>
  <c r="S522" i="14"/>
  <c r="Q518" i="14"/>
  <c r="S518" i="14"/>
  <c r="Q490" i="14"/>
  <c r="S490" i="14"/>
  <c r="Q486" i="14"/>
  <c r="S486" i="14"/>
  <c r="Q458" i="14"/>
  <c r="S458" i="14"/>
  <c r="Q454" i="14"/>
  <c r="S454" i="14"/>
  <c r="Q426" i="14"/>
  <c r="S426" i="14"/>
  <c r="Q422" i="14"/>
  <c r="S422" i="14"/>
  <c r="Q394" i="14"/>
  <c r="S394" i="14"/>
  <c r="Q390" i="14"/>
  <c r="S390" i="14"/>
  <c r="Q362" i="14"/>
  <c r="S362" i="14"/>
  <c r="Q358" i="14"/>
  <c r="S358" i="14"/>
  <c r="Q330" i="14"/>
  <c r="S330" i="14"/>
  <c r="Q326" i="14"/>
  <c r="S326" i="14"/>
  <c r="Q298" i="14"/>
  <c r="S298" i="14"/>
  <c r="Q294" i="14"/>
  <c r="S294" i="14"/>
  <c r="Q266" i="14"/>
  <c r="S266" i="14"/>
  <c r="Q262" i="14"/>
  <c r="S262" i="14"/>
  <c r="Q234" i="14"/>
  <c r="S234" i="14"/>
  <c r="Q230" i="14"/>
  <c r="S230" i="14"/>
  <c r="Q202" i="14"/>
  <c r="S202" i="14"/>
  <c r="Q198" i="14"/>
  <c r="S198" i="14"/>
  <c r="Q170" i="14"/>
  <c r="S170" i="14"/>
  <c r="Q166" i="14"/>
  <c r="S166" i="14"/>
  <c r="Q138" i="14"/>
  <c r="S138" i="14"/>
  <c r="Q134" i="14"/>
  <c r="S134" i="14"/>
  <c r="Q106" i="14"/>
  <c r="S106" i="14"/>
  <c r="Q102" i="14"/>
  <c r="S102" i="14"/>
  <c r="Q74" i="14"/>
  <c r="S74" i="14"/>
  <c r="Q70" i="14"/>
  <c r="S70" i="14"/>
  <c r="Q42" i="14"/>
  <c r="S42" i="14"/>
  <c r="Q38" i="14"/>
  <c r="S38" i="14"/>
  <c r="Q35" i="14"/>
  <c r="S35" i="14"/>
  <c r="Q7" i="14"/>
  <c r="S7" i="14"/>
  <c r="Q36" i="14"/>
  <c r="S36" i="14"/>
  <c r="Q8" i="14"/>
  <c r="S8" i="14"/>
  <c r="Q4" i="14"/>
  <c r="S4" i="14"/>
  <c r="Q634" i="14"/>
  <c r="S634" i="14"/>
  <c r="Q630" i="14"/>
  <c r="S630" i="14"/>
  <c r="Q602" i="14"/>
  <c r="S602" i="14"/>
  <c r="Q598" i="14"/>
  <c r="S598" i="14"/>
  <c r="Q570" i="14"/>
  <c r="S570" i="14"/>
  <c r="Q566" i="14"/>
  <c r="S566" i="14"/>
  <c r="Q538" i="14"/>
  <c r="S538" i="14"/>
  <c r="Q534" i="14"/>
  <c r="S534" i="14"/>
  <c r="Q506" i="14"/>
  <c r="S506" i="14"/>
  <c r="Q502" i="14"/>
  <c r="S502" i="14"/>
  <c r="Q474" i="14"/>
  <c r="S474" i="14"/>
  <c r="Q470" i="14"/>
  <c r="S470" i="14"/>
  <c r="Q442" i="14"/>
  <c r="S442" i="14"/>
  <c r="Q438" i="14"/>
  <c r="S438" i="14"/>
  <c r="Q410" i="14"/>
  <c r="S410" i="14"/>
  <c r="Q406" i="14"/>
  <c r="S406" i="14"/>
  <c r="Q378" i="14"/>
  <c r="S378" i="14"/>
  <c r="Q374" i="14"/>
  <c r="S374" i="14"/>
  <c r="Q346" i="14"/>
  <c r="S346" i="14"/>
  <c r="Q342" i="14"/>
  <c r="S342" i="14"/>
  <c r="Q314" i="14"/>
  <c r="S314" i="14"/>
  <c r="Q310" i="14"/>
  <c r="S310" i="14"/>
  <c r="Q282" i="14"/>
  <c r="S282" i="14"/>
  <c r="Q278" i="14"/>
  <c r="S278" i="14"/>
  <c r="Q250" i="14"/>
  <c r="S250" i="14"/>
  <c r="Q246" i="14"/>
  <c r="S246" i="14"/>
  <c r="Q218" i="14"/>
  <c r="S218" i="14"/>
  <c r="Q214" i="14"/>
  <c r="S214" i="14"/>
  <c r="Q186" i="14"/>
  <c r="S186" i="14"/>
  <c r="Q182" i="14"/>
  <c r="S182" i="14"/>
  <c r="Q154" i="14"/>
  <c r="S154" i="14"/>
  <c r="Q150" i="14"/>
  <c r="S150" i="14"/>
  <c r="Q122" i="14"/>
  <c r="S122" i="14"/>
  <c r="Q118" i="14"/>
  <c r="S118" i="14"/>
  <c r="Q90" i="14"/>
  <c r="S90" i="14"/>
  <c r="Q86" i="14"/>
  <c r="S86" i="14"/>
  <c r="Q58" i="14"/>
  <c r="S58" i="14"/>
  <c r="Q54" i="14"/>
  <c r="S54" i="14"/>
  <c r="Q631" i="14"/>
  <c r="S631" i="14"/>
  <c r="Q627" i="14"/>
  <c r="S627" i="14"/>
  <c r="Q599" i="14"/>
  <c r="S599" i="14"/>
  <c r="Q595" i="14"/>
  <c r="S595" i="14"/>
  <c r="Q567" i="14"/>
  <c r="S567" i="14"/>
  <c r="Q563" i="14"/>
  <c r="S563" i="14"/>
  <c r="Q535" i="14"/>
  <c r="S535" i="14"/>
  <c r="Q531" i="14"/>
  <c r="S531" i="14"/>
  <c r="Q503" i="14"/>
  <c r="S503" i="14"/>
  <c r="Q499" i="14"/>
  <c r="S499" i="14"/>
  <c r="Q471" i="14"/>
  <c r="S471" i="14"/>
  <c r="Q467" i="14"/>
  <c r="S467" i="14"/>
  <c r="Q439" i="14"/>
  <c r="S439" i="14"/>
  <c r="Q435" i="14"/>
  <c r="S435" i="14"/>
  <c r="Q407" i="14"/>
  <c r="S407" i="14"/>
  <c r="Q403" i="14"/>
  <c r="S403" i="14"/>
  <c r="Q375" i="14"/>
  <c r="S375" i="14"/>
  <c r="Q371" i="14"/>
  <c r="S371" i="14"/>
  <c r="Q343" i="14"/>
  <c r="S343" i="14"/>
  <c r="Q339" i="14"/>
  <c r="S339" i="14"/>
  <c r="Q311" i="14"/>
  <c r="S311" i="14"/>
  <c r="Q307" i="14"/>
  <c r="S307" i="14"/>
  <c r="Q279" i="14"/>
  <c r="S279" i="14"/>
  <c r="Q275" i="14"/>
  <c r="S275" i="14"/>
  <c r="Q247" i="14"/>
  <c r="S247" i="14"/>
  <c r="Q243" i="14"/>
  <c r="S243" i="14"/>
  <c r="Q215" i="14"/>
  <c r="S215" i="14"/>
  <c r="Q211" i="14"/>
  <c r="S211" i="14"/>
  <c r="Q183" i="14"/>
  <c r="S183" i="14"/>
  <c r="Q179" i="14"/>
  <c r="S179" i="14"/>
  <c r="Q151" i="14"/>
  <c r="S151" i="14"/>
  <c r="Q147" i="14"/>
  <c r="S147" i="14"/>
  <c r="Q119" i="14"/>
  <c r="S119" i="14"/>
  <c r="Q115" i="14"/>
  <c r="S115" i="14"/>
  <c r="Q87" i="14"/>
  <c r="S87" i="14"/>
  <c r="Q83" i="14"/>
  <c r="S83" i="14"/>
  <c r="Q55" i="14"/>
  <c r="S55" i="14"/>
  <c r="Q52" i="14"/>
  <c r="S52" i="14"/>
  <c r="Q24" i="14"/>
  <c r="S24" i="14"/>
  <c r="Q20" i="14"/>
  <c r="S20" i="14"/>
  <c r="Q25" i="14"/>
  <c r="S25" i="14"/>
  <c r="Q21" i="14"/>
  <c r="S21" i="14"/>
  <c r="AB631" i="14"/>
  <c r="AB627" i="14"/>
  <c r="AB599" i="14"/>
  <c r="AB595" i="14"/>
  <c r="AB567" i="14"/>
  <c r="AB563" i="14"/>
  <c r="AB535" i="14"/>
  <c r="AB531" i="14"/>
  <c r="AB503" i="14"/>
  <c r="AB499" i="14"/>
  <c r="AB471" i="14"/>
  <c r="AB467" i="14"/>
  <c r="AB439" i="14"/>
  <c r="AB435" i="14"/>
  <c r="AB407" i="14"/>
  <c r="AB403" i="14"/>
  <c r="AB375" i="14"/>
  <c r="AB371" i="14"/>
  <c r="AB343" i="14"/>
  <c r="AB339" i="14"/>
  <c r="AB311" i="14"/>
  <c r="AB307" i="14"/>
  <c r="AB279" i="14"/>
  <c r="AB275" i="14"/>
  <c r="AB247" i="14"/>
  <c r="AB243" i="14"/>
  <c r="AB215" i="14"/>
  <c r="AB211" i="14"/>
  <c r="AB183" i="14"/>
  <c r="AB632" i="14"/>
  <c r="AB628" i="14"/>
  <c r="AB600" i="14"/>
  <c r="AB596" i="14"/>
  <c r="AB568" i="14"/>
  <c r="AB564" i="14"/>
  <c r="AB536" i="14"/>
  <c r="AB532" i="14"/>
  <c r="AB504" i="14"/>
  <c r="AB500" i="14"/>
  <c r="AB472" i="14"/>
  <c r="AB468" i="14"/>
  <c r="AB440" i="14"/>
  <c r="AB436" i="14"/>
  <c r="AB408" i="14"/>
  <c r="AB404" i="14"/>
  <c r="AB376" i="14"/>
  <c r="AB372" i="14"/>
  <c r="AB344" i="14"/>
  <c r="AB340" i="14"/>
  <c r="AB312" i="14"/>
  <c r="AB308" i="14"/>
  <c r="AB280" i="14"/>
  <c r="AB276" i="14"/>
  <c r="AB248" i="14"/>
  <c r="AB244" i="14"/>
  <c r="AB216" i="14"/>
  <c r="AB212" i="14"/>
  <c r="AB184" i="14"/>
  <c r="AB180" i="14"/>
  <c r="AB152" i="14"/>
  <c r="AB148" i="14"/>
  <c r="AB120" i="14"/>
  <c r="AB116" i="14"/>
  <c r="AB88" i="14"/>
  <c r="AB84" i="14"/>
  <c r="AB56" i="14"/>
  <c r="AB52" i="14"/>
  <c r="AB24" i="14"/>
  <c r="AB20" i="14"/>
  <c r="AB179" i="14"/>
  <c r="AB151" i="14"/>
  <c r="AB147" i="14"/>
  <c r="AB119" i="14"/>
  <c r="AB115" i="14"/>
  <c r="AB87" i="14"/>
  <c r="AB83" i="14"/>
  <c r="AB55" i="14"/>
  <c r="AB51" i="14"/>
  <c r="AB23" i="14"/>
  <c r="AB19" i="14"/>
  <c r="AB633" i="14"/>
  <c r="AB629" i="14"/>
  <c r="AB601" i="14"/>
  <c r="AB597" i="14"/>
  <c r="AB569" i="14"/>
  <c r="AB565" i="14"/>
  <c r="AB537" i="14"/>
  <c r="AB533" i="14"/>
  <c r="AB505" i="14"/>
  <c r="AB501" i="14"/>
  <c r="AB473" i="14"/>
  <c r="AB469" i="14"/>
  <c r="AB441" i="14"/>
  <c r="AB437" i="14"/>
  <c r="AB409" i="14"/>
  <c r="AB405" i="14"/>
  <c r="AB377" i="14"/>
  <c r="AB373" i="14"/>
  <c r="AB345" i="14"/>
  <c r="AB341" i="14"/>
  <c r="AB313" i="14"/>
  <c r="AB309" i="14"/>
  <c r="AB281" i="14"/>
  <c r="AB277" i="14"/>
  <c r="AB249" i="14"/>
  <c r="AB245" i="14"/>
  <c r="AB217" i="14"/>
  <c r="AB213" i="14"/>
  <c r="AB185" i="14"/>
  <c r="AB181" i="14"/>
  <c r="AB634" i="14"/>
  <c r="AB630" i="14"/>
  <c r="AB602" i="14"/>
  <c r="AB598" i="14"/>
  <c r="AB570" i="14"/>
  <c r="AB566" i="14"/>
  <c r="AB538" i="14"/>
  <c r="AB534" i="14"/>
  <c r="AB506" i="14"/>
  <c r="AB502" i="14"/>
  <c r="AB474" i="14"/>
  <c r="AB470" i="14"/>
  <c r="AB442" i="14"/>
  <c r="AB438" i="14"/>
  <c r="AB410" i="14"/>
  <c r="AB406" i="14"/>
  <c r="AB378" i="14"/>
  <c r="AB374" i="14"/>
  <c r="AB346" i="14"/>
  <c r="AB342" i="14"/>
  <c r="AB314" i="14"/>
  <c r="AB310" i="14"/>
  <c r="AB282" i="14"/>
  <c r="AB278" i="14"/>
  <c r="AB250" i="14"/>
  <c r="AB246" i="14"/>
  <c r="AB218" i="14"/>
  <c r="AB214" i="14"/>
  <c r="AB186" i="14"/>
  <c r="AB182" i="14"/>
  <c r="AB154" i="14"/>
  <c r="AB150" i="14"/>
  <c r="AB122" i="14"/>
  <c r="AB118" i="14"/>
  <c r="AB90" i="14"/>
  <c r="AB86" i="14"/>
  <c r="AB58" i="14"/>
  <c r="AB54" i="14"/>
  <c r="AB26" i="14"/>
  <c r="AB22" i="14"/>
  <c r="AB153" i="14"/>
  <c r="AB149" i="14"/>
  <c r="AB121" i="14"/>
  <c r="AB117" i="14"/>
  <c r="AB89" i="14"/>
  <c r="AB85" i="14"/>
  <c r="AB57" i="14"/>
  <c r="AB53" i="14"/>
  <c r="AB25" i="14"/>
  <c r="AB21" i="14"/>
  <c r="AB616" i="14"/>
  <c r="AB612" i="14"/>
  <c r="AB584" i="14"/>
  <c r="AB580" i="14"/>
  <c r="AB552" i="14"/>
  <c r="AB548" i="14"/>
  <c r="AB520" i="14"/>
  <c r="AB516" i="14"/>
  <c r="AB488" i="14"/>
  <c r="AB484" i="14"/>
  <c r="AB456" i="14"/>
  <c r="AB452" i="14"/>
  <c r="AB424" i="14"/>
  <c r="AB420" i="14"/>
  <c r="AB392" i="14"/>
  <c r="AB388" i="14"/>
  <c r="AB360" i="14"/>
  <c r="AB356" i="14"/>
  <c r="AB328" i="14"/>
  <c r="AB324" i="14"/>
  <c r="AB296" i="14"/>
  <c r="AB292" i="14"/>
  <c r="AB264" i="14"/>
  <c r="AB260" i="14"/>
  <c r="AB232" i="14"/>
  <c r="AB228" i="14"/>
  <c r="AB200" i="14"/>
  <c r="AB196" i="14"/>
  <c r="AB168" i="14"/>
  <c r="AB164" i="14"/>
  <c r="AB136" i="14"/>
  <c r="AB132" i="14"/>
  <c r="AB104" i="14"/>
  <c r="AB100" i="14"/>
  <c r="AB72" i="14"/>
  <c r="AB68" i="14"/>
  <c r="AB40" i="14"/>
  <c r="AB36" i="14"/>
  <c r="AB8" i="14"/>
  <c r="AB4" i="14"/>
  <c r="AB615" i="14"/>
  <c r="AB611" i="14"/>
  <c r="AB583" i="14"/>
  <c r="AB579" i="14"/>
  <c r="AB551" i="14"/>
  <c r="AB547" i="14"/>
  <c r="AB519" i="14"/>
  <c r="AB515" i="14"/>
  <c r="AB487" i="14"/>
  <c r="AB483" i="14"/>
  <c r="AB455" i="14"/>
  <c r="AB451" i="14"/>
  <c r="AB423" i="14"/>
  <c r="AB419" i="14"/>
  <c r="AB391" i="14"/>
  <c r="AB387" i="14"/>
  <c r="AB359" i="14"/>
  <c r="AB355" i="14"/>
  <c r="AB327" i="14"/>
  <c r="AB323" i="14"/>
  <c r="AB295" i="14"/>
  <c r="AB291" i="14"/>
  <c r="AB263" i="14"/>
  <c r="AB259" i="14"/>
  <c r="AB231" i="14"/>
  <c r="AB227" i="14"/>
  <c r="AB199" i="14"/>
  <c r="AB195" i="14"/>
  <c r="AB167" i="14"/>
  <c r="AB163" i="14"/>
  <c r="AB135" i="14"/>
  <c r="AB131" i="14"/>
  <c r="AB103" i="14"/>
  <c r="AB99" i="14"/>
  <c r="AB71" i="14"/>
  <c r="AB67" i="14"/>
  <c r="AB39" i="14"/>
  <c r="AB35" i="14"/>
  <c r="AB7" i="14"/>
  <c r="AB3" i="14"/>
  <c r="AB618" i="14"/>
  <c r="AB614" i="14"/>
  <c r="AB586" i="14"/>
  <c r="AB582" i="14"/>
  <c r="AB554" i="14"/>
  <c r="AB550" i="14"/>
  <c r="AB522" i="14"/>
  <c r="AB518" i="14"/>
  <c r="AB490" i="14"/>
  <c r="AB486" i="14"/>
  <c r="AB458" i="14"/>
  <c r="AB454" i="14"/>
  <c r="AB426" i="14"/>
  <c r="AB422" i="14"/>
  <c r="AB394" i="14"/>
  <c r="AB390" i="14"/>
  <c r="AB362" i="14"/>
  <c r="AB358" i="14"/>
  <c r="AB330" i="14"/>
  <c r="AB326" i="14"/>
  <c r="AB298" i="14"/>
  <c r="AB294" i="14"/>
  <c r="AB266" i="14"/>
  <c r="AB262" i="14"/>
  <c r="AB234" i="14"/>
  <c r="AB230" i="14"/>
  <c r="AB202" i="14"/>
  <c r="AB198" i="14"/>
  <c r="AB170" i="14"/>
  <c r="AB166" i="14"/>
  <c r="AB138" i="14"/>
  <c r="AB134" i="14"/>
  <c r="AB106" i="14"/>
  <c r="AB102" i="14"/>
  <c r="AB74" i="14"/>
  <c r="AB70" i="14"/>
  <c r="AB42" i="14"/>
  <c r="AB38" i="14"/>
  <c r="AB10" i="14"/>
  <c r="AB6" i="14"/>
  <c r="AB617" i="14"/>
  <c r="AB613" i="14"/>
  <c r="AC613" i="14" s="1"/>
  <c r="AB585" i="14"/>
  <c r="AB581" i="14"/>
  <c r="AB553" i="14"/>
  <c r="AB549" i="14"/>
  <c r="AB521" i="14"/>
  <c r="AB517" i="14"/>
  <c r="AC517" i="14" s="1"/>
  <c r="AB489" i="14"/>
  <c r="AB485" i="14"/>
  <c r="AC485" i="14" s="1"/>
  <c r="AB457" i="14"/>
  <c r="AB453" i="14"/>
  <c r="AC453" i="14" s="1"/>
  <c r="AB425" i="14"/>
  <c r="AB421" i="14"/>
  <c r="AC421" i="14" s="1"/>
  <c r="AB393" i="14"/>
  <c r="AB389" i="14"/>
  <c r="AC389" i="14" s="1"/>
  <c r="AB361" i="14"/>
  <c r="AB357" i="14"/>
  <c r="AC357" i="14" s="1"/>
  <c r="AB329" i="14"/>
  <c r="AB325" i="14"/>
  <c r="AC325" i="14" s="1"/>
  <c r="AB297" i="14"/>
  <c r="AB293" i="14"/>
  <c r="AC293" i="14" s="1"/>
  <c r="AB265" i="14"/>
  <c r="AB261" i="14"/>
  <c r="AC261" i="14" s="1"/>
  <c r="AB233" i="14"/>
  <c r="AB229" i="14"/>
  <c r="AC229" i="14" s="1"/>
  <c r="AB201" i="14"/>
  <c r="AB197" i="14"/>
  <c r="AC197" i="14" s="1"/>
  <c r="AB169" i="14"/>
  <c r="AB165" i="14"/>
  <c r="AC165" i="14" s="1"/>
  <c r="AB137" i="14"/>
  <c r="AB133" i="14"/>
  <c r="AB105" i="14"/>
  <c r="AB101" i="14"/>
  <c r="AC101" i="14" s="1"/>
  <c r="AB73" i="14"/>
  <c r="AB69" i="14"/>
  <c r="AB41" i="14"/>
  <c r="AB37" i="14"/>
  <c r="AC37" i="14" s="1"/>
  <c r="AB9" i="14"/>
  <c r="AB5" i="14"/>
  <c r="AC3" i="14"/>
  <c r="AC617" i="14"/>
  <c r="AC585" i="14"/>
  <c r="AC581" i="14"/>
  <c r="AC553" i="14"/>
  <c r="AC549" i="14"/>
  <c r="AC521" i="14"/>
  <c r="AC489" i="14"/>
  <c r="AC457" i="14"/>
  <c r="AC425" i="14"/>
  <c r="AC393" i="14"/>
  <c r="AC361" i="14"/>
  <c r="AC329" i="14"/>
  <c r="AC297" i="14"/>
  <c r="AC265" i="14"/>
  <c r="AC233" i="14"/>
  <c r="AC201" i="14"/>
  <c r="AC169" i="14"/>
  <c r="AC133" i="14"/>
  <c r="AC69" i="14"/>
  <c r="AC5" i="14"/>
  <c r="AC616" i="14"/>
  <c r="AC612" i="14"/>
  <c r="AC584" i="14"/>
  <c r="AC580" i="14"/>
  <c r="AC552" i="14"/>
  <c r="AC548" i="14"/>
  <c r="AC520" i="14"/>
  <c r="AC516" i="14"/>
  <c r="AC488" i="14"/>
  <c r="AC484" i="14"/>
  <c r="AC456" i="14"/>
  <c r="AC452" i="14"/>
  <c r="AC424" i="14"/>
  <c r="AC420" i="14"/>
  <c r="AC392" i="14"/>
  <c r="AC388" i="14"/>
  <c r="AC360" i="14"/>
  <c r="AC356" i="14"/>
  <c r="AC328" i="14"/>
  <c r="AC324" i="14"/>
  <c r="AC296" i="14"/>
  <c r="AC292" i="14"/>
  <c r="AC264" i="14"/>
  <c r="AC260" i="14"/>
  <c r="AC232" i="14"/>
  <c r="AC228" i="14"/>
  <c r="AC200" i="14"/>
  <c r="AC196" i="14"/>
  <c r="AC168" i="14"/>
  <c r="AC163" i="14"/>
  <c r="AC131" i="14"/>
  <c r="AC99" i="14"/>
  <c r="AC67" i="14"/>
  <c r="AC35" i="14"/>
  <c r="AC138" i="14"/>
  <c r="AC134" i="14"/>
  <c r="AC106" i="14"/>
  <c r="AC102" i="14"/>
  <c r="AC74" i="14"/>
  <c r="AC70" i="14"/>
  <c r="AC42" i="14"/>
  <c r="AC38" i="14"/>
  <c r="AC10" i="14"/>
  <c r="AC6" i="14"/>
  <c r="AC631" i="14"/>
  <c r="AC627" i="14"/>
  <c r="AC599" i="14"/>
  <c r="AC595" i="14"/>
  <c r="AC567" i="14"/>
  <c r="AC563" i="14"/>
  <c r="AC535" i="14"/>
  <c r="AC531" i="14"/>
  <c r="AC503" i="14"/>
  <c r="AC499" i="14"/>
  <c r="AC471" i="14"/>
  <c r="AC467" i="14"/>
  <c r="AC439" i="14"/>
  <c r="AC435" i="14"/>
  <c r="AC407" i="14"/>
  <c r="AC403" i="14"/>
  <c r="AC375" i="14"/>
  <c r="AC371" i="14"/>
  <c r="AC343" i="14"/>
  <c r="AC339" i="14"/>
  <c r="AC311" i="14"/>
  <c r="AC307" i="14"/>
  <c r="AC279" i="14"/>
  <c r="AC275" i="14"/>
  <c r="AC247" i="14"/>
  <c r="AC243" i="14"/>
  <c r="AC215" i="14"/>
  <c r="AC211" i="14"/>
  <c r="AC183" i="14"/>
  <c r="AC632" i="14"/>
  <c r="AC628" i="14"/>
  <c r="AC600" i="14"/>
  <c r="AC596" i="14"/>
  <c r="AC568" i="14"/>
  <c r="AC564" i="14"/>
  <c r="AC536" i="14"/>
  <c r="AC532" i="14"/>
  <c r="AC504" i="14"/>
  <c r="AC500" i="14"/>
  <c r="AC472" i="14"/>
  <c r="AC468" i="14"/>
  <c r="AC440" i="14"/>
  <c r="AC436" i="14"/>
  <c r="AC408" i="14"/>
  <c r="AC404" i="14"/>
  <c r="AC376" i="14"/>
  <c r="AC372" i="14"/>
  <c r="AC344" i="14"/>
  <c r="AC340" i="14"/>
  <c r="AC312" i="14"/>
  <c r="AC308" i="14"/>
  <c r="AC280" i="14"/>
  <c r="AC276" i="14"/>
  <c r="AC248" i="14"/>
  <c r="AC244" i="14"/>
  <c r="AC216" i="14"/>
  <c r="AC212" i="14"/>
  <c r="AC184" i="14"/>
  <c r="AC180" i="14"/>
  <c r="AC152" i="14"/>
  <c r="AC148" i="14"/>
  <c r="AC120" i="14"/>
  <c r="AC116" i="14"/>
  <c r="AC88" i="14"/>
  <c r="AC84" i="14"/>
  <c r="AC56" i="14"/>
  <c r="AC52" i="14"/>
  <c r="AC24" i="14"/>
  <c r="AC20" i="14"/>
  <c r="AC179" i="14"/>
  <c r="AC151" i="14"/>
  <c r="AC147" i="14"/>
  <c r="AC119" i="14"/>
  <c r="AC115" i="14"/>
  <c r="AC87" i="14"/>
  <c r="AC83" i="14"/>
  <c r="AC55" i="14"/>
  <c r="AC51" i="14"/>
  <c r="AC23" i="14"/>
  <c r="AC19" i="14"/>
  <c r="AC615" i="14"/>
  <c r="AC611" i="14"/>
  <c r="AC583" i="14"/>
  <c r="AC579" i="14"/>
  <c r="AC551" i="14"/>
  <c r="AC547" i="14"/>
  <c r="AC519" i="14"/>
  <c r="AC515" i="14"/>
  <c r="AC487" i="14"/>
  <c r="AC483" i="14"/>
  <c r="AC455" i="14"/>
  <c r="AC451" i="14"/>
  <c r="AC423" i="14"/>
  <c r="AC419" i="14"/>
  <c r="AC391" i="14"/>
  <c r="AC387" i="14"/>
  <c r="AC359" i="14"/>
  <c r="AC355" i="14"/>
  <c r="AC327" i="14"/>
  <c r="AC323" i="14"/>
  <c r="AC295" i="14"/>
  <c r="AC291" i="14"/>
  <c r="AC263" i="14"/>
  <c r="AC259" i="14"/>
  <c r="AC231" i="14"/>
  <c r="AC227" i="14"/>
  <c r="AC199" i="14"/>
  <c r="AC195" i="14"/>
  <c r="AC167" i="14"/>
  <c r="AC137" i="14"/>
  <c r="AC105" i="14"/>
  <c r="AC73" i="14"/>
  <c r="AC41" i="14"/>
  <c r="AC9" i="14"/>
  <c r="AC618" i="14"/>
  <c r="AC614" i="14"/>
  <c r="AC586" i="14"/>
  <c r="AC582" i="14"/>
  <c r="AC554" i="14"/>
  <c r="AC550" i="14"/>
  <c r="AC522" i="14"/>
  <c r="AC518" i="14"/>
  <c r="AC490" i="14"/>
  <c r="AC486" i="14"/>
  <c r="AC458" i="14"/>
  <c r="AC454" i="14"/>
  <c r="AC426" i="14"/>
  <c r="AC422" i="14"/>
  <c r="AC394" i="14"/>
  <c r="AC390" i="14"/>
  <c r="AC362" i="14"/>
  <c r="AC358" i="14"/>
  <c r="AC330" i="14"/>
  <c r="AC326" i="14"/>
  <c r="AC298" i="14"/>
  <c r="AC294" i="14"/>
  <c r="AC266" i="14"/>
  <c r="AC262" i="14"/>
  <c r="AC234" i="14"/>
  <c r="AC230" i="14"/>
  <c r="AC202" i="14"/>
  <c r="AC198" i="14"/>
  <c r="AC170" i="14"/>
  <c r="AC166" i="14"/>
  <c r="AC135" i="14"/>
  <c r="AC103" i="14"/>
  <c r="AC71" i="14"/>
  <c r="AC39" i="14"/>
  <c r="AC7" i="14"/>
  <c r="AC164" i="14"/>
  <c r="AC136" i="14"/>
  <c r="AC132" i="14"/>
  <c r="AC104" i="14"/>
  <c r="AC100" i="14"/>
  <c r="AC72" i="14"/>
  <c r="AC68" i="14"/>
  <c r="AC40" i="14"/>
  <c r="AC36" i="14"/>
  <c r="AC8" i="14"/>
  <c r="AC4" i="14"/>
  <c r="AC633" i="14"/>
  <c r="AC629" i="14"/>
  <c r="AC601" i="14"/>
  <c r="AC597" i="14"/>
  <c r="AC569" i="14"/>
  <c r="AC565" i="14"/>
  <c r="AC537" i="14"/>
  <c r="AC533" i="14"/>
  <c r="AC505" i="14"/>
  <c r="AC501" i="14"/>
  <c r="AC473" i="14"/>
  <c r="AC469" i="14"/>
  <c r="AC441" i="14"/>
  <c r="AC437" i="14"/>
  <c r="AC409" i="14"/>
  <c r="AC405" i="14"/>
  <c r="AC377" i="14"/>
  <c r="AC373" i="14"/>
  <c r="AC345" i="14"/>
  <c r="AC341" i="14"/>
  <c r="AC313" i="14"/>
  <c r="AC309" i="14"/>
  <c r="AC281" i="14"/>
  <c r="AC277" i="14"/>
  <c r="AC249" i="14"/>
  <c r="AC245" i="14"/>
  <c r="AC217" i="14"/>
  <c r="AC213" i="14"/>
  <c r="AC185" i="14"/>
  <c r="AC181" i="14"/>
  <c r="AC634" i="14"/>
  <c r="AC630" i="14"/>
  <c r="AC602" i="14"/>
  <c r="AC598" i="14"/>
  <c r="AC570" i="14"/>
  <c r="AC566" i="14"/>
  <c r="AC538" i="14"/>
  <c r="AC534" i="14"/>
  <c r="AC506" i="14"/>
  <c r="AC502" i="14"/>
  <c r="AC474" i="14"/>
  <c r="AC470" i="14"/>
  <c r="AC442" i="14"/>
  <c r="AC438" i="14"/>
  <c r="AC410" i="14"/>
  <c r="AC406" i="14"/>
  <c r="AC378" i="14"/>
  <c r="AC374" i="14"/>
  <c r="AC346" i="14"/>
  <c r="AC342" i="14"/>
  <c r="AC314" i="14"/>
  <c r="AC310" i="14"/>
  <c r="AC282" i="14"/>
  <c r="AC278" i="14"/>
  <c r="AC250" i="14"/>
  <c r="AC246" i="14"/>
  <c r="AC218" i="14"/>
  <c r="AC214" i="14"/>
  <c r="AC186" i="14"/>
  <c r="AC182" i="14"/>
  <c r="AC154" i="14"/>
  <c r="AC150" i="14"/>
  <c r="AC122" i="14"/>
  <c r="AC118" i="14"/>
  <c r="AC90" i="14"/>
  <c r="AC86" i="14"/>
  <c r="AC58" i="14"/>
  <c r="AC54" i="14"/>
  <c r="AC26" i="14"/>
  <c r="AC22" i="14"/>
  <c r="AC153" i="14"/>
  <c r="AC149" i="14"/>
  <c r="AC121" i="14"/>
  <c r="AC117" i="14"/>
  <c r="AC89" i="14"/>
  <c r="AC85" i="14"/>
  <c r="AC57" i="14"/>
  <c r="AC53" i="14"/>
  <c r="AC25" i="14"/>
  <c r="AC21" i="14"/>
  <c r="H58" i="14"/>
  <c r="H57" i="14"/>
  <c r="H56" i="14"/>
  <c r="H55" i="14"/>
  <c r="H54" i="14"/>
  <c r="H53" i="14"/>
  <c r="H52" i="14"/>
  <c r="H35" i="14"/>
  <c r="AB94" i="18" l="1"/>
  <c r="H94" i="18" s="1"/>
  <c r="AD93" i="18"/>
  <c r="H43" i="14"/>
  <c r="H61" i="14"/>
  <c r="H63" i="14"/>
  <c r="H65" i="14"/>
  <c r="H60" i="14"/>
  <c r="H62" i="14"/>
  <c r="H64" i="14"/>
  <c r="H66" i="14"/>
  <c r="AB95" i="18" l="1"/>
  <c r="H95" i="18" s="1"/>
  <c r="AD94" i="18"/>
  <c r="H74" i="14"/>
  <c r="H70" i="14"/>
  <c r="H73" i="14"/>
  <c r="H69" i="14"/>
  <c r="H72" i="14"/>
  <c r="H68" i="14"/>
  <c r="H71" i="14"/>
  <c r="H51" i="14"/>
  <c r="AB96" i="18" l="1"/>
  <c r="H96" i="18" s="1"/>
  <c r="AD95" i="18"/>
  <c r="H59" i="14"/>
  <c r="H76" i="14"/>
  <c r="H77" i="14"/>
  <c r="H78" i="14"/>
  <c r="H79" i="14"/>
  <c r="H80" i="14"/>
  <c r="H81" i="14"/>
  <c r="H82" i="14"/>
  <c r="AB97" i="18" l="1"/>
  <c r="H97" i="18" s="1"/>
  <c r="AD96" i="18"/>
  <c r="H90" i="14"/>
  <c r="H88" i="14"/>
  <c r="H86" i="14"/>
  <c r="H84" i="14"/>
  <c r="H89" i="14"/>
  <c r="H87" i="14"/>
  <c r="H85" i="14"/>
  <c r="H67" i="14"/>
  <c r="AB98" i="18" l="1"/>
  <c r="H98" i="18" s="1"/>
  <c r="AD97" i="18"/>
  <c r="H75" i="14"/>
  <c r="H95" i="14"/>
  <c r="H92" i="14"/>
  <c r="H96" i="14"/>
  <c r="H93" i="14"/>
  <c r="H97" i="14"/>
  <c r="H94" i="14"/>
  <c r="H98" i="14"/>
  <c r="AB99" i="18" l="1"/>
  <c r="H99" i="18" s="1"/>
  <c r="AD98" i="18"/>
  <c r="H106" i="14"/>
  <c r="H105" i="14"/>
  <c r="H104" i="14"/>
  <c r="H103" i="14"/>
  <c r="H102" i="14"/>
  <c r="H101" i="14"/>
  <c r="H100" i="14"/>
  <c r="H83" i="14"/>
  <c r="AB100" i="18" l="1"/>
  <c r="H100" i="18" s="1"/>
  <c r="AD99" i="18"/>
  <c r="H91" i="14"/>
  <c r="H109" i="14"/>
  <c r="H111" i="14"/>
  <c r="H113" i="14"/>
  <c r="H108" i="14"/>
  <c r="H110" i="14"/>
  <c r="H112" i="14"/>
  <c r="H114" i="14"/>
  <c r="AB101" i="18" l="1"/>
  <c r="AD100" i="18"/>
  <c r="H122" i="14"/>
  <c r="H118" i="14"/>
  <c r="H121" i="14"/>
  <c r="H117" i="14"/>
  <c r="H120" i="14"/>
  <c r="H116" i="14"/>
  <c r="H119" i="14"/>
  <c r="H99" i="14"/>
  <c r="AD101" i="18" l="1"/>
  <c r="H101" i="18"/>
  <c r="H107" i="14"/>
  <c r="H124" i="14"/>
  <c r="H125" i="14"/>
  <c r="H126" i="14"/>
  <c r="H127" i="14"/>
  <c r="H128" i="14"/>
  <c r="H129" i="14"/>
  <c r="H130" i="14"/>
  <c r="H138" i="14" l="1"/>
  <c r="H136" i="14"/>
  <c r="H134" i="14"/>
  <c r="H132" i="14"/>
  <c r="H137" i="14"/>
  <c r="H135" i="14"/>
  <c r="H133" i="14"/>
  <c r="H115" i="14"/>
  <c r="H123" i="14" l="1"/>
  <c r="H143" i="14"/>
  <c r="H140" i="14"/>
  <c r="H144" i="14"/>
  <c r="H141" i="14"/>
  <c r="H145" i="14"/>
  <c r="H142" i="14"/>
  <c r="H146" i="14"/>
  <c r="H154" i="14" l="1"/>
  <c r="H153" i="14"/>
  <c r="H152" i="14"/>
  <c r="H151" i="14"/>
  <c r="H150" i="14"/>
  <c r="H149" i="14"/>
  <c r="H148" i="14"/>
  <c r="H131" i="14"/>
  <c r="H139" i="14" l="1"/>
  <c r="H157" i="14"/>
  <c r="H159" i="14"/>
  <c r="H161" i="14"/>
  <c r="H156" i="14"/>
  <c r="H158" i="14"/>
  <c r="H160" i="14"/>
  <c r="H162" i="14"/>
  <c r="H170" i="14" l="1"/>
  <c r="H166" i="14"/>
  <c r="H169" i="14"/>
  <c r="H165" i="14"/>
  <c r="H168" i="14"/>
  <c r="H164" i="14"/>
  <c r="H167" i="14"/>
  <c r="H147" i="14"/>
  <c r="H155" i="14" l="1"/>
  <c r="H172" i="14"/>
  <c r="H173" i="14"/>
  <c r="H174" i="14"/>
  <c r="H175" i="14"/>
  <c r="H176" i="14"/>
  <c r="H177" i="14"/>
  <c r="H178" i="14"/>
  <c r="H186" i="14" l="1"/>
  <c r="H184" i="14"/>
  <c r="H182" i="14"/>
  <c r="H180" i="14"/>
  <c r="H185" i="14"/>
  <c r="H183" i="14"/>
  <c r="H181" i="14"/>
  <c r="H163" i="14"/>
  <c r="H171" i="14" l="1"/>
  <c r="H191" i="14"/>
  <c r="H188" i="14"/>
  <c r="H192" i="14"/>
  <c r="H189" i="14"/>
  <c r="H193" i="14"/>
  <c r="H190" i="14"/>
  <c r="H194" i="14"/>
  <c r="H202" i="14" l="1"/>
  <c r="H201" i="14"/>
  <c r="H200" i="14"/>
  <c r="H199" i="14"/>
  <c r="H198" i="14"/>
  <c r="H197" i="14"/>
  <c r="H196" i="14"/>
  <c r="H179" i="14"/>
  <c r="H205" i="14" l="1"/>
  <c r="H207" i="14"/>
  <c r="H209" i="14"/>
  <c r="H187" i="14"/>
  <c r="H204" i="14"/>
  <c r="H206" i="14"/>
  <c r="H208" i="14"/>
  <c r="H210" i="14"/>
  <c r="H218" i="14" l="1"/>
  <c r="H214" i="14"/>
  <c r="H195" i="14"/>
  <c r="H215" i="14"/>
  <c r="H216" i="14"/>
  <c r="H212" i="14"/>
  <c r="H217" i="14"/>
  <c r="H213" i="14"/>
  <c r="H221" i="14" l="1"/>
  <c r="H220" i="14"/>
  <c r="H223" i="14"/>
  <c r="H222" i="14"/>
  <c r="H225" i="14"/>
  <c r="H224" i="14"/>
  <c r="H203" i="14"/>
  <c r="H226" i="14"/>
  <c r="H234" i="14" l="1"/>
  <c r="H232" i="14"/>
  <c r="H230" i="14"/>
  <c r="H228" i="14"/>
  <c r="H211" i="14"/>
  <c r="H233" i="14"/>
  <c r="H231" i="14"/>
  <c r="H229" i="14"/>
  <c r="H237" i="14" l="1"/>
  <c r="H241" i="14"/>
  <c r="H236" i="14"/>
  <c r="H240" i="14"/>
  <c r="H239" i="14"/>
  <c r="H219" i="14"/>
  <c r="H238" i="14"/>
  <c r="H242" i="14"/>
  <c r="H250" i="14" l="1"/>
  <c r="H227" i="14"/>
  <c r="H248" i="14"/>
  <c r="H249" i="14"/>
  <c r="H246" i="14"/>
  <c r="H247" i="14"/>
  <c r="H244" i="14"/>
  <c r="H245" i="14"/>
  <c r="H253" i="14" l="1"/>
  <c r="H255" i="14"/>
  <c r="H257" i="14"/>
  <c r="H235" i="14"/>
  <c r="H252" i="14"/>
  <c r="H254" i="14"/>
  <c r="H256" i="14"/>
  <c r="H258" i="14"/>
  <c r="H266" i="14" l="1"/>
  <c r="H262" i="14"/>
  <c r="H243" i="14"/>
  <c r="H263" i="14"/>
  <c r="H264" i="14"/>
  <c r="H260" i="14"/>
  <c r="H265" i="14"/>
  <c r="H261" i="14"/>
  <c r="H269" i="14" l="1"/>
  <c r="H268" i="14"/>
  <c r="H271" i="14"/>
  <c r="H270" i="14"/>
  <c r="H273" i="14"/>
  <c r="H272" i="14"/>
  <c r="H251" i="14"/>
  <c r="H274" i="14"/>
  <c r="H280" i="14" l="1"/>
  <c r="H278" i="14"/>
  <c r="H276" i="14"/>
  <c r="H282" i="14"/>
  <c r="H259" i="14"/>
  <c r="H281" i="14"/>
  <c r="H279" i="14"/>
  <c r="H277" i="14"/>
  <c r="H289" i="14" l="1"/>
  <c r="H290" i="14"/>
  <c r="H286" i="14"/>
  <c r="H285" i="14"/>
  <c r="H287" i="14"/>
  <c r="H267" i="14"/>
  <c r="H284" i="14"/>
  <c r="H288" i="14"/>
  <c r="H296" i="14" l="1"/>
  <c r="H275" i="14"/>
  <c r="H293" i="14"/>
  <c r="H298" i="14"/>
  <c r="H292" i="14"/>
  <c r="H295" i="14"/>
  <c r="H294" i="14"/>
  <c r="H297" i="14"/>
  <c r="H305" i="14" l="1"/>
  <c r="H303" i="14"/>
  <c r="H306" i="14"/>
  <c r="H283" i="14"/>
  <c r="H302" i="14"/>
  <c r="H300" i="14"/>
  <c r="H301" i="14"/>
  <c r="H304" i="14"/>
  <c r="H312" i="14" l="1"/>
  <c r="H308" i="14"/>
  <c r="H291" i="14"/>
  <c r="H311" i="14"/>
  <c r="H309" i="14"/>
  <c r="H310" i="14"/>
  <c r="H314" i="14"/>
  <c r="H313" i="14"/>
  <c r="H321" i="14" l="1"/>
  <c r="H318" i="14"/>
  <c r="H319" i="14"/>
  <c r="H316" i="14"/>
  <c r="H322" i="14"/>
  <c r="H317" i="14"/>
  <c r="H299" i="14"/>
  <c r="H320" i="14"/>
  <c r="H328" i="14" l="1"/>
  <c r="H325" i="14"/>
  <c r="H324" i="14"/>
  <c r="H326" i="14"/>
  <c r="H307" i="14"/>
  <c r="H330" i="14"/>
  <c r="H327" i="14"/>
  <c r="H329" i="14"/>
  <c r="H337" i="14" l="1"/>
  <c r="H338" i="14"/>
  <c r="H334" i="14"/>
  <c r="H333" i="14"/>
  <c r="H335" i="14"/>
  <c r="H315" i="14"/>
  <c r="H332" i="14"/>
  <c r="H336" i="14"/>
  <c r="H344" i="14" l="1"/>
  <c r="H323" i="14"/>
  <c r="H341" i="14"/>
  <c r="H346" i="14"/>
  <c r="H340" i="14"/>
  <c r="H343" i="14"/>
  <c r="H342" i="14"/>
  <c r="H345" i="14"/>
  <c r="H353" i="14" l="1"/>
  <c r="H351" i="14"/>
  <c r="H354" i="14"/>
  <c r="H331" i="14"/>
  <c r="H350" i="14"/>
  <c r="H348" i="14"/>
  <c r="H349" i="14"/>
  <c r="H352" i="14"/>
  <c r="H360" i="14" l="1"/>
  <c r="H356" i="14"/>
  <c r="H339" i="14"/>
  <c r="H359" i="14"/>
  <c r="H357" i="14"/>
  <c r="H358" i="14"/>
  <c r="H362" i="14"/>
  <c r="H361" i="14"/>
  <c r="H369" i="14" l="1"/>
  <c r="H366" i="14"/>
  <c r="H367" i="14"/>
  <c r="H364" i="14"/>
  <c r="H370" i="14"/>
  <c r="H365" i="14"/>
  <c r="H347" i="14"/>
  <c r="H368" i="14"/>
  <c r="H376" i="14" l="1"/>
  <c r="H373" i="14"/>
  <c r="H372" i="14"/>
  <c r="H374" i="14"/>
  <c r="H355" i="14"/>
  <c r="H378" i="14"/>
  <c r="H375" i="14"/>
  <c r="H377" i="14"/>
  <c r="H386" i="14" l="1"/>
  <c r="H382" i="14"/>
  <c r="H381" i="14"/>
  <c r="H385" i="14"/>
  <c r="H383" i="14"/>
  <c r="H363" i="14"/>
  <c r="H380" i="14"/>
  <c r="H384" i="14"/>
  <c r="H392" i="14" l="1"/>
  <c r="H371" i="14"/>
  <c r="H393" i="14"/>
  <c r="H390" i="14"/>
  <c r="H388" i="14"/>
  <c r="H391" i="14"/>
  <c r="H389" i="14"/>
  <c r="H394" i="14"/>
  <c r="H402" i="14" l="1"/>
  <c r="H399" i="14"/>
  <c r="H398" i="14"/>
  <c r="H379" i="14"/>
  <c r="H397" i="14"/>
  <c r="H396" i="14"/>
  <c r="H401" i="14"/>
  <c r="H400" i="14"/>
  <c r="H408" i="14" l="1"/>
  <c r="H404" i="14"/>
  <c r="H387" i="14"/>
  <c r="H407" i="14"/>
  <c r="H409" i="14"/>
  <c r="H405" i="14"/>
  <c r="H406" i="14"/>
  <c r="H410" i="14"/>
  <c r="H418" i="14" l="1"/>
  <c r="H413" i="14"/>
  <c r="H415" i="14"/>
  <c r="H412" i="14"/>
  <c r="H414" i="14"/>
  <c r="H417" i="14"/>
  <c r="H395" i="14"/>
  <c r="H416" i="14"/>
  <c r="H424" i="14" l="1"/>
  <c r="H425" i="14"/>
  <c r="H420" i="14"/>
  <c r="H421" i="14"/>
  <c r="H403" i="14"/>
  <c r="H422" i="14"/>
  <c r="H423" i="14"/>
  <c r="H426" i="14"/>
  <c r="H434" i="14" l="1"/>
  <c r="H430" i="14"/>
  <c r="H429" i="14"/>
  <c r="H433" i="14"/>
  <c r="H431" i="14"/>
  <c r="H411" i="14"/>
  <c r="H428" i="14"/>
  <c r="H432" i="14"/>
  <c r="H440" i="14" l="1"/>
  <c r="H419" i="14"/>
  <c r="H441" i="14"/>
  <c r="H438" i="14"/>
  <c r="H436" i="14"/>
  <c r="H439" i="14"/>
  <c r="H437" i="14"/>
  <c r="H442" i="14"/>
  <c r="H450" i="14" l="1"/>
  <c r="H447" i="14"/>
  <c r="H446" i="14"/>
  <c r="H427" i="14"/>
  <c r="H445" i="14"/>
  <c r="H444" i="14"/>
  <c r="H449" i="14"/>
  <c r="H448" i="14"/>
  <c r="H456" i="14" l="1"/>
  <c r="H452" i="14"/>
  <c r="H435" i="14"/>
  <c r="H455" i="14"/>
  <c r="H457" i="14"/>
  <c r="H453" i="14"/>
  <c r="H454" i="14"/>
  <c r="H458" i="14"/>
  <c r="H466" i="14" l="1"/>
  <c r="H461" i="14"/>
  <c r="H463" i="14"/>
  <c r="H460" i="14"/>
  <c r="H462" i="14"/>
  <c r="H465" i="14"/>
  <c r="H443" i="14"/>
  <c r="H464" i="14"/>
  <c r="H472" i="14" l="1"/>
  <c r="H473" i="14"/>
  <c r="H468" i="14"/>
  <c r="H469" i="14"/>
  <c r="H451" i="14"/>
  <c r="H470" i="14"/>
  <c r="H471" i="14"/>
  <c r="H474" i="14"/>
  <c r="H482" i="14" l="1"/>
  <c r="H478" i="14"/>
  <c r="H477" i="14"/>
  <c r="H481" i="14"/>
  <c r="H479" i="14"/>
  <c r="H459" i="14"/>
  <c r="H476" i="14"/>
  <c r="H480" i="14"/>
  <c r="H488" i="14" l="1"/>
  <c r="H467" i="14"/>
  <c r="H489" i="14"/>
  <c r="H486" i="14"/>
  <c r="H484" i="14"/>
  <c r="H487" i="14"/>
  <c r="H485" i="14"/>
  <c r="H490" i="14"/>
  <c r="H498" i="14" l="1"/>
  <c r="H495" i="14"/>
  <c r="H494" i="14"/>
  <c r="H475" i="14"/>
  <c r="H493" i="14"/>
  <c r="H492" i="14"/>
  <c r="H497" i="14"/>
  <c r="H496" i="14"/>
  <c r="H504" i="14" l="1"/>
  <c r="H500" i="14"/>
  <c r="H483" i="14"/>
  <c r="H503" i="14"/>
  <c r="H505" i="14"/>
  <c r="H501" i="14"/>
  <c r="H502" i="14"/>
  <c r="H506" i="14"/>
  <c r="H514" i="14" l="1"/>
  <c r="H509" i="14"/>
  <c r="H511" i="14"/>
  <c r="H508" i="14"/>
  <c r="H510" i="14"/>
  <c r="H513" i="14"/>
  <c r="H491" i="14"/>
  <c r="H512" i="14"/>
  <c r="H520" i="14" l="1"/>
  <c r="H521" i="14"/>
  <c r="H516" i="14"/>
  <c r="H517" i="14"/>
  <c r="H499" i="14"/>
  <c r="H518" i="14"/>
  <c r="H519" i="14"/>
  <c r="H522" i="14"/>
  <c r="H530" i="14" l="1"/>
  <c r="H526" i="14"/>
  <c r="H525" i="14"/>
  <c r="H529" i="14"/>
  <c r="H527" i="14"/>
  <c r="H507" i="14"/>
  <c r="H524" i="14"/>
  <c r="H528" i="14"/>
  <c r="H536" i="14" l="1"/>
  <c r="H515" i="14"/>
  <c r="H537" i="14"/>
  <c r="H534" i="14"/>
  <c r="H532" i="14"/>
  <c r="H535" i="14"/>
  <c r="H533" i="14"/>
  <c r="H538" i="14"/>
  <c r="H546" i="14" l="1"/>
  <c r="H543" i="14"/>
  <c r="H542" i="14"/>
  <c r="H523" i="14"/>
  <c r="H541" i="14"/>
  <c r="H540" i="14"/>
  <c r="H545" i="14"/>
  <c r="H544" i="14"/>
  <c r="H552" i="14" l="1"/>
  <c r="H548" i="14"/>
  <c r="H531" i="14"/>
  <c r="H551" i="14"/>
  <c r="H553" i="14"/>
  <c r="H549" i="14"/>
  <c r="H550" i="14"/>
  <c r="H554" i="14"/>
  <c r="H562" i="14" l="1"/>
  <c r="H557" i="14"/>
  <c r="H559" i="14"/>
  <c r="H556" i="14"/>
  <c r="H558" i="14"/>
  <c r="H561" i="14"/>
  <c r="H539" i="14"/>
  <c r="H560" i="14"/>
  <c r="H568" i="14" l="1"/>
  <c r="H569" i="14"/>
  <c r="H564" i="14"/>
  <c r="H565" i="14"/>
  <c r="H547" i="14"/>
  <c r="H566" i="14"/>
  <c r="H567" i="14"/>
  <c r="H570" i="14"/>
  <c r="H578" i="14" l="1"/>
  <c r="H574" i="14"/>
  <c r="H573" i="14"/>
  <c r="H577" i="14"/>
  <c r="H575" i="14"/>
  <c r="H555" i="14"/>
  <c r="H572" i="14"/>
  <c r="H576" i="14"/>
  <c r="H584" i="14" l="1"/>
  <c r="H563" i="14"/>
  <c r="H585" i="14"/>
  <c r="H582" i="14"/>
  <c r="H580" i="14"/>
  <c r="H583" i="14"/>
  <c r="H581" i="14"/>
  <c r="H586" i="14"/>
  <c r="H594" i="14" l="1"/>
  <c r="H591" i="14"/>
  <c r="H590" i="14"/>
  <c r="H571" i="14"/>
  <c r="H589" i="14"/>
  <c r="H588" i="14"/>
  <c r="H593" i="14"/>
  <c r="H592" i="14"/>
  <c r="H600" i="14" l="1"/>
  <c r="H596" i="14"/>
  <c r="H579" i="14"/>
  <c r="H599" i="14"/>
  <c r="H601" i="14"/>
  <c r="H597" i="14"/>
  <c r="H598" i="14"/>
  <c r="H602" i="14"/>
  <c r="H610" i="14" l="1"/>
  <c r="H609" i="14"/>
  <c r="H604" i="14"/>
  <c r="H606" i="14"/>
  <c r="H605" i="14"/>
  <c r="H607" i="14"/>
  <c r="H587" i="14"/>
  <c r="H608" i="14"/>
  <c r="H613" i="14" l="1"/>
  <c r="H614" i="14"/>
  <c r="H616" i="14"/>
  <c r="H595" i="14"/>
  <c r="H615" i="14"/>
  <c r="H612" i="14"/>
  <c r="H617" i="14"/>
  <c r="H618" i="14"/>
  <c r="H626" i="14" l="1"/>
  <c r="H625" i="14"/>
  <c r="H620" i="14"/>
  <c r="H603" i="14"/>
  <c r="H622" i="14"/>
  <c r="H621" i="14"/>
  <c r="H623" i="14"/>
  <c r="H624" i="14"/>
  <c r="H629" i="14" l="1"/>
  <c r="H630" i="14"/>
  <c r="H633" i="14"/>
  <c r="H632" i="14"/>
  <c r="H631" i="14"/>
  <c r="H611" i="14"/>
  <c r="H628" i="14"/>
  <c r="H634" i="14"/>
  <c r="H640" i="14" l="1"/>
  <c r="H638" i="14"/>
  <c r="H642" i="14"/>
  <c r="H636" i="14"/>
  <c r="H619" i="14"/>
  <c r="H639" i="14"/>
  <c r="H641" i="14"/>
  <c r="H637" i="14"/>
  <c r="H627" i="14" l="1"/>
  <c r="H635" i="14" l="1"/>
  <c r="H33" i="11" l="1"/>
  <c r="I33" i="11" s="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Q5" i="11"/>
  <c r="Q42" i="11" l="1"/>
  <c r="S42" i="11"/>
  <c r="U42" i="11"/>
  <c r="W42" i="11"/>
  <c r="Y42" i="11"/>
  <c r="AA42" i="11"/>
  <c r="AC42" i="11"/>
  <c r="AE42" i="11"/>
  <c r="AG42" i="11"/>
  <c r="AI42" i="11"/>
  <c r="Q43" i="11"/>
  <c r="S43" i="11"/>
  <c r="U43" i="11"/>
  <c r="W43" i="11"/>
  <c r="Y43" i="11"/>
  <c r="AA43" i="11"/>
  <c r="AC43" i="11"/>
  <c r="AE43" i="11"/>
  <c r="AG43" i="11"/>
  <c r="AI43" i="11"/>
  <c r="Q44" i="11"/>
  <c r="S44" i="11"/>
  <c r="U44" i="11"/>
  <c r="W44" i="11"/>
  <c r="Y44" i="11"/>
  <c r="AA44" i="11"/>
  <c r="AC44" i="11"/>
  <c r="AE44" i="11"/>
  <c r="AG44" i="11"/>
  <c r="AI44" i="11"/>
  <c r="Q45" i="11"/>
  <c r="S45" i="11"/>
  <c r="U45" i="11"/>
  <c r="W45" i="11"/>
  <c r="Y45" i="11"/>
  <c r="AA45" i="11"/>
  <c r="AC45" i="11"/>
  <c r="AE45" i="11"/>
  <c r="AG45" i="11"/>
  <c r="AI45" i="11"/>
  <c r="Q46" i="11"/>
  <c r="S46" i="11"/>
  <c r="U46" i="11"/>
  <c r="W46" i="11"/>
  <c r="Y46" i="11"/>
  <c r="AA46" i="11"/>
  <c r="AC46" i="11"/>
  <c r="AE46" i="11"/>
  <c r="AG46" i="11"/>
  <c r="AI46" i="11"/>
  <c r="Q47" i="11"/>
  <c r="S47" i="11"/>
  <c r="U47" i="11"/>
  <c r="W47" i="11"/>
  <c r="Y47" i="11"/>
  <c r="AA47" i="11"/>
  <c r="AC47" i="11"/>
  <c r="AE47" i="11"/>
  <c r="AG47" i="11"/>
  <c r="AI47" i="11"/>
  <c r="Q48" i="11"/>
  <c r="S48" i="11"/>
  <c r="U48" i="11"/>
  <c r="W48" i="11"/>
  <c r="Y48" i="11"/>
  <c r="AA48" i="11"/>
  <c r="AC48" i="11"/>
  <c r="AE48" i="11"/>
  <c r="AG48" i="11"/>
  <c r="AI48" i="11"/>
  <c r="R41" i="11"/>
  <c r="T41" i="11"/>
  <c r="V41" i="11"/>
  <c r="X41" i="11"/>
  <c r="Z41" i="11"/>
  <c r="AB41" i="11"/>
  <c r="AD41" i="11"/>
  <c r="AF41" i="11"/>
  <c r="AH41" i="11"/>
  <c r="AJ41" i="11"/>
  <c r="R42" i="11"/>
  <c r="T42" i="11"/>
  <c r="V42" i="11"/>
  <c r="X42" i="11"/>
  <c r="Z42" i="11"/>
  <c r="AB42" i="11"/>
  <c r="AD42" i="11"/>
  <c r="AF42" i="11"/>
  <c r="AH42" i="11"/>
  <c r="AJ42" i="11"/>
  <c r="R43" i="11"/>
  <c r="T43" i="11"/>
  <c r="V43" i="11"/>
  <c r="X43" i="11"/>
  <c r="Z43" i="11"/>
  <c r="AB43" i="11"/>
  <c r="AD43" i="11"/>
  <c r="AF43" i="11"/>
  <c r="AH43" i="11"/>
  <c r="AJ43" i="11"/>
  <c r="R44" i="11"/>
  <c r="T44" i="11"/>
  <c r="V44" i="11"/>
  <c r="X44" i="11"/>
  <c r="Z44" i="11"/>
  <c r="AB44" i="11"/>
  <c r="AD44" i="11"/>
  <c r="AF44" i="11"/>
  <c r="AH44" i="11"/>
  <c r="AJ44" i="11"/>
  <c r="R45" i="11"/>
  <c r="T45" i="11"/>
  <c r="V45" i="11"/>
  <c r="X45" i="11"/>
  <c r="Z45" i="11"/>
  <c r="AB45" i="11"/>
  <c r="AD45" i="11"/>
  <c r="AF45" i="11"/>
  <c r="AH45" i="11"/>
  <c r="AJ45" i="11"/>
  <c r="R46" i="11"/>
  <c r="T46" i="11"/>
  <c r="V46" i="11"/>
  <c r="X46" i="11"/>
  <c r="Z46" i="11"/>
  <c r="AB46" i="11"/>
  <c r="AD46" i="11"/>
  <c r="AF46" i="11"/>
  <c r="AH46" i="11"/>
  <c r="AJ46" i="11"/>
  <c r="R47" i="11"/>
  <c r="T47" i="11"/>
  <c r="V47" i="11"/>
  <c r="X47" i="11"/>
  <c r="Z47" i="11"/>
  <c r="AB47" i="11"/>
  <c r="AD47" i="11"/>
  <c r="AF47" i="11"/>
  <c r="AH47" i="11"/>
  <c r="AJ47" i="11"/>
  <c r="R48" i="11"/>
  <c r="T48" i="11"/>
  <c r="V48" i="11"/>
  <c r="X48" i="11"/>
  <c r="Z48" i="11"/>
  <c r="AB48" i="11"/>
  <c r="AD48" i="11"/>
  <c r="AF48" i="11"/>
  <c r="AH48" i="11"/>
  <c r="AJ48" i="11"/>
  <c r="S41" i="11"/>
  <c r="U41" i="11"/>
  <c r="W41" i="11"/>
  <c r="Y41" i="11"/>
  <c r="AA41" i="11"/>
  <c r="AC41" i="11"/>
  <c r="AE41" i="11"/>
  <c r="AG41" i="11"/>
  <c r="AI41" i="11"/>
  <c r="Q41" i="11"/>
  <c r="Q30" i="11"/>
  <c r="S30" i="11"/>
  <c r="U30" i="11"/>
  <c r="W30" i="11"/>
  <c r="Y30" i="11"/>
  <c r="AA30" i="11"/>
  <c r="AC30" i="11"/>
  <c r="AE30" i="11"/>
  <c r="AG30" i="11"/>
  <c r="AI30" i="11"/>
  <c r="Q31" i="11"/>
  <c r="S31" i="11"/>
  <c r="U31" i="11"/>
  <c r="W31" i="11"/>
  <c r="Y31" i="11"/>
  <c r="AA31" i="11"/>
  <c r="AC31" i="11"/>
  <c r="AE31" i="11"/>
  <c r="AG31" i="11"/>
  <c r="AI31" i="11"/>
  <c r="Q32" i="11"/>
  <c r="S32" i="11"/>
  <c r="U32" i="11"/>
  <c r="W32" i="11"/>
  <c r="Y32" i="11"/>
  <c r="AA32" i="11"/>
  <c r="AC32" i="11"/>
  <c r="AE32" i="11"/>
  <c r="AG32" i="11"/>
  <c r="AI32" i="11"/>
  <c r="Q33" i="11"/>
  <c r="S33" i="11"/>
  <c r="U33" i="11"/>
  <c r="W33" i="11"/>
  <c r="Y33" i="11"/>
  <c r="AA33" i="11"/>
  <c r="AC33" i="11"/>
  <c r="AE33" i="11"/>
  <c r="AG33" i="11"/>
  <c r="AI33" i="11"/>
  <c r="Q34" i="11"/>
  <c r="S34" i="11"/>
  <c r="U34" i="11"/>
  <c r="W34" i="11"/>
  <c r="Y34" i="11"/>
  <c r="AA34" i="11"/>
  <c r="AC34" i="11"/>
  <c r="AE34" i="11"/>
  <c r="AG34" i="11"/>
  <c r="AI34" i="11"/>
  <c r="Q35" i="11"/>
  <c r="S35" i="11"/>
  <c r="U35" i="11"/>
  <c r="W35" i="11"/>
  <c r="Y35" i="11"/>
  <c r="AA35" i="11"/>
  <c r="AC35" i="11"/>
  <c r="AE35" i="11"/>
  <c r="AG35" i="11"/>
  <c r="AI35" i="11"/>
  <c r="Q36" i="11"/>
  <c r="S36" i="11"/>
  <c r="U36" i="11"/>
  <c r="W36" i="11"/>
  <c r="Y36" i="11"/>
  <c r="AA36" i="11"/>
  <c r="AC36" i="11"/>
  <c r="AE36" i="11"/>
  <c r="AG36" i="11"/>
  <c r="AI36" i="11"/>
  <c r="R29" i="11"/>
  <c r="T29" i="11"/>
  <c r="V29" i="11"/>
  <c r="X29" i="11"/>
  <c r="Z29" i="11"/>
  <c r="AB29" i="11"/>
  <c r="AD29" i="11"/>
  <c r="AF29" i="11"/>
  <c r="AH29" i="11"/>
  <c r="AJ29" i="11"/>
  <c r="R30" i="11"/>
  <c r="T30" i="11"/>
  <c r="V30" i="11"/>
  <c r="X30" i="11"/>
  <c r="Z30" i="11"/>
  <c r="AB30" i="11"/>
  <c r="AD30" i="11"/>
  <c r="AF30" i="11"/>
  <c r="AH30" i="11"/>
  <c r="AJ30" i="11"/>
  <c r="R31" i="11"/>
  <c r="T31" i="11"/>
  <c r="V31" i="11"/>
  <c r="X31" i="11"/>
  <c r="Z31" i="11"/>
  <c r="AB31" i="11"/>
  <c r="AD31" i="11"/>
  <c r="AF31" i="11"/>
  <c r="AH31" i="11"/>
  <c r="AJ31" i="11"/>
  <c r="R32" i="11"/>
  <c r="T32" i="11"/>
  <c r="V32" i="11"/>
  <c r="X32" i="11"/>
  <c r="Z32" i="11"/>
  <c r="AB32" i="11"/>
  <c r="AD32" i="11"/>
  <c r="AF32" i="11"/>
  <c r="AH32" i="11"/>
  <c r="AJ32" i="11"/>
  <c r="R33" i="11"/>
  <c r="T33" i="11"/>
  <c r="V33" i="11"/>
  <c r="X33" i="11"/>
  <c r="Z33" i="11"/>
  <c r="AB33" i="11"/>
  <c r="AD33" i="11"/>
  <c r="AF33" i="11"/>
  <c r="AH33" i="11"/>
  <c r="AJ33" i="11"/>
  <c r="R34" i="11"/>
  <c r="T34" i="11"/>
  <c r="V34" i="11"/>
  <c r="X34" i="11"/>
  <c r="Z34" i="11"/>
  <c r="AB34" i="11"/>
  <c r="AD34" i="11"/>
  <c r="AF34" i="11"/>
  <c r="AH34" i="11"/>
  <c r="AJ34" i="11"/>
  <c r="R35" i="11"/>
  <c r="T35" i="11"/>
  <c r="V35" i="11"/>
  <c r="X35" i="11"/>
  <c r="Z35" i="11"/>
  <c r="AB35" i="11"/>
  <c r="AD35" i="11"/>
  <c r="AF35" i="11"/>
  <c r="AH35" i="11"/>
  <c r="AJ35" i="11"/>
  <c r="R36" i="11"/>
  <c r="T36" i="11"/>
  <c r="V36" i="11"/>
  <c r="X36" i="11"/>
  <c r="Z36" i="11"/>
  <c r="AB36" i="11"/>
  <c r="AD36" i="11"/>
  <c r="AF36" i="11"/>
  <c r="AH36" i="11"/>
  <c r="AJ36" i="11"/>
  <c r="S29" i="11"/>
  <c r="U29" i="11"/>
  <c r="W29" i="11"/>
  <c r="Y29" i="11"/>
  <c r="AA29" i="11"/>
  <c r="AC29" i="11"/>
  <c r="AE29" i="11"/>
  <c r="AG29" i="11"/>
  <c r="AI29" i="11"/>
  <c r="Q29" i="11"/>
  <c r="Q18" i="11"/>
  <c r="S18" i="11"/>
  <c r="U18" i="11"/>
  <c r="W18" i="11"/>
  <c r="Y18" i="11"/>
  <c r="AA18" i="11"/>
  <c r="AC18" i="11"/>
  <c r="AE18" i="11"/>
  <c r="AG18" i="11"/>
  <c r="AI18" i="11"/>
  <c r="Q19" i="11"/>
  <c r="S19" i="11"/>
  <c r="U19" i="11"/>
  <c r="W19" i="11"/>
  <c r="Y19" i="11"/>
  <c r="AA19" i="11"/>
  <c r="AC19" i="11"/>
  <c r="AE19" i="11"/>
  <c r="AG19" i="11"/>
  <c r="AI19" i="11"/>
  <c r="Q20" i="11"/>
  <c r="S20" i="11"/>
  <c r="U20" i="11"/>
  <c r="W20" i="11"/>
  <c r="Y20" i="11"/>
  <c r="AA20" i="11"/>
  <c r="AC20" i="11"/>
  <c r="AE20" i="11"/>
  <c r="AG20" i="11"/>
  <c r="AI20" i="11"/>
  <c r="Q21" i="11"/>
  <c r="S21" i="11"/>
  <c r="U21" i="11"/>
  <c r="W21" i="11"/>
  <c r="Y21" i="11"/>
  <c r="AA21" i="11"/>
  <c r="AC21" i="11"/>
  <c r="AE21" i="11"/>
  <c r="AG21" i="11"/>
  <c r="AI21" i="11"/>
  <c r="Q22" i="11"/>
  <c r="S22" i="11"/>
  <c r="U22" i="11"/>
  <c r="W22" i="11"/>
  <c r="Y22" i="11"/>
  <c r="AA22" i="11"/>
  <c r="AC22" i="11"/>
  <c r="AE22" i="11"/>
  <c r="AG22" i="11"/>
  <c r="AI22" i="11"/>
  <c r="Q23" i="11"/>
  <c r="S23" i="11"/>
  <c r="U23" i="11"/>
  <c r="W23" i="11"/>
  <c r="Y23" i="11"/>
  <c r="AA23" i="11"/>
  <c r="AC23" i="11"/>
  <c r="AE23" i="11"/>
  <c r="AG23" i="11"/>
  <c r="AI23" i="11"/>
  <c r="Q24" i="11"/>
  <c r="S24" i="11"/>
  <c r="U24" i="11"/>
  <c r="W24" i="11"/>
  <c r="Y24" i="11"/>
  <c r="AA24" i="11"/>
  <c r="AC24" i="11"/>
  <c r="AE24" i="11"/>
  <c r="AG24" i="11"/>
  <c r="AI24" i="11"/>
  <c r="R17" i="11"/>
  <c r="T17" i="11"/>
  <c r="V17" i="11"/>
  <c r="X17" i="11"/>
  <c r="Z17" i="11"/>
  <c r="AB17" i="11"/>
  <c r="AD17" i="11"/>
  <c r="AF17" i="11"/>
  <c r="AH17" i="11"/>
  <c r="AJ17" i="11"/>
  <c r="R18" i="11"/>
  <c r="T18" i="11"/>
  <c r="V18" i="11"/>
  <c r="X18" i="11"/>
  <c r="Z18" i="11"/>
  <c r="AB18" i="11"/>
  <c r="AD18" i="11"/>
  <c r="AF18" i="11"/>
  <c r="AH18" i="11"/>
  <c r="AJ18" i="11"/>
  <c r="R19" i="11"/>
  <c r="T19" i="11"/>
  <c r="V19" i="11"/>
  <c r="X19" i="11"/>
  <c r="Z19" i="11"/>
  <c r="AB19" i="11"/>
  <c r="AD19" i="11"/>
  <c r="AF19" i="11"/>
  <c r="AH19" i="11"/>
  <c r="AJ19" i="11"/>
  <c r="R20" i="11"/>
  <c r="T20" i="11"/>
  <c r="V20" i="11"/>
  <c r="X20" i="11"/>
  <c r="Z20" i="11"/>
  <c r="AB20" i="11"/>
  <c r="AD20" i="11"/>
  <c r="AF20" i="11"/>
  <c r="AH20" i="11"/>
  <c r="AJ20" i="11"/>
  <c r="R21" i="11"/>
  <c r="T21" i="11"/>
  <c r="V21" i="11"/>
  <c r="X21" i="11"/>
  <c r="Z21" i="11"/>
  <c r="AB21" i="11"/>
  <c r="AD21" i="11"/>
  <c r="AF21" i="11"/>
  <c r="AH21" i="11"/>
  <c r="AJ21" i="11"/>
  <c r="R22" i="11"/>
  <c r="T22" i="11"/>
  <c r="V22" i="11"/>
  <c r="X22" i="11"/>
  <c r="Z22" i="11"/>
  <c r="AB22" i="11"/>
  <c r="AD22" i="11"/>
  <c r="AF22" i="11"/>
  <c r="AH22" i="11"/>
  <c r="AJ22" i="11"/>
  <c r="R23" i="11"/>
  <c r="T23" i="11"/>
  <c r="V23" i="11"/>
  <c r="X23" i="11"/>
  <c r="Z23" i="11"/>
  <c r="AB23" i="11"/>
  <c r="AD23" i="11"/>
  <c r="AF23" i="11"/>
  <c r="AH23" i="11"/>
  <c r="AJ23" i="11"/>
  <c r="R24" i="11"/>
  <c r="T24" i="11"/>
  <c r="V24" i="11"/>
  <c r="X24" i="11"/>
  <c r="Z24" i="11"/>
  <c r="AB24" i="11"/>
  <c r="AD24" i="11"/>
  <c r="AF24" i="11"/>
  <c r="AH24" i="11"/>
  <c r="AJ24" i="11"/>
  <c r="S17" i="11"/>
  <c r="U17" i="11"/>
  <c r="W17" i="11"/>
  <c r="Y17" i="11"/>
  <c r="AA17" i="11"/>
  <c r="AC17" i="11"/>
  <c r="AE17" i="11"/>
  <c r="AG17" i="11"/>
  <c r="AI17" i="11"/>
  <c r="Q17" i="11"/>
  <c r="P27" i="14" l="1"/>
  <c r="P29" i="14"/>
  <c r="P31" i="14"/>
  <c r="P33" i="14"/>
  <c r="P59" i="14"/>
  <c r="P28" i="14"/>
  <c r="P30" i="14"/>
  <c r="P32" i="14"/>
  <c r="P34" i="14"/>
  <c r="P60" i="14"/>
  <c r="P61" i="14"/>
  <c r="P63" i="14"/>
  <c r="P65" i="14"/>
  <c r="P91" i="14"/>
  <c r="P93" i="14"/>
  <c r="P95" i="14"/>
  <c r="P97" i="14"/>
  <c r="P123" i="14"/>
  <c r="P125" i="14"/>
  <c r="P127" i="14"/>
  <c r="P129" i="14"/>
  <c r="P155" i="14"/>
  <c r="P157" i="14"/>
  <c r="P159" i="14"/>
  <c r="P161" i="14"/>
  <c r="P187" i="14"/>
  <c r="P189" i="14"/>
  <c r="P191" i="14"/>
  <c r="P193" i="14"/>
  <c r="P219" i="14"/>
  <c r="P221" i="14"/>
  <c r="P223" i="14"/>
  <c r="P225" i="14"/>
  <c r="P251" i="14"/>
  <c r="P253" i="14"/>
  <c r="P255" i="14"/>
  <c r="P257" i="14"/>
  <c r="P283" i="14"/>
  <c r="P285" i="14"/>
  <c r="P287" i="14"/>
  <c r="P289" i="14"/>
  <c r="P315" i="14"/>
  <c r="P317" i="14"/>
  <c r="P319" i="14"/>
  <c r="P321" i="14"/>
  <c r="P347" i="14"/>
  <c r="P349" i="14"/>
  <c r="P351" i="14"/>
  <c r="P353" i="14"/>
  <c r="P379" i="14"/>
  <c r="P381" i="14"/>
  <c r="P383" i="14"/>
  <c r="P385" i="14"/>
  <c r="P411" i="14"/>
  <c r="P413" i="14"/>
  <c r="P415" i="14"/>
  <c r="P417" i="14"/>
  <c r="P443" i="14"/>
  <c r="P445" i="14"/>
  <c r="P447" i="14"/>
  <c r="P449" i="14"/>
  <c r="P475" i="14"/>
  <c r="P477" i="14"/>
  <c r="P479" i="14"/>
  <c r="P481" i="14"/>
  <c r="P507" i="14"/>
  <c r="P509" i="14"/>
  <c r="P511" i="14"/>
  <c r="P513" i="14"/>
  <c r="P539" i="14"/>
  <c r="P541" i="14"/>
  <c r="P543" i="14"/>
  <c r="P545" i="14"/>
  <c r="P571" i="14"/>
  <c r="P573" i="14"/>
  <c r="P575" i="14"/>
  <c r="P577" i="14"/>
  <c r="P603" i="14"/>
  <c r="P605" i="14"/>
  <c r="P607" i="14"/>
  <c r="P609" i="14"/>
  <c r="P635" i="14"/>
  <c r="P637" i="14"/>
  <c r="P639" i="14"/>
  <c r="P641" i="14"/>
  <c r="O27" i="14"/>
  <c r="R27" i="14" s="1"/>
  <c r="O29" i="14"/>
  <c r="R29" i="14" s="1"/>
  <c r="O31" i="14"/>
  <c r="R31" i="14" s="1"/>
  <c r="O33" i="14"/>
  <c r="R33" i="14" s="1"/>
  <c r="O59" i="14"/>
  <c r="R59" i="14" s="1"/>
  <c r="O61" i="14"/>
  <c r="R61" i="14" s="1"/>
  <c r="O63" i="14"/>
  <c r="R63" i="14" s="1"/>
  <c r="O65" i="14"/>
  <c r="R65" i="14" s="1"/>
  <c r="O91" i="14"/>
  <c r="R91" i="14" s="1"/>
  <c r="O93" i="14"/>
  <c r="R93" i="14" s="1"/>
  <c r="O95" i="14"/>
  <c r="R95" i="14" s="1"/>
  <c r="O97" i="14"/>
  <c r="R97" i="14" s="1"/>
  <c r="O123" i="14"/>
  <c r="R123" i="14" s="1"/>
  <c r="O125" i="14"/>
  <c r="R125" i="14" s="1"/>
  <c r="O127" i="14"/>
  <c r="R127" i="14" s="1"/>
  <c r="O129" i="14"/>
  <c r="R129" i="14" s="1"/>
  <c r="O155" i="14"/>
  <c r="R155" i="14" s="1"/>
  <c r="O157" i="14"/>
  <c r="R157" i="14" s="1"/>
  <c r="O159" i="14"/>
  <c r="R159" i="14" s="1"/>
  <c r="O161" i="14"/>
  <c r="R161" i="14" s="1"/>
  <c r="O187" i="14"/>
  <c r="R187" i="14" s="1"/>
  <c r="O189" i="14"/>
  <c r="R189" i="14" s="1"/>
  <c r="O191" i="14"/>
  <c r="R191" i="14" s="1"/>
  <c r="O193" i="14"/>
  <c r="R193" i="14" s="1"/>
  <c r="O219" i="14"/>
  <c r="R219" i="14" s="1"/>
  <c r="O221" i="14"/>
  <c r="R221" i="14" s="1"/>
  <c r="O223" i="14"/>
  <c r="R223" i="14" s="1"/>
  <c r="O225" i="14"/>
  <c r="R225" i="14" s="1"/>
  <c r="O251" i="14"/>
  <c r="R251" i="14" s="1"/>
  <c r="O253" i="14"/>
  <c r="R253" i="14" s="1"/>
  <c r="O255" i="14"/>
  <c r="R255" i="14" s="1"/>
  <c r="O257" i="14"/>
  <c r="R257" i="14" s="1"/>
  <c r="O283" i="14"/>
  <c r="R283" i="14" s="1"/>
  <c r="O285" i="14"/>
  <c r="R285" i="14" s="1"/>
  <c r="O287" i="14"/>
  <c r="R287" i="14" s="1"/>
  <c r="O289" i="14"/>
  <c r="R289" i="14" s="1"/>
  <c r="O315" i="14"/>
  <c r="R315" i="14" s="1"/>
  <c r="O317" i="14"/>
  <c r="R317" i="14" s="1"/>
  <c r="O319" i="14"/>
  <c r="R319" i="14" s="1"/>
  <c r="O321" i="14"/>
  <c r="R321" i="14" s="1"/>
  <c r="O347" i="14"/>
  <c r="R347" i="14" s="1"/>
  <c r="O349" i="14"/>
  <c r="R349" i="14" s="1"/>
  <c r="O351" i="14"/>
  <c r="R351" i="14" s="1"/>
  <c r="O353" i="14"/>
  <c r="R353" i="14" s="1"/>
  <c r="O379" i="14"/>
  <c r="R379" i="14" s="1"/>
  <c r="O381" i="14"/>
  <c r="R381" i="14" s="1"/>
  <c r="O383" i="14"/>
  <c r="R383" i="14" s="1"/>
  <c r="O385" i="14"/>
  <c r="R385" i="14" s="1"/>
  <c r="O411" i="14"/>
  <c r="R411" i="14" s="1"/>
  <c r="O413" i="14"/>
  <c r="R413" i="14" s="1"/>
  <c r="O415" i="14"/>
  <c r="R415" i="14" s="1"/>
  <c r="O417" i="14"/>
  <c r="R417" i="14" s="1"/>
  <c r="O443" i="14"/>
  <c r="R443" i="14" s="1"/>
  <c r="O445" i="14"/>
  <c r="R445" i="14" s="1"/>
  <c r="O447" i="14"/>
  <c r="R447" i="14" s="1"/>
  <c r="O449" i="14"/>
  <c r="R449" i="14" s="1"/>
  <c r="O475" i="14"/>
  <c r="R475" i="14" s="1"/>
  <c r="O477" i="14"/>
  <c r="R477" i="14" s="1"/>
  <c r="O479" i="14"/>
  <c r="R479" i="14" s="1"/>
  <c r="O481" i="14"/>
  <c r="R481" i="14" s="1"/>
  <c r="O507" i="14"/>
  <c r="R507" i="14" s="1"/>
  <c r="O509" i="14"/>
  <c r="R509" i="14" s="1"/>
  <c r="O511" i="14"/>
  <c r="R511" i="14" s="1"/>
  <c r="O513" i="14"/>
  <c r="R513" i="14" s="1"/>
  <c r="O539" i="14"/>
  <c r="R539" i="14" s="1"/>
  <c r="O541" i="14"/>
  <c r="R541" i="14" s="1"/>
  <c r="O543" i="14"/>
  <c r="R543" i="14" s="1"/>
  <c r="O545" i="14"/>
  <c r="R545" i="14" s="1"/>
  <c r="O571" i="14"/>
  <c r="R571" i="14" s="1"/>
  <c r="O573" i="14"/>
  <c r="R573" i="14" s="1"/>
  <c r="O575" i="14"/>
  <c r="R575" i="14" s="1"/>
  <c r="O577" i="14"/>
  <c r="R577" i="14" s="1"/>
  <c r="O603" i="14"/>
  <c r="R603" i="14" s="1"/>
  <c r="O605" i="14"/>
  <c r="R605" i="14" s="1"/>
  <c r="O607" i="14"/>
  <c r="R607" i="14" s="1"/>
  <c r="O609" i="14"/>
  <c r="R609" i="14" s="1"/>
  <c r="O635" i="14"/>
  <c r="R635" i="14" s="1"/>
  <c r="O637" i="14"/>
  <c r="R637" i="14" s="1"/>
  <c r="O639" i="14"/>
  <c r="R639" i="14" s="1"/>
  <c r="O641" i="14"/>
  <c r="R641" i="14" s="1"/>
  <c r="N27" i="14"/>
  <c r="N29" i="14"/>
  <c r="N31" i="14"/>
  <c r="N33" i="14"/>
  <c r="N59" i="14"/>
  <c r="N61" i="14"/>
  <c r="N63" i="14"/>
  <c r="N65" i="14"/>
  <c r="N91" i="14"/>
  <c r="N93" i="14"/>
  <c r="N95" i="14"/>
  <c r="N97" i="14"/>
  <c r="N123" i="14"/>
  <c r="N125" i="14"/>
  <c r="N127" i="14"/>
  <c r="P62" i="14"/>
  <c r="P64" i="14"/>
  <c r="P66" i="14"/>
  <c r="P92" i="14"/>
  <c r="P94" i="14"/>
  <c r="P96" i="14"/>
  <c r="P98" i="14"/>
  <c r="P124" i="14"/>
  <c r="P126" i="14"/>
  <c r="P128" i="14"/>
  <c r="P130" i="14"/>
  <c r="P156" i="14"/>
  <c r="P158" i="14"/>
  <c r="P160" i="14"/>
  <c r="P162" i="14"/>
  <c r="P188" i="14"/>
  <c r="P190" i="14"/>
  <c r="P192" i="14"/>
  <c r="P194" i="14"/>
  <c r="P220" i="14"/>
  <c r="P222" i="14"/>
  <c r="P224" i="14"/>
  <c r="P226" i="14"/>
  <c r="P252" i="14"/>
  <c r="P254" i="14"/>
  <c r="P256" i="14"/>
  <c r="P258" i="14"/>
  <c r="P284" i="14"/>
  <c r="P286" i="14"/>
  <c r="P288" i="14"/>
  <c r="P290" i="14"/>
  <c r="P316" i="14"/>
  <c r="P318" i="14"/>
  <c r="P320" i="14"/>
  <c r="P322" i="14"/>
  <c r="P348" i="14"/>
  <c r="P350" i="14"/>
  <c r="P352" i="14"/>
  <c r="P354" i="14"/>
  <c r="P380" i="14"/>
  <c r="P382" i="14"/>
  <c r="P384" i="14"/>
  <c r="P386" i="14"/>
  <c r="P412" i="14"/>
  <c r="P414" i="14"/>
  <c r="P416" i="14"/>
  <c r="P418" i="14"/>
  <c r="P444" i="14"/>
  <c r="P446" i="14"/>
  <c r="P448" i="14"/>
  <c r="P450" i="14"/>
  <c r="P476" i="14"/>
  <c r="P478" i="14"/>
  <c r="P480" i="14"/>
  <c r="P482" i="14"/>
  <c r="P508" i="14"/>
  <c r="P510" i="14"/>
  <c r="P512" i="14"/>
  <c r="P514" i="14"/>
  <c r="P540" i="14"/>
  <c r="P542" i="14"/>
  <c r="P544" i="14"/>
  <c r="P546" i="14"/>
  <c r="P572" i="14"/>
  <c r="P574" i="14"/>
  <c r="P576" i="14"/>
  <c r="P578" i="14"/>
  <c r="P604" i="14"/>
  <c r="P606" i="14"/>
  <c r="P608" i="14"/>
  <c r="P610" i="14"/>
  <c r="P636" i="14"/>
  <c r="P638" i="14"/>
  <c r="P640" i="14"/>
  <c r="P642" i="14"/>
  <c r="O28" i="14"/>
  <c r="R28" i="14" s="1"/>
  <c r="O30" i="14"/>
  <c r="R30" i="14" s="1"/>
  <c r="O32" i="14"/>
  <c r="R32" i="14" s="1"/>
  <c r="O34" i="14"/>
  <c r="R34" i="14" s="1"/>
  <c r="O60" i="14"/>
  <c r="R60" i="14" s="1"/>
  <c r="O62" i="14"/>
  <c r="R62" i="14" s="1"/>
  <c r="O64" i="14"/>
  <c r="R64" i="14" s="1"/>
  <c r="O66" i="14"/>
  <c r="R66" i="14" s="1"/>
  <c r="O92" i="14"/>
  <c r="R92" i="14" s="1"/>
  <c r="O94" i="14"/>
  <c r="R94" i="14" s="1"/>
  <c r="O96" i="14"/>
  <c r="R96" i="14" s="1"/>
  <c r="O98" i="14"/>
  <c r="R98" i="14" s="1"/>
  <c r="O124" i="14"/>
  <c r="R124" i="14" s="1"/>
  <c r="O126" i="14"/>
  <c r="R126" i="14" s="1"/>
  <c r="O128" i="14"/>
  <c r="R128" i="14" s="1"/>
  <c r="O130" i="14"/>
  <c r="R130" i="14" s="1"/>
  <c r="O156" i="14"/>
  <c r="R156" i="14" s="1"/>
  <c r="O158" i="14"/>
  <c r="R158" i="14" s="1"/>
  <c r="O160" i="14"/>
  <c r="R160" i="14" s="1"/>
  <c r="O162" i="14"/>
  <c r="R162" i="14" s="1"/>
  <c r="O188" i="14"/>
  <c r="R188" i="14" s="1"/>
  <c r="O190" i="14"/>
  <c r="R190" i="14" s="1"/>
  <c r="O192" i="14"/>
  <c r="R192" i="14" s="1"/>
  <c r="O194" i="14"/>
  <c r="R194" i="14" s="1"/>
  <c r="O220" i="14"/>
  <c r="R220" i="14" s="1"/>
  <c r="O222" i="14"/>
  <c r="R222" i="14" s="1"/>
  <c r="O224" i="14"/>
  <c r="R224" i="14" s="1"/>
  <c r="O226" i="14"/>
  <c r="R226" i="14" s="1"/>
  <c r="O252" i="14"/>
  <c r="R252" i="14" s="1"/>
  <c r="O254" i="14"/>
  <c r="R254" i="14" s="1"/>
  <c r="O256" i="14"/>
  <c r="R256" i="14" s="1"/>
  <c r="O258" i="14"/>
  <c r="R258" i="14" s="1"/>
  <c r="O284" i="14"/>
  <c r="R284" i="14" s="1"/>
  <c r="O286" i="14"/>
  <c r="R286" i="14" s="1"/>
  <c r="O288" i="14"/>
  <c r="R288" i="14" s="1"/>
  <c r="O290" i="14"/>
  <c r="R290" i="14" s="1"/>
  <c r="O316" i="14"/>
  <c r="R316" i="14" s="1"/>
  <c r="O318" i="14"/>
  <c r="R318" i="14" s="1"/>
  <c r="O320" i="14"/>
  <c r="R320" i="14" s="1"/>
  <c r="O322" i="14"/>
  <c r="R322" i="14" s="1"/>
  <c r="O348" i="14"/>
  <c r="R348" i="14" s="1"/>
  <c r="O350" i="14"/>
  <c r="R350" i="14" s="1"/>
  <c r="O352" i="14"/>
  <c r="R352" i="14" s="1"/>
  <c r="O354" i="14"/>
  <c r="R354" i="14" s="1"/>
  <c r="O380" i="14"/>
  <c r="R380" i="14" s="1"/>
  <c r="O382" i="14"/>
  <c r="R382" i="14" s="1"/>
  <c r="O384" i="14"/>
  <c r="R384" i="14" s="1"/>
  <c r="O386" i="14"/>
  <c r="R386" i="14" s="1"/>
  <c r="O412" i="14"/>
  <c r="R412" i="14" s="1"/>
  <c r="O414" i="14"/>
  <c r="R414" i="14" s="1"/>
  <c r="O416" i="14"/>
  <c r="R416" i="14" s="1"/>
  <c r="O418" i="14"/>
  <c r="R418" i="14" s="1"/>
  <c r="O444" i="14"/>
  <c r="R444" i="14" s="1"/>
  <c r="O446" i="14"/>
  <c r="R446" i="14" s="1"/>
  <c r="O448" i="14"/>
  <c r="R448" i="14" s="1"/>
  <c r="O450" i="14"/>
  <c r="R450" i="14" s="1"/>
  <c r="O476" i="14"/>
  <c r="R476" i="14" s="1"/>
  <c r="O478" i="14"/>
  <c r="R478" i="14" s="1"/>
  <c r="O480" i="14"/>
  <c r="R480" i="14" s="1"/>
  <c r="O482" i="14"/>
  <c r="R482" i="14" s="1"/>
  <c r="O508" i="14"/>
  <c r="R508" i="14" s="1"/>
  <c r="O510" i="14"/>
  <c r="R510" i="14" s="1"/>
  <c r="O512" i="14"/>
  <c r="R512" i="14" s="1"/>
  <c r="O514" i="14"/>
  <c r="R514" i="14" s="1"/>
  <c r="O540" i="14"/>
  <c r="R540" i="14" s="1"/>
  <c r="O542" i="14"/>
  <c r="R542" i="14" s="1"/>
  <c r="O544" i="14"/>
  <c r="R544" i="14" s="1"/>
  <c r="O546" i="14"/>
  <c r="R546" i="14" s="1"/>
  <c r="O572" i="14"/>
  <c r="R572" i="14" s="1"/>
  <c r="O574" i="14"/>
  <c r="R574" i="14" s="1"/>
  <c r="O576" i="14"/>
  <c r="R576" i="14" s="1"/>
  <c r="O578" i="14"/>
  <c r="R578" i="14" s="1"/>
  <c r="O604" i="14"/>
  <c r="R604" i="14" s="1"/>
  <c r="O606" i="14"/>
  <c r="R606" i="14" s="1"/>
  <c r="O608" i="14"/>
  <c r="R608" i="14" s="1"/>
  <c r="O610" i="14"/>
  <c r="R610" i="14" s="1"/>
  <c r="O636" i="14"/>
  <c r="R636" i="14" s="1"/>
  <c r="O638" i="14"/>
  <c r="R638" i="14" s="1"/>
  <c r="O640" i="14"/>
  <c r="R640" i="14" s="1"/>
  <c r="O642" i="14"/>
  <c r="R642" i="14" s="1"/>
  <c r="N28" i="14"/>
  <c r="N30" i="14"/>
  <c r="N32" i="14"/>
  <c r="N34" i="14"/>
  <c r="N60" i="14"/>
  <c r="N62" i="14"/>
  <c r="N64" i="14"/>
  <c r="N66" i="14"/>
  <c r="N92" i="14"/>
  <c r="N94" i="14"/>
  <c r="N96" i="14"/>
  <c r="N98" i="14"/>
  <c r="N124" i="14"/>
  <c r="N126" i="14"/>
  <c r="N128" i="14"/>
  <c r="N130" i="14"/>
  <c r="N156" i="14"/>
  <c r="N158" i="14"/>
  <c r="N160" i="14"/>
  <c r="N162" i="14"/>
  <c r="N188" i="14"/>
  <c r="N190" i="14"/>
  <c r="N192" i="14"/>
  <c r="N194" i="14"/>
  <c r="N220" i="14"/>
  <c r="N222" i="14"/>
  <c r="N224" i="14"/>
  <c r="N226" i="14"/>
  <c r="N252" i="14"/>
  <c r="N254" i="14"/>
  <c r="N256" i="14"/>
  <c r="N258" i="14"/>
  <c r="N284" i="14"/>
  <c r="N286" i="14"/>
  <c r="N288" i="14"/>
  <c r="N290" i="14"/>
  <c r="N316" i="14"/>
  <c r="N318" i="14"/>
  <c r="N320" i="14"/>
  <c r="N322" i="14"/>
  <c r="N348" i="14"/>
  <c r="N350" i="14"/>
  <c r="N352" i="14"/>
  <c r="N354" i="14"/>
  <c r="N380" i="14"/>
  <c r="N382" i="14"/>
  <c r="N384" i="14"/>
  <c r="N386" i="14"/>
  <c r="N412" i="14"/>
  <c r="N414" i="14"/>
  <c r="N416" i="14"/>
  <c r="N418" i="14"/>
  <c r="N444" i="14"/>
  <c r="N446" i="14"/>
  <c r="N448" i="14"/>
  <c r="N450" i="14"/>
  <c r="N476" i="14"/>
  <c r="N478" i="14"/>
  <c r="N480" i="14"/>
  <c r="N482" i="14"/>
  <c r="N508" i="14"/>
  <c r="N510" i="14"/>
  <c r="N512" i="14"/>
  <c r="N514" i="14"/>
  <c r="N540" i="14"/>
  <c r="N542" i="14"/>
  <c r="N544" i="14"/>
  <c r="N546" i="14"/>
  <c r="N572" i="14"/>
  <c r="N574" i="14"/>
  <c r="N576" i="14"/>
  <c r="N578" i="14"/>
  <c r="N604" i="14"/>
  <c r="N606" i="14"/>
  <c r="N608" i="14"/>
  <c r="N610" i="14"/>
  <c r="N636" i="14"/>
  <c r="N638" i="14"/>
  <c r="N640" i="14"/>
  <c r="N642" i="14"/>
  <c r="L28" i="14"/>
  <c r="L30" i="14"/>
  <c r="L32" i="14"/>
  <c r="L34" i="14"/>
  <c r="L60" i="14"/>
  <c r="L62" i="14"/>
  <c r="L64" i="14"/>
  <c r="L66" i="14"/>
  <c r="L92" i="14"/>
  <c r="L94" i="14"/>
  <c r="L96" i="14"/>
  <c r="L98" i="14"/>
  <c r="L124" i="14"/>
  <c r="L126" i="14"/>
  <c r="L128" i="14"/>
  <c r="L130" i="14"/>
  <c r="L156" i="14"/>
  <c r="L158" i="14"/>
  <c r="L160" i="14"/>
  <c r="L162" i="14"/>
  <c r="L188" i="14"/>
  <c r="L190" i="14"/>
  <c r="L192" i="14"/>
  <c r="L194" i="14"/>
  <c r="L220" i="14"/>
  <c r="L222" i="14"/>
  <c r="L224" i="14"/>
  <c r="L226" i="14"/>
  <c r="L252" i="14"/>
  <c r="L254" i="14"/>
  <c r="L256" i="14"/>
  <c r="L258" i="14"/>
  <c r="L284" i="14"/>
  <c r="L286" i="14"/>
  <c r="L288" i="14"/>
  <c r="L290" i="14"/>
  <c r="L316" i="14"/>
  <c r="L318" i="14"/>
  <c r="L320" i="14"/>
  <c r="L322" i="14"/>
  <c r="L348" i="14"/>
  <c r="L350" i="14"/>
  <c r="L352" i="14"/>
  <c r="L354" i="14"/>
  <c r="L380" i="14"/>
  <c r="L382" i="14"/>
  <c r="L384" i="14"/>
  <c r="L386" i="14"/>
  <c r="L412" i="14"/>
  <c r="L414" i="14"/>
  <c r="L416" i="14"/>
  <c r="L418" i="14"/>
  <c r="L444" i="14"/>
  <c r="L446" i="14"/>
  <c r="L448" i="14"/>
  <c r="L450" i="14"/>
  <c r="L476" i="14"/>
  <c r="L478" i="14"/>
  <c r="L480" i="14"/>
  <c r="L482" i="14"/>
  <c r="L508" i="14"/>
  <c r="L510" i="14"/>
  <c r="L512" i="14"/>
  <c r="L514" i="14"/>
  <c r="L540" i="14"/>
  <c r="L542" i="14"/>
  <c r="L544" i="14"/>
  <c r="L546" i="14"/>
  <c r="L572" i="14"/>
  <c r="L574" i="14"/>
  <c r="L576" i="14"/>
  <c r="L578" i="14"/>
  <c r="L604" i="14"/>
  <c r="L606" i="14"/>
  <c r="L608" i="14"/>
  <c r="L610" i="14"/>
  <c r="L636" i="14"/>
  <c r="L638" i="14"/>
  <c r="L640" i="14"/>
  <c r="L642" i="14"/>
  <c r="N129" i="14"/>
  <c r="N155" i="14"/>
  <c r="N157" i="14"/>
  <c r="N159" i="14"/>
  <c r="N161" i="14"/>
  <c r="N187" i="14"/>
  <c r="N189" i="14"/>
  <c r="N191" i="14"/>
  <c r="N193" i="14"/>
  <c r="N219" i="14"/>
  <c r="N221" i="14"/>
  <c r="N223" i="14"/>
  <c r="N225" i="14"/>
  <c r="N251" i="14"/>
  <c r="N253" i="14"/>
  <c r="N255" i="14"/>
  <c r="N257" i="14"/>
  <c r="N283" i="14"/>
  <c r="N285" i="14"/>
  <c r="N287" i="14"/>
  <c r="N289" i="14"/>
  <c r="N315" i="14"/>
  <c r="N317" i="14"/>
  <c r="N319" i="14"/>
  <c r="N321" i="14"/>
  <c r="N347" i="14"/>
  <c r="N349" i="14"/>
  <c r="N351" i="14"/>
  <c r="N353" i="14"/>
  <c r="N379" i="14"/>
  <c r="N381" i="14"/>
  <c r="N383" i="14"/>
  <c r="N385" i="14"/>
  <c r="N411" i="14"/>
  <c r="N413" i="14"/>
  <c r="N415" i="14"/>
  <c r="N417" i="14"/>
  <c r="N443" i="14"/>
  <c r="N445" i="14"/>
  <c r="N447" i="14"/>
  <c r="N449" i="14"/>
  <c r="N475" i="14"/>
  <c r="N477" i="14"/>
  <c r="N479" i="14"/>
  <c r="N481" i="14"/>
  <c r="N507" i="14"/>
  <c r="N509" i="14"/>
  <c r="N511" i="14"/>
  <c r="N513" i="14"/>
  <c r="N539" i="14"/>
  <c r="N541" i="14"/>
  <c r="N543" i="14"/>
  <c r="N545" i="14"/>
  <c r="N571" i="14"/>
  <c r="N573" i="14"/>
  <c r="N575" i="14"/>
  <c r="N577" i="14"/>
  <c r="N603" i="14"/>
  <c r="N605" i="14"/>
  <c r="N607" i="14"/>
  <c r="N609" i="14"/>
  <c r="N635" i="14"/>
  <c r="N637" i="14"/>
  <c r="N639" i="14"/>
  <c r="N641" i="14"/>
  <c r="L27" i="14"/>
  <c r="L29" i="14"/>
  <c r="L31" i="14"/>
  <c r="L33" i="14"/>
  <c r="L59" i="14"/>
  <c r="L61" i="14"/>
  <c r="L63" i="14"/>
  <c r="L65" i="14"/>
  <c r="L91" i="14"/>
  <c r="L93" i="14"/>
  <c r="L95" i="14"/>
  <c r="L97" i="14"/>
  <c r="L123" i="14"/>
  <c r="L125" i="14"/>
  <c r="L127" i="14"/>
  <c r="L129" i="14"/>
  <c r="L155" i="14"/>
  <c r="L157" i="14"/>
  <c r="L159" i="14"/>
  <c r="L161" i="14"/>
  <c r="L187" i="14"/>
  <c r="L189" i="14"/>
  <c r="L191" i="14"/>
  <c r="L193" i="14"/>
  <c r="L219" i="14"/>
  <c r="L221" i="14"/>
  <c r="L223" i="14"/>
  <c r="L225" i="14"/>
  <c r="L251" i="14"/>
  <c r="L253" i="14"/>
  <c r="L255" i="14"/>
  <c r="L257" i="14"/>
  <c r="L283" i="14"/>
  <c r="L285" i="14"/>
  <c r="L287" i="14"/>
  <c r="L289" i="14"/>
  <c r="L315" i="14"/>
  <c r="L317" i="14"/>
  <c r="L319" i="14"/>
  <c r="L321" i="14"/>
  <c r="L347" i="14"/>
  <c r="L349" i="14"/>
  <c r="L351" i="14"/>
  <c r="L353" i="14"/>
  <c r="L379" i="14"/>
  <c r="L381" i="14"/>
  <c r="L383" i="14"/>
  <c r="L385" i="14"/>
  <c r="L411" i="14"/>
  <c r="L413" i="14"/>
  <c r="L415" i="14"/>
  <c r="L417" i="14"/>
  <c r="L443" i="14"/>
  <c r="L445" i="14"/>
  <c r="L447" i="14"/>
  <c r="L449" i="14"/>
  <c r="L475" i="14"/>
  <c r="L477" i="14"/>
  <c r="L479" i="14"/>
  <c r="L481" i="14"/>
  <c r="L507" i="14"/>
  <c r="L509" i="14"/>
  <c r="L511" i="14"/>
  <c r="L513" i="14"/>
  <c r="L539" i="14"/>
  <c r="L541" i="14"/>
  <c r="L543" i="14"/>
  <c r="L545" i="14"/>
  <c r="L571" i="14"/>
  <c r="L573" i="14"/>
  <c r="L575" i="14"/>
  <c r="L577" i="14"/>
  <c r="L603" i="14"/>
  <c r="L605" i="14"/>
  <c r="L607" i="14"/>
  <c r="L609" i="14"/>
  <c r="L635" i="14"/>
  <c r="L637" i="14"/>
  <c r="L639" i="14"/>
  <c r="L641" i="14"/>
  <c r="U33" i="14"/>
  <c r="AB33" i="14" s="1"/>
  <c r="U29" i="14"/>
  <c r="AB29" i="14" s="1"/>
  <c r="U642" i="14"/>
  <c r="AB642" i="14" s="1"/>
  <c r="U638" i="14"/>
  <c r="AB638" i="14" s="1"/>
  <c r="U610" i="14"/>
  <c r="AB610" i="14" s="1"/>
  <c r="U606" i="14"/>
  <c r="AB606" i="14" s="1"/>
  <c r="U578" i="14"/>
  <c r="AB578" i="14" s="1"/>
  <c r="U574" i="14"/>
  <c r="AB574" i="14" s="1"/>
  <c r="U546" i="14"/>
  <c r="AB546" i="14" s="1"/>
  <c r="U542" i="14"/>
  <c r="AB542" i="14" s="1"/>
  <c r="U514" i="14"/>
  <c r="AB514" i="14" s="1"/>
  <c r="U510" i="14"/>
  <c r="AB510" i="14" s="1"/>
  <c r="U482" i="14"/>
  <c r="AB482" i="14" s="1"/>
  <c r="U478" i="14"/>
  <c r="AB478" i="14" s="1"/>
  <c r="U450" i="14"/>
  <c r="AB450" i="14" s="1"/>
  <c r="U446" i="14"/>
  <c r="AB446" i="14" s="1"/>
  <c r="U418" i="14"/>
  <c r="AB418" i="14" s="1"/>
  <c r="U414" i="14"/>
  <c r="AB414" i="14" s="1"/>
  <c r="U386" i="14"/>
  <c r="AB386" i="14" s="1"/>
  <c r="U382" i="14"/>
  <c r="AB382" i="14" s="1"/>
  <c r="U354" i="14"/>
  <c r="AB354" i="14" s="1"/>
  <c r="U350" i="14"/>
  <c r="AB350" i="14" s="1"/>
  <c r="U322" i="14"/>
  <c r="AB322" i="14" s="1"/>
  <c r="U318" i="14"/>
  <c r="AB318" i="14" s="1"/>
  <c r="U290" i="14"/>
  <c r="AB290" i="14" s="1"/>
  <c r="U286" i="14"/>
  <c r="AB286" i="14" s="1"/>
  <c r="U258" i="14"/>
  <c r="AB258" i="14" s="1"/>
  <c r="U34" i="14"/>
  <c r="AB34" i="14" s="1"/>
  <c r="U30" i="14"/>
  <c r="AB30" i="14" s="1"/>
  <c r="U641" i="14"/>
  <c r="AB641" i="14" s="1"/>
  <c r="U637" i="14"/>
  <c r="AB637" i="14" s="1"/>
  <c r="U609" i="14"/>
  <c r="AB609" i="14" s="1"/>
  <c r="U605" i="14"/>
  <c r="AB605" i="14" s="1"/>
  <c r="U577" i="14"/>
  <c r="AB577" i="14" s="1"/>
  <c r="U573" i="14"/>
  <c r="AB573" i="14" s="1"/>
  <c r="U545" i="14"/>
  <c r="AB545" i="14" s="1"/>
  <c r="U541" i="14"/>
  <c r="AB541" i="14" s="1"/>
  <c r="U513" i="14"/>
  <c r="AB513" i="14" s="1"/>
  <c r="U509" i="14"/>
  <c r="AB509" i="14" s="1"/>
  <c r="U481" i="14"/>
  <c r="AB481" i="14" s="1"/>
  <c r="U477" i="14"/>
  <c r="AB477" i="14" s="1"/>
  <c r="U449" i="14"/>
  <c r="AB449" i="14" s="1"/>
  <c r="U445" i="14"/>
  <c r="AB445" i="14" s="1"/>
  <c r="U417" i="14"/>
  <c r="AB417" i="14" s="1"/>
  <c r="U413" i="14"/>
  <c r="AB413" i="14" s="1"/>
  <c r="U385" i="14"/>
  <c r="AB385" i="14" s="1"/>
  <c r="U381" i="14"/>
  <c r="AB381" i="14" s="1"/>
  <c r="U353" i="14"/>
  <c r="AB353" i="14" s="1"/>
  <c r="U349" i="14"/>
  <c r="AB349" i="14" s="1"/>
  <c r="U321" i="14"/>
  <c r="AB321" i="14" s="1"/>
  <c r="U317" i="14"/>
  <c r="AB317" i="14" s="1"/>
  <c r="U289" i="14"/>
  <c r="AB289" i="14" s="1"/>
  <c r="U285" i="14"/>
  <c r="AB285" i="14" s="1"/>
  <c r="U257" i="14"/>
  <c r="AB257" i="14" s="1"/>
  <c r="U253" i="14"/>
  <c r="AB253" i="14" s="1"/>
  <c r="U225" i="14"/>
  <c r="AB225" i="14" s="1"/>
  <c r="U221" i="14"/>
  <c r="AB221" i="14" s="1"/>
  <c r="U193" i="14"/>
  <c r="AB193" i="14" s="1"/>
  <c r="U189" i="14"/>
  <c r="AB189" i="14" s="1"/>
  <c r="U161" i="14"/>
  <c r="AB161" i="14" s="1"/>
  <c r="U157" i="14"/>
  <c r="AB157" i="14" s="1"/>
  <c r="U129" i="14"/>
  <c r="AB129" i="14" s="1"/>
  <c r="U125" i="14"/>
  <c r="AB125" i="14" s="1"/>
  <c r="U97" i="14"/>
  <c r="AB97" i="14" s="1"/>
  <c r="U93" i="14"/>
  <c r="AB93" i="14" s="1"/>
  <c r="U65" i="14"/>
  <c r="AB65" i="14" s="1"/>
  <c r="U61" i="14"/>
  <c r="AB61" i="14" s="1"/>
  <c r="U254" i="14"/>
  <c r="AB254" i="14" s="1"/>
  <c r="U226" i="14"/>
  <c r="AB226" i="14" s="1"/>
  <c r="U222" i="14"/>
  <c r="AB222" i="14" s="1"/>
  <c r="U194" i="14"/>
  <c r="AB194" i="14" s="1"/>
  <c r="U190" i="14"/>
  <c r="AB190" i="14" s="1"/>
  <c r="U162" i="14"/>
  <c r="AB162" i="14" s="1"/>
  <c r="U158" i="14"/>
  <c r="AB158" i="14" s="1"/>
  <c r="U130" i="14"/>
  <c r="AB130" i="14" s="1"/>
  <c r="U126" i="14"/>
  <c r="AB126" i="14" s="1"/>
  <c r="U98" i="14"/>
  <c r="AB98" i="14" s="1"/>
  <c r="U94" i="14"/>
  <c r="AB94" i="14" s="1"/>
  <c r="U66" i="14"/>
  <c r="AB66" i="14" s="1"/>
  <c r="U62" i="14"/>
  <c r="AB62" i="14" s="1"/>
  <c r="U31" i="14"/>
  <c r="AB31" i="14" s="1"/>
  <c r="U27" i="14"/>
  <c r="AB27" i="14" s="1"/>
  <c r="U640" i="14"/>
  <c r="AB640" i="14" s="1"/>
  <c r="U636" i="14"/>
  <c r="AB636" i="14" s="1"/>
  <c r="U608" i="14"/>
  <c r="AB608" i="14" s="1"/>
  <c r="U604" i="14"/>
  <c r="AB604" i="14" s="1"/>
  <c r="U576" i="14"/>
  <c r="AB576" i="14" s="1"/>
  <c r="U572" i="14"/>
  <c r="AB572" i="14" s="1"/>
  <c r="U544" i="14"/>
  <c r="AB544" i="14" s="1"/>
  <c r="U540" i="14"/>
  <c r="AB540" i="14" s="1"/>
  <c r="U512" i="14"/>
  <c r="AB512" i="14" s="1"/>
  <c r="U508" i="14"/>
  <c r="AB508" i="14" s="1"/>
  <c r="U480" i="14"/>
  <c r="AB480" i="14" s="1"/>
  <c r="U476" i="14"/>
  <c r="AB476" i="14" s="1"/>
  <c r="U448" i="14"/>
  <c r="AB448" i="14" s="1"/>
  <c r="U444" i="14"/>
  <c r="AB444" i="14" s="1"/>
  <c r="U416" i="14"/>
  <c r="AB416" i="14" s="1"/>
  <c r="U412" i="14"/>
  <c r="AB412" i="14" s="1"/>
  <c r="U384" i="14"/>
  <c r="AB384" i="14" s="1"/>
  <c r="U380" i="14"/>
  <c r="AB380" i="14" s="1"/>
  <c r="U352" i="14"/>
  <c r="AB352" i="14" s="1"/>
  <c r="U348" i="14"/>
  <c r="AB348" i="14" s="1"/>
  <c r="U320" i="14"/>
  <c r="AB320" i="14" s="1"/>
  <c r="U316" i="14"/>
  <c r="AB316" i="14" s="1"/>
  <c r="U288" i="14"/>
  <c r="AB288" i="14" s="1"/>
  <c r="U284" i="14"/>
  <c r="AB284" i="14" s="1"/>
  <c r="U256" i="14"/>
  <c r="AB256" i="14" s="1"/>
  <c r="U32" i="14"/>
  <c r="AB32" i="14" s="1"/>
  <c r="U28" i="14"/>
  <c r="AB28" i="14" s="1"/>
  <c r="U639" i="14"/>
  <c r="AB639" i="14" s="1"/>
  <c r="U635" i="14"/>
  <c r="AB635" i="14" s="1"/>
  <c r="U607" i="14"/>
  <c r="AB607" i="14" s="1"/>
  <c r="U603" i="14"/>
  <c r="AB603" i="14" s="1"/>
  <c r="U575" i="14"/>
  <c r="AB575" i="14" s="1"/>
  <c r="U571" i="14"/>
  <c r="AB571" i="14" s="1"/>
  <c r="U543" i="14"/>
  <c r="AB543" i="14" s="1"/>
  <c r="U539" i="14"/>
  <c r="AB539" i="14" s="1"/>
  <c r="U511" i="14"/>
  <c r="AB511" i="14" s="1"/>
  <c r="U507" i="14"/>
  <c r="AB507" i="14" s="1"/>
  <c r="U479" i="14"/>
  <c r="AB479" i="14" s="1"/>
  <c r="U475" i="14"/>
  <c r="AB475" i="14" s="1"/>
  <c r="U447" i="14"/>
  <c r="AB447" i="14" s="1"/>
  <c r="U443" i="14"/>
  <c r="AB443" i="14" s="1"/>
  <c r="U415" i="14"/>
  <c r="AB415" i="14" s="1"/>
  <c r="U411" i="14"/>
  <c r="AB411" i="14" s="1"/>
  <c r="U383" i="14"/>
  <c r="AB383" i="14" s="1"/>
  <c r="U379" i="14"/>
  <c r="AB379" i="14" s="1"/>
  <c r="U351" i="14"/>
  <c r="AB351" i="14" s="1"/>
  <c r="U347" i="14"/>
  <c r="AB347" i="14" s="1"/>
  <c r="U319" i="14"/>
  <c r="AB319" i="14" s="1"/>
  <c r="U315" i="14"/>
  <c r="AB315" i="14" s="1"/>
  <c r="U287" i="14"/>
  <c r="AB287" i="14" s="1"/>
  <c r="U283" i="14"/>
  <c r="AB283" i="14" s="1"/>
  <c r="U255" i="14"/>
  <c r="AB255" i="14" s="1"/>
  <c r="U251" i="14"/>
  <c r="AB251" i="14" s="1"/>
  <c r="U223" i="14"/>
  <c r="AB223" i="14" s="1"/>
  <c r="U219" i="14"/>
  <c r="AB219" i="14" s="1"/>
  <c r="U191" i="14"/>
  <c r="AB191" i="14" s="1"/>
  <c r="U187" i="14"/>
  <c r="AB187" i="14" s="1"/>
  <c r="U159" i="14"/>
  <c r="AB159" i="14" s="1"/>
  <c r="U155" i="14"/>
  <c r="AB155" i="14" s="1"/>
  <c r="U127" i="14"/>
  <c r="AB127" i="14" s="1"/>
  <c r="U123" i="14"/>
  <c r="AB123" i="14" s="1"/>
  <c r="U95" i="14"/>
  <c r="AB95" i="14" s="1"/>
  <c r="U91" i="14"/>
  <c r="AB91" i="14" s="1"/>
  <c r="U63" i="14"/>
  <c r="AB63" i="14" s="1"/>
  <c r="U59" i="14"/>
  <c r="AB59" i="14" s="1"/>
  <c r="U252" i="14"/>
  <c r="AB252" i="14" s="1"/>
  <c r="U224" i="14"/>
  <c r="AB224" i="14" s="1"/>
  <c r="U220" i="14"/>
  <c r="AB220" i="14" s="1"/>
  <c r="U192" i="14"/>
  <c r="AB192" i="14" s="1"/>
  <c r="U188" i="14"/>
  <c r="AB188" i="14" s="1"/>
  <c r="U160" i="14"/>
  <c r="AB160" i="14" s="1"/>
  <c r="U156" i="14"/>
  <c r="AB156" i="14" s="1"/>
  <c r="U128" i="14"/>
  <c r="AB128" i="14" s="1"/>
  <c r="U124" i="14"/>
  <c r="AB124" i="14" s="1"/>
  <c r="U96" i="14"/>
  <c r="AB96" i="14" s="1"/>
  <c r="U92" i="14"/>
  <c r="AB92" i="14" s="1"/>
  <c r="U64" i="14"/>
  <c r="AB64" i="14" s="1"/>
  <c r="U60" i="14"/>
  <c r="AB60" i="14" s="1"/>
  <c r="P11" i="14"/>
  <c r="P13" i="14"/>
  <c r="P15" i="14"/>
  <c r="P17" i="14"/>
  <c r="P43" i="14"/>
  <c r="P12" i="14"/>
  <c r="P14" i="14"/>
  <c r="P16" i="14"/>
  <c r="P18" i="14"/>
  <c r="P44" i="14"/>
  <c r="P45" i="14"/>
  <c r="P47" i="14"/>
  <c r="P49" i="14"/>
  <c r="P75" i="14"/>
  <c r="P77" i="14"/>
  <c r="P79" i="14"/>
  <c r="P81" i="14"/>
  <c r="P107" i="14"/>
  <c r="P109" i="14"/>
  <c r="P111" i="14"/>
  <c r="P113" i="14"/>
  <c r="P139" i="14"/>
  <c r="P141" i="14"/>
  <c r="P143" i="14"/>
  <c r="P145" i="14"/>
  <c r="P171" i="14"/>
  <c r="P173" i="14"/>
  <c r="P175" i="14"/>
  <c r="P177" i="14"/>
  <c r="P203" i="14"/>
  <c r="P205" i="14"/>
  <c r="P207" i="14"/>
  <c r="P209" i="14"/>
  <c r="P235" i="14"/>
  <c r="P237" i="14"/>
  <c r="P239" i="14"/>
  <c r="P241" i="14"/>
  <c r="P267" i="14"/>
  <c r="P269" i="14"/>
  <c r="P271" i="14"/>
  <c r="P273" i="14"/>
  <c r="P299" i="14"/>
  <c r="P301" i="14"/>
  <c r="P303" i="14"/>
  <c r="P305" i="14"/>
  <c r="P331" i="14"/>
  <c r="P333" i="14"/>
  <c r="P335" i="14"/>
  <c r="P337" i="14"/>
  <c r="P363" i="14"/>
  <c r="P365" i="14"/>
  <c r="P367" i="14"/>
  <c r="P369" i="14"/>
  <c r="P395" i="14"/>
  <c r="P397" i="14"/>
  <c r="P399" i="14"/>
  <c r="P401" i="14"/>
  <c r="P427" i="14"/>
  <c r="P429" i="14"/>
  <c r="P431" i="14"/>
  <c r="P433" i="14"/>
  <c r="P459" i="14"/>
  <c r="P461" i="14"/>
  <c r="P463" i="14"/>
  <c r="P465" i="14"/>
  <c r="P491" i="14"/>
  <c r="P493" i="14"/>
  <c r="P495" i="14"/>
  <c r="P497" i="14"/>
  <c r="P523" i="14"/>
  <c r="P525" i="14"/>
  <c r="P527" i="14"/>
  <c r="P529" i="14"/>
  <c r="P555" i="14"/>
  <c r="P557" i="14"/>
  <c r="P559" i="14"/>
  <c r="P561" i="14"/>
  <c r="P587" i="14"/>
  <c r="P589" i="14"/>
  <c r="P591" i="14"/>
  <c r="P593" i="14"/>
  <c r="P619" i="14"/>
  <c r="P621" i="14"/>
  <c r="P623" i="14"/>
  <c r="P625" i="14"/>
  <c r="O11" i="14"/>
  <c r="R11" i="14" s="1"/>
  <c r="O13" i="14"/>
  <c r="R13" i="14" s="1"/>
  <c r="O15" i="14"/>
  <c r="R15" i="14" s="1"/>
  <c r="O17" i="14"/>
  <c r="R17" i="14" s="1"/>
  <c r="O43" i="14"/>
  <c r="R43" i="14" s="1"/>
  <c r="O45" i="14"/>
  <c r="R45" i="14" s="1"/>
  <c r="O47" i="14"/>
  <c r="R47" i="14" s="1"/>
  <c r="O49" i="14"/>
  <c r="R49" i="14" s="1"/>
  <c r="O75" i="14"/>
  <c r="R75" i="14" s="1"/>
  <c r="O77" i="14"/>
  <c r="R77" i="14" s="1"/>
  <c r="P46" i="14"/>
  <c r="P48" i="14"/>
  <c r="P50" i="14"/>
  <c r="P76" i="14"/>
  <c r="P78" i="14"/>
  <c r="P80" i="14"/>
  <c r="P82" i="14"/>
  <c r="P108" i="14"/>
  <c r="P110" i="14"/>
  <c r="P112" i="14"/>
  <c r="P114" i="14"/>
  <c r="P140" i="14"/>
  <c r="P142" i="14"/>
  <c r="P144" i="14"/>
  <c r="P146" i="14"/>
  <c r="P172" i="14"/>
  <c r="P174" i="14"/>
  <c r="P176" i="14"/>
  <c r="P178" i="14"/>
  <c r="P204" i="14"/>
  <c r="P206" i="14"/>
  <c r="P208" i="14"/>
  <c r="P210" i="14"/>
  <c r="P236" i="14"/>
  <c r="P238" i="14"/>
  <c r="P240" i="14"/>
  <c r="P242" i="14"/>
  <c r="P268" i="14"/>
  <c r="P270" i="14"/>
  <c r="P272" i="14"/>
  <c r="P274" i="14"/>
  <c r="P300" i="14"/>
  <c r="P302" i="14"/>
  <c r="P304" i="14"/>
  <c r="P306" i="14"/>
  <c r="P332" i="14"/>
  <c r="P334" i="14"/>
  <c r="P336" i="14"/>
  <c r="P338" i="14"/>
  <c r="P364" i="14"/>
  <c r="P366" i="14"/>
  <c r="P368" i="14"/>
  <c r="P370" i="14"/>
  <c r="P396" i="14"/>
  <c r="P398" i="14"/>
  <c r="P400" i="14"/>
  <c r="P402" i="14"/>
  <c r="P428" i="14"/>
  <c r="P430" i="14"/>
  <c r="P432" i="14"/>
  <c r="P434" i="14"/>
  <c r="P460" i="14"/>
  <c r="P462" i="14"/>
  <c r="P464" i="14"/>
  <c r="P466" i="14"/>
  <c r="P492" i="14"/>
  <c r="P494" i="14"/>
  <c r="P496" i="14"/>
  <c r="P498" i="14"/>
  <c r="P524" i="14"/>
  <c r="P526" i="14"/>
  <c r="P528" i="14"/>
  <c r="P530" i="14"/>
  <c r="P556" i="14"/>
  <c r="P558" i="14"/>
  <c r="P560" i="14"/>
  <c r="P562" i="14"/>
  <c r="P588" i="14"/>
  <c r="P590" i="14"/>
  <c r="P592" i="14"/>
  <c r="P594" i="14"/>
  <c r="P620" i="14"/>
  <c r="P622" i="14"/>
  <c r="P624" i="14"/>
  <c r="P626" i="14"/>
  <c r="O12" i="14"/>
  <c r="R12" i="14" s="1"/>
  <c r="O14" i="14"/>
  <c r="R14" i="14" s="1"/>
  <c r="O16" i="14"/>
  <c r="R16" i="14" s="1"/>
  <c r="O18" i="14"/>
  <c r="R18" i="14" s="1"/>
  <c r="O44" i="14"/>
  <c r="R44" i="14" s="1"/>
  <c r="O46" i="14"/>
  <c r="R46" i="14" s="1"/>
  <c r="O48" i="14"/>
  <c r="R48" i="14" s="1"/>
  <c r="O50" i="14"/>
  <c r="R50" i="14" s="1"/>
  <c r="O76" i="14"/>
  <c r="R76" i="14" s="1"/>
  <c r="O78" i="14"/>
  <c r="R78" i="14" s="1"/>
  <c r="O80" i="14"/>
  <c r="R80" i="14" s="1"/>
  <c r="O82" i="14"/>
  <c r="R82" i="14" s="1"/>
  <c r="O108" i="14"/>
  <c r="R108" i="14" s="1"/>
  <c r="O110" i="14"/>
  <c r="R110" i="14" s="1"/>
  <c r="O112" i="14"/>
  <c r="R112" i="14" s="1"/>
  <c r="O114" i="14"/>
  <c r="R114" i="14" s="1"/>
  <c r="O140" i="14"/>
  <c r="R140" i="14" s="1"/>
  <c r="O142" i="14"/>
  <c r="R142" i="14" s="1"/>
  <c r="O144" i="14"/>
  <c r="R144" i="14" s="1"/>
  <c r="O146" i="14"/>
  <c r="R146" i="14" s="1"/>
  <c r="O172" i="14"/>
  <c r="R172" i="14" s="1"/>
  <c r="O174" i="14"/>
  <c r="R174" i="14" s="1"/>
  <c r="O176" i="14"/>
  <c r="R176" i="14" s="1"/>
  <c r="O178" i="14"/>
  <c r="R178" i="14" s="1"/>
  <c r="O204" i="14"/>
  <c r="R204" i="14" s="1"/>
  <c r="O206" i="14"/>
  <c r="R206" i="14" s="1"/>
  <c r="O208" i="14"/>
  <c r="R208" i="14" s="1"/>
  <c r="O210" i="14"/>
  <c r="R210" i="14" s="1"/>
  <c r="O236" i="14"/>
  <c r="R236" i="14" s="1"/>
  <c r="O238" i="14"/>
  <c r="R238" i="14" s="1"/>
  <c r="O240" i="14"/>
  <c r="R240" i="14" s="1"/>
  <c r="O242" i="14"/>
  <c r="R242" i="14" s="1"/>
  <c r="O268" i="14"/>
  <c r="R268" i="14" s="1"/>
  <c r="O270" i="14"/>
  <c r="R270" i="14" s="1"/>
  <c r="O272" i="14"/>
  <c r="R272" i="14" s="1"/>
  <c r="O274" i="14"/>
  <c r="R274" i="14" s="1"/>
  <c r="O79" i="14"/>
  <c r="R79" i="14" s="1"/>
  <c r="O107" i="14"/>
  <c r="R107" i="14" s="1"/>
  <c r="O111" i="14"/>
  <c r="R111" i="14" s="1"/>
  <c r="O139" i="14"/>
  <c r="R139" i="14" s="1"/>
  <c r="O143" i="14"/>
  <c r="R143" i="14" s="1"/>
  <c r="O171" i="14"/>
  <c r="R171" i="14" s="1"/>
  <c r="O175" i="14"/>
  <c r="R175" i="14" s="1"/>
  <c r="O203" i="14"/>
  <c r="R203" i="14" s="1"/>
  <c r="O207" i="14"/>
  <c r="R207" i="14" s="1"/>
  <c r="O235" i="14"/>
  <c r="R235" i="14" s="1"/>
  <c r="O239" i="14"/>
  <c r="R239" i="14" s="1"/>
  <c r="O267" i="14"/>
  <c r="R267" i="14" s="1"/>
  <c r="O271" i="14"/>
  <c r="R271" i="14" s="1"/>
  <c r="O299" i="14"/>
  <c r="R299" i="14" s="1"/>
  <c r="O301" i="14"/>
  <c r="R301" i="14" s="1"/>
  <c r="O303" i="14"/>
  <c r="R303" i="14" s="1"/>
  <c r="O305" i="14"/>
  <c r="R305" i="14" s="1"/>
  <c r="O331" i="14"/>
  <c r="R331" i="14" s="1"/>
  <c r="O333" i="14"/>
  <c r="R333" i="14" s="1"/>
  <c r="O335" i="14"/>
  <c r="R335" i="14" s="1"/>
  <c r="O337" i="14"/>
  <c r="R337" i="14" s="1"/>
  <c r="O363" i="14"/>
  <c r="R363" i="14" s="1"/>
  <c r="O365" i="14"/>
  <c r="R365" i="14" s="1"/>
  <c r="O367" i="14"/>
  <c r="R367" i="14" s="1"/>
  <c r="O369" i="14"/>
  <c r="R369" i="14" s="1"/>
  <c r="O395" i="14"/>
  <c r="R395" i="14" s="1"/>
  <c r="O397" i="14"/>
  <c r="R397" i="14" s="1"/>
  <c r="O399" i="14"/>
  <c r="R399" i="14" s="1"/>
  <c r="O401" i="14"/>
  <c r="R401" i="14" s="1"/>
  <c r="O427" i="14"/>
  <c r="R427" i="14" s="1"/>
  <c r="O429" i="14"/>
  <c r="R429" i="14" s="1"/>
  <c r="O431" i="14"/>
  <c r="R431" i="14" s="1"/>
  <c r="O433" i="14"/>
  <c r="R433" i="14" s="1"/>
  <c r="O459" i="14"/>
  <c r="R459" i="14" s="1"/>
  <c r="O461" i="14"/>
  <c r="R461" i="14" s="1"/>
  <c r="O463" i="14"/>
  <c r="R463" i="14" s="1"/>
  <c r="O465" i="14"/>
  <c r="R465" i="14" s="1"/>
  <c r="O491" i="14"/>
  <c r="R491" i="14" s="1"/>
  <c r="O493" i="14"/>
  <c r="R493" i="14" s="1"/>
  <c r="O495" i="14"/>
  <c r="R495" i="14" s="1"/>
  <c r="O497" i="14"/>
  <c r="R497" i="14" s="1"/>
  <c r="O523" i="14"/>
  <c r="R523" i="14" s="1"/>
  <c r="O525" i="14"/>
  <c r="R525" i="14" s="1"/>
  <c r="O527" i="14"/>
  <c r="R527" i="14" s="1"/>
  <c r="O529" i="14"/>
  <c r="R529" i="14" s="1"/>
  <c r="O555" i="14"/>
  <c r="R555" i="14" s="1"/>
  <c r="O557" i="14"/>
  <c r="R557" i="14" s="1"/>
  <c r="O559" i="14"/>
  <c r="R559" i="14" s="1"/>
  <c r="O561" i="14"/>
  <c r="R561" i="14" s="1"/>
  <c r="O587" i="14"/>
  <c r="R587" i="14" s="1"/>
  <c r="O589" i="14"/>
  <c r="R589" i="14" s="1"/>
  <c r="O591" i="14"/>
  <c r="R591" i="14" s="1"/>
  <c r="O593" i="14"/>
  <c r="R593" i="14" s="1"/>
  <c r="O619" i="14"/>
  <c r="R619" i="14" s="1"/>
  <c r="O621" i="14"/>
  <c r="R621" i="14" s="1"/>
  <c r="O623" i="14"/>
  <c r="R623" i="14" s="1"/>
  <c r="O625" i="14"/>
  <c r="R625" i="14" s="1"/>
  <c r="N11" i="14"/>
  <c r="N13" i="14"/>
  <c r="N15" i="14"/>
  <c r="N17" i="14"/>
  <c r="N43" i="14"/>
  <c r="N45" i="14"/>
  <c r="N47" i="14"/>
  <c r="N49" i="14"/>
  <c r="N75" i="14"/>
  <c r="N77" i="14"/>
  <c r="N79" i="14"/>
  <c r="N81" i="14"/>
  <c r="N107" i="14"/>
  <c r="N109" i="14"/>
  <c r="N111" i="14"/>
  <c r="N113" i="14"/>
  <c r="N139" i="14"/>
  <c r="N141" i="14"/>
  <c r="N143" i="14"/>
  <c r="N145" i="14"/>
  <c r="N171" i="14"/>
  <c r="N173" i="14"/>
  <c r="N175" i="14"/>
  <c r="N177" i="14"/>
  <c r="N203" i="14"/>
  <c r="N205" i="14"/>
  <c r="N207" i="14"/>
  <c r="N209" i="14"/>
  <c r="N235" i="14"/>
  <c r="N237" i="14"/>
  <c r="N239" i="14"/>
  <c r="N241" i="14"/>
  <c r="N267" i="14"/>
  <c r="N269" i="14"/>
  <c r="N271" i="14"/>
  <c r="N273" i="14"/>
  <c r="N299" i="14"/>
  <c r="N301" i="14"/>
  <c r="N303" i="14"/>
  <c r="N305" i="14"/>
  <c r="N331" i="14"/>
  <c r="N333" i="14"/>
  <c r="N335" i="14"/>
  <c r="N337" i="14"/>
  <c r="N363" i="14"/>
  <c r="N365" i="14"/>
  <c r="N367" i="14"/>
  <c r="N369" i="14"/>
  <c r="N395" i="14"/>
  <c r="N397" i="14"/>
  <c r="N399" i="14"/>
  <c r="N401" i="14"/>
  <c r="N427" i="14"/>
  <c r="N429" i="14"/>
  <c r="N431" i="14"/>
  <c r="N433" i="14"/>
  <c r="N459" i="14"/>
  <c r="N461" i="14"/>
  <c r="N463" i="14"/>
  <c r="N465" i="14"/>
  <c r="N491" i="14"/>
  <c r="N493" i="14"/>
  <c r="N495" i="14"/>
  <c r="N497" i="14"/>
  <c r="N523" i="14"/>
  <c r="N525" i="14"/>
  <c r="N527" i="14"/>
  <c r="N529" i="14"/>
  <c r="N555" i="14"/>
  <c r="N557" i="14"/>
  <c r="N559" i="14"/>
  <c r="N561" i="14"/>
  <c r="N587" i="14"/>
  <c r="N589" i="14"/>
  <c r="N591" i="14"/>
  <c r="N593" i="14"/>
  <c r="N619" i="14"/>
  <c r="N621" i="14"/>
  <c r="N623" i="14"/>
  <c r="N625" i="14"/>
  <c r="L11" i="14"/>
  <c r="L13" i="14"/>
  <c r="L15" i="14"/>
  <c r="L17" i="14"/>
  <c r="L43" i="14"/>
  <c r="L45" i="14"/>
  <c r="L47" i="14"/>
  <c r="L49" i="14"/>
  <c r="L75" i="14"/>
  <c r="L77" i="14"/>
  <c r="L79" i="14"/>
  <c r="L81" i="14"/>
  <c r="L107" i="14"/>
  <c r="L109" i="14"/>
  <c r="L111" i="14"/>
  <c r="L113" i="14"/>
  <c r="O81" i="14"/>
  <c r="R81" i="14" s="1"/>
  <c r="O109" i="14"/>
  <c r="R109" i="14" s="1"/>
  <c r="O113" i="14"/>
  <c r="R113" i="14" s="1"/>
  <c r="O141" i="14"/>
  <c r="R141" i="14" s="1"/>
  <c r="O145" i="14"/>
  <c r="R145" i="14" s="1"/>
  <c r="O173" i="14"/>
  <c r="R173" i="14" s="1"/>
  <c r="O177" i="14"/>
  <c r="R177" i="14" s="1"/>
  <c r="O205" i="14"/>
  <c r="R205" i="14" s="1"/>
  <c r="O209" i="14"/>
  <c r="R209" i="14" s="1"/>
  <c r="O237" i="14"/>
  <c r="R237" i="14" s="1"/>
  <c r="O241" i="14"/>
  <c r="R241" i="14" s="1"/>
  <c r="O269" i="14"/>
  <c r="R269" i="14" s="1"/>
  <c r="O273" i="14"/>
  <c r="R273" i="14" s="1"/>
  <c r="O300" i="14"/>
  <c r="R300" i="14" s="1"/>
  <c r="O302" i="14"/>
  <c r="R302" i="14" s="1"/>
  <c r="O304" i="14"/>
  <c r="R304" i="14" s="1"/>
  <c r="O306" i="14"/>
  <c r="R306" i="14" s="1"/>
  <c r="O332" i="14"/>
  <c r="R332" i="14" s="1"/>
  <c r="O334" i="14"/>
  <c r="R334" i="14" s="1"/>
  <c r="O336" i="14"/>
  <c r="R336" i="14" s="1"/>
  <c r="O338" i="14"/>
  <c r="R338" i="14" s="1"/>
  <c r="O364" i="14"/>
  <c r="R364" i="14" s="1"/>
  <c r="O366" i="14"/>
  <c r="R366" i="14" s="1"/>
  <c r="O368" i="14"/>
  <c r="R368" i="14" s="1"/>
  <c r="O370" i="14"/>
  <c r="R370" i="14" s="1"/>
  <c r="O396" i="14"/>
  <c r="R396" i="14" s="1"/>
  <c r="O398" i="14"/>
  <c r="R398" i="14" s="1"/>
  <c r="O400" i="14"/>
  <c r="R400" i="14" s="1"/>
  <c r="O402" i="14"/>
  <c r="R402" i="14" s="1"/>
  <c r="O428" i="14"/>
  <c r="R428" i="14" s="1"/>
  <c r="O430" i="14"/>
  <c r="R430" i="14" s="1"/>
  <c r="O432" i="14"/>
  <c r="R432" i="14" s="1"/>
  <c r="O434" i="14"/>
  <c r="R434" i="14" s="1"/>
  <c r="O460" i="14"/>
  <c r="R460" i="14" s="1"/>
  <c r="O462" i="14"/>
  <c r="R462" i="14" s="1"/>
  <c r="O464" i="14"/>
  <c r="R464" i="14" s="1"/>
  <c r="O466" i="14"/>
  <c r="R466" i="14" s="1"/>
  <c r="O492" i="14"/>
  <c r="R492" i="14" s="1"/>
  <c r="O494" i="14"/>
  <c r="R494" i="14" s="1"/>
  <c r="O496" i="14"/>
  <c r="R496" i="14" s="1"/>
  <c r="O498" i="14"/>
  <c r="R498" i="14" s="1"/>
  <c r="O524" i="14"/>
  <c r="R524" i="14" s="1"/>
  <c r="O526" i="14"/>
  <c r="R526" i="14" s="1"/>
  <c r="O528" i="14"/>
  <c r="R528" i="14" s="1"/>
  <c r="O530" i="14"/>
  <c r="R530" i="14" s="1"/>
  <c r="O556" i="14"/>
  <c r="R556" i="14" s="1"/>
  <c r="O558" i="14"/>
  <c r="R558" i="14" s="1"/>
  <c r="O560" i="14"/>
  <c r="R560" i="14" s="1"/>
  <c r="O562" i="14"/>
  <c r="R562" i="14" s="1"/>
  <c r="O588" i="14"/>
  <c r="R588" i="14" s="1"/>
  <c r="O590" i="14"/>
  <c r="R590" i="14" s="1"/>
  <c r="O592" i="14"/>
  <c r="R592" i="14" s="1"/>
  <c r="O594" i="14"/>
  <c r="R594" i="14" s="1"/>
  <c r="O620" i="14"/>
  <c r="R620" i="14" s="1"/>
  <c r="O622" i="14"/>
  <c r="R622" i="14" s="1"/>
  <c r="O624" i="14"/>
  <c r="R624" i="14" s="1"/>
  <c r="O626" i="14"/>
  <c r="R626" i="14" s="1"/>
  <c r="N12" i="14"/>
  <c r="N14" i="14"/>
  <c r="N16" i="14"/>
  <c r="N18" i="14"/>
  <c r="N44" i="14"/>
  <c r="N46" i="14"/>
  <c r="N48" i="14"/>
  <c r="N50" i="14"/>
  <c r="N76" i="14"/>
  <c r="N78" i="14"/>
  <c r="N80" i="14"/>
  <c r="N82" i="14"/>
  <c r="N108" i="14"/>
  <c r="N110" i="14"/>
  <c r="N112" i="14"/>
  <c r="N114" i="14"/>
  <c r="N140" i="14"/>
  <c r="N142" i="14"/>
  <c r="N144" i="14"/>
  <c r="N146" i="14"/>
  <c r="N172" i="14"/>
  <c r="N174" i="14"/>
  <c r="N176" i="14"/>
  <c r="N178" i="14"/>
  <c r="N204" i="14"/>
  <c r="N206" i="14"/>
  <c r="N208" i="14"/>
  <c r="N210" i="14"/>
  <c r="N236" i="14"/>
  <c r="N238" i="14"/>
  <c r="N240" i="14"/>
  <c r="N242" i="14"/>
  <c r="N268" i="14"/>
  <c r="N270" i="14"/>
  <c r="N272" i="14"/>
  <c r="N274" i="14"/>
  <c r="N300" i="14"/>
  <c r="N302" i="14"/>
  <c r="N304" i="14"/>
  <c r="N306" i="14"/>
  <c r="N332" i="14"/>
  <c r="N334" i="14"/>
  <c r="N336" i="14"/>
  <c r="N338" i="14"/>
  <c r="N364" i="14"/>
  <c r="N366" i="14"/>
  <c r="N368" i="14"/>
  <c r="N370" i="14"/>
  <c r="N396" i="14"/>
  <c r="N398" i="14"/>
  <c r="N400" i="14"/>
  <c r="N402" i="14"/>
  <c r="N428" i="14"/>
  <c r="N430" i="14"/>
  <c r="N432" i="14"/>
  <c r="N434" i="14"/>
  <c r="N460" i="14"/>
  <c r="N462" i="14"/>
  <c r="N464" i="14"/>
  <c r="N466" i="14"/>
  <c r="N492" i="14"/>
  <c r="N494" i="14"/>
  <c r="N496" i="14"/>
  <c r="N498" i="14"/>
  <c r="N524" i="14"/>
  <c r="N526" i="14"/>
  <c r="N528" i="14"/>
  <c r="N530" i="14"/>
  <c r="N556" i="14"/>
  <c r="N558" i="14"/>
  <c r="N560" i="14"/>
  <c r="N562" i="14"/>
  <c r="N588" i="14"/>
  <c r="N590" i="14"/>
  <c r="N592" i="14"/>
  <c r="N594" i="14"/>
  <c r="N620" i="14"/>
  <c r="N622" i="14"/>
  <c r="N624" i="14"/>
  <c r="N626" i="14"/>
  <c r="L12" i="14"/>
  <c r="L14" i="14"/>
  <c r="L16" i="14"/>
  <c r="L18" i="14"/>
  <c r="L44" i="14"/>
  <c r="L46" i="14"/>
  <c r="L48" i="14"/>
  <c r="L50" i="14"/>
  <c r="L76" i="14"/>
  <c r="L78" i="14"/>
  <c r="L80" i="14"/>
  <c r="L82" i="14"/>
  <c r="L108" i="14"/>
  <c r="L110" i="14"/>
  <c r="L112" i="14"/>
  <c r="L114" i="14"/>
  <c r="L140" i="14"/>
  <c r="L142" i="14"/>
  <c r="L144" i="14"/>
  <c r="L146" i="14"/>
  <c r="L172" i="14"/>
  <c r="L174" i="14"/>
  <c r="L176" i="14"/>
  <c r="L178" i="14"/>
  <c r="L204" i="14"/>
  <c r="L206" i="14"/>
  <c r="L208" i="14"/>
  <c r="L210" i="14"/>
  <c r="L236" i="14"/>
  <c r="L238" i="14"/>
  <c r="L240" i="14"/>
  <c r="L242" i="14"/>
  <c r="L268" i="14"/>
  <c r="L139" i="14"/>
  <c r="L143" i="14"/>
  <c r="L171" i="14"/>
  <c r="L175" i="14"/>
  <c r="L203" i="14"/>
  <c r="L207" i="14"/>
  <c r="L235" i="14"/>
  <c r="L239" i="14"/>
  <c r="L267" i="14"/>
  <c r="L270" i="14"/>
  <c r="L272" i="14"/>
  <c r="L274" i="14"/>
  <c r="L300" i="14"/>
  <c r="L302" i="14"/>
  <c r="L304" i="14"/>
  <c r="L306" i="14"/>
  <c r="L332" i="14"/>
  <c r="L334" i="14"/>
  <c r="L336" i="14"/>
  <c r="L338" i="14"/>
  <c r="L364" i="14"/>
  <c r="L366" i="14"/>
  <c r="L368" i="14"/>
  <c r="L370" i="14"/>
  <c r="L396" i="14"/>
  <c r="L398" i="14"/>
  <c r="L400" i="14"/>
  <c r="L402" i="14"/>
  <c r="L428" i="14"/>
  <c r="L430" i="14"/>
  <c r="L432" i="14"/>
  <c r="L434" i="14"/>
  <c r="L460" i="14"/>
  <c r="L462" i="14"/>
  <c r="L464" i="14"/>
  <c r="L466" i="14"/>
  <c r="L492" i="14"/>
  <c r="L494" i="14"/>
  <c r="L496" i="14"/>
  <c r="L498" i="14"/>
  <c r="L524" i="14"/>
  <c r="L526" i="14"/>
  <c r="L528" i="14"/>
  <c r="L530" i="14"/>
  <c r="L556" i="14"/>
  <c r="L558" i="14"/>
  <c r="L560" i="14"/>
  <c r="L562" i="14"/>
  <c r="L588" i="14"/>
  <c r="L590" i="14"/>
  <c r="L592" i="14"/>
  <c r="L594" i="14"/>
  <c r="L620" i="14"/>
  <c r="L622" i="14"/>
  <c r="L624" i="14"/>
  <c r="L626" i="14"/>
  <c r="U12" i="14"/>
  <c r="U14" i="14"/>
  <c r="U16" i="14"/>
  <c r="U18" i="14"/>
  <c r="L141" i="14"/>
  <c r="L145" i="14"/>
  <c r="L173" i="14"/>
  <c r="L177" i="14"/>
  <c r="L205" i="14"/>
  <c r="L209" i="14"/>
  <c r="L237" i="14"/>
  <c r="L241" i="14"/>
  <c r="L269" i="14"/>
  <c r="L271" i="14"/>
  <c r="L273" i="14"/>
  <c r="L299" i="14"/>
  <c r="L301" i="14"/>
  <c r="L303" i="14"/>
  <c r="L305" i="14"/>
  <c r="L331" i="14"/>
  <c r="L333" i="14"/>
  <c r="L335" i="14"/>
  <c r="L337" i="14"/>
  <c r="L363" i="14"/>
  <c r="L365" i="14"/>
  <c r="L367" i="14"/>
  <c r="L369" i="14"/>
  <c r="L395" i="14"/>
  <c r="L397" i="14"/>
  <c r="L399" i="14"/>
  <c r="L401" i="14"/>
  <c r="L427" i="14"/>
  <c r="L429" i="14"/>
  <c r="L431" i="14"/>
  <c r="L433" i="14"/>
  <c r="L459" i="14"/>
  <c r="L461" i="14"/>
  <c r="L463" i="14"/>
  <c r="L465" i="14"/>
  <c r="L491" i="14"/>
  <c r="L493" i="14"/>
  <c r="L495" i="14"/>
  <c r="L497" i="14"/>
  <c r="L523" i="14"/>
  <c r="L525" i="14"/>
  <c r="L527" i="14"/>
  <c r="L529" i="14"/>
  <c r="L555" i="14"/>
  <c r="L557" i="14"/>
  <c r="L559" i="14"/>
  <c r="L561" i="14"/>
  <c r="L587" i="14"/>
  <c r="L589" i="14"/>
  <c r="L591" i="14"/>
  <c r="L593" i="14"/>
  <c r="L619" i="14"/>
  <c r="L621" i="14"/>
  <c r="L623" i="14"/>
  <c r="L625" i="14"/>
  <c r="U11" i="14"/>
  <c r="U13" i="14"/>
  <c r="U15" i="14"/>
  <c r="U17" i="14"/>
  <c r="U626" i="14"/>
  <c r="U625" i="14"/>
  <c r="U621" i="14"/>
  <c r="U593" i="14"/>
  <c r="U589" i="14"/>
  <c r="U561" i="14"/>
  <c r="U557" i="14"/>
  <c r="U529" i="14"/>
  <c r="U525" i="14"/>
  <c r="U497" i="14"/>
  <c r="U493" i="14"/>
  <c r="U465" i="14"/>
  <c r="U461" i="14"/>
  <c r="U433" i="14"/>
  <c r="U429" i="14"/>
  <c r="U401" i="14"/>
  <c r="U397" i="14"/>
  <c r="U369" i="14"/>
  <c r="U365" i="14"/>
  <c r="U337" i="14"/>
  <c r="U333" i="14"/>
  <c r="U305" i="14"/>
  <c r="U301" i="14"/>
  <c r="U273" i="14"/>
  <c r="U269" i="14"/>
  <c r="U241" i="14"/>
  <c r="U237" i="14"/>
  <c r="U209" i="14"/>
  <c r="U205" i="14"/>
  <c r="U177" i="14"/>
  <c r="U173" i="14"/>
  <c r="U145" i="14"/>
  <c r="U141" i="14"/>
  <c r="U113" i="14"/>
  <c r="U109" i="14"/>
  <c r="U81" i="14"/>
  <c r="U77" i="14"/>
  <c r="U49" i="14"/>
  <c r="U45" i="14"/>
  <c r="U624" i="14"/>
  <c r="U594" i="14"/>
  <c r="U590" i="14"/>
  <c r="U562" i="14"/>
  <c r="U558" i="14"/>
  <c r="U530" i="14"/>
  <c r="U526" i="14"/>
  <c r="U498" i="14"/>
  <c r="U494" i="14"/>
  <c r="U466" i="14"/>
  <c r="U462" i="14"/>
  <c r="U434" i="14"/>
  <c r="U430" i="14"/>
  <c r="U402" i="14"/>
  <c r="U398" i="14"/>
  <c r="U370" i="14"/>
  <c r="U366" i="14"/>
  <c r="U338" i="14"/>
  <c r="U334" i="14"/>
  <c r="U306" i="14"/>
  <c r="U302" i="14"/>
  <c r="U274" i="14"/>
  <c r="U270" i="14"/>
  <c r="U242" i="14"/>
  <c r="U238" i="14"/>
  <c r="U210" i="14"/>
  <c r="U206" i="14"/>
  <c r="U178" i="14"/>
  <c r="U174" i="14"/>
  <c r="U146" i="14"/>
  <c r="U142" i="14"/>
  <c r="U114" i="14"/>
  <c r="U110" i="14"/>
  <c r="U82" i="14"/>
  <c r="U78" i="14"/>
  <c r="U50" i="14"/>
  <c r="U46" i="14"/>
  <c r="AO16" i="11"/>
  <c r="AQ16" i="11"/>
  <c r="AS16" i="11"/>
  <c r="AU16" i="11"/>
  <c r="AW16" i="11"/>
  <c r="AY16" i="11"/>
  <c r="AO17" i="11"/>
  <c r="AQ17" i="11"/>
  <c r="AS17" i="11"/>
  <c r="AU17" i="11"/>
  <c r="AW17" i="11"/>
  <c r="AY17" i="11"/>
  <c r="AO18" i="11"/>
  <c r="AQ18" i="11"/>
  <c r="AS18" i="11"/>
  <c r="AU18" i="11"/>
  <c r="AW18" i="11"/>
  <c r="AY18" i="11"/>
  <c r="AO19" i="11"/>
  <c r="AQ19" i="11"/>
  <c r="AS19" i="11"/>
  <c r="AU19" i="11"/>
  <c r="AW19" i="11"/>
  <c r="AY19" i="11"/>
  <c r="AO20" i="11"/>
  <c r="AQ20" i="11"/>
  <c r="AS20" i="11"/>
  <c r="AU20" i="11"/>
  <c r="AW20" i="11"/>
  <c r="AY20" i="11"/>
  <c r="AO21" i="11"/>
  <c r="AQ21" i="11"/>
  <c r="AS21" i="11"/>
  <c r="AU21" i="11"/>
  <c r="AW21" i="11"/>
  <c r="AY21" i="11"/>
  <c r="AO22" i="11"/>
  <c r="AQ22" i="11"/>
  <c r="AS22" i="11"/>
  <c r="AU22" i="11"/>
  <c r="AW22" i="11"/>
  <c r="AY22" i="11"/>
  <c r="AP15" i="11"/>
  <c r="AR15" i="11"/>
  <c r="AT15" i="11"/>
  <c r="AV15" i="11"/>
  <c r="AX15" i="11"/>
  <c r="AZ15" i="11"/>
  <c r="BA17" i="11"/>
  <c r="U622" i="14"/>
  <c r="U623" i="14"/>
  <c r="U619" i="14"/>
  <c r="U591" i="14"/>
  <c r="U587" i="14"/>
  <c r="U559" i="14"/>
  <c r="U555" i="14"/>
  <c r="U527" i="14"/>
  <c r="U523" i="14"/>
  <c r="U495" i="14"/>
  <c r="U491" i="14"/>
  <c r="U463" i="14"/>
  <c r="U459" i="14"/>
  <c r="U431" i="14"/>
  <c r="U427" i="14"/>
  <c r="U399" i="14"/>
  <c r="U395" i="14"/>
  <c r="U367" i="14"/>
  <c r="U363" i="14"/>
  <c r="U335" i="14"/>
  <c r="U331" i="14"/>
  <c r="U303" i="14"/>
  <c r="U299" i="14"/>
  <c r="U271" i="14"/>
  <c r="U267" i="14"/>
  <c r="U239" i="14"/>
  <c r="U235" i="14"/>
  <c r="U207" i="14"/>
  <c r="U203" i="14"/>
  <c r="U175" i="14"/>
  <c r="U171" i="14"/>
  <c r="U143" i="14"/>
  <c r="U139" i="14"/>
  <c r="U111" i="14"/>
  <c r="U107" i="14"/>
  <c r="U79" i="14"/>
  <c r="U75" i="14"/>
  <c r="U47" i="14"/>
  <c r="U43" i="14"/>
  <c r="U620" i="14"/>
  <c r="U592" i="14"/>
  <c r="U588" i="14"/>
  <c r="U560" i="14"/>
  <c r="U556" i="14"/>
  <c r="U528" i="14"/>
  <c r="U524" i="14"/>
  <c r="U496" i="14"/>
  <c r="U492" i="14"/>
  <c r="U464" i="14"/>
  <c r="U460" i="14"/>
  <c r="U432" i="14"/>
  <c r="U428" i="14"/>
  <c r="U400" i="14"/>
  <c r="U396" i="14"/>
  <c r="U368" i="14"/>
  <c r="U364" i="14"/>
  <c r="U336" i="14"/>
  <c r="U332" i="14"/>
  <c r="U304" i="14"/>
  <c r="U300" i="14"/>
  <c r="U272" i="14"/>
  <c r="U268" i="14"/>
  <c r="U240" i="14"/>
  <c r="U236" i="14"/>
  <c r="U208" i="14"/>
  <c r="U204" i="14"/>
  <c r="U176" i="14"/>
  <c r="U172" i="14"/>
  <c r="U144" i="14"/>
  <c r="U140" i="14"/>
  <c r="U112" i="14"/>
  <c r="U108" i="14"/>
  <c r="U80" i="14"/>
  <c r="U76" i="14"/>
  <c r="U48" i="14"/>
  <c r="U44" i="14"/>
  <c r="AP16" i="11"/>
  <c r="AR16" i="11"/>
  <c r="AT16" i="11"/>
  <c r="AV16" i="11"/>
  <c r="AX16" i="11"/>
  <c r="AZ16" i="11"/>
  <c r="AP17" i="11"/>
  <c r="AR17" i="11"/>
  <c r="AT17" i="11"/>
  <c r="AV17" i="11"/>
  <c r="AX17" i="11"/>
  <c r="AZ17" i="11"/>
  <c r="AP18" i="11"/>
  <c r="AR18" i="11"/>
  <c r="AT18" i="11"/>
  <c r="AV18" i="11"/>
  <c r="AX18" i="11"/>
  <c r="AZ18" i="11"/>
  <c r="AP19" i="11"/>
  <c r="AR19" i="11"/>
  <c r="AT19" i="11"/>
  <c r="AV19" i="11"/>
  <c r="AX19" i="11"/>
  <c r="AZ19" i="11"/>
  <c r="AP20" i="11"/>
  <c r="AR20" i="11"/>
  <c r="AT20" i="11"/>
  <c r="AV20" i="11"/>
  <c r="AX20" i="11"/>
  <c r="AZ20" i="11"/>
  <c r="AP21" i="11"/>
  <c r="AR21" i="11"/>
  <c r="AT21" i="11"/>
  <c r="AV21" i="11"/>
  <c r="AX21" i="11"/>
  <c r="AZ21" i="11"/>
  <c r="AP22" i="11"/>
  <c r="AR22" i="11"/>
  <c r="AT22" i="11"/>
  <c r="AV22" i="11"/>
  <c r="AX22" i="11"/>
  <c r="AZ22" i="11"/>
  <c r="AQ15" i="11"/>
  <c r="AS15" i="11"/>
  <c r="AU15" i="11"/>
  <c r="AW15" i="11"/>
  <c r="AY15" i="11"/>
  <c r="AO15" i="11"/>
  <c r="BA22" i="11"/>
  <c r="BA18" i="11"/>
  <c r="BA15" i="11"/>
  <c r="BA20" i="11"/>
  <c r="BA16" i="11"/>
  <c r="BA21" i="11"/>
  <c r="BA19" i="11"/>
  <c r="C12" i="13"/>
  <c r="C20" i="13" s="1"/>
  <c r="C28" i="13" s="1"/>
  <c r="C36" i="13" s="1"/>
  <c r="C44" i="13" s="1"/>
  <c r="C52" i="13" s="1"/>
  <c r="C60" i="13" s="1"/>
  <c r="C68" i="13" s="1"/>
  <c r="C76" i="13" s="1"/>
  <c r="C84" i="13" s="1"/>
  <c r="C92" i="13" s="1"/>
  <c r="C100" i="13" s="1"/>
  <c r="C108" i="13" s="1"/>
  <c r="C116" i="13" s="1"/>
  <c r="C124" i="13" s="1"/>
  <c r="C132" i="13" s="1"/>
  <c r="C140" i="13" s="1"/>
  <c r="C148" i="13" s="1"/>
  <c r="C156" i="13" s="1"/>
  <c r="C13" i="13"/>
  <c r="C21" i="13" s="1"/>
  <c r="C29" i="13" s="1"/>
  <c r="C37" i="13" s="1"/>
  <c r="C45" i="13" s="1"/>
  <c r="C53" i="13" s="1"/>
  <c r="C61" i="13" s="1"/>
  <c r="C69" i="13" s="1"/>
  <c r="C77" i="13" s="1"/>
  <c r="C85" i="13" s="1"/>
  <c r="C93" i="13" s="1"/>
  <c r="C101" i="13" s="1"/>
  <c r="C109" i="13" s="1"/>
  <c r="C117" i="13" s="1"/>
  <c r="C125" i="13" s="1"/>
  <c r="C133" i="13" s="1"/>
  <c r="C141" i="13" s="1"/>
  <c r="C149" i="13" s="1"/>
  <c r="C157" i="13" s="1"/>
  <c r="C14" i="13"/>
  <c r="C22" i="13" s="1"/>
  <c r="C30" i="13" s="1"/>
  <c r="C38" i="13" s="1"/>
  <c r="C46" i="13" s="1"/>
  <c r="C54" i="13" s="1"/>
  <c r="C62" i="13" s="1"/>
  <c r="C70" i="13" s="1"/>
  <c r="C78" i="13" s="1"/>
  <c r="C86" i="13" s="1"/>
  <c r="C94" i="13" s="1"/>
  <c r="C102" i="13" s="1"/>
  <c r="C110" i="13" s="1"/>
  <c r="C118" i="13" s="1"/>
  <c r="C126" i="13" s="1"/>
  <c r="C134" i="13" s="1"/>
  <c r="C142" i="13" s="1"/>
  <c r="C150" i="13" s="1"/>
  <c r="C158" i="13" s="1"/>
  <c r="C15" i="13"/>
  <c r="C23" i="13" s="1"/>
  <c r="C31" i="13" s="1"/>
  <c r="C39" i="13" s="1"/>
  <c r="C47" i="13" s="1"/>
  <c r="C55" i="13" s="1"/>
  <c r="C63" i="13" s="1"/>
  <c r="C71" i="13" s="1"/>
  <c r="C79" i="13" s="1"/>
  <c r="C87" i="13" s="1"/>
  <c r="C95" i="13" s="1"/>
  <c r="C103" i="13" s="1"/>
  <c r="C111" i="13" s="1"/>
  <c r="C119" i="13" s="1"/>
  <c r="C127" i="13" s="1"/>
  <c r="C135" i="13" s="1"/>
  <c r="C143" i="13" s="1"/>
  <c r="C151" i="13" s="1"/>
  <c r="C159" i="13" s="1"/>
  <c r="C16" i="13"/>
  <c r="C24" i="13" s="1"/>
  <c r="C32" i="13" s="1"/>
  <c r="C40" i="13" s="1"/>
  <c r="C48" i="13" s="1"/>
  <c r="C56" i="13" s="1"/>
  <c r="C64" i="13" s="1"/>
  <c r="C72" i="13" s="1"/>
  <c r="C80" i="13" s="1"/>
  <c r="C88" i="13" s="1"/>
  <c r="C96" i="13" s="1"/>
  <c r="C104" i="13" s="1"/>
  <c r="C112" i="13" s="1"/>
  <c r="C120" i="13" s="1"/>
  <c r="C128" i="13" s="1"/>
  <c r="C136" i="13" s="1"/>
  <c r="C144" i="13" s="1"/>
  <c r="C152" i="13" s="1"/>
  <c r="C160" i="13" s="1"/>
  <c r="C17" i="13"/>
  <c r="C25" i="13" s="1"/>
  <c r="C33" i="13" s="1"/>
  <c r="C41" i="13" s="1"/>
  <c r="C49" i="13" s="1"/>
  <c r="C57" i="13" s="1"/>
  <c r="C65" i="13" s="1"/>
  <c r="C73" i="13" s="1"/>
  <c r="C81" i="13" s="1"/>
  <c r="C89" i="13" s="1"/>
  <c r="C97" i="13" s="1"/>
  <c r="C105" i="13" s="1"/>
  <c r="C113" i="13" s="1"/>
  <c r="C121" i="13" s="1"/>
  <c r="C129" i="13" s="1"/>
  <c r="C137" i="13" s="1"/>
  <c r="C145" i="13" s="1"/>
  <c r="C153" i="13" s="1"/>
  <c r="C161" i="13" s="1"/>
  <c r="C18" i="13"/>
  <c r="C26" i="13" s="1"/>
  <c r="C34" i="13" s="1"/>
  <c r="C42" i="13" s="1"/>
  <c r="C50" i="13" s="1"/>
  <c r="C58" i="13" s="1"/>
  <c r="C66" i="13" s="1"/>
  <c r="C74" i="13" s="1"/>
  <c r="C82" i="13" s="1"/>
  <c r="C90" i="13" s="1"/>
  <c r="C98" i="13" s="1"/>
  <c r="C106" i="13" s="1"/>
  <c r="C114" i="13" s="1"/>
  <c r="C122" i="13" s="1"/>
  <c r="C130" i="13" s="1"/>
  <c r="C138" i="13" s="1"/>
  <c r="C146" i="13" s="1"/>
  <c r="C154" i="13" s="1"/>
  <c r="C162" i="13" s="1"/>
  <c r="C19" i="13"/>
  <c r="C27" i="13" s="1"/>
  <c r="C35" i="13" s="1"/>
  <c r="C43" i="13" s="1"/>
  <c r="C51" i="13" s="1"/>
  <c r="C59" i="13" s="1"/>
  <c r="C67" i="13" s="1"/>
  <c r="C75" i="13" s="1"/>
  <c r="C83" i="13" s="1"/>
  <c r="C91" i="13" s="1"/>
  <c r="C99" i="13" s="1"/>
  <c r="C107" i="13" s="1"/>
  <c r="C115" i="13" s="1"/>
  <c r="C123" i="13" s="1"/>
  <c r="C131" i="13" s="1"/>
  <c r="C139" i="13" s="1"/>
  <c r="C147" i="13" s="1"/>
  <c r="C155" i="13" s="1"/>
  <c r="C11" i="13"/>
  <c r="Q626" i="14" l="1"/>
  <c r="S626" i="14"/>
  <c r="Q622" i="14"/>
  <c r="S622" i="14"/>
  <c r="Q594" i="14"/>
  <c r="S594" i="14"/>
  <c r="Q590" i="14"/>
  <c r="S590" i="14"/>
  <c r="Q562" i="14"/>
  <c r="S562" i="14"/>
  <c r="Q558" i="14"/>
  <c r="S558" i="14"/>
  <c r="Q530" i="14"/>
  <c r="S530" i="14"/>
  <c r="Q526" i="14"/>
  <c r="S526" i="14"/>
  <c r="Q498" i="14"/>
  <c r="S498" i="14"/>
  <c r="Q494" i="14"/>
  <c r="S494" i="14"/>
  <c r="Q466" i="14"/>
  <c r="S466" i="14"/>
  <c r="Q462" i="14"/>
  <c r="S462" i="14"/>
  <c r="Q434" i="14"/>
  <c r="S434" i="14"/>
  <c r="Q430" i="14"/>
  <c r="S430" i="14"/>
  <c r="Q402" i="14"/>
  <c r="S402" i="14"/>
  <c r="Q398" i="14"/>
  <c r="S398" i="14"/>
  <c r="Q370" i="14"/>
  <c r="S370" i="14"/>
  <c r="Q366" i="14"/>
  <c r="S366" i="14"/>
  <c r="Q338" i="14"/>
  <c r="S338" i="14"/>
  <c r="Q334" i="14"/>
  <c r="S334" i="14"/>
  <c r="Q306" i="14"/>
  <c r="S306" i="14"/>
  <c r="Q302" i="14"/>
  <c r="S302" i="14"/>
  <c r="Q274" i="14"/>
  <c r="S274" i="14"/>
  <c r="Q270" i="14"/>
  <c r="S270" i="14"/>
  <c r="Q242" i="14"/>
  <c r="S242" i="14"/>
  <c r="Q238" i="14"/>
  <c r="S238" i="14"/>
  <c r="Q210" i="14"/>
  <c r="S210" i="14"/>
  <c r="Q206" i="14"/>
  <c r="S206" i="14"/>
  <c r="Q178" i="14"/>
  <c r="S178" i="14"/>
  <c r="Q174" i="14"/>
  <c r="S174" i="14"/>
  <c r="Q146" i="14"/>
  <c r="S146" i="14"/>
  <c r="Q142" i="14"/>
  <c r="S142" i="14"/>
  <c r="Q114" i="14"/>
  <c r="S114" i="14"/>
  <c r="Q110" i="14"/>
  <c r="S110" i="14"/>
  <c r="Q82" i="14"/>
  <c r="S82" i="14"/>
  <c r="Q78" i="14"/>
  <c r="S78" i="14"/>
  <c r="Q50" i="14"/>
  <c r="S50" i="14"/>
  <c r="Q46" i="14"/>
  <c r="S46" i="14"/>
  <c r="Q623" i="14"/>
  <c r="S623" i="14"/>
  <c r="Q619" i="14"/>
  <c r="S619" i="14"/>
  <c r="Q591" i="14"/>
  <c r="S591" i="14"/>
  <c r="Q587" i="14"/>
  <c r="S587" i="14"/>
  <c r="Q559" i="14"/>
  <c r="S559" i="14"/>
  <c r="Q555" i="14"/>
  <c r="S555" i="14"/>
  <c r="Q527" i="14"/>
  <c r="S527" i="14"/>
  <c r="Q523" i="14"/>
  <c r="S523" i="14"/>
  <c r="Q495" i="14"/>
  <c r="S495" i="14"/>
  <c r="Q491" i="14"/>
  <c r="S491" i="14"/>
  <c r="Q463" i="14"/>
  <c r="S463" i="14"/>
  <c r="Q459" i="14"/>
  <c r="S459" i="14"/>
  <c r="Q431" i="14"/>
  <c r="S431" i="14"/>
  <c r="Q427" i="14"/>
  <c r="S427" i="14"/>
  <c r="Q399" i="14"/>
  <c r="S399" i="14"/>
  <c r="Q395" i="14"/>
  <c r="S395" i="14"/>
  <c r="Q367" i="14"/>
  <c r="S367" i="14"/>
  <c r="Q363" i="14"/>
  <c r="S363" i="14"/>
  <c r="Q335" i="14"/>
  <c r="S335" i="14"/>
  <c r="Q331" i="14"/>
  <c r="S331" i="14"/>
  <c r="Q303" i="14"/>
  <c r="S303" i="14"/>
  <c r="Q299" i="14"/>
  <c r="S299" i="14"/>
  <c r="Q271" i="14"/>
  <c r="S271" i="14"/>
  <c r="Q267" i="14"/>
  <c r="S267" i="14"/>
  <c r="Q239" i="14"/>
  <c r="S239" i="14"/>
  <c r="Q235" i="14"/>
  <c r="S235" i="14"/>
  <c r="Q207" i="14"/>
  <c r="S207" i="14"/>
  <c r="Q203" i="14"/>
  <c r="S203" i="14"/>
  <c r="Q175" i="14"/>
  <c r="S175" i="14"/>
  <c r="Q171" i="14"/>
  <c r="S171" i="14"/>
  <c r="Q143" i="14"/>
  <c r="S143" i="14"/>
  <c r="Q139" i="14"/>
  <c r="S139" i="14"/>
  <c r="Q111" i="14"/>
  <c r="S111" i="14"/>
  <c r="Q107" i="14"/>
  <c r="S107" i="14"/>
  <c r="Q79" i="14"/>
  <c r="S79" i="14"/>
  <c r="Q75" i="14"/>
  <c r="S75" i="14"/>
  <c r="Q47" i="14"/>
  <c r="S47" i="14"/>
  <c r="Q44" i="14"/>
  <c r="S44" i="14"/>
  <c r="Q16" i="14"/>
  <c r="S16" i="14"/>
  <c r="Q12" i="14"/>
  <c r="S12" i="14"/>
  <c r="Q17" i="14"/>
  <c r="S17" i="14"/>
  <c r="Q13" i="14"/>
  <c r="S13" i="14"/>
  <c r="Q640" i="14"/>
  <c r="S640" i="14"/>
  <c r="Q636" i="14"/>
  <c r="S636" i="14"/>
  <c r="Q608" i="14"/>
  <c r="S608" i="14"/>
  <c r="Q604" i="14"/>
  <c r="S604" i="14"/>
  <c r="Q576" i="14"/>
  <c r="S576" i="14"/>
  <c r="Q572" i="14"/>
  <c r="S572" i="14"/>
  <c r="Q544" i="14"/>
  <c r="S544" i="14"/>
  <c r="Q540" i="14"/>
  <c r="S540" i="14"/>
  <c r="Q512" i="14"/>
  <c r="S512" i="14"/>
  <c r="Q508" i="14"/>
  <c r="S508" i="14"/>
  <c r="Q480" i="14"/>
  <c r="S480" i="14"/>
  <c r="Q476" i="14"/>
  <c r="S476" i="14"/>
  <c r="Q448" i="14"/>
  <c r="S448" i="14"/>
  <c r="Q444" i="14"/>
  <c r="S444" i="14"/>
  <c r="Q416" i="14"/>
  <c r="S416" i="14"/>
  <c r="Q412" i="14"/>
  <c r="S412" i="14"/>
  <c r="Q384" i="14"/>
  <c r="S384" i="14"/>
  <c r="Q380" i="14"/>
  <c r="S380" i="14"/>
  <c r="Q352" i="14"/>
  <c r="S352" i="14"/>
  <c r="Q348" i="14"/>
  <c r="S348" i="14"/>
  <c r="Q320" i="14"/>
  <c r="S320" i="14"/>
  <c r="Q316" i="14"/>
  <c r="S316" i="14"/>
  <c r="Q288" i="14"/>
  <c r="S288" i="14"/>
  <c r="Q284" i="14"/>
  <c r="S284" i="14"/>
  <c r="Q256" i="14"/>
  <c r="S256" i="14"/>
  <c r="Q252" i="14"/>
  <c r="S252" i="14"/>
  <c r="Q224" i="14"/>
  <c r="S224" i="14"/>
  <c r="Q220" i="14"/>
  <c r="S220" i="14"/>
  <c r="Q192" i="14"/>
  <c r="S192" i="14"/>
  <c r="Q188" i="14"/>
  <c r="S188" i="14"/>
  <c r="Q160" i="14"/>
  <c r="S160" i="14"/>
  <c r="Q156" i="14"/>
  <c r="S156" i="14"/>
  <c r="Q128" i="14"/>
  <c r="S128" i="14"/>
  <c r="Q124" i="14"/>
  <c r="S124" i="14"/>
  <c r="Q96" i="14"/>
  <c r="S96" i="14"/>
  <c r="Q92" i="14"/>
  <c r="S92" i="14"/>
  <c r="Q64" i="14"/>
  <c r="S64" i="14"/>
  <c r="Q639" i="14"/>
  <c r="S639" i="14"/>
  <c r="Q635" i="14"/>
  <c r="S635" i="14"/>
  <c r="Q607" i="14"/>
  <c r="S607" i="14"/>
  <c r="Q603" i="14"/>
  <c r="S603" i="14"/>
  <c r="Q575" i="14"/>
  <c r="S575" i="14"/>
  <c r="Q571" i="14"/>
  <c r="S571" i="14"/>
  <c r="Q543" i="14"/>
  <c r="S543" i="14"/>
  <c r="Q539" i="14"/>
  <c r="S539" i="14"/>
  <c r="Q511" i="14"/>
  <c r="S511" i="14"/>
  <c r="Q507" i="14"/>
  <c r="S507" i="14"/>
  <c r="Q479" i="14"/>
  <c r="S479" i="14"/>
  <c r="Q475" i="14"/>
  <c r="S475" i="14"/>
  <c r="Q447" i="14"/>
  <c r="S447" i="14"/>
  <c r="Q443" i="14"/>
  <c r="S443" i="14"/>
  <c r="Q415" i="14"/>
  <c r="S415" i="14"/>
  <c r="Q411" i="14"/>
  <c r="S411" i="14"/>
  <c r="Q383" i="14"/>
  <c r="S383" i="14"/>
  <c r="Q379" i="14"/>
  <c r="S379" i="14"/>
  <c r="Q351" i="14"/>
  <c r="S351" i="14"/>
  <c r="Q347" i="14"/>
  <c r="S347" i="14"/>
  <c r="Q319" i="14"/>
  <c r="S319" i="14"/>
  <c r="Q315" i="14"/>
  <c r="S315" i="14"/>
  <c r="Q287" i="14"/>
  <c r="S287" i="14"/>
  <c r="Q283" i="14"/>
  <c r="S283" i="14"/>
  <c r="Q255" i="14"/>
  <c r="S255" i="14"/>
  <c r="Q251" i="14"/>
  <c r="S251" i="14"/>
  <c r="Q223" i="14"/>
  <c r="S223" i="14"/>
  <c r="Q219" i="14"/>
  <c r="S219" i="14"/>
  <c r="Q191" i="14"/>
  <c r="S191" i="14"/>
  <c r="Q187" i="14"/>
  <c r="S187" i="14"/>
  <c r="Q159" i="14"/>
  <c r="S159" i="14"/>
  <c r="Q155" i="14"/>
  <c r="S155" i="14"/>
  <c r="Q127" i="14"/>
  <c r="S127" i="14"/>
  <c r="Q123" i="14"/>
  <c r="S123" i="14"/>
  <c r="Q95" i="14"/>
  <c r="S95" i="14"/>
  <c r="Q91" i="14"/>
  <c r="S91" i="14"/>
  <c r="Q63" i="14"/>
  <c r="S63" i="14"/>
  <c r="Q60" i="14"/>
  <c r="S60" i="14"/>
  <c r="Q32" i="14"/>
  <c r="S32" i="14"/>
  <c r="Q28" i="14"/>
  <c r="S28" i="14"/>
  <c r="Q33" i="14"/>
  <c r="S33" i="14"/>
  <c r="Q29" i="14"/>
  <c r="S29" i="14"/>
  <c r="Q624" i="14"/>
  <c r="S624" i="14"/>
  <c r="Q620" i="14"/>
  <c r="S620" i="14"/>
  <c r="Q592" i="14"/>
  <c r="S592" i="14"/>
  <c r="Q588" i="14"/>
  <c r="S588" i="14"/>
  <c r="Q560" i="14"/>
  <c r="S560" i="14"/>
  <c r="Q556" i="14"/>
  <c r="S556" i="14"/>
  <c r="Q528" i="14"/>
  <c r="S528" i="14"/>
  <c r="Q524" i="14"/>
  <c r="S524" i="14"/>
  <c r="Q496" i="14"/>
  <c r="S496" i="14"/>
  <c r="Q492" i="14"/>
  <c r="S492" i="14"/>
  <c r="Q464" i="14"/>
  <c r="S464" i="14"/>
  <c r="Q460" i="14"/>
  <c r="S460" i="14"/>
  <c r="Q432" i="14"/>
  <c r="S432" i="14"/>
  <c r="Q428" i="14"/>
  <c r="S428" i="14"/>
  <c r="Q400" i="14"/>
  <c r="S400" i="14"/>
  <c r="Q396" i="14"/>
  <c r="S396" i="14"/>
  <c r="Q368" i="14"/>
  <c r="S368" i="14"/>
  <c r="Q364" i="14"/>
  <c r="S364" i="14"/>
  <c r="Q336" i="14"/>
  <c r="S336" i="14"/>
  <c r="Q332" i="14"/>
  <c r="S332" i="14"/>
  <c r="Q304" i="14"/>
  <c r="S304" i="14"/>
  <c r="Q300" i="14"/>
  <c r="S300" i="14"/>
  <c r="Q272" i="14"/>
  <c r="S272" i="14"/>
  <c r="Q268" i="14"/>
  <c r="S268" i="14"/>
  <c r="Q240" i="14"/>
  <c r="S240" i="14"/>
  <c r="Q236" i="14"/>
  <c r="S236" i="14"/>
  <c r="Q208" i="14"/>
  <c r="S208" i="14"/>
  <c r="Q204" i="14"/>
  <c r="S204" i="14"/>
  <c r="Q176" i="14"/>
  <c r="S176" i="14"/>
  <c r="Q172" i="14"/>
  <c r="S172" i="14"/>
  <c r="Q144" i="14"/>
  <c r="S144" i="14"/>
  <c r="Q140" i="14"/>
  <c r="S140" i="14"/>
  <c r="Q112" i="14"/>
  <c r="S112" i="14"/>
  <c r="Q108" i="14"/>
  <c r="S108" i="14"/>
  <c r="Q80" i="14"/>
  <c r="S80" i="14"/>
  <c r="Q76" i="14"/>
  <c r="S76" i="14"/>
  <c r="Q48" i="14"/>
  <c r="S48" i="14"/>
  <c r="Q625" i="14"/>
  <c r="S625" i="14"/>
  <c r="Q621" i="14"/>
  <c r="S621" i="14"/>
  <c r="Q593" i="14"/>
  <c r="S593" i="14"/>
  <c r="Q589" i="14"/>
  <c r="S589" i="14"/>
  <c r="Q561" i="14"/>
  <c r="S561" i="14"/>
  <c r="Q557" i="14"/>
  <c r="S557" i="14"/>
  <c r="Q529" i="14"/>
  <c r="S529" i="14"/>
  <c r="Q525" i="14"/>
  <c r="S525" i="14"/>
  <c r="Q497" i="14"/>
  <c r="S497" i="14"/>
  <c r="Q493" i="14"/>
  <c r="S493" i="14"/>
  <c r="Q465" i="14"/>
  <c r="S465" i="14"/>
  <c r="Q461" i="14"/>
  <c r="S461" i="14"/>
  <c r="Q433" i="14"/>
  <c r="S433" i="14"/>
  <c r="Q429" i="14"/>
  <c r="S429" i="14"/>
  <c r="Q401" i="14"/>
  <c r="S401" i="14"/>
  <c r="Q397" i="14"/>
  <c r="S397" i="14"/>
  <c r="Q369" i="14"/>
  <c r="S369" i="14"/>
  <c r="Q365" i="14"/>
  <c r="S365" i="14"/>
  <c r="Q337" i="14"/>
  <c r="S337" i="14"/>
  <c r="Q333" i="14"/>
  <c r="S333" i="14"/>
  <c r="Q305" i="14"/>
  <c r="S305" i="14"/>
  <c r="Q301" i="14"/>
  <c r="S301" i="14"/>
  <c r="Q273" i="14"/>
  <c r="S273" i="14"/>
  <c r="Q269" i="14"/>
  <c r="S269" i="14"/>
  <c r="Q241" i="14"/>
  <c r="S241" i="14"/>
  <c r="Q237" i="14"/>
  <c r="S237" i="14"/>
  <c r="Q209" i="14"/>
  <c r="S209" i="14"/>
  <c r="Q205" i="14"/>
  <c r="S205" i="14"/>
  <c r="Q177" i="14"/>
  <c r="S177" i="14"/>
  <c r="Q173" i="14"/>
  <c r="S173" i="14"/>
  <c r="Q145" i="14"/>
  <c r="S145" i="14"/>
  <c r="Q141" i="14"/>
  <c r="S141" i="14"/>
  <c r="Q113" i="14"/>
  <c r="S113" i="14"/>
  <c r="Q109" i="14"/>
  <c r="S109" i="14"/>
  <c r="Q81" i="14"/>
  <c r="S81" i="14"/>
  <c r="Q77" i="14"/>
  <c r="S77" i="14"/>
  <c r="Q49" i="14"/>
  <c r="S49" i="14"/>
  <c r="Q45" i="14"/>
  <c r="S45" i="14"/>
  <c r="Q18" i="14"/>
  <c r="S18" i="14"/>
  <c r="Q14" i="14"/>
  <c r="S14" i="14"/>
  <c r="Q43" i="14"/>
  <c r="S43" i="14"/>
  <c r="Q15" i="14"/>
  <c r="S15" i="14"/>
  <c r="Q11" i="14"/>
  <c r="S11" i="14"/>
  <c r="Q642" i="14"/>
  <c r="S642" i="14"/>
  <c r="Q638" i="14"/>
  <c r="S638" i="14"/>
  <c r="Q610" i="14"/>
  <c r="S610" i="14"/>
  <c r="Q606" i="14"/>
  <c r="S606" i="14"/>
  <c r="Q578" i="14"/>
  <c r="S578" i="14"/>
  <c r="Q574" i="14"/>
  <c r="S574" i="14"/>
  <c r="Q546" i="14"/>
  <c r="S546" i="14"/>
  <c r="Q542" i="14"/>
  <c r="S542" i="14"/>
  <c r="Q514" i="14"/>
  <c r="S514" i="14"/>
  <c r="Q510" i="14"/>
  <c r="S510" i="14"/>
  <c r="Q482" i="14"/>
  <c r="S482" i="14"/>
  <c r="Q478" i="14"/>
  <c r="S478" i="14"/>
  <c r="Q450" i="14"/>
  <c r="S450" i="14"/>
  <c r="Q446" i="14"/>
  <c r="S446" i="14"/>
  <c r="Q418" i="14"/>
  <c r="S418" i="14"/>
  <c r="Q414" i="14"/>
  <c r="S414" i="14"/>
  <c r="Q386" i="14"/>
  <c r="S386" i="14"/>
  <c r="Q382" i="14"/>
  <c r="S382" i="14"/>
  <c r="Q354" i="14"/>
  <c r="S354" i="14"/>
  <c r="Q350" i="14"/>
  <c r="S350" i="14"/>
  <c r="Q322" i="14"/>
  <c r="S322" i="14"/>
  <c r="Q318" i="14"/>
  <c r="S318" i="14"/>
  <c r="Q290" i="14"/>
  <c r="S290" i="14"/>
  <c r="Q286" i="14"/>
  <c r="S286" i="14"/>
  <c r="Q258" i="14"/>
  <c r="S258" i="14"/>
  <c r="Q254" i="14"/>
  <c r="S254" i="14"/>
  <c r="Q226" i="14"/>
  <c r="S226" i="14"/>
  <c r="Q222" i="14"/>
  <c r="S222" i="14"/>
  <c r="Q194" i="14"/>
  <c r="S194" i="14"/>
  <c r="Q190" i="14"/>
  <c r="S190" i="14"/>
  <c r="Q162" i="14"/>
  <c r="S162" i="14"/>
  <c r="Q158" i="14"/>
  <c r="S158" i="14"/>
  <c r="Q130" i="14"/>
  <c r="S130" i="14"/>
  <c r="Q126" i="14"/>
  <c r="S126" i="14"/>
  <c r="Q98" i="14"/>
  <c r="S98" i="14"/>
  <c r="Q94" i="14"/>
  <c r="S94" i="14"/>
  <c r="Q66" i="14"/>
  <c r="S66" i="14"/>
  <c r="Q62" i="14"/>
  <c r="S62" i="14"/>
  <c r="Q641" i="14"/>
  <c r="S641" i="14"/>
  <c r="Q637" i="14"/>
  <c r="S637" i="14"/>
  <c r="Q609" i="14"/>
  <c r="S609" i="14"/>
  <c r="Q605" i="14"/>
  <c r="S605" i="14"/>
  <c r="Q577" i="14"/>
  <c r="S577" i="14"/>
  <c r="Q573" i="14"/>
  <c r="S573" i="14"/>
  <c r="Q545" i="14"/>
  <c r="S545" i="14"/>
  <c r="Q541" i="14"/>
  <c r="S541" i="14"/>
  <c r="Q513" i="14"/>
  <c r="S513" i="14"/>
  <c r="Q509" i="14"/>
  <c r="S509" i="14"/>
  <c r="Q481" i="14"/>
  <c r="S481" i="14"/>
  <c r="Q477" i="14"/>
  <c r="S477" i="14"/>
  <c r="Q449" i="14"/>
  <c r="S449" i="14"/>
  <c r="Q445" i="14"/>
  <c r="S445" i="14"/>
  <c r="Q417" i="14"/>
  <c r="S417" i="14"/>
  <c r="Q413" i="14"/>
  <c r="S413" i="14"/>
  <c r="Q385" i="14"/>
  <c r="S385" i="14"/>
  <c r="Q381" i="14"/>
  <c r="S381" i="14"/>
  <c r="Q353" i="14"/>
  <c r="S353" i="14"/>
  <c r="Q349" i="14"/>
  <c r="S349" i="14"/>
  <c r="Q321" i="14"/>
  <c r="S321" i="14"/>
  <c r="Q317" i="14"/>
  <c r="S317" i="14"/>
  <c r="Q289" i="14"/>
  <c r="S289" i="14"/>
  <c r="Q285" i="14"/>
  <c r="S285" i="14"/>
  <c r="Q257" i="14"/>
  <c r="S257" i="14"/>
  <c r="Q253" i="14"/>
  <c r="S253" i="14"/>
  <c r="Q225" i="14"/>
  <c r="S225" i="14"/>
  <c r="Q221" i="14"/>
  <c r="S221" i="14"/>
  <c r="Q193" i="14"/>
  <c r="S193" i="14"/>
  <c r="Q189" i="14"/>
  <c r="S189" i="14"/>
  <c r="Q161" i="14"/>
  <c r="S161" i="14"/>
  <c r="Q157" i="14"/>
  <c r="S157" i="14"/>
  <c r="Q129" i="14"/>
  <c r="S129" i="14"/>
  <c r="Q125" i="14"/>
  <c r="S125" i="14"/>
  <c r="Q97" i="14"/>
  <c r="S97" i="14"/>
  <c r="Q93" i="14"/>
  <c r="S93" i="14"/>
  <c r="Q65" i="14"/>
  <c r="S65" i="14"/>
  <c r="Q61" i="14"/>
  <c r="S61" i="14"/>
  <c r="Q34" i="14"/>
  <c r="S34" i="14"/>
  <c r="Q30" i="14"/>
  <c r="S30" i="14"/>
  <c r="Q59" i="14"/>
  <c r="S59" i="14"/>
  <c r="Q31" i="14"/>
  <c r="S31" i="14"/>
  <c r="Q27" i="14"/>
  <c r="S27" i="14"/>
  <c r="AB621" i="14"/>
  <c r="AB589" i="14"/>
  <c r="AB557" i="14"/>
  <c r="AB525" i="14"/>
  <c r="AB493" i="14"/>
  <c r="AB461" i="14"/>
  <c r="AB429" i="14"/>
  <c r="AB397" i="14"/>
  <c r="AB365" i="14"/>
  <c r="AB333" i="14"/>
  <c r="AB301" i="14"/>
  <c r="AB269" i="14"/>
  <c r="AB237" i="14"/>
  <c r="AB18" i="14"/>
  <c r="AB14" i="14"/>
  <c r="AB625" i="14"/>
  <c r="AB593" i="14"/>
  <c r="AB561" i="14"/>
  <c r="AB529" i="14"/>
  <c r="AB497" i="14"/>
  <c r="AB465" i="14"/>
  <c r="AB433" i="14"/>
  <c r="AB401" i="14"/>
  <c r="AB369" i="14"/>
  <c r="AB337" i="14"/>
  <c r="AB305" i="14"/>
  <c r="AB273" i="14"/>
  <c r="AB205" i="14"/>
  <c r="AB173" i="14"/>
  <c r="AB141" i="14"/>
  <c r="AB624" i="14"/>
  <c r="AB620" i="14"/>
  <c r="AB592" i="14"/>
  <c r="AB588" i="14"/>
  <c r="AB560" i="14"/>
  <c r="AB556" i="14"/>
  <c r="AB528" i="14"/>
  <c r="AB524" i="14"/>
  <c r="AB496" i="14"/>
  <c r="AB492" i="14"/>
  <c r="AB464" i="14"/>
  <c r="AB460" i="14"/>
  <c r="AB432" i="14"/>
  <c r="AB428" i="14"/>
  <c r="AB400" i="14"/>
  <c r="AB396" i="14"/>
  <c r="AB368" i="14"/>
  <c r="AB364" i="14"/>
  <c r="AB336" i="14"/>
  <c r="AB332" i="14"/>
  <c r="AB304" i="14"/>
  <c r="AB300" i="14"/>
  <c r="AB272" i="14"/>
  <c r="AB267" i="14"/>
  <c r="AB235" i="14"/>
  <c r="AB203" i="14"/>
  <c r="AB171" i="14"/>
  <c r="AB139" i="14"/>
  <c r="AB242" i="14"/>
  <c r="AB238" i="14"/>
  <c r="AB210" i="14"/>
  <c r="AB206" i="14"/>
  <c r="AB178" i="14"/>
  <c r="AB174" i="14"/>
  <c r="AB146" i="14"/>
  <c r="AB142" i="14"/>
  <c r="AB114" i="14"/>
  <c r="AB110" i="14"/>
  <c r="AB82" i="14"/>
  <c r="AB78" i="14"/>
  <c r="AB50" i="14"/>
  <c r="AB46" i="14"/>
  <c r="AB111" i="14"/>
  <c r="AB107" i="14"/>
  <c r="AB79" i="14"/>
  <c r="AB75" i="14"/>
  <c r="AB47" i="14"/>
  <c r="AB43" i="14"/>
  <c r="AB15" i="14"/>
  <c r="AB11" i="14"/>
  <c r="AB623" i="14"/>
  <c r="AB619" i="14"/>
  <c r="AB591" i="14"/>
  <c r="AB587" i="14"/>
  <c r="AB559" i="14"/>
  <c r="AB555" i="14"/>
  <c r="AB527" i="14"/>
  <c r="AB523" i="14"/>
  <c r="AB495" i="14"/>
  <c r="AB491" i="14"/>
  <c r="AB463" i="14"/>
  <c r="AB459" i="14"/>
  <c r="AB431" i="14"/>
  <c r="AB427" i="14"/>
  <c r="AB399" i="14"/>
  <c r="AB395" i="14"/>
  <c r="AB367" i="14"/>
  <c r="AB363" i="14"/>
  <c r="AB335" i="14"/>
  <c r="AB331" i="14"/>
  <c r="AB303" i="14"/>
  <c r="AB299" i="14"/>
  <c r="AB271" i="14"/>
  <c r="AB241" i="14"/>
  <c r="AB209" i="14"/>
  <c r="AB177" i="14"/>
  <c r="AB145" i="14"/>
  <c r="AB626" i="14"/>
  <c r="AB622" i="14"/>
  <c r="AB594" i="14"/>
  <c r="AB590" i="14"/>
  <c r="AB562" i="14"/>
  <c r="AB558" i="14"/>
  <c r="AB530" i="14"/>
  <c r="AB526" i="14"/>
  <c r="AB498" i="14"/>
  <c r="AB494" i="14"/>
  <c r="AB466" i="14"/>
  <c r="AB462" i="14"/>
  <c r="AB434" i="14"/>
  <c r="AB430" i="14"/>
  <c r="AB402" i="14"/>
  <c r="AB398" i="14"/>
  <c r="AB370" i="14"/>
  <c r="AB366" i="14"/>
  <c r="AB338" i="14"/>
  <c r="AB334" i="14"/>
  <c r="AB306" i="14"/>
  <c r="AB302" i="14"/>
  <c r="AB274" i="14"/>
  <c r="AB270" i="14"/>
  <c r="AB239" i="14"/>
  <c r="AB207" i="14"/>
  <c r="AB175" i="14"/>
  <c r="AB143" i="14"/>
  <c r="AB268" i="14"/>
  <c r="AB240" i="14"/>
  <c r="AB236" i="14"/>
  <c r="AB208" i="14"/>
  <c r="AB204" i="14"/>
  <c r="AB176" i="14"/>
  <c r="AB172" i="14"/>
  <c r="AB144" i="14"/>
  <c r="AB140" i="14"/>
  <c r="AB112" i="14"/>
  <c r="AB108" i="14"/>
  <c r="AB80" i="14"/>
  <c r="AB76" i="14"/>
  <c r="AB48" i="14"/>
  <c r="AB44" i="14"/>
  <c r="AB16" i="14"/>
  <c r="AB12" i="14"/>
  <c r="AB77" i="14"/>
  <c r="AB49" i="14"/>
  <c r="AB45" i="14"/>
  <c r="AB17" i="14"/>
  <c r="AB13" i="14"/>
  <c r="AB113" i="14"/>
  <c r="AB109" i="14"/>
  <c r="AB81" i="14"/>
  <c r="AC625" i="14"/>
  <c r="AC621" i="14"/>
  <c r="AC593" i="14"/>
  <c r="AC589" i="14"/>
  <c r="AC561" i="14"/>
  <c r="AC557" i="14"/>
  <c r="AC529" i="14"/>
  <c r="AC525" i="14"/>
  <c r="AC497" i="14"/>
  <c r="AC493" i="14"/>
  <c r="AC465" i="14"/>
  <c r="AC461" i="14"/>
  <c r="AC433" i="14"/>
  <c r="AC429" i="14"/>
  <c r="AC401" i="14"/>
  <c r="AC397" i="14"/>
  <c r="AC369" i="14"/>
  <c r="AC365" i="14"/>
  <c r="AC337" i="14"/>
  <c r="AC333" i="14"/>
  <c r="AC305" i="14"/>
  <c r="AC301" i="14"/>
  <c r="AC273" i="14"/>
  <c r="AC269" i="14"/>
  <c r="AC237" i="14"/>
  <c r="AC205" i="14"/>
  <c r="AC173" i="14"/>
  <c r="AC141" i="14"/>
  <c r="AC624" i="14"/>
  <c r="AC620" i="14"/>
  <c r="AC592" i="14"/>
  <c r="AC588" i="14"/>
  <c r="AC560" i="14"/>
  <c r="AC556" i="14"/>
  <c r="AC528" i="14"/>
  <c r="AC524" i="14"/>
  <c r="AC496" i="14"/>
  <c r="AC492" i="14"/>
  <c r="AC464" i="14"/>
  <c r="AC460" i="14"/>
  <c r="AC432" i="14"/>
  <c r="AC428" i="14"/>
  <c r="AC400" i="14"/>
  <c r="AC396" i="14"/>
  <c r="AC368" i="14"/>
  <c r="AC364" i="14"/>
  <c r="AC336" i="14"/>
  <c r="AC332" i="14"/>
  <c r="AC304" i="14"/>
  <c r="AC300" i="14"/>
  <c r="AC272" i="14"/>
  <c r="AC267" i="14"/>
  <c r="AC235" i="14"/>
  <c r="AC203" i="14"/>
  <c r="AC171" i="14"/>
  <c r="AC139" i="14"/>
  <c r="AC242" i="14"/>
  <c r="AC238" i="14"/>
  <c r="AC210" i="14"/>
  <c r="AC206" i="14"/>
  <c r="AC178" i="14"/>
  <c r="AC174" i="14"/>
  <c r="AC146" i="14"/>
  <c r="AC142" i="14"/>
  <c r="AC114" i="14"/>
  <c r="AC110" i="14"/>
  <c r="AC82" i="14"/>
  <c r="AC78" i="14"/>
  <c r="AC50" i="14"/>
  <c r="AC46" i="14"/>
  <c r="AC18" i="14"/>
  <c r="AC14" i="14"/>
  <c r="AC111" i="14"/>
  <c r="AC107" i="14"/>
  <c r="AC79" i="14"/>
  <c r="AC75" i="14"/>
  <c r="AC47" i="14"/>
  <c r="AC43" i="14"/>
  <c r="AC15" i="14"/>
  <c r="AC11" i="14"/>
  <c r="AC641" i="14"/>
  <c r="AC637" i="14"/>
  <c r="AC609" i="14"/>
  <c r="AC605" i="14"/>
  <c r="AC577" i="14"/>
  <c r="AC573" i="14"/>
  <c r="AC545" i="14"/>
  <c r="AC541" i="14"/>
  <c r="AC513" i="14"/>
  <c r="AC509" i="14"/>
  <c r="AC481" i="14"/>
  <c r="AC477" i="14"/>
  <c r="AC449" i="14"/>
  <c r="AC445" i="14"/>
  <c r="AC417" i="14"/>
  <c r="AC413" i="14"/>
  <c r="AC385" i="14"/>
  <c r="AC381" i="14"/>
  <c r="AC353" i="14"/>
  <c r="AC349" i="14"/>
  <c r="AC321" i="14"/>
  <c r="AC317" i="14"/>
  <c r="AC289" i="14"/>
  <c r="AC285" i="14"/>
  <c r="AC257" i="14"/>
  <c r="AC253" i="14"/>
  <c r="AC225" i="14"/>
  <c r="AC221" i="14"/>
  <c r="AC193" i="14"/>
  <c r="AC189" i="14"/>
  <c r="AC161" i="14"/>
  <c r="AC157" i="14"/>
  <c r="AC129" i="14"/>
  <c r="AC125" i="14"/>
  <c r="AC97" i="14"/>
  <c r="AC93" i="14"/>
  <c r="AC65" i="14"/>
  <c r="AC61" i="14"/>
  <c r="AC33" i="14"/>
  <c r="AC29" i="14"/>
  <c r="AC640" i="14"/>
  <c r="AC636" i="14"/>
  <c r="AC608" i="14"/>
  <c r="AC604" i="14"/>
  <c r="AC576" i="14"/>
  <c r="AC572" i="14"/>
  <c r="AC544" i="14"/>
  <c r="AC540" i="14"/>
  <c r="AC512" i="14"/>
  <c r="AC508" i="14"/>
  <c r="AC480" i="14"/>
  <c r="AC476" i="14"/>
  <c r="AC448" i="14"/>
  <c r="AC444" i="14"/>
  <c r="AC416" i="14"/>
  <c r="AC412" i="14"/>
  <c r="AC384" i="14"/>
  <c r="AC380" i="14"/>
  <c r="AC352" i="14"/>
  <c r="AC348" i="14"/>
  <c r="AC320" i="14"/>
  <c r="AC316" i="14"/>
  <c r="AC288" i="14"/>
  <c r="AC284" i="14"/>
  <c r="AC256" i="14"/>
  <c r="AC252" i="14"/>
  <c r="AC224" i="14"/>
  <c r="AC220" i="14"/>
  <c r="AC192" i="14"/>
  <c r="AC188" i="14"/>
  <c r="AC160" i="14"/>
  <c r="AC156" i="14"/>
  <c r="AC128" i="14"/>
  <c r="AC124" i="14"/>
  <c r="AC96" i="14"/>
  <c r="AC92" i="14"/>
  <c r="AC64" i="14"/>
  <c r="AC60" i="14"/>
  <c r="AC32" i="14"/>
  <c r="AC28" i="14"/>
  <c r="AC623" i="14"/>
  <c r="AC619" i="14"/>
  <c r="AC591" i="14"/>
  <c r="AC587" i="14"/>
  <c r="AC559" i="14"/>
  <c r="AC555" i="14"/>
  <c r="AC527" i="14"/>
  <c r="AC523" i="14"/>
  <c r="AC495" i="14"/>
  <c r="AC491" i="14"/>
  <c r="AC463" i="14"/>
  <c r="AC459" i="14"/>
  <c r="AC431" i="14"/>
  <c r="AC427" i="14"/>
  <c r="AC399" i="14"/>
  <c r="AC395" i="14"/>
  <c r="AC367" i="14"/>
  <c r="AC363" i="14"/>
  <c r="AC335" i="14"/>
  <c r="AC331" i="14"/>
  <c r="AC303" i="14"/>
  <c r="AC299" i="14"/>
  <c r="AC271" i="14"/>
  <c r="AC241" i="14"/>
  <c r="AC209" i="14"/>
  <c r="AC177" i="14"/>
  <c r="AC145" i="14"/>
  <c r="AC626" i="14"/>
  <c r="AC622" i="14"/>
  <c r="AC594" i="14"/>
  <c r="AC590" i="14"/>
  <c r="AC562" i="14"/>
  <c r="AC558" i="14"/>
  <c r="AC530" i="14"/>
  <c r="AC526" i="14"/>
  <c r="AC498" i="14"/>
  <c r="AC494" i="14"/>
  <c r="AC466" i="14"/>
  <c r="AC462" i="14"/>
  <c r="AC434" i="14"/>
  <c r="AC430" i="14"/>
  <c r="AC402" i="14"/>
  <c r="AC398" i="14"/>
  <c r="AC370" i="14"/>
  <c r="AC366" i="14"/>
  <c r="AC338" i="14"/>
  <c r="AC334" i="14"/>
  <c r="AC306" i="14"/>
  <c r="AC302" i="14"/>
  <c r="AC274" i="14"/>
  <c r="AC270" i="14"/>
  <c r="AC239" i="14"/>
  <c r="AC207" i="14"/>
  <c r="AC175" i="14"/>
  <c r="AC143" i="14"/>
  <c r="AC268" i="14"/>
  <c r="AC240" i="14"/>
  <c r="AC236" i="14"/>
  <c r="AC208" i="14"/>
  <c r="AC204" i="14"/>
  <c r="AC176" i="14"/>
  <c r="AC172" i="14"/>
  <c r="AC144" i="14"/>
  <c r="AC140" i="14"/>
  <c r="AC112" i="14"/>
  <c r="AC108" i="14"/>
  <c r="AC80" i="14"/>
  <c r="AC76" i="14"/>
  <c r="AC48" i="14"/>
  <c r="AC44" i="14"/>
  <c r="AC16" i="14"/>
  <c r="AC12" i="14"/>
  <c r="AC113" i="14"/>
  <c r="AC109" i="14"/>
  <c r="AC81" i="14"/>
  <c r="AC77" i="14"/>
  <c r="AC49" i="14"/>
  <c r="AC45" i="14"/>
  <c r="AC17" i="14"/>
  <c r="AC13" i="14"/>
  <c r="AC639" i="14"/>
  <c r="AC635" i="14"/>
  <c r="AC607" i="14"/>
  <c r="AC603" i="14"/>
  <c r="AC575" i="14"/>
  <c r="AC571" i="14"/>
  <c r="AC543" i="14"/>
  <c r="AC539" i="14"/>
  <c r="AC511" i="14"/>
  <c r="AC507" i="14"/>
  <c r="AC479" i="14"/>
  <c r="AC475" i="14"/>
  <c r="AC447" i="14"/>
  <c r="AC443" i="14"/>
  <c r="AC415" i="14"/>
  <c r="AC411" i="14"/>
  <c r="AC383" i="14"/>
  <c r="AC379" i="14"/>
  <c r="AC351" i="14"/>
  <c r="AC347" i="14"/>
  <c r="AC319" i="14"/>
  <c r="AC315" i="14"/>
  <c r="AC287" i="14"/>
  <c r="AC283" i="14"/>
  <c r="AC255" i="14"/>
  <c r="AC251" i="14"/>
  <c r="AC223" i="14"/>
  <c r="AC219" i="14"/>
  <c r="AC191" i="14"/>
  <c r="AC187" i="14"/>
  <c r="AC159" i="14"/>
  <c r="AC155" i="14"/>
  <c r="AC127" i="14"/>
  <c r="AC123" i="14"/>
  <c r="AC95" i="14"/>
  <c r="AC91" i="14"/>
  <c r="AC63" i="14"/>
  <c r="AC59" i="14"/>
  <c r="AC31" i="14"/>
  <c r="AC27" i="14"/>
  <c r="AC642" i="14"/>
  <c r="AC638" i="14"/>
  <c r="AC610" i="14"/>
  <c r="AC606" i="14"/>
  <c r="AC578" i="14"/>
  <c r="AC574" i="14"/>
  <c r="AC546" i="14"/>
  <c r="AC542" i="14"/>
  <c r="AC514" i="14"/>
  <c r="AC510" i="14"/>
  <c r="AC482" i="14"/>
  <c r="AC478" i="14"/>
  <c r="AC450" i="14"/>
  <c r="AC446" i="14"/>
  <c r="AC418" i="14"/>
  <c r="AC414" i="14"/>
  <c r="AC386" i="14"/>
  <c r="AC382" i="14"/>
  <c r="AC354" i="14"/>
  <c r="AC350" i="14"/>
  <c r="AC322" i="14"/>
  <c r="AC318" i="14"/>
  <c r="AC290" i="14"/>
  <c r="AC286" i="14"/>
  <c r="AC258" i="14"/>
  <c r="AC254" i="14"/>
  <c r="AC226" i="14"/>
  <c r="AC222" i="14"/>
  <c r="AC194" i="14"/>
  <c r="AC190" i="14"/>
  <c r="AC162" i="14"/>
  <c r="AC158" i="14"/>
  <c r="AC130" i="14"/>
  <c r="AC126" i="14"/>
  <c r="AC98" i="14"/>
  <c r="AC94" i="14"/>
  <c r="AC66" i="14"/>
  <c r="AC62" i="14"/>
  <c r="AC34" i="14"/>
  <c r="AC30" i="14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143" i="10"/>
  <c r="B130" i="10"/>
  <c r="B132" i="10"/>
  <c r="B134" i="10"/>
  <c r="B136" i="10"/>
  <c r="B138" i="10"/>
  <c r="B140" i="10"/>
  <c r="B142" i="10"/>
  <c r="B128" i="10"/>
  <c r="B114" i="10"/>
  <c r="B116" i="10"/>
  <c r="B118" i="10"/>
  <c r="B120" i="10"/>
  <c r="B122" i="10"/>
  <c r="B124" i="10"/>
  <c r="B126" i="10"/>
  <c r="B112" i="10"/>
  <c r="B98" i="10"/>
  <c r="B100" i="10"/>
  <c r="B102" i="10"/>
  <c r="B104" i="10"/>
  <c r="B106" i="10"/>
  <c r="B108" i="10"/>
  <c r="B110" i="10"/>
  <c r="B96" i="10"/>
  <c r="B82" i="10"/>
  <c r="B84" i="10"/>
  <c r="B86" i="10"/>
  <c r="B88" i="10"/>
  <c r="B90" i="10"/>
  <c r="B92" i="10"/>
  <c r="B94" i="10"/>
  <c r="B80" i="10"/>
  <c r="B66" i="10"/>
  <c r="B68" i="10"/>
  <c r="B70" i="10"/>
  <c r="B72" i="10"/>
  <c r="B74" i="10"/>
  <c r="B76" i="10"/>
  <c r="B78" i="10"/>
  <c r="B64" i="10"/>
  <c r="B50" i="10"/>
  <c r="B52" i="10"/>
  <c r="B54" i="10"/>
  <c r="B56" i="10"/>
  <c r="B58" i="10"/>
  <c r="B60" i="10"/>
  <c r="B62" i="10"/>
  <c r="B48" i="10"/>
  <c r="B34" i="10"/>
  <c r="B36" i="10"/>
  <c r="B38" i="10"/>
  <c r="B40" i="10"/>
  <c r="B42" i="10"/>
  <c r="B44" i="10"/>
  <c r="B46" i="10"/>
  <c r="B32" i="10"/>
  <c r="B18" i="10"/>
  <c r="B20" i="10"/>
  <c r="B22" i="10"/>
  <c r="B24" i="10"/>
  <c r="B26" i="10"/>
  <c r="B28" i="10"/>
  <c r="B30" i="10"/>
  <c r="B6" i="10"/>
  <c r="B8" i="10"/>
  <c r="B10" i="10"/>
  <c r="B12" i="10"/>
  <c r="B14" i="10"/>
  <c r="B16" i="10"/>
  <c r="B4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F42" i="9"/>
  <c r="F62" i="9" s="1"/>
  <c r="F82" i="9" s="1"/>
  <c r="F102" i="9" s="1"/>
  <c r="F122" i="9" s="1"/>
  <c r="F142" i="9" s="1"/>
  <c r="F162" i="9" s="1"/>
  <c r="E42" i="9"/>
  <c r="E62" i="9" s="1"/>
  <c r="I41" i="9"/>
  <c r="F41" i="9"/>
  <c r="F61" i="9" s="1"/>
  <c r="F81" i="9" s="1"/>
  <c r="F101" i="9" s="1"/>
  <c r="F121" i="9" s="1"/>
  <c r="F141" i="9" s="1"/>
  <c r="F161" i="9" s="1"/>
  <c r="E41" i="9"/>
  <c r="E61" i="9" s="1"/>
  <c r="I40" i="9"/>
  <c r="F40" i="9"/>
  <c r="F60" i="9" s="1"/>
  <c r="F80" i="9" s="1"/>
  <c r="F100" i="9" s="1"/>
  <c r="F120" i="9" s="1"/>
  <c r="F140" i="9" s="1"/>
  <c r="F160" i="9" s="1"/>
  <c r="E40" i="9"/>
  <c r="E60" i="9" s="1"/>
  <c r="I39" i="9"/>
  <c r="F39" i="9"/>
  <c r="F59" i="9" s="1"/>
  <c r="F79" i="9" s="1"/>
  <c r="F99" i="9" s="1"/>
  <c r="F119" i="9" s="1"/>
  <c r="F139" i="9" s="1"/>
  <c r="F159" i="9" s="1"/>
  <c r="E39" i="9"/>
  <c r="E59" i="9" s="1"/>
  <c r="I38" i="9"/>
  <c r="F38" i="9"/>
  <c r="F58" i="9" s="1"/>
  <c r="F78" i="9" s="1"/>
  <c r="F98" i="9" s="1"/>
  <c r="F118" i="9" s="1"/>
  <c r="F138" i="9" s="1"/>
  <c r="F158" i="9" s="1"/>
  <c r="E38" i="9"/>
  <c r="E58" i="9" s="1"/>
  <c r="I37" i="9"/>
  <c r="F37" i="9"/>
  <c r="F57" i="9" s="1"/>
  <c r="F77" i="9" s="1"/>
  <c r="F97" i="9" s="1"/>
  <c r="F117" i="9" s="1"/>
  <c r="F137" i="9" s="1"/>
  <c r="F157" i="9" s="1"/>
  <c r="E37" i="9"/>
  <c r="E57" i="9" s="1"/>
  <c r="I36" i="9"/>
  <c r="F36" i="9"/>
  <c r="F56" i="9" s="1"/>
  <c r="F76" i="9" s="1"/>
  <c r="F96" i="9" s="1"/>
  <c r="F116" i="9" s="1"/>
  <c r="F136" i="9" s="1"/>
  <c r="F156" i="9" s="1"/>
  <c r="E36" i="9"/>
  <c r="E56" i="9" s="1"/>
  <c r="I35" i="9"/>
  <c r="F35" i="9"/>
  <c r="F55" i="9" s="1"/>
  <c r="F75" i="9" s="1"/>
  <c r="F95" i="9" s="1"/>
  <c r="F115" i="9" s="1"/>
  <c r="F135" i="9" s="1"/>
  <c r="F155" i="9" s="1"/>
  <c r="E35" i="9"/>
  <c r="E55" i="9" s="1"/>
  <c r="I34" i="9"/>
  <c r="F34" i="9"/>
  <c r="F54" i="9" s="1"/>
  <c r="F74" i="9" s="1"/>
  <c r="F94" i="9" s="1"/>
  <c r="F114" i="9" s="1"/>
  <c r="F134" i="9" s="1"/>
  <c r="F154" i="9" s="1"/>
  <c r="E34" i="9"/>
  <c r="E54" i="9" s="1"/>
  <c r="I33" i="9"/>
  <c r="F33" i="9"/>
  <c r="F53" i="9" s="1"/>
  <c r="F73" i="9" s="1"/>
  <c r="F93" i="9" s="1"/>
  <c r="F113" i="9" s="1"/>
  <c r="F133" i="9" s="1"/>
  <c r="F153" i="9" s="1"/>
  <c r="E33" i="9"/>
  <c r="E53" i="9" s="1"/>
  <c r="I32" i="9"/>
  <c r="F32" i="9"/>
  <c r="F52" i="9" s="1"/>
  <c r="F72" i="9" s="1"/>
  <c r="F92" i="9" s="1"/>
  <c r="F112" i="9" s="1"/>
  <c r="F132" i="9" s="1"/>
  <c r="F152" i="9" s="1"/>
  <c r="E32" i="9"/>
  <c r="E52" i="9" s="1"/>
  <c r="I31" i="9"/>
  <c r="F31" i="9"/>
  <c r="F51" i="9" s="1"/>
  <c r="F71" i="9" s="1"/>
  <c r="F91" i="9" s="1"/>
  <c r="F111" i="9" s="1"/>
  <c r="F131" i="9" s="1"/>
  <c r="F151" i="9" s="1"/>
  <c r="E31" i="9"/>
  <c r="E51" i="9" s="1"/>
  <c r="I30" i="9"/>
  <c r="F30" i="9"/>
  <c r="F50" i="9" s="1"/>
  <c r="F70" i="9" s="1"/>
  <c r="F90" i="9" s="1"/>
  <c r="F110" i="9" s="1"/>
  <c r="F130" i="9" s="1"/>
  <c r="F150" i="9" s="1"/>
  <c r="E30" i="9"/>
  <c r="E50" i="9" s="1"/>
  <c r="I29" i="9"/>
  <c r="F29" i="9"/>
  <c r="F49" i="9" s="1"/>
  <c r="F69" i="9" s="1"/>
  <c r="F89" i="9" s="1"/>
  <c r="F109" i="9" s="1"/>
  <c r="F129" i="9" s="1"/>
  <c r="F149" i="9" s="1"/>
  <c r="E29" i="9"/>
  <c r="E49" i="9" s="1"/>
  <c r="I28" i="9"/>
  <c r="F28" i="9"/>
  <c r="F48" i="9" s="1"/>
  <c r="F68" i="9" s="1"/>
  <c r="F88" i="9" s="1"/>
  <c r="F108" i="9" s="1"/>
  <c r="F128" i="9" s="1"/>
  <c r="F148" i="9" s="1"/>
  <c r="E28" i="9"/>
  <c r="E48" i="9" s="1"/>
  <c r="I27" i="9"/>
  <c r="F27" i="9"/>
  <c r="F47" i="9" s="1"/>
  <c r="F67" i="9" s="1"/>
  <c r="F87" i="9" s="1"/>
  <c r="F107" i="9" s="1"/>
  <c r="F127" i="9" s="1"/>
  <c r="F147" i="9" s="1"/>
  <c r="E27" i="9"/>
  <c r="E47" i="9" s="1"/>
  <c r="I26" i="9"/>
  <c r="F26" i="9"/>
  <c r="F46" i="9" s="1"/>
  <c r="F66" i="9" s="1"/>
  <c r="F86" i="9" s="1"/>
  <c r="F106" i="9" s="1"/>
  <c r="F126" i="9" s="1"/>
  <c r="F146" i="9" s="1"/>
  <c r="E26" i="9"/>
  <c r="E46" i="9" s="1"/>
  <c r="I25" i="9"/>
  <c r="F25" i="9"/>
  <c r="F45" i="9" s="1"/>
  <c r="F65" i="9" s="1"/>
  <c r="F85" i="9" s="1"/>
  <c r="F105" i="9" s="1"/>
  <c r="F125" i="9" s="1"/>
  <c r="F145" i="9" s="1"/>
  <c r="E25" i="9"/>
  <c r="E45" i="9" s="1"/>
  <c r="I24" i="9"/>
  <c r="F24" i="9"/>
  <c r="F44" i="9" s="1"/>
  <c r="F64" i="9" s="1"/>
  <c r="F84" i="9" s="1"/>
  <c r="F104" i="9" s="1"/>
  <c r="F124" i="9" s="1"/>
  <c r="F144" i="9" s="1"/>
  <c r="E24" i="9"/>
  <c r="E44" i="9" s="1"/>
  <c r="I23" i="9"/>
  <c r="F23" i="9"/>
  <c r="F43" i="9" s="1"/>
  <c r="F63" i="9" s="1"/>
  <c r="F83" i="9" s="1"/>
  <c r="F103" i="9" s="1"/>
  <c r="F123" i="9" s="1"/>
  <c r="F143" i="9" s="1"/>
  <c r="E23" i="9"/>
  <c r="E43" i="9" s="1"/>
  <c r="I22" i="9"/>
  <c r="G22" i="9"/>
  <c r="I21" i="9"/>
  <c r="G21" i="9"/>
  <c r="I20" i="9"/>
  <c r="G20" i="9"/>
  <c r="I19" i="9"/>
  <c r="G19" i="9"/>
  <c r="I18" i="9"/>
  <c r="G18" i="9"/>
  <c r="I17" i="9"/>
  <c r="G17" i="9"/>
  <c r="I16" i="9"/>
  <c r="G16" i="9"/>
  <c r="I15" i="9"/>
  <c r="G15" i="9"/>
  <c r="I14" i="9"/>
  <c r="G14" i="9"/>
  <c r="I13" i="9"/>
  <c r="G13" i="9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I3" i="9"/>
  <c r="G3" i="9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F24" i="8"/>
  <c r="F44" i="8" s="1"/>
  <c r="F64" i="8" s="1"/>
  <c r="F84" i="8" s="1"/>
  <c r="F104" i="8" s="1"/>
  <c r="F124" i="8" s="1"/>
  <c r="F144" i="8" s="1"/>
  <c r="F25" i="8"/>
  <c r="F45" i="8" s="1"/>
  <c r="F65" i="8" s="1"/>
  <c r="F85" i="8" s="1"/>
  <c r="F105" i="8" s="1"/>
  <c r="F125" i="8" s="1"/>
  <c r="F145" i="8" s="1"/>
  <c r="F26" i="8"/>
  <c r="F46" i="8" s="1"/>
  <c r="F66" i="8" s="1"/>
  <c r="F86" i="8" s="1"/>
  <c r="F106" i="8" s="1"/>
  <c r="F126" i="8" s="1"/>
  <c r="F146" i="8" s="1"/>
  <c r="F27" i="8"/>
  <c r="F47" i="8" s="1"/>
  <c r="F67" i="8" s="1"/>
  <c r="F87" i="8" s="1"/>
  <c r="F107" i="8" s="1"/>
  <c r="F127" i="8" s="1"/>
  <c r="F147" i="8" s="1"/>
  <c r="F28" i="8"/>
  <c r="F48" i="8" s="1"/>
  <c r="F68" i="8" s="1"/>
  <c r="F88" i="8" s="1"/>
  <c r="F108" i="8" s="1"/>
  <c r="F128" i="8" s="1"/>
  <c r="F148" i="8" s="1"/>
  <c r="F29" i="8"/>
  <c r="F49" i="8" s="1"/>
  <c r="F69" i="8" s="1"/>
  <c r="F89" i="8" s="1"/>
  <c r="F109" i="8" s="1"/>
  <c r="F129" i="8" s="1"/>
  <c r="F149" i="8" s="1"/>
  <c r="F30" i="8"/>
  <c r="F50" i="8" s="1"/>
  <c r="F70" i="8" s="1"/>
  <c r="F90" i="8" s="1"/>
  <c r="F110" i="8" s="1"/>
  <c r="F130" i="8" s="1"/>
  <c r="F150" i="8" s="1"/>
  <c r="F31" i="8"/>
  <c r="F51" i="8" s="1"/>
  <c r="F71" i="8" s="1"/>
  <c r="F91" i="8" s="1"/>
  <c r="F111" i="8" s="1"/>
  <c r="F131" i="8" s="1"/>
  <c r="F151" i="8" s="1"/>
  <c r="F32" i="8"/>
  <c r="F52" i="8" s="1"/>
  <c r="F72" i="8" s="1"/>
  <c r="F92" i="8" s="1"/>
  <c r="F112" i="8" s="1"/>
  <c r="F132" i="8" s="1"/>
  <c r="F152" i="8" s="1"/>
  <c r="F33" i="8"/>
  <c r="F53" i="8" s="1"/>
  <c r="F73" i="8" s="1"/>
  <c r="F93" i="8" s="1"/>
  <c r="F113" i="8" s="1"/>
  <c r="F133" i="8" s="1"/>
  <c r="F153" i="8" s="1"/>
  <c r="F34" i="8"/>
  <c r="F54" i="8" s="1"/>
  <c r="F74" i="8" s="1"/>
  <c r="F94" i="8" s="1"/>
  <c r="F114" i="8" s="1"/>
  <c r="F134" i="8" s="1"/>
  <c r="F154" i="8" s="1"/>
  <c r="F35" i="8"/>
  <c r="F55" i="8" s="1"/>
  <c r="F75" i="8" s="1"/>
  <c r="F95" i="8" s="1"/>
  <c r="F115" i="8" s="1"/>
  <c r="F135" i="8" s="1"/>
  <c r="F155" i="8" s="1"/>
  <c r="F36" i="8"/>
  <c r="F56" i="8" s="1"/>
  <c r="F76" i="8" s="1"/>
  <c r="F96" i="8" s="1"/>
  <c r="F116" i="8" s="1"/>
  <c r="F136" i="8" s="1"/>
  <c r="F156" i="8" s="1"/>
  <c r="F37" i="8"/>
  <c r="F57" i="8" s="1"/>
  <c r="F77" i="8" s="1"/>
  <c r="F97" i="8" s="1"/>
  <c r="F117" i="8" s="1"/>
  <c r="F137" i="8" s="1"/>
  <c r="F157" i="8" s="1"/>
  <c r="F38" i="8"/>
  <c r="F58" i="8" s="1"/>
  <c r="F78" i="8" s="1"/>
  <c r="F98" i="8" s="1"/>
  <c r="F118" i="8" s="1"/>
  <c r="F138" i="8" s="1"/>
  <c r="F158" i="8" s="1"/>
  <c r="F39" i="8"/>
  <c r="F59" i="8" s="1"/>
  <c r="F79" i="8" s="1"/>
  <c r="F99" i="8" s="1"/>
  <c r="F119" i="8" s="1"/>
  <c r="F139" i="8" s="1"/>
  <c r="F159" i="8" s="1"/>
  <c r="F40" i="8"/>
  <c r="F60" i="8" s="1"/>
  <c r="F80" i="8" s="1"/>
  <c r="F100" i="8" s="1"/>
  <c r="F120" i="8" s="1"/>
  <c r="F140" i="8" s="1"/>
  <c r="F160" i="8" s="1"/>
  <c r="F41" i="8"/>
  <c r="F61" i="8" s="1"/>
  <c r="F81" i="8" s="1"/>
  <c r="F101" i="8" s="1"/>
  <c r="F121" i="8" s="1"/>
  <c r="F141" i="8" s="1"/>
  <c r="F161" i="8" s="1"/>
  <c r="F42" i="8"/>
  <c r="F62" i="8" s="1"/>
  <c r="F82" i="8" s="1"/>
  <c r="F102" i="8" s="1"/>
  <c r="F122" i="8" s="1"/>
  <c r="F142" i="8" s="1"/>
  <c r="F162" i="8" s="1"/>
  <c r="F23" i="8"/>
  <c r="F43" i="8" s="1"/>
  <c r="F63" i="8" s="1"/>
  <c r="F83" i="8" s="1"/>
  <c r="F103" i="8" s="1"/>
  <c r="F123" i="8" s="1"/>
  <c r="F143" i="8" s="1"/>
  <c r="I2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3" i="8"/>
  <c r="M8" i="7"/>
  <c r="M9" i="7"/>
  <c r="M10" i="7"/>
  <c r="M11" i="7"/>
  <c r="N8" i="7"/>
  <c r="N9" i="7"/>
  <c r="N10" i="7"/>
  <c r="N11" i="7"/>
  <c r="N12" i="7"/>
  <c r="N7" i="7"/>
  <c r="M7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7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47" i="7"/>
  <c r="C11" i="5"/>
  <c r="M12" i="7"/>
  <c r="G42" i="8" l="1"/>
  <c r="G40" i="8"/>
  <c r="G38" i="8"/>
  <c r="G36" i="8"/>
  <c r="G34" i="8"/>
  <c r="G32" i="8"/>
  <c r="G30" i="8"/>
  <c r="G28" i="8"/>
  <c r="G26" i="8"/>
  <c r="G24" i="8"/>
  <c r="G23" i="8"/>
  <c r="G41" i="8"/>
  <c r="G39" i="8"/>
  <c r="G37" i="8"/>
  <c r="G35" i="8"/>
  <c r="G33" i="8"/>
  <c r="G31" i="8"/>
  <c r="G29" i="8"/>
  <c r="G27" i="8"/>
  <c r="G25" i="8"/>
  <c r="E63" i="9"/>
  <c r="G43" i="9"/>
  <c r="E65" i="9"/>
  <c r="G45" i="9"/>
  <c r="E67" i="9"/>
  <c r="G47" i="9"/>
  <c r="E69" i="9"/>
  <c r="G49" i="9"/>
  <c r="E71" i="9"/>
  <c r="G51" i="9"/>
  <c r="E73" i="9"/>
  <c r="G53" i="9"/>
  <c r="E75" i="9"/>
  <c r="G55" i="9"/>
  <c r="E77" i="9"/>
  <c r="G57" i="9"/>
  <c r="E79" i="9"/>
  <c r="G59" i="9"/>
  <c r="E81" i="9"/>
  <c r="G61" i="9"/>
  <c r="E64" i="9"/>
  <c r="G44" i="9"/>
  <c r="E66" i="9"/>
  <c r="G46" i="9"/>
  <c r="E68" i="9"/>
  <c r="G48" i="9"/>
  <c r="E70" i="9"/>
  <c r="G50" i="9"/>
  <c r="E72" i="9"/>
  <c r="G52" i="9"/>
  <c r="E74" i="9"/>
  <c r="G54" i="9"/>
  <c r="E76" i="9"/>
  <c r="G56" i="9"/>
  <c r="E78" i="9"/>
  <c r="G58" i="9"/>
  <c r="E80" i="9"/>
  <c r="G60" i="9"/>
  <c r="E82" i="9"/>
  <c r="G6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4" i="8" l="1"/>
  <c r="G46" i="8"/>
  <c r="G48" i="8"/>
  <c r="G50" i="8"/>
  <c r="G52" i="8"/>
  <c r="G54" i="8"/>
  <c r="G56" i="8"/>
  <c r="G58" i="8"/>
  <c r="G60" i="8"/>
  <c r="G62" i="8"/>
  <c r="G45" i="8"/>
  <c r="G47" i="8"/>
  <c r="G49" i="8"/>
  <c r="G51" i="8"/>
  <c r="G53" i="8"/>
  <c r="G55" i="8"/>
  <c r="G57" i="8"/>
  <c r="G59" i="8"/>
  <c r="G61" i="8"/>
  <c r="G43" i="8"/>
  <c r="E101" i="9"/>
  <c r="G81" i="9"/>
  <c r="E99" i="9"/>
  <c r="G79" i="9"/>
  <c r="E97" i="9"/>
  <c r="G77" i="9"/>
  <c r="E95" i="9"/>
  <c r="G75" i="9"/>
  <c r="E93" i="9"/>
  <c r="G73" i="9"/>
  <c r="E91" i="9"/>
  <c r="G71" i="9"/>
  <c r="E89" i="9"/>
  <c r="G69" i="9"/>
  <c r="E87" i="9"/>
  <c r="G67" i="9"/>
  <c r="E85" i="9"/>
  <c r="G65" i="9"/>
  <c r="E83" i="9"/>
  <c r="G63" i="9"/>
  <c r="E102" i="9"/>
  <c r="G82" i="9"/>
  <c r="E100" i="9"/>
  <c r="G80" i="9"/>
  <c r="E98" i="9"/>
  <c r="G78" i="9"/>
  <c r="E96" i="9"/>
  <c r="G76" i="9"/>
  <c r="E94" i="9"/>
  <c r="G74" i="9"/>
  <c r="E92" i="9"/>
  <c r="G72" i="9"/>
  <c r="E90" i="9"/>
  <c r="G70" i="9"/>
  <c r="E88" i="9"/>
  <c r="G68" i="9"/>
  <c r="E86" i="9"/>
  <c r="G66" i="9"/>
  <c r="E84" i="9"/>
  <c r="G64" i="9"/>
  <c r="G63" i="8" l="1"/>
  <c r="G81" i="8"/>
  <c r="G79" i="8"/>
  <c r="G77" i="8"/>
  <c r="G75" i="8"/>
  <c r="G73" i="8"/>
  <c r="G71" i="8"/>
  <c r="G69" i="8"/>
  <c r="G67" i="8"/>
  <c r="G65" i="8"/>
  <c r="G82" i="8"/>
  <c r="G80" i="8"/>
  <c r="G78" i="8"/>
  <c r="G76" i="8"/>
  <c r="G74" i="8"/>
  <c r="G72" i="8"/>
  <c r="G70" i="8"/>
  <c r="G68" i="8"/>
  <c r="G66" i="8"/>
  <c r="G64" i="8"/>
  <c r="E104" i="9"/>
  <c r="G84" i="9"/>
  <c r="E106" i="9"/>
  <c r="G86" i="9"/>
  <c r="E108" i="9"/>
  <c r="G88" i="9"/>
  <c r="G90" i="9"/>
  <c r="E110" i="9"/>
  <c r="G92" i="9"/>
  <c r="E112" i="9"/>
  <c r="G94" i="9"/>
  <c r="E114" i="9"/>
  <c r="G96" i="9"/>
  <c r="E116" i="9"/>
  <c r="E118" i="9"/>
  <c r="G98" i="9"/>
  <c r="E120" i="9"/>
  <c r="G100" i="9"/>
  <c r="E122" i="9"/>
  <c r="G102" i="9"/>
  <c r="E103" i="9"/>
  <c r="G83" i="9"/>
  <c r="E105" i="9"/>
  <c r="G85" i="9"/>
  <c r="E107" i="9"/>
  <c r="G87" i="9"/>
  <c r="E109" i="9"/>
  <c r="G89" i="9"/>
  <c r="E111" i="9"/>
  <c r="G91" i="9"/>
  <c r="E113" i="9"/>
  <c r="G93" i="9"/>
  <c r="E115" i="9"/>
  <c r="G95" i="9"/>
  <c r="E117" i="9"/>
  <c r="G97" i="9"/>
  <c r="E119" i="9"/>
  <c r="G99" i="9"/>
  <c r="E121" i="9"/>
  <c r="G101" i="9"/>
  <c r="G84" i="8" l="1"/>
  <c r="G86" i="8"/>
  <c r="G88" i="8"/>
  <c r="G90" i="8"/>
  <c r="G92" i="8"/>
  <c r="G94" i="8"/>
  <c r="G96" i="8"/>
  <c r="G98" i="8"/>
  <c r="G100" i="8"/>
  <c r="G102" i="8"/>
  <c r="G85" i="8"/>
  <c r="G87" i="8"/>
  <c r="G89" i="8"/>
  <c r="G91" i="8"/>
  <c r="G93" i="8"/>
  <c r="G95" i="8"/>
  <c r="G97" i="8"/>
  <c r="G99" i="8"/>
  <c r="G101" i="8"/>
  <c r="G83" i="8"/>
  <c r="E136" i="9"/>
  <c r="G116" i="9"/>
  <c r="E134" i="9"/>
  <c r="G114" i="9"/>
  <c r="E132" i="9"/>
  <c r="G112" i="9"/>
  <c r="E130" i="9"/>
  <c r="G110" i="9"/>
  <c r="E141" i="9"/>
  <c r="G121" i="9"/>
  <c r="E139" i="9"/>
  <c r="G119" i="9"/>
  <c r="E137" i="9"/>
  <c r="G117" i="9"/>
  <c r="E135" i="9"/>
  <c r="G115" i="9"/>
  <c r="E133" i="9"/>
  <c r="G113" i="9"/>
  <c r="E131" i="9"/>
  <c r="G111" i="9"/>
  <c r="E129" i="9"/>
  <c r="G109" i="9"/>
  <c r="E127" i="9"/>
  <c r="G107" i="9"/>
  <c r="E125" i="9"/>
  <c r="G105" i="9"/>
  <c r="E123" i="9"/>
  <c r="G103" i="9"/>
  <c r="E142" i="9"/>
  <c r="G122" i="9"/>
  <c r="E140" i="9"/>
  <c r="G120" i="9"/>
  <c r="E138" i="9"/>
  <c r="G118" i="9"/>
  <c r="E128" i="9"/>
  <c r="G108" i="9"/>
  <c r="E126" i="9"/>
  <c r="G106" i="9"/>
  <c r="E124" i="9"/>
  <c r="G104" i="9"/>
  <c r="G103" i="8" l="1"/>
  <c r="G121" i="8"/>
  <c r="G119" i="8"/>
  <c r="G117" i="8"/>
  <c r="G115" i="8"/>
  <c r="G113" i="8"/>
  <c r="G111" i="8"/>
  <c r="G109" i="8"/>
  <c r="G107" i="8"/>
  <c r="G105" i="8"/>
  <c r="G122" i="8"/>
  <c r="G120" i="8"/>
  <c r="G118" i="8"/>
  <c r="G116" i="8"/>
  <c r="G114" i="8"/>
  <c r="G112" i="8"/>
  <c r="G110" i="8"/>
  <c r="G108" i="8"/>
  <c r="G106" i="8"/>
  <c r="G104" i="8"/>
  <c r="E150" i="9"/>
  <c r="G150" i="9" s="1"/>
  <c r="G130" i="9"/>
  <c r="E152" i="9"/>
  <c r="G152" i="9" s="1"/>
  <c r="G132" i="9"/>
  <c r="E154" i="9"/>
  <c r="G154" i="9" s="1"/>
  <c r="G134" i="9"/>
  <c r="E156" i="9"/>
  <c r="G156" i="9" s="1"/>
  <c r="G136" i="9"/>
  <c r="E144" i="9"/>
  <c r="G144" i="9" s="1"/>
  <c r="G124" i="9"/>
  <c r="E146" i="9"/>
  <c r="G146" i="9" s="1"/>
  <c r="G126" i="9"/>
  <c r="E148" i="9"/>
  <c r="G148" i="9" s="1"/>
  <c r="G128" i="9"/>
  <c r="E158" i="9"/>
  <c r="G158" i="9" s="1"/>
  <c r="G138" i="9"/>
  <c r="E160" i="9"/>
  <c r="G160" i="9" s="1"/>
  <c r="G140" i="9"/>
  <c r="E162" i="9"/>
  <c r="G162" i="9" s="1"/>
  <c r="G142" i="9"/>
  <c r="E143" i="9"/>
  <c r="G143" i="9" s="1"/>
  <c r="G123" i="9"/>
  <c r="E145" i="9"/>
  <c r="G145" i="9" s="1"/>
  <c r="G125" i="9"/>
  <c r="E147" i="9"/>
  <c r="G147" i="9" s="1"/>
  <c r="G127" i="9"/>
  <c r="E149" i="9"/>
  <c r="G149" i="9" s="1"/>
  <c r="G129" i="9"/>
  <c r="E151" i="9"/>
  <c r="G151" i="9" s="1"/>
  <c r="G131" i="9"/>
  <c r="E153" i="9"/>
  <c r="G153" i="9" s="1"/>
  <c r="G133" i="9"/>
  <c r="E155" i="9"/>
  <c r="G155" i="9" s="1"/>
  <c r="G135" i="9"/>
  <c r="E157" i="9"/>
  <c r="G157" i="9" s="1"/>
  <c r="G137" i="9"/>
  <c r="E159" i="9"/>
  <c r="G159" i="9" s="1"/>
  <c r="G139" i="9"/>
  <c r="E161" i="9"/>
  <c r="G161" i="9" s="1"/>
  <c r="G141" i="9"/>
  <c r="G124" i="8" l="1"/>
  <c r="G144" i="8"/>
  <c r="G126" i="8"/>
  <c r="G146" i="8"/>
  <c r="G128" i="8"/>
  <c r="G148" i="8"/>
  <c r="G130" i="8"/>
  <c r="G150" i="8"/>
  <c r="G132" i="8"/>
  <c r="G152" i="8"/>
  <c r="G134" i="8"/>
  <c r="G154" i="8"/>
  <c r="G136" i="8"/>
  <c r="G156" i="8"/>
  <c r="G138" i="8"/>
  <c r="G158" i="8"/>
  <c r="G140" i="8"/>
  <c r="G160" i="8"/>
  <c r="G142" i="8"/>
  <c r="G162" i="8"/>
  <c r="G125" i="8"/>
  <c r="G145" i="8"/>
  <c r="G127" i="8"/>
  <c r="G147" i="8"/>
  <c r="G129" i="8"/>
  <c r="G149" i="8"/>
  <c r="G131" i="8"/>
  <c r="G151" i="8"/>
  <c r="G133" i="8"/>
  <c r="G153" i="8"/>
  <c r="G135" i="8"/>
  <c r="G155" i="8"/>
  <c r="G137" i="8"/>
  <c r="G157" i="8"/>
  <c r="G139" i="8"/>
  <c r="G159" i="8"/>
  <c r="G141" i="8"/>
  <c r="G161" i="8"/>
  <c r="G123" i="8"/>
  <c r="G143" i="8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I45" i="2" l="1"/>
  <c r="H45" i="2"/>
  <c r="G45" i="2"/>
  <c r="F45" i="2"/>
  <c r="E45" i="2"/>
  <c r="D45" i="2"/>
  <c r="C45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I28" i="2"/>
  <c r="H28" i="2"/>
  <c r="G28" i="2"/>
  <c r="E28" i="2"/>
  <c r="D28" i="2"/>
  <c r="C28" i="2"/>
  <c r="C29" i="2"/>
  <c r="F28" i="2"/>
  <c r="I23" i="2"/>
  <c r="H23" i="2"/>
  <c r="G23" i="2"/>
  <c r="F23" i="2"/>
  <c r="E23" i="2"/>
  <c r="D23" i="2"/>
  <c r="C23" i="2"/>
  <c r="I22" i="2"/>
  <c r="H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F17" i="2"/>
  <c r="E17" i="2"/>
  <c r="D17" i="2"/>
  <c r="C17" i="2"/>
  <c r="N110" i="5"/>
  <c r="D73" i="2"/>
  <c r="E73" i="2"/>
  <c r="F73" i="2"/>
  <c r="G73" i="2"/>
  <c r="H73" i="2"/>
  <c r="I73" i="2"/>
  <c r="J73" i="2"/>
  <c r="D74" i="2"/>
  <c r="E74" i="2"/>
  <c r="F74" i="2"/>
  <c r="G74" i="2"/>
  <c r="H74" i="2"/>
  <c r="I74" i="2"/>
  <c r="J74" i="2"/>
  <c r="D75" i="2"/>
  <c r="E75" i="2"/>
  <c r="F75" i="2"/>
  <c r="G75" i="2"/>
  <c r="H75" i="2"/>
  <c r="I75" i="2"/>
  <c r="J75" i="2"/>
  <c r="D76" i="2"/>
  <c r="E76" i="2"/>
  <c r="F76" i="2"/>
  <c r="G76" i="2"/>
  <c r="H76" i="2"/>
  <c r="I76" i="2"/>
  <c r="J76" i="2"/>
  <c r="D77" i="2"/>
  <c r="E77" i="2"/>
  <c r="F77" i="2"/>
  <c r="G77" i="2"/>
  <c r="H77" i="2"/>
  <c r="I77" i="2"/>
  <c r="J77" i="2"/>
  <c r="D78" i="2"/>
  <c r="E78" i="2"/>
  <c r="F78" i="2"/>
  <c r="G78" i="2"/>
  <c r="H78" i="2"/>
  <c r="I78" i="2"/>
  <c r="J78" i="2"/>
  <c r="D79" i="2"/>
  <c r="E79" i="2"/>
  <c r="F79" i="2"/>
  <c r="G79" i="2"/>
  <c r="H79" i="2"/>
  <c r="I79" i="2"/>
  <c r="J79" i="2"/>
  <c r="D80" i="2"/>
  <c r="E80" i="2"/>
  <c r="F80" i="2"/>
  <c r="G80" i="2"/>
  <c r="H80" i="2"/>
  <c r="I80" i="2"/>
  <c r="J80" i="2"/>
  <c r="D81" i="2"/>
  <c r="E81" i="2"/>
  <c r="F81" i="2"/>
  <c r="G81" i="2"/>
  <c r="H81" i="2"/>
  <c r="I81" i="2"/>
  <c r="J81" i="2"/>
  <c r="D82" i="2"/>
  <c r="E82" i="2"/>
  <c r="F82" i="2"/>
  <c r="G82" i="2"/>
  <c r="H82" i="2"/>
  <c r="I82" i="2"/>
  <c r="J82" i="2"/>
  <c r="D83" i="2"/>
  <c r="E83" i="2"/>
  <c r="F83" i="2"/>
  <c r="G83" i="2"/>
  <c r="H83" i="2"/>
  <c r="I83" i="2"/>
  <c r="J83" i="2"/>
  <c r="D84" i="2"/>
  <c r="E84" i="2"/>
  <c r="F84" i="2"/>
  <c r="G84" i="2"/>
  <c r="H84" i="2"/>
  <c r="I84" i="2"/>
  <c r="J84" i="2"/>
  <c r="D85" i="2"/>
  <c r="E85" i="2"/>
  <c r="F85" i="2"/>
  <c r="G85" i="2"/>
  <c r="H85" i="2"/>
  <c r="I85" i="2"/>
  <c r="J85" i="2"/>
  <c r="D86" i="2"/>
  <c r="E86" i="2"/>
  <c r="F86" i="2"/>
  <c r="G86" i="2"/>
  <c r="H86" i="2"/>
  <c r="I86" i="2"/>
  <c r="J86" i="2"/>
  <c r="D87" i="2"/>
  <c r="E87" i="2"/>
  <c r="F87" i="2"/>
  <c r="G87" i="2"/>
  <c r="H87" i="2"/>
  <c r="I87" i="2"/>
  <c r="J87" i="2"/>
  <c r="D88" i="2"/>
  <c r="E88" i="2"/>
  <c r="F88" i="2"/>
  <c r="G88" i="2"/>
  <c r="H88" i="2"/>
  <c r="I88" i="2"/>
  <c r="J88" i="2"/>
  <c r="D89" i="2"/>
  <c r="E89" i="2"/>
  <c r="F89" i="2"/>
  <c r="G89" i="2"/>
  <c r="H89" i="2"/>
  <c r="I89" i="2"/>
  <c r="J89" i="2"/>
  <c r="D90" i="2"/>
  <c r="E90" i="2"/>
  <c r="F90" i="2"/>
  <c r="G90" i="2"/>
  <c r="H90" i="2"/>
  <c r="I90" i="2"/>
  <c r="J90" i="2"/>
  <c r="D91" i="2"/>
  <c r="E91" i="2"/>
  <c r="F91" i="2"/>
  <c r="G91" i="2"/>
  <c r="H91" i="2"/>
  <c r="I91" i="2"/>
  <c r="J91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D72" i="2"/>
  <c r="E72" i="2"/>
  <c r="F72" i="2"/>
  <c r="G72" i="2"/>
  <c r="H72" i="2"/>
  <c r="I72" i="2"/>
  <c r="J72" i="2"/>
  <c r="C72" i="2"/>
  <c r="D2" i="5"/>
  <c r="E50" i="2"/>
  <c r="F50" i="2" s="1"/>
  <c r="G50" i="2" s="1"/>
  <c r="H50" i="2" s="1"/>
  <c r="I50" i="2" s="1"/>
  <c r="J50" i="2" s="1"/>
  <c r="E51" i="2"/>
  <c r="F51" i="2" s="1"/>
  <c r="G51" i="2" s="1"/>
  <c r="H51" i="2" s="1"/>
  <c r="I51" i="2" s="1"/>
  <c r="J51" i="2" s="1"/>
  <c r="E52" i="2"/>
  <c r="F52" i="2" s="1"/>
  <c r="G52" i="2" s="1"/>
  <c r="H52" i="2" s="1"/>
  <c r="I52" i="2" s="1"/>
  <c r="J52" i="2" s="1"/>
  <c r="E53" i="2"/>
  <c r="F53" i="2" s="1"/>
  <c r="G53" i="2" s="1"/>
  <c r="H53" i="2" s="1"/>
  <c r="I53" i="2" s="1"/>
  <c r="J53" i="2" s="1"/>
  <c r="E54" i="2"/>
  <c r="F54" i="2" s="1"/>
  <c r="G54" i="2" s="1"/>
  <c r="H54" i="2" s="1"/>
  <c r="I54" i="2" s="1"/>
  <c r="J54" i="2" s="1"/>
  <c r="E55" i="2"/>
  <c r="F55" i="2" s="1"/>
  <c r="G55" i="2" s="1"/>
  <c r="H55" i="2" s="1"/>
  <c r="I55" i="2" s="1"/>
  <c r="J55" i="2" s="1"/>
  <c r="E56" i="2"/>
  <c r="F56" i="2" s="1"/>
  <c r="G56" i="2" s="1"/>
  <c r="H56" i="2" s="1"/>
  <c r="I56" i="2" s="1"/>
  <c r="J56" i="2" s="1"/>
  <c r="E57" i="2"/>
  <c r="F57" i="2" s="1"/>
  <c r="G57" i="2" s="1"/>
  <c r="H57" i="2" s="1"/>
  <c r="I57" i="2" s="1"/>
  <c r="J57" i="2" s="1"/>
  <c r="E58" i="2"/>
  <c r="F58" i="2" s="1"/>
  <c r="G58" i="2" s="1"/>
  <c r="H58" i="2" s="1"/>
  <c r="I58" i="2" s="1"/>
  <c r="J58" i="2" s="1"/>
  <c r="E59" i="2"/>
  <c r="F59" i="2" s="1"/>
  <c r="G59" i="2" s="1"/>
  <c r="H59" i="2" s="1"/>
  <c r="I59" i="2" s="1"/>
  <c r="J59" i="2" s="1"/>
  <c r="E60" i="2"/>
  <c r="F60" i="2" s="1"/>
  <c r="G60" i="2" s="1"/>
  <c r="H60" i="2" s="1"/>
  <c r="I60" i="2" s="1"/>
  <c r="J60" i="2" s="1"/>
  <c r="E61" i="2"/>
  <c r="F61" i="2" s="1"/>
  <c r="G61" i="2" s="1"/>
  <c r="H61" i="2" s="1"/>
  <c r="I61" i="2" s="1"/>
  <c r="J61" i="2" s="1"/>
  <c r="E62" i="2"/>
  <c r="F62" i="2" s="1"/>
  <c r="G62" i="2" s="1"/>
  <c r="H62" i="2" s="1"/>
  <c r="I62" i="2" s="1"/>
  <c r="J62" i="2" s="1"/>
  <c r="E63" i="2"/>
  <c r="F63" i="2" s="1"/>
  <c r="G63" i="2" s="1"/>
  <c r="H63" i="2" s="1"/>
  <c r="I63" i="2" s="1"/>
  <c r="J63" i="2" s="1"/>
  <c r="E64" i="2"/>
  <c r="F64" i="2" s="1"/>
  <c r="G64" i="2" s="1"/>
  <c r="H64" i="2" s="1"/>
  <c r="I64" i="2" s="1"/>
  <c r="J64" i="2" s="1"/>
  <c r="E65" i="2"/>
  <c r="F65" i="2" s="1"/>
  <c r="G65" i="2" s="1"/>
  <c r="H65" i="2" s="1"/>
  <c r="I65" i="2" s="1"/>
  <c r="J65" i="2" s="1"/>
  <c r="E66" i="2"/>
  <c r="F66" i="2" s="1"/>
  <c r="G66" i="2" s="1"/>
  <c r="H66" i="2" s="1"/>
  <c r="I66" i="2" s="1"/>
  <c r="J66" i="2" s="1"/>
  <c r="E67" i="2"/>
  <c r="F67" i="2" s="1"/>
  <c r="G67" i="2" s="1"/>
  <c r="H67" i="2" s="1"/>
  <c r="I67" i="2" s="1"/>
  <c r="J67" i="2" s="1"/>
  <c r="E68" i="2"/>
  <c r="F68" i="2" s="1"/>
  <c r="G68" i="2" s="1"/>
  <c r="H68" i="2" s="1"/>
  <c r="I68" i="2" s="1"/>
  <c r="J68" i="2" s="1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E49" i="2"/>
  <c r="F49" i="2" s="1"/>
  <c r="G49" i="2" s="1"/>
  <c r="H49" i="2" s="1"/>
  <c r="I49" i="2" s="1"/>
  <c r="J49" i="2" s="1"/>
  <c r="D49" i="2"/>
  <c r="C51" i="2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50" i="2"/>
  <c r="D44" i="2"/>
  <c r="E44" i="2"/>
  <c r="F44" i="2"/>
  <c r="G44" i="2"/>
  <c r="H44" i="2"/>
  <c r="I44" i="2"/>
  <c r="C44" i="2"/>
  <c r="L4" i="3"/>
  <c r="L5" i="3"/>
  <c r="L6" i="3"/>
  <c r="L7" i="3"/>
  <c r="L8" i="3"/>
  <c r="L3" i="3"/>
  <c r="J29" i="2"/>
  <c r="K29" i="2"/>
  <c r="L29" i="2"/>
  <c r="J30" i="2"/>
  <c r="K30" i="2"/>
  <c r="L30" i="2"/>
  <c r="L28" i="2"/>
  <c r="K28" i="2"/>
  <c r="J28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17" i="2"/>
  <c r="K17" i="2"/>
  <c r="J17" i="2"/>
  <c r="J5" i="2"/>
  <c r="J6" i="2"/>
  <c r="J7" i="2"/>
  <c r="J8" i="2"/>
  <c r="J9" i="2"/>
  <c r="J10" i="2"/>
  <c r="J11" i="2"/>
  <c r="J12" i="2"/>
  <c r="J13" i="2"/>
  <c r="J4" i="2"/>
  <c r="K5" i="2"/>
  <c r="K6" i="2"/>
  <c r="K7" i="2"/>
  <c r="K8" i="2"/>
  <c r="K9" i="2"/>
  <c r="K10" i="2"/>
  <c r="K11" i="2"/>
  <c r="K12" i="2"/>
  <c r="K13" i="2"/>
  <c r="K4" i="2"/>
  <c r="L5" i="2"/>
  <c r="L6" i="2"/>
  <c r="L7" i="2"/>
  <c r="L8" i="2"/>
  <c r="L9" i="2"/>
  <c r="L10" i="2"/>
  <c r="L11" i="2"/>
  <c r="L12" i="2"/>
  <c r="L13" i="2"/>
  <c r="L4" i="2"/>
  <c r="C2" i="5"/>
  <c r="H4" i="8" l="1"/>
  <c r="H6" i="8"/>
  <c r="H8" i="8"/>
  <c r="H10" i="8"/>
  <c r="H12" i="8"/>
  <c r="H14" i="8"/>
  <c r="H16" i="8"/>
  <c r="H18" i="8"/>
  <c r="H20" i="8"/>
  <c r="H22" i="8"/>
  <c r="H24" i="8"/>
  <c r="H26" i="8"/>
  <c r="H28" i="8"/>
  <c r="H30" i="8"/>
  <c r="H32" i="8"/>
  <c r="H34" i="8"/>
  <c r="H36" i="8"/>
  <c r="H38" i="8"/>
  <c r="H40" i="8"/>
  <c r="H42" i="8"/>
  <c r="H44" i="8"/>
  <c r="H46" i="8"/>
  <c r="H48" i="8"/>
  <c r="H50" i="8"/>
  <c r="H52" i="8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H134" i="8"/>
  <c r="H136" i="8"/>
  <c r="H138" i="8"/>
  <c r="H140" i="8"/>
  <c r="H142" i="8"/>
  <c r="H144" i="8"/>
  <c r="H146" i="8"/>
  <c r="H148" i="8"/>
  <c r="H150" i="8"/>
  <c r="H152" i="8"/>
  <c r="H154" i="8"/>
  <c r="H156" i="8"/>
  <c r="H158" i="8"/>
  <c r="H160" i="8"/>
  <c r="H162" i="8"/>
  <c r="H5" i="8"/>
  <c r="H7" i="8"/>
  <c r="H9" i="8"/>
  <c r="H11" i="8"/>
  <c r="H13" i="8"/>
  <c r="H15" i="8"/>
  <c r="H17" i="8"/>
  <c r="H19" i="8"/>
  <c r="H21" i="8"/>
  <c r="H23" i="8"/>
  <c r="H25" i="8"/>
  <c r="H27" i="8"/>
  <c r="H29" i="8"/>
  <c r="H31" i="8"/>
  <c r="H33" i="8"/>
  <c r="H35" i="8"/>
  <c r="H37" i="8"/>
  <c r="H39" i="8"/>
  <c r="H41" i="8"/>
  <c r="H43" i="8"/>
  <c r="H45" i="8"/>
  <c r="H47" i="8"/>
  <c r="H49" i="8"/>
  <c r="H51" i="8"/>
  <c r="H53" i="8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H135" i="8"/>
  <c r="H137" i="8"/>
  <c r="H139" i="8"/>
  <c r="H141" i="8"/>
  <c r="H143" i="8"/>
  <c r="H145" i="8"/>
  <c r="H147" i="8"/>
  <c r="H149" i="8"/>
  <c r="H151" i="8"/>
  <c r="H153" i="8"/>
  <c r="H155" i="8"/>
  <c r="H157" i="8"/>
  <c r="H159" i="8"/>
  <c r="H161" i="8"/>
  <c r="H3" i="8"/>
  <c r="K5" i="4"/>
  <c r="H4" i="9"/>
  <c r="H6" i="9"/>
  <c r="H8" i="9"/>
  <c r="H10" i="9"/>
  <c r="H12" i="9"/>
  <c r="H14" i="9"/>
  <c r="H16" i="9"/>
  <c r="H18" i="9"/>
  <c r="H20" i="9"/>
  <c r="H22" i="9"/>
  <c r="H5" i="9"/>
  <c r="H7" i="9"/>
  <c r="H9" i="9"/>
  <c r="H11" i="9"/>
  <c r="H13" i="9"/>
  <c r="H15" i="9"/>
  <c r="H17" i="9"/>
  <c r="H19" i="9"/>
  <c r="H21" i="9"/>
  <c r="H3" i="9"/>
  <c r="H42" i="9"/>
  <c r="H38" i="9"/>
  <c r="H34" i="9"/>
  <c r="H30" i="9"/>
  <c r="H26" i="9"/>
  <c r="H62" i="9"/>
  <c r="H58" i="9"/>
  <c r="H54" i="9"/>
  <c r="H50" i="9"/>
  <c r="H46" i="9"/>
  <c r="H41" i="9"/>
  <c r="H37" i="9"/>
  <c r="H33" i="9"/>
  <c r="H29" i="9"/>
  <c r="H25" i="9"/>
  <c r="H61" i="9"/>
  <c r="H57" i="9"/>
  <c r="H53" i="9"/>
  <c r="H49" i="9"/>
  <c r="H45" i="9"/>
  <c r="H40" i="9"/>
  <c r="H36" i="9"/>
  <c r="H32" i="9"/>
  <c r="H28" i="9"/>
  <c r="H24" i="9"/>
  <c r="H60" i="9"/>
  <c r="H56" i="9"/>
  <c r="H52" i="9"/>
  <c r="H48" i="9"/>
  <c r="H44" i="9"/>
  <c r="H39" i="9"/>
  <c r="H35" i="9"/>
  <c r="H31" i="9"/>
  <c r="H27" i="9"/>
  <c r="H23" i="9"/>
  <c r="H59" i="9"/>
  <c r="H55" i="9"/>
  <c r="H51" i="9"/>
  <c r="H47" i="9"/>
  <c r="H43" i="9"/>
  <c r="H64" i="9"/>
  <c r="H68" i="9"/>
  <c r="H72" i="9"/>
  <c r="H76" i="9"/>
  <c r="H80" i="9"/>
  <c r="H63" i="9"/>
  <c r="H67" i="9"/>
  <c r="H71" i="9"/>
  <c r="H75" i="9"/>
  <c r="H79" i="9"/>
  <c r="H66" i="9"/>
  <c r="H70" i="9"/>
  <c r="H74" i="9"/>
  <c r="H78" i="9"/>
  <c r="H82" i="9"/>
  <c r="H65" i="9"/>
  <c r="H69" i="9"/>
  <c r="H73" i="9"/>
  <c r="H77" i="9"/>
  <c r="H81" i="9"/>
  <c r="H101" i="9"/>
  <c r="H97" i="9"/>
  <c r="H93" i="9"/>
  <c r="H89" i="9"/>
  <c r="H85" i="9"/>
  <c r="H102" i="9"/>
  <c r="H98" i="9"/>
  <c r="H86" i="9"/>
  <c r="H96" i="9"/>
  <c r="H92" i="9"/>
  <c r="H99" i="9"/>
  <c r="H95" i="9"/>
  <c r="H91" i="9"/>
  <c r="H87" i="9"/>
  <c r="H83" i="9"/>
  <c r="H100" i="9"/>
  <c r="H88" i="9"/>
  <c r="H84" i="9"/>
  <c r="H94" i="9"/>
  <c r="H90" i="9"/>
  <c r="H104" i="9"/>
  <c r="H108" i="9"/>
  <c r="H120" i="9"/>
  <c r="H103" i="9"/>
  <c r="H107" i="9"/>
  <c r="H111" i="9"/>
  <c r="H115" i="9"/>
  <c r="H119" i="9"/>
  <c r="H110" i="9"/>
  <c r="H114" i="9"/>
  <c r="H112" i="9"/>
  <c r="H116" i="9"/>
  <c r="H106" i="9"/>
  <c r="H118" i="9"/>
  <c r="H122" i="9"/>
  <c r="H105" i="9"/>
  <c r="H109" i="9"/>
  <c r="H113" i="9"/>
  <c r="H117" i="9"/>
  <c r="H121" i="9"/>
  <c r="H136" i="9"/>
  <c r="H132" i="9"/>
  <c r="H141" i="9"/>
  <c r="H137" i="9"/>
  <c r="H133" i="9"/>
  <c r="H129" i="9"/>
  <c r="H125" i="9"/>
  <c r="H142" i="9"/>
  <c r="H138" i="9"/>
  <c r="H126" i="9"/>
  <c r="H161" i="9"/>
  <c r="H157" i="9"/>
  <c r="H153" i="9"/>
  <c r="H149" i="9"/>
  <c r="H145" i="9"/>
  <c r="H162" i="9"/>
  <c r="H158" i="9"/>
  <c r="H146" i="9"/>
  <c r="H156" i="9"/>
  <c r="H152" i="9"/>
  <c r="H134" i="9"/>
  <c r="H130" i="9"/>
  <c r="H139" i="9"/>
  <c r="H135" i="9"/>
  <c r="H131" i="9"/>
  <c r="H127" i="9"/>
  <c r="H123" i="9"/>
  <c r="H140" i="9"/>
  <c r="H128" i="9"/>
  <c r="H124" i="9"/>
  <c r="H159" i="9"/>
  <c r="H155" i="9"/>
  <c r="H151" i="9"/>
  <c r="H147" i="9"/>
  <c r="H143" i="9"/>
  <c r="H160" i="9"/>
  <c r="H148" i="9"/>
  <c r="H144" i="9"/>
  <c r="H154" i="9"/>
  <c r="H150" i="9"/>
  <c r="G47" i="7"/>
  <c r="G49" i="7"/>
  <c r="G51" i="7"/>
  <c r="G53" i="7"/>
  <c r="G55" i="7"/>
  <c r="G57" i="7"/>
  <c r="G59" i="7"/>
  <c r="G61" i="7"/>
  <c r="G63" i="7"/>
  <c r="G65" i="7"/>
  <c r="G67" i="7"/>
  <c r="G69" i="7"/>
  <c r="G71" i="7"/>
  <c r="G73" i="7"/>
  <c r="G75" i="7"/>
  <c r="G77" i="7"/>
  <c r="G79" i="7"/>
  <c r="G81" i="7"/>
  <c r="G83" i="7"/>
  <c r="G85" i="7"/>
  <c r="G87" i="7"/>
  <c r="G89" i="7"/>
  <c r="G91" i="7"/>
  <c r="G93" i="7"/>
  <c r="G95" i="7"/>
  <c r="G97" i="7"/>
  <c r="G99" i="7"/>
  <c r="G101" i="7"/>
  <c r="G103" i="7"/>
  <c r="G105" i="7"/>
  <c r="G107" i="7"/>
  <c r="G109" i="7"/>
  <c r="G111" i="7"/>
  <c r="G113" i="7"/>
  <c r="G115" i="7"/>
  <c r="G117" i="7"/>
  <c r="G119" i="7"/>
  <c r="G121" i="7"/>
  <c r="G123" i="7"/>
  <c r="G125" i="7"/>
  <c r="G127" i="7"/>
  <c r="G129" i="7"/>
  <c r="G131" i="7"/>
  <c r="G133" i="7"/>
  <c r="G135" i="7"/>
  <c r="G137" i="7"/>
  <c r="G139" i="7"/>
  <c r="G141" i="7"/>
  <c r="G143" i="7"/>
  <c r="G145" i="7"/>
  <c r="G147" i="7"/>
  <c r="G149" i="7"/>
  <c r="G151" i="7"/>
  <c r="G153" i="7"/>
  <c r="G155" i="7"/>
  <c r="G157" i="7"/>
  <c r="G159" i="7"/>
  <c r="G161" i="7"/>
  <c r="G163" i="7"/>
  <c r="G165" i="7"/>
  <c r="G167" i="7"/>
  <c r="G169" i="7"/>
  <c r="G171" i="7"/>
  <c r="G173" i="7"/>
  <c r="G175" i="7"/>
  <c r="G177" i="7"/>
  <c r="G179" i="7"/>
  <c r="G181" i="7"/>
  <c r="G183" i="7"/>
  <c r="G185" i="7"/>
  <c r="G187" i="7"/>
  <c r="G189" i="7"/>
  <c r="G191" i="7"/>
  <c r="G193" i="7"/>
  <c r="G195" i="7"/>
  <c r="G197" i="7"/>
  <c r="G199" i="7"/>
  <c r="G201" i="7"/>
  <c r="G203" i="7"/>
  <c r="G205" i="7"/>
  <c r="G207" i="7"/>
  <c r="G209" i="7"/>
  <c r="G211" i="7"/>
  <c r="G213" i="7"/>
  <c r="G215" i="7"/>
  <c r="G48" i="7"/>
  <c r="G50" i="7"/>
  <c r="G52" i="7"/>
  <c r="G54" i="7"/>
  <c r="G56" i="7"/>
  <c r="G58" i="7"/>
  <c r="G60" i="7"/>
  <c r="G62" i="7"/>
  <c r="G64" i="7"/>
  <c r="G66" i="7"/>
  <c r="G68" i="7"/>
  <c r="G70" i="7"/>
  <c r="G72" i="7"/>
  <c r="G74" i="7"/>
  <c r="G76" i="7"/>
  <c r="G78" i="7"/>
  <c r="G80" i="7"/>
  <c r="G82" i="7"/>
  <c r="G84" i="7"/>
  <c r="G86" i="7"/>
  <c r="G88" i="7"/>
  <c r="G90" i="7"/>
  <c r="G92" i="7"/>
  <c r="G94" i="7"/>
  <c r="G96" i="7"/>
  <c r="G98" i="7"/>
  <c r="G100" i="7"/>
  <c r="G102" i="7"/>
  <c r="G104" i="7"/>
  <c r="G106" i="7"/>
  <c r="G108" i="7"/>
  <c r="G110" i="7"/>
  <c r="G112" i="7"/>
  <c r="G114" i="7"/>
  <c r="G116" i="7"/>
  <c r="G118" i="7"/>
  <c r="G120" i="7"/>
  <c r="G122" i="7"/>
  <c r="G124" i="7"/>
  <c r="G126" i="7"/>
  <c r="G128" i="7"/>
  <c r="G130" i="7"/>
  <c r="G132" i="7"/>
  <c r="G134" i="7"/>
  <c r="G136" i="7"/>
  <c r="G138" i="7"/>
  <c r="G140" i="7"/>
  <c r="G142" i="7"/>
  <c r="G144" i="7"/>
  <c r="G146" i="7"/>
  <c r="G148" i="7"/>
  <c r="G150" i="7"/>
  <c r="G152" i="7"/>
  <c r="G154" i="7"/>
  <c r="G156" i="7"/>
  <c r="G158" i="7"/>
  <c r="G160" i="7"/>
  <c r="G162" i="7"/>
  <c r="G164" i="7"/>
  <c r="G166" i="7"/>
  <c r="G168" i="7"/>
  <c r="G170" i="7"/>
  <c r="G172" i="7"/>
  <c r="G174" i="7"/>
  <c r="G176" i="7"/>
  <c r="G178" i="7"/>
  <c r="G180" i="7"/>
  <c r="G182" i="7"/>
  <c r="G184" i="7"/>
  <c r="G186" i="7"/>
  <c r="G188" i="7"/>
  <c r="G190" i="7"/>
  <c r="G192" i="7"/>
  <c r="G194" i="7"/>
  <c r="G196" i="7"/>
  <c r="G198" i="7"/>
  <c r="G200" i="7"/>
  <c r="G202" i="7"/>
  <c r="G204" i="7"/>
  <c r="G206" i="7"/>
  <c r="G208" i="7"/>
  <c r="G210" i="7"/>
  <c r="G212" i="7"/>
  <c r="G214" i="7"/>
  <c r="G216" i="7"/>
  <c r="G217" i="7"/>
  <c r="G219" i="7"/>
  <c r="G221" i="7"/>
  <c r="G223" i="7"/>
  <c r="G225" i="7"/>
  <c r="G227" i="7"/>
  <c r="G229" i="7"/>
  <c r="G231" i="7"/>
  <c r="G233" i="7"/>
  <c r="G235" i="7"/>
  <c r="G237" i="7"/>
  <c r="G239" i="7"/>
  <c r="G241" i="7"/>
  <c r="G243" i="7"/>
  <c r="G245" i="7"/>
  <c r="G247" i="7"/>
  <c r="G249" i="7"/>
  <c r="G251" i="7"/>
  <c r="G253" i="7"/>
  <c r="G255" i="7"/>
  <c r="G257" i="7"/>
  <c r="G259" i="7"/>
  <c r="G261" i="7"/>
  <c r="G263" i="7"/>
  <c r="G265" i="7"/>
  <c r="G267" i="7"/>
  <c r="G269" i="7"/>
  <c r="G271" i="7"/>
  <c r="G273" i="7"/>
  <c r="G275" i="7"/>
  <c r="G277" i="7"/>
  <c r="G279" i="7"/>
  <c r="G281" i="7"/>
  <c r="G283" i="7"/>
  <c r="G285" i="7"/>
  <c r="G287" i="7"/>
  <c r="G289" i="7"/>
  <c r="G291" i="7"/>
  <c r="G293" i="7"/>
  <c r="G295" i="7"/>
  <c r="G297" i="7"/>
  <c r="G299" i="7"/>
  <c r="G301" i="7"/>
  <c r="G303" i="7"/>
  <c r="G305" i="7"/>
  <c r="G307" i="7"/>
  <c r="G309" i="7"/>
  <c r="G311" i="7"/>
  <c r="G313" i="7"/>
  <c r="G315" i="7"/>
  <c r="G317" i="7"/>
  <c r="G319" i="7"/>
  <c r="G321" i="7"/>
  <c r="G323" i="7"/>
  <c r="G325" i="7"/>
  <c r="G327" i="7"/>
  <c r="G329" i="7"/>
  <c r="G331" i="7"/>
  <c r="G333" i="7"/>
  <c r="G335" i="7"/>
  <c r="G337" i="7"/>
  <c r="G339" i="7"/>
  <c r="G341" i="7"/>
  <c r="G343" i="7"/>
  <c r="G345" i="7"/>
  <c r="G347" i="7"/>
  <c r="G349" i="7"/>
  <c r="G351" i="7"/>
  <c r="G353" i="7"/>
  <c r="G355" i="7"/>
  <c r="G357" i="7"/>
  <c r="G359" i="7"/>
  <c r="G361" i="7"/>
  <c r="G363" i="7"/>
  <c r="G365" i="7"/>
  <c r="G367" i="7"/>
  <c r="G369" i="7"/>
  <c r="G371" i="7"/>
  <c r="G373" i="7"/>
  <c r="G375" i="7"/>
  <c r="G377" i="7"/>
  <c r="G379" i="7"/>
  <c r="G381" i="7"/>
  <c r="G383" i="7"/>
  <c r="G385" i="7"/>
  <c r="G387" i="7"/>
  <c r="G218" i="7"/>
  <c r="G220" i="7"/>
  <c r="G222" i="7"/>
  <c r="G224" i="7"/>
  <c r="G226" i="7"/>
  <c r="G228" i="7"/>
  <c r="G230" i="7"/>
  <c r="G232" i="7"/>
  <c r="G234" i="7"/>
  <c r="G236" i="7"/>
  <c r="G238" i="7"/>
  <c r="G240" i="7"/>
  <c r="G242" i="7"/>
  <c r="G244" i="7"/>
  <c r="G246" i="7"/>
  <c r="G248" i="7"/>
  <c r="G250" i="7"/>
  <c r="G252" i="7"/>
  <c r="G254" i="7"/>
  <c r="G256" i="7"/>
  <c r="G258" i="7"/>
  <c r="G260" i="7"/>
  <c r="G262" i="7"/>
  <c r="G264" i="7"/>
  <c r="G266" i="7"/>
  <c r="G268" i="7"/>
  <c r="G270" i="7"/>
  <c r="G272" i="7"/>
  <c r="G274" i="7"/>
  <c r="G276" i="7"/>
  <c r="G278" i="7"/>
  <c r="G280" i="7"/>
  <c r="G282" i="7"/>
  <c r="G284" i="7"/>
  <c r="G286" i="7"/>
  <c r="G288" i="7"/>
  <c r="G290" i="7"/>
  <c r="G292" i="7"/>
  <c r="G294" i="7"/>
  <c r="G296" i="7"/>
  <c r="G298" i="7"/>
  <c r="G300" i="7"/>
  <c r="G302" i="7"/>
  <c r="G304" i="7"/>
  <c r="G306" i="7"/>
  <c r="G308" i="7"/>
  <c r="G310" i="7"/>
  <c r="G312" i="7"/>
  <c r="G314" i="7"/>
  <c r="G316" i="7"/>
  <c r="G318" i="7"/>
  <c r="G320" i="7"/>
  <c r="G322" i="7"/>
  <c r="G324" i="7"/>
  <c r="G326" i="7"/>
  <c r="G328" i="7"/>
  <c r="G330" i="7"/>
  <c r="G332" i="7"/>
  <c r="G334" i="7"/>
  <c r="G336" i="7"/>
  <c r="G338" i="7"/>
  <c r="G340" i="7"/>
  <c r="G342" i="7"/>
  <c r="G344" i="7"/>
  <c r="G346" i="7"/>
  <c r="G348" i="7"/>
  <c r="G350" i="7"/>
  <c r="G352" i="7"/>
  <c r="G354" i="7"/>
  <c r="G356" i="7"/>
  <c r="G358" i="7"/>
  <c r="G360" i="7"/>
  <c r="G362" i="7"/>
  <c r="G364" i="7"/>
  <c r="G366" i="7"/>
  <c r="G368" i="7"/>
  <c r="G370" i="7"/>
  <c r="G372" i="7"/>
  <c r="G374" i="7"/>
  <c r="G376" i="7"/>
  <c r="G378" i="7"/>
  <c r="G380" i="7"/>
  <c r="G382" i="7"/>
  <c r="G384" i="7"/>
  <c r="G386" i="7"/>
  <c r="G388" i="7"/>
  <c r="G390" i="7"/>
  <c r="G392" i="7"/>
  <c r="G394" i="7"/>
  <c r="G396" i="7"/>
  <c r="G398" i="7"/>
  <c r="G400" i="7"/>
  <c r="G402" i="7"/>
  <c r="G404" i="7"/>
  <c r="G406" i="7"/>
  <c r="G408" i="7"/>
  <c r="G410" i="7"/>
  <c r="G412" i="7"/>
  <c r="G414" i="7"/>
  <c r="G416" i="7"/>
  <c r="G418" i="7"/>
  <c r="G420" i="7"/>
  <c r="G422" i="7"/>
  <c r="G424" i="7"/>
  <c r="G426" i="7"/>
  <c r="G428" i="7"/>
  <c r="G430" i="7"/>
  <c r="G432" i="7"/>
  <c r="G434" i="7"/>
  <c r="G436" i="7"/>
  <c r="G438" i="7"/>
  <c r="G440" i="7"/>
  <c r="G442" i="7"/>
  <c r="G444" i="7"/>
  <c r="G446" i="7"/>
  <c r="G448" i="7"/>
  <c r="G450" i="7"/>
  <c r="G452" i="7"/>
  <c r="G454" i="7"/>
  <c r="G456" i="7"/>
  <c r="G458" i="7"/>
  <c r="G460" i="7"/>
  <c r="G462" i="7"/>
  <c r="G464" i="7"/>
  <c r="G466" i="7"/>
  <c r="G468" i="7"/>
  <c r="G470" i="7"/>
  <c r="G472" i="7"/>
  <c r="G474" i="7"/>
  <c r="G476" i="7"/>
  <c r="G478" i="7"/>
  <c r="G480" i="7"/>
  <c r="G482" i="7"/>
  <c r="G484" i="7"/>
  <c r="G486" i="7"/>
  <c r="G488" i="7"/>
  <c r="G490" i="7"/>
  <c r="G492" i="7"/>
  <c r="G494" i="7"/>
  <c r="G496" i="7"/>
  <c r="G498" i="7"/>
  <c r="G500" i="7"/>
  <c r="G502" i="7"/>
  <c r="G504" i="7"/>
  <c r="G506" i="7"/>
  <c r="G508" i="7"/>
  <c r="G510" i="7"/>
  <c r="G512" i="7"/>
  <c r="G514" i="7"/>
  <c r="G516" i="7"/>
  <c r="G518" i="7"/>
  <c r="G520" i="7"/>
  <c r="G522" i="7"/>
  <c r="G524" i="7"/>
  <c r="G526" i="7"/>
  <c r="G528" i="7"/>
  <c r="G530" i="7"/>
  <c r="G532" i="7"/>
  <c r="G534" i="7"/>
  <c r="G536" i="7"/>
  <c r="G538" i="7"/>
  <c r="G540" i="7"/>
  <c r="G542" i="7"/>
  <c r="G544" i="7"/>
  <c r="G546" i="7"/>
  <c r="G548" i="7"/>
  <c r="G550" i="7"/>
  <c r="G552" i="7"/>
  <c r="G389" i="7"/>
  <c r="G391" i="7"/>
  <c r="G393" i="7"/>
  <c r="G395" i="7"/>
  <c r="G397" i="7"/>
  <c r="G399" i="7"/>
  <c r="G401" i="7"/>
  <c r="G403" i="7"/>
  <c r="G405" i="7"/>
  <c r="G407" i="7"/>
  <c r="G409" i="7"/>
  <c r="G411" i="7"/>
  <c r="G413" i="7"/>
  <c r="G415" i="7"/>
  <c r="G417" i="7"/>
  <c r="G419" i="7"/>
  <c r="G421" i="7"/>
  <c r="G423" i="7"/>
  <c r="G425" i="7"/>
  <c r="G427" i="7"/>
  <c r="G429" i="7"/>
  <c r="G431" i="7"/>
  <c r="G433" i="7"/>
  <c r="G435" i="7"/>
  <c r="G437" i="7"/>
  <c r="G439" i="7"/>
  <c r="G441" i="7"/>
  <c r="G443" i="7"/>
  <c r="G445" i="7"/>
  <c r="G447" i="7"/>
  <c r="G449" i="7"/>
  <c r="G451" i="7"/>
  <c r="G453" i="7"/>
  <c r="G455" i="7"/>
  <c r="G457" i="7"/>
  <c r="G459" i="7"/>
  <c r="G461" i="7"/>
  <c r="G463" i="7"/>
  <c r="G465" i="7"/>
  <c r="G467" i="7"/>
  <c r="G469" i="7"/>
  <c r="G471" i="7"/>
  <c r="G473" i="7"/>
  <c r="G475" i="7"/>
  <c r="G477" i="7"/>
  <c r="G479" i="7"/>
  <c r="G481" i="7"/>
  <c r="G483" i="7"/>
  <c r="G485" i="7"/>
  <c r="G487" i="7"/>
  <c r="G489" i="7"/>
  <c r="G491" i="7"/>
  <c r="G493" i="7"/>
  <c r="G495" i="7"/>
  <c r="G497" i="7"/>
  <c r="G499" i="7"/>
  <c r="G501" i="7"/>
  <c r="G503" i="7"/>
  <c r="G505" i="7"/>
  <c r="G507" i="7"/>
  <c r="G509" i="7"/>
  <c r="G511" i="7"/>
  <c r="G513" i="7"/>
  <c r="G515" i="7"/>
  <c r="G517" i="7"/>
  <c r="G519" i="7"/>
  <c r="G521" i="7"/>
  <c r="G523" i="7"/>
  <c r="G525" i="7"/>
  <c r="G527" i="7"/>
  <c r="G529" i="7"/>
  <c r="G531" i="7"/>
  <c r="G533" i="7"/>
  <c r="G535" i="7"/>
  <c r="G537" i="7"/>
  <c r="G539" i="7"/>
  <c r="G541" i="7"/>
  <c r="G543" i="7"/>
  <c r="G545" i="7"/>
  <c r="G547" i="7"/>
  <c r="G549" i="7"/>
  <c r="G551" i="7"/>
  <c r="G553" i="7"/>
  <c r="G8" i="7"/>
  <c r="G10" i="7"/>
  <c r="G12" i="7"/>
  <c r="G14" i="7"/>
  <c r="G16" i="7"/>
  <c r="G18" i="7"/>
  <c r="G20" i="7"/>
  <c r="G22" i="7"/>
  <c r="G24" i="7"/>
  <c r="G26" i="7"/>
  <c r="G28" i="7"/>
  <c r="G30" i="7"/>
  <c r="G32" i="7"/>
  <c r="G34" i="7"/>
  <c r="G36" i="7"/>
  <c r="G38" i="7"/>
  <c r="G40" i="7"/>
  <c r="G42" i="7"/>
  <c r="G44" i="7"/>
  <c r="G46" i="7"/>
  <c r="G9" i="7"/>
  <c r="G11" i="7"/>
  <c r="G13" i="7"/>
  <c r="G15" i="7"/>
  <c r="G17" i="7"/>
  <c r="G19" i="7"/>
  <c r="G21" i="7"/>
  <c r="G23" i="7"/>
  <c r="G25" i="7"/>
  <c r="G27" i="7"/>
  <c r="G29" i="7"/>
  <c r="G31" i="7"/>
  <c r="G33" i="7"/>
  <c r="G35" i="7"/>
  <c r="G37" i="7"/>
  <c r="G39" i="7"/>
  <c r="G41" i="7"/>
  <c r="G43" i="7"/>
  <c r="G45" i="7"/>
  <c r="G7" i="7"/>
  <c r="F2" i="5"/>
  <c r="H5" i="4"/>
  <c r="J5" i="4"/>
  <c r="L5" i="4"/>
  <c r="G5" i="4"/>
  <c r="I5" i="4"/>
  <c r="F5" i="4"/>
  <c r="F13" i="5"/>
  <c r="L5" i="9" l="1"/>
  <c r="L7" i="9"/>
  <c r="L9" i="9"/>
  <c r="L11" i="9"/>
  <c r="L13" i="9"/>
  <c r="L15" i="9"/>
  <c r="L17" i="9"/>
  <c r="L19" i="9"/>
  <c r="L21" i="9"/>
  <c r="L23" i="9"/>
  <c r="L25" i="9"/>
  <c r="L27" i="9"/>
  <c r="L29" i="9"/>
  <c r="L31" i="9"/>
  <c r="L33" i="9"/>
  <c r="L35" i="9"/>
  <c r="L37" i="9"/>
  <c r="L39" i="9"/>
  <c r="L41" i="9"/>
  <c r="L43" i="9"/>
  <c r="L45" i="9"/>
  <c r="L47" i="9"/>
  <c r="L49" i="9"/>
  <c r="L51" i="9"/>
  <c r="L53" i="9"/>
  <c r="L55" i="9"/>
  <c r="L57" i="9"/>
  <c r="L59" i="9"/>
  <c r="L61" i="9"/>
  <c r="L63" i="9"/>
  <c r="L65" i="9"/>
  <c r="L67" i="9"/>
  <c r="L69" i="9"/>
  <c r="L71" i="9"/>
  <c r="L73" i="9"/>
  <c r="L75" i="9"/>
  <c r="L77" i="9"/>
  <c r="L79" i="9"/>
  <c r="L81" i="9"/>
  <c r="L83" i="9"/>
  <c r="L85" i="9"/>
  <c r="L87" i="9"/>
  <c r="L89" i="9"/>
  <c r="L91" i="9"/>
  <c r="L93" i="9"/>
  <c r="L95" i="9"/>
  <c r="L97" i="9"/>
  <c r="L99" i="9"/>
  <c r="L101" i="9"/>
  <c r="L103" i="9"/>
  <c r="L105" i="9"/>
  <c r="L107" i="9"/>
  <c r="L109" i="9"/>
  <c r="L111" i="9"/>
  <c r="L113" i="9"/>
  <c r="L115" i="9"/>
  <c r="L117" i="9"/>
  <c r="L119" i="9"/>
  <c r="L121" i="9"/>
  <c r="L123" i="9"/>
  <c r="L125" i="9"/>
  <c r="L127" i="9"/>
  <c r="L129" i="9"/>
  <c r="L131" i="9"/>
  <c r="L133" i="9"/>
  <c r="L135" i="9"/>
  <c r="L137" i="9"/>
  <c r="L139" i="9"/>
  <c r="L141" i="9"/>
  <c r="L143" i="9"/>
  <c r="L145" i="9"/>
  <c r="L147" i="9"/>
  <c r="L149" i="9"/>
  <c r="L151" i="9"/>
  <c r="L153" i="9"/>
  <c r="L155" i="9"/>
  <c r="L6" i="9"/>
  <c r="L8" i="9"/>
  <c r="L10" i="9"/>
  <c r="L12" i="9"/>
  <c r="L14" i="9"/>
  <c r="L16" i="9"/>
  <c r="L18" i="9"/>
  <c r="L20" i="9"/>
  <c r="L22" i="9"/>
  <c r="L24" i="9"/>
  <c r="L26" i="9"/>
  <c r="L28" i="9"/>
  <c r="L30" i="9"/>
  <c r="L32" i="9"/>
  <c r="L34" i="9"/>
  <c r="L36" i="9"/>
  <c r="L38" i="9"/>
  <c r="L40" i="9"/>
  <c r="L42" i="9"/>
  <c r="L44" i="9"/>
  <c r="L46" i="9"/>
  <c r="L48" i="9"/>
  <c r="L50" i="9"/>
  <c r="L52" i="9"/>
  <c r="L54" i="9"/>
  <c r="L56" i="9"/>
  <c r="L58" i="9"/>
  <c r="L60" i="9"/>
  <c r="L62" i="9"/>
  <c r="L64" i="9"/>
  <c r="L66" i="9"/>
  <c r="L68" i="9"/>
  <c r="L70" i="9"/>
  <c r="L72" i="9"/>
  <c r="L74" i="9"/>
  <c r="L76" i="9"/>
  <c r="L78" i="9"/>
  <c r="L80" i="9"/>
  <c r="L82" i="9"/>
  <c r="L84" i="9"/>
  <c r="L86" i="9"/>
  <c r="L88" i="9"/>
  <c r="L90" i="9"/>
  <c r="L92" i="9"/>
  <c r="L94" i="9"/>
  <c r="L96" i="9"/>
  <c r="L98" i="9"/>
  <c r="L100" i="9"/>
  <c r="L102" i="9"/>
  <c r="L104" i="9"/>
  <c r="L106" i="9"/>
  <c r="L108" i="9"/>
  <c r="L110" i="9"/>
  <c r="L112" i="9"/>
  <c r="L114" i="9"/>
  <c r="L116" i="9"/>
  <c r="L118" i="9"/>
  <c r="L120" i="9"/>
  <c r="L122" i="9"/>
  <c r="L124" i="9"/>
  <c r="L126" i="9"/>
  <c r="L128" i="9"/>
  <c r="L130" i="9"/>
  <c r="L132" i="9"/>
  <c r="L134" i="9"/>
  <c r="L136" i="9"/>
  <c r="L138" i="9"/>
  <c r="L140" i="9"/>
  <c r="L142" i="9"/>
  <c r="L144" i="9"/>
  <c r="L146" i="9"/>
  <c r="L148" i="9"/>
  <c r="L150" i="9"/>
  <c r="L152" i="9"/>
  <c r="L154" i="9"/>
  <c r="L4" i="9"/>
  <c r="L5" i="8"/>
  <c r="L7" i="8"/>
  <c r="L9" i="8"/>
  <c r="L11" i="8"/>
  <c r="L13" i="8"/>
  <c r="L15" i="8"/>
  <c r="L17" i="8"/>
  <c r="L19" i="8"/>
  <c r="L21" i="8"/>
  <c r="L23" i="8"/>
  <c r="L6" i="8"/>
  <c r="L8" i="8"/>
  <c r="L10" i="8"/>
  <c r="L12" i="8"/>
  <c r="L14" i="8"/>
  <c r="L16" i="8"/>
  <c r="L18" i="8"/>
  <c r="L20" i="8"/>
  <c r="L22" i="8"/>
  <c r="L4" i="8"/>
  <c r="J8" i="7"/>
  <c r="J10" i="7"/>
  <c r="J12" i="7"/>
  <c r="J14" i="7"/>
  <c r="L14" i="7" s="1"/>
  <c r="N14" i="7" s="1"/>
  <c r="J16" i="7"/>
  <c r="L16" i="7" s="1"/>
  <c r="N16" i="7" s="1"/>
  <c r="J18" i="7"/>
  <c r="L18" i="7" s="1"/>
  <c r="N18" i="7" s="1"/>
  <c r="J20" i="7"/>
  <c r="L20" i="7" s="1"/>
  <c r="N20" i="7" s="1"/>
  <c r="J22" i="7"/>
  <c r="L22" i="7" s="1"/>
  <c r="N22" i="7" s="1"/>
  <c r="J24" i="7"/>
  <c r="L24" i="7" s="1"/>
  <c r="N24" i="7" s="1"/>
  <c r="J26" i="7"/>
  <c r="L26" i="7" s="1"/>
  <c r="N26" i="7" s="1"/>
  <c r="J28" i="7"/>
  <c r="L28" i="7" s="1"/>
  <c r="N28" i="7" s="1"/>
  <c r="J30" i="7"/>
  <c r="L30" i="7" s="1"/>
  <c r="N30" i="7" s="1"/>
  <c r="J32" i="7"/>
  <c r="L32" i="7" s="1"/>
  <c r="N32" i="7" s="1"/>
  <c r="J34" i="7"/>
  <c r="J36" i="7"/>
  <c r="J38" i="7"/>
  <c r="J40" i="7"/>
  <c r="J42" i="7"/>
  <c r="J44" i="7"/>
  <c r="J46" i="7"/>
  <c r="J9" i="7"/>
  <c r="J11" i="7"/>
  <c r="J13" i="7"/>
  <c r="J15" i="7"/>
  <c r="J17" i="7"/>
  <c r="J19" i="7"/>
  <c r="J21" i="7"/>
  <c r="J23" i="7"/>
  <c r="J25" i="7"/>
  <c r="J27" i="7"/>
  <c r="J29" i="7"/>
  <c r="J31" i="7"/>
  <c r="J33" i="7"/>
  <c r="L33" i="7" s="1"/>
  <c r="N33" i="7" s="1"/>
  <c r="J35" i="7"/>
  <c r="J37" i="7"/>
  <c r="J39" i="7"/>
  <c r="J41" i="7"/>
  <c r="J43" i="7"/>
  <c r="J45" i="7"/>
  <c r="J7" i="7"/>
  <c r="H24" i="5"/>
  <c r="H53" i="5"/>
  <c r="I108" i="5"/>
  <c r="J82" i="5"/>
  <c r="I99" i="5"/>
  <c r="J43" i="5"/>
  <c r="J65" i="5"/>
  <c r="H88" i="5"/>
  <c r="H55" i="5"/>
  <c r="I59" i="5"/>
  <c r="I51" i="5"/>
  <c r="G2" i="5"/>
  <c r="H62" i="5"/>
  <c r="I27" i="5"/>
  <c r="I76" i="5"/>
  <c r="H31" i="5"/>
  <c r="J18" i="5"/>
  <c r="J81" i="5"/>
  <c r="J17" i="5"/>
  <c r="J44" i="5"/>
  <c r="H93" i="5"/>
  <c r="J60" i="5"/>
  <c r="J12" i="5"/>
  <c r="J67" i="5"/>
  <c r="H79" i="5"/>
  <c r="I67" i="5"/>
  <c r="J49" i="5"/>
  <c r="H102" i="5"/>
  <c r="J68" i="5"/>
  <c r="J58" i="5"/>
  <c r="J89" i="5"/>
  <c r="J20" i="5"/>
  <c r="J74" i="5"/>
  <c r="J25" i="5"/>
  <c r="H47" i="5"/>
  <c r="I100" i="5"/>
  <c r="G11" i="5"/>
  <c r="I107" i="5"/>
  <c r="I19" i="5"/>
  <c r="I84" i="5"/>
  <c r="H16" i="5"/>
  <c r="H40" i="5"/>
  <c r="H109" i="5"/>
  <c r="I91" i="5"/>
  <c r="H101" i="5"/>
  <c r="H64" i="5"/>
  <c r="H29" i="5"/>
  <c r="J99" i="5"/>
  <c r="H104" i="5"/>
  <c r="H71" i="5"/>
  <c r="H70" i="5"/>
  <c r="I12" i="5"/>
  <c r="H46" i="5"/>
  <c r="H12" i="5"/>
  <c r="H14" i="5"/>
  <c r="J83" i="5"/>
  <c r="H30" i="5"/>
  <c r="H95" i="5"/>
  <c r="H38" i="5"/>
  <c r="H45" i="5"/>
  <c r="I36" i="5"/>
  <c r="I52" i="5"/>
  <c r="I83" i="5"/>
  <c r="H15" i="5"/>
  <c r="J34" i="5"/>
  <c r="J106" i="5"/>
  <c r="H39" i="5"/>
  <c r="H94" i="5"/>
  <c r="J33" i="5"/>
  <c r="H56" i="5"/>
  <c r="I75" i="5"/>
  <c r="H87" i="5"/>
  <c r="I92" i="5"/>
  <c r="I20" i="5"/>
  <c r="J75" i="5"/>
  <c r="J100" i="5"/>
  <c r="J28" i="5"/>
  <c r="J19" i="5"/>
  <c r="H37" i="5"/>
  <c r="J98" i="5"/>
  <c r="H63" i="5"/>
  <c r="H86" i="5"/>
  <c r="J36" i="5"/>
  <c r="J59" i="5"/>
  <c r="H61" i="5"/>
  <c r="I35" i="5"/>
  <c r="H80" i="5"/>
  <c r="J66" i="5"/>
  <c r="H69" i="5"/>
  <c r="H22" i="5"/>
  <c r="H32" i="5"/>
  <c r="H54" i="5"/>
  <c r="I68" i="5"/>
  <c r="J51" i="5"/>
  <c r="J11" i="5"/>
  <c r="J107" i="5"/>
  <c r="J90" i="5"/>
  <c r="J97" i="5"/>
  <c r="H48" i="5"/>
  <c r="H103" i="5"/>
  <c r="I28" i="5"/>
  <c r="J52" i="5"/>
  <c r="J27" i="5"/>
  <c r="J92" i="5"/>
  <c r="H13" i="5"/>
  <c r="J73" i="5"/>
  <c r="J57" i="5"/>
  <c r="H21" i="5"/>
  <c r="H85" i="5"/>
  <c r="J35" i="5"/>
  <c r="I11" i="5"/>
  <c r="H23" i="5"/>
  <c r="H96" i="5"/>
  <c r="J50" i="5"/>
  <c r="J26" i="5"/>
  <c r="J105" i="5"/>
  <c r="J41" i="5"/>
  <c r="J76" i="5"/>
  <c r="H72" i="5"/>
  <c r="I60" i="5"/>
  <c r="I43" i="5"/>
  <c r="H77" i="5"/>
  <c r="J108" i="5"/>
  <c r="J91" i="5"/>
  <c r="J42" i="5"/>
  <c r="H78" i="5"/>
  <c r="I44" i="5"/>
  <c r="J84" i="5"/>
  <c r="L11" i="5" l="1"/>
  <c r="M90" i="5"/>
  <c r="M59" i="5"/>
  <c r="M28" i="5"/>
  <c r="M82" i="5"/>
  <c r="M51" i="5"/>
  <c r="M20" i="5"/>
  <c r="M105" i="5"/>
  <c r="M74" i="5"/>
  <c r="M43" i="5"/>
  <c r="M12" i="5"/>
  <c r="M97" i="5"/>
  <c r="M66" i="5"/>
  <c r="M35" i="5"/>
  <c r="M25" i="5"/>
  <c r="M91" i="5"/>
  <c r="M60" i="5"/>
  <c r="M17" i="5"/>
  <c r="M83" i="5"/>
  <c r="M52" i="5"/>
  <c r="M106" i="5"/>
  <c r="M75" i="5"/>
  <c r="M44" i="5"/>
  <c r="M98" i="5"/>
  <c r="M67" i="5"/>
  <c r="M36" i="5"/>
  <c r="M57" i="5"/>
  <c r="M26" i="5"/>
  <c r="M92" i="5"/>
  <c r="M49" i="5"/>
  <c r="M18" i="5"/>
  <c r="M84" i="5"/>
  <c r="M41" i="5"/>
  <c r="M107" i="5"/>
  <c r="M76" i="5"/>
  <c r="M33" i="5"/>
  <c r="M99" i="5"/>
  <c r="M68" i="5"/>
  <c r="M89" i="5"/>
  <c r="M58" i="5"/>
  <c r="M27" i="5"/>
  <c r="M81" i="5"/>
  <c r="M50" i="5"/>
  <c r="M19" i="5"/>
  <c r="M73" i="5"/>
  <c r="M42" i="5"/>
  <c r="M108" i="5"/>
  <c r="M65" i="5"/>
  <c r="M34" i="5"/>
  <c r="M100" i="5"/>
  <c r="M11" i="5"/>
  <c r="K90" i="5"/>
  <c r="K59" i="5"/>
  <c r="K28" i="5"/>
  <c r="K82" i="5"/>
  <c r="K51" i="5"/>
  <c r="K20" i="5"/>
  <c r="K105" i="5"/>
  <c r="K74" i="5"/>
  <c r="K43" i="5"/>
  <c r="K12" i="5"/>
  <c r="K97" i="5"/>
  <c r="K66" i="5"/>
  <c r="K35" i="5"/>
  <c r="K25" i="5"/>
  <c r="K91" i="5"/>
  <c r="K60" i="5"/>
  <c r="K17" i="5"/>
  <c r="K83" i="5"/>
  <c r="K52" i="5"/>
  <c r="K106" i="5"/>
  <c r="K75" i="5"/>
  <c r="K44" i="5"/>
  <c r="K98" i="5"/>
  <c r="K67" i="5"/>
  <c r="K36" i="5"/>
  <c r="K57" i="5"/>
  <c r="K26" i="5"/>
  <c r="K92" i="5"/>
  <c r="K49" i="5"/>
  <c r="K18" i="5"/>
  <c r="K84" i="5"/>
  <c r="K41" i="5"/>
  <c r="K107" i="5"/>
  <c r="K76" i="5"/>
  <c r="K33" i="5"/>
  <c r="K99" i="5"/>
  <c r="K68" i="5"/>
  <c r="K89" i="5"/>
  <c r="K58" i="5"/>
  <c r="K27" i="5"/>
  <c r="K81" i="5"/>
  <c r="K50" i="5"/>
  <c r="K19" i="5"/>
  <c r="K73" i="5"/>
  <c r="K42" i="5"/>
  <c r="K108" i="5"/>
  <c r="K65" i="5"/>
  <c r="K34" i="5"/>
  <c r="K100" i="5"/>
  <c r="K11" i="5"/>
  <c r="L51" i="5"/>
  <c r="L20" i="5"/>
  <c r="L43" i="5"/>
  <c r="L12" i="5"/>
  <c r="L35" i="5"/>
  <c r="L27" i="5"/>
  <c r="L83" i="5"/>
  <c r="L52" i="5"/>
  <c r="L75" i="5"/>
  <c r="L44" i="5"/>
  <c r="L67" i="5"/>
  <c r="L36" i="5"/>
  <c r="L59" i="5"/>
  <c r="L28" i="5"/>
  <c r="L84" i="5"/>
  <c r="L107" i="5"/>
  <c r="L76" i="5"/>
  <c r="L99" i="5"/>
  <c r="L68" i="5"/>
  <c r="L91" i="5"/>
  <c r="L60" i="5"/>
  <c r="L19" i="5"/>
  <c r="L108" i="5"/>
  <c r="L100" i="5"/>
  <c r="L92" i="5"/>
  <c r="D3" i="10"/>
  <c r="E3" i="10" s="1"/>
  <c r="D4" i="10"/>
  <c r="E4" i="10" s="1"/>
  <c r="D6" i="10"/>
  <c r="D8" i="10"/>
  <c r="D10" i="10"/>
  <c r="D12" i="10"/>
  <c r="D14" i="10"/>
  <c r="D16" i="10"/>
  <c r="D18" i="10"/>
  <c r="D20" i="10"/>
  <c r="D22" i="10"/>
  <c r="D24" i="10"/>
  <c r="D26" i="10"/>
  <c r="D28" i="10"/>
  <c r="D30" i="10"/>
  <c r="D32" i="10"/>
  <c r="D34" i="10"/>
  <c r="D36" i="10"/>
  <c r="D38" i="10"/>
  <c r="D40" i="10"/>
  <c r="D42" i="10"/>
  <c r="D44" i="10"/>
  <c r="D46" i="10"/>
  <c r="D48" i="10"/>
  <c r="E48" i="10" s="1"/>
  <c r="D50" i="10"/>
  <c r="D52" i="10"/>
  <c r="D54" i="10"/>
  <c r="D56" i="10"/>
  <c r="D58" i="10"/>
  <c r="D60" i="10"/>
  <c r="D62" i="10"/>
  <c r="E62" i="10" s="1"/>
  <c r="D64" i="10"/>
  <c r="D66" i="10"/>
  <c r="D68" i="10"/>
  <c r="D70" i="10"/>
  <c r="D72" i="10"/>
  <c r="D74" i="10"/>
  <c r="D76" i="10"/>
  <c r="D78" i="10"/>
  <c r="E78" i="10" s="1"/>
  <c r="D80" i="10"/>
  <c r="E80" i="10" s="1"/>
  <c r="D82" i="10"/>
  <c r="E82" i="10" s="1"/>
  <c r="D84" i="10"/>
  <c r="E84" i="10" s="1"/>
  <c r="D86" i="10"/>
  <c r="E86" i="10" s="1"/>
  <c r="D88" i="10"/>
  <c r="E88" i="10" s="1"/>
  <c r="D90" i="10"/>
  <c r="E90" i="10" s="1"/>
  <c r="D92" i="10"/>
  <c r="E92" i="10" s="1"/>
  <c r="D94" i="10"/>
  <c r="E94" i="10" s="1"/>
  <c r="D96" i="10"/>
  <c r="E96" i="10" s="1"/>
  <c r="D98" i="10"/>
  <c r="D100" i="10"/>
  <c r="D102" i="10"/>
  <c r="E102" i="10" s="1"/>
  <c r="D104" i="10"/>
  <c r="D106" i="10"/>
  <c r="E106" i="10" s="1"/>
  <c r="D108" i="10"/>
  <c r="D110" i="10"/>
  <c r="E110" i="10" s="1"/>
  <c r="D112" i="10"/>
  <c r="D114" i="10"/>
  <c r="D116" i="10"/>
  <c r="D118" i="10"/>
  <c r="D120" i="10"/>
  <c r="D122" i="10"/>
  <c r="D124" i="10"/>
  <c r="D126" i="10"/>
  <c r="D128" i="10"/>
  <c r="E128" i="10" s="1"/>
  <c r="D130" i="10"/>
  <c r="D132" i="10"/>
  <c r="D134" i="10"/>
  <c r="E134" i="10" s="1"/>
  <c r="D136" i="10"/>
  <c r="E136" i="10" s="1"/>
  <c r="D138" i="10"/>
  <c r="E138" i="10" s="1"/>
  <c r="D140" i="10"/>
  <c r="D142" i="10"/>
  <c r="E142" i="10" s="1"/>
  <c r="D144" i="10"/>
  <c r="D146" i="10"/>
  <c r="D148" i="10"/>
  <c r="D150" i="10"/>
  <c r="D152" i="10"/>
  <c r="D154" i="10"/>
  <c r="D156" i="10"/>
  <c r="D158" i="10"/>
  <c r="D160" i="10"/>
  <c r="D162" i="10"/>
  <c r="D164" i="10"/>
  <c r="D166" i="10"/>
  <c r="D168" i="10"/>
  <c r="D170" i="10"/>
  <c r="D172" i="10"/>
  <c r="D5" i="10"/>
  <c r="E5" i="10" s="1"/>
  <c r="D7" i="10"/>
  <c r="D9" i="10"/>
  <c r="D11" i="10"/>
  <c r="E11" i="10" s="1"/>
  <c r="D13" i="10"/>
  <c r="E13" i="10" s="1"/>
  <c r="D15" i="10"/>
  <c r="D17" i="10"/>
  <c r="E17" i="10" s="1"/>
  <c r="D19" i="10"/>
  <c r="D21" i="10"/>
  <c r="D23" i="10"/>
  <c r="E23" i="10" s="1"/>
  <c r="D25" i="10"/>
  <c r="E25" i="10" s="1"/>
  <c r="D27" i="10"/>
  <c r="D29" i="10"/>
  <c r="D31" i="10"/>
  <c r="E31" i="10" s="1"/>
  <c r="D33" i="10"/>
  <c r="E33" i="10" s="1"/>
  <c r="D35" i="10"/>
  <c r="D37" i="10"/>
  <c r="E37" i="10" s="1"/>
  <c r="D39" i="10"/>
  <c r="D41" i="10"/>
  <c r="E41" i="10" s="1"/>
  <c r="D43" i="10"/>
  <c r="E43" i="10" s="1"/>
  <c r="D45" i="10"/>
  <c r="E45" i="10" s="1"/>
  <c r="D47" i="10"/>
  <c r="E47" i="10" s="1"/>
  <c r="D49" i="10"/>
  <c r="D51" i="10"/>
  <c r="E51" i="10" s="1"/>
  <c r="D53" i="10"/>
  <c r="D55" i="10"/>
  <c r="E55" i="10" s="1"/>
  <c r="D57" i="10"/>
  <c r="E57" i="10" s="1"/>
  <c r="D59" i="10"/>
  <c r="E59" i="10" s="1"/>
  <c r="D61" i="10"/>
  <c r="E61" i="10" s="1"/>
  <c r="D63" i="10"/>
  <c r="E63" i="10" s="1"/>
  <c r="D65" i="10"/>
  <c r="E65" i="10" s="1"/>
  <c r="D67" i="10"/>
  <c r="D69" i="10"/>
  <c r="E69" i="10" s="1"/>
  <c r="D71" i="10"/>
  <c r="E71" i="10" s="1"/>
  <c r="D73" i="10"/>
  <c r="E73" i="10" s="1"/>
  <c r="D75" i="10"/>
  <c r="E75" i="10" s="1"/>
  <c r="D77" i="10"/>
  <c r="E77" i="10" s="1"/>
  <c r="D79" i="10"/>
  <c r="E79" i="10" s="1"/>
  <c r="D81" i="10"/>
  <c r="E81" i="10" s="1"/>
  <c r="D83" i="10"/>
  <c r="E83" i="10" s="1"/>
  <c r="D85" i="10"/>
  <c r="E85" i="10" s="1"/>
  <c r="D87" i="10"/>
  <c r="E87" i="10" s="1"/>
  <c r="D89" i="10"/>
  <c r="E89" i="10" s="1"/>
  <c r="D91" i="10"/>
  <c r="E91" i="10" s="1"/>
  <c r="D93" i="10"/>
  <c r="E93" i="10" s="1"/>
  <c r="D95" i="10"/>
  <c r="E95" i="10" s="1"/>
  <c r="D97" i="10"/>
  <c r="E97" i="10" s="1"/>
  <c r="D99" i="10"/>
  <c r="D101" i="10"/>
  <c r="E101" i="10" s="1"/>
  <c r="D103" i="10"/>
  <c r="E103" i="10" s="1"/>
  <c r="D105" i="10"/>
  <c r="E105" i="10" s="1"/>
  <c r="D107" i="10"/>
  <c r="E107" i="10" s="1"/>
  <c r="D109" i="10"/>
  <c r="E109" i="10" s="1"/>
  <c r="D111" i="10"/>
  <c r="D113" i="10"/>
  <c r="D115" i="10"/>
  <c r="D117" i="10"/>
  <c r="D119" i="10"/>
  <c r="E119" i="10" s="1"/>
  <c r="D121" i="10"/>
  <c r="D123" i="10"/>
  <c r="D125" i="10"/>
  <c r="D127" i="10"/>
  <c r="E127" i="10" s="1"/>
  <c r="D129" i="10"/>
  <c r="E129" i="10" s="1"/>
  <c r="D131" i="10"/>
  <c r="E131" i="10" s="1"/>
  <c r="D133" i="10"/>
  <c r="E133" i="10" s="1"/>
  <c r="D135" i="10"/>
  <c r="E135" i="10" s="1"/>
  <c r="D137" i="10"/>
  <c r="E137" i="10" s="1"/>
  <c r="D139" i="10"/>
  <c r="D141" i="10"/>
  <c r="E141" i="10" s="1"/>
  <c r="D143" i="10"/>
  <c r="D145" i="10"/>
  <c r="D147" i="10"/>
  <c r="D149" i="10"/>
  <c r="D151" i="10"/>
  <c r="D153" i="10"/>
  <c r="E153" i="10" s="1"/>
  <c r="D155" i="10"/>
  <c r="D157" i="10"/>
  <c r="D159" i="10"/>
  <c r="D161" i="10"/>
  <c r="D163" i="10"/>
  <c r="D165" i="10"/>
  <c r="E165" i="10" s="1"/>
  <c r="D167" i="10"/>
  <c r="D169" i="10"/>
  <c r="D171" i="10"/>
  <c r="E171" i="10" s="1"/>
  <c r="D173" i="10"/>
  <c r="D174" i="10"/>
  <c r="D176" i="10"/>
  <c r="D178" i="10"/>
  <c r="D180" i="10"/>
  <c r="D182" i="10"/>
  <c r="D184" i="10"/>
  <c r="D186" i="10"/>
  <c r="D188" i="10"/>
  <c r="E188" i="10" s="1"/>
  <c r="D190" i="10"/>
  <c r="D192" i="10"/>
  <c r="D194" i="10"/>
  <c r="D196" i="10"/>
  <c r="D198" i="10"/>
  <c r="D200" i="10"/>
  <c r="D202" i="10"/>
  <c r="E202" i="10" s="1"/>
  <c r="D204" i="10"/>
  <c r="D206" i="10"/>
  <c r="D208" i="10"/>
  <c r="D210" i="10"/>
  <c r="D212" i="10"/>
  <c r="D214" i="10"/>
  <c r="D216" i="10"/>
  <c r="D218" i="10"/>
  <c r="E218" i="10" s="1"/>
  <c r="D220" i="10"/>
  <c r="E220" i="10" s="1"/>
  <c r="D222" i="10"/>
  <c r="E222" i="10" s="1"/>
  <c r="D224" i="10"/>
  <c r="E224" i="10" s="1"/>
  <c r="D226" i="10"/>
  <c r="E226" i="10" s="1"/>
  <c r="D228" i="10"/>
  <c r="E228" i="10" s="1"/>
  <c r="D230" i="10"/>
  <c r="E230" i="10" s="1"/>
  <c r="D232" i="10"/>
  <c r="E232" i="10" s="1"/>
  <c r="D234" i="10"/>
  <c r="E234" i="10" s="1"/>
  <c r="D236" i="10"/>
  <c r="E236" i="10" s="1"/>
  <c r="D238" i="10"/>
  <c r="D240" i="10"/>
  <c r="E240" i="10" s="1"/>
  <c r="D242" i="10"/>
  <c r="E242" i="10" s="1"/>
  <c r="D244" i="10"/>
  <c r="D246" i="10"/>
  <c r="E246" i="10" s="1"/>
  <c r="D248" i="10"/>
  <c r="D250" i="10"/>
  <c r="E250" i="10" s="1"/>
  <c r="D252" i="10"/>
  <c r="D254" i="10"/>
  <c r="D256" i="10"/>
  <c r="D258" i="10"/>
  <c r="D260" i="10"/>
  <c r="D262" i="10"/>
  <c r="D264" i="10"/>
  <c r="D266" i="10"/>
  <c r="D268" i="10"/>
  <c r="E268" i="10" s="1"/>
  <c r="D270" i="10"/>
  <c r="D272" i="10"/>
  <c r="E272" i="10" s="1"/>
  <c r="D274" i="10"/>
  <c r="E274" i="10" s="1"/>
  <c r="D276" i="10"/>
  <c r="E276" i="10" s="1"/>
  <c r="D278" i="10"/>
  <c r="E278" i="10" s="1"/>
  <c r="D280" i="10"/>
  <c r="D282" i="10"/>
  <c r="E282" i="10" s="1"/>
  <c r="D175" i="10"/>
  <c r="D177" i="10"/>
  <c r="D179" i="10"/>
  <c r="D181" i="10"/>
  <c r="D183" i="10"/>
  <c r="D185" i="10"/>
  <c r="E185" i="10" s="1"/>
  <c r="D187" i="10"/>
  <c r="E187" i="10" s="1"/>
  <c r="D189" i="10"/>
  <c r="E189" i="10" s="1"/>
  <c r="D191" i="10"/>
  <c r="E191" i="10" s="1"/>
  <c r="D193" i="10"/>
  <c r="D195" i="10"/>
  <c r="E195" i="10" s="1"/>
  <c r="D197" i="10"/>
  <c r="D199" i="10"/>
  <c r="E199" i="10" s="1"/>
  <c r="D201" i="10"/>
  <c r="E201" i="10" s="1"/>
  <c r="D203" i="10"/>
  <c r="D205" i="10"/>
  <c r="E205" i="10" s="1"/>
  <c r="D207" i="10"/>
  <c r="E207" i="10" s="1"/>
  <c r="D209" i="10"/>
  <c r="E209" i="10" s="1"/>
  <c r="D211" i="10"/>
  <c r="E211" i="10" s="1"/>
  <c r="D213" i="10"/>
  <c r="E213" i="10" s="1"/>
  <c r="D215" i="10"/>
  <c r="E215" i="10" s="1"/>
  <c r="D217" i="10"/>
  <c r="E217" i="10" s="1"/>
  <c r="D219" i="10"/>
  <c r="E219" i="10" s="1"/>
  <c r="D221" i="10"/>
  <c r="E221" i="10" s="1"/>
  <c r="D223" i="10"/>
  <c r="E223" i="10" s="1"/>
  <c r="D225" i="10"/>
  <c r="E225" i="10" s="1"/>
  <c r="D227" i="10"/>
  <c r="E227" i="10" s="1"/>
  <c r="D229" i="10"/>
  <c r="E229" i="10" s="1"/>
  <c r="D231" i="10"/>
  <c r="E231" i="10" s="1"/>
  <c r="D233" i="10"/>
  <c r="E233" i="10" s="1"/>
  <c r="D235" i="10"/>
  <c r="E235" i="10" s="1"/>
  <c r="D237" i="10"/>
  <c r="E237" i="10" s="1"/>
  <c r="D239" i="10"/>
  <c r="E239" i="10" s="1"/>
  <c r="D241" i="10"/>
  <c r="E241" i="10" s="1"/>
  <c r="D243" i="10"/>
  <c r="D245" i="10"/>
  <c r="E245" i="10" s="1"/>
  <c r="D247" i="10"/>
  <c r="E247" i="10" s="1"/>
  <c r="D249" i="10"/>
  <c r="E249" i="10" s="1"/>
  <c r="D251" i="10"/>
  <c r="D253" i="10"/>
  <c r="D255" i="10"/>
  <c r="D257" i="10"/>
  <c r="D259" i="10"/>
  <c r="D261" i="10"/>
  <c r="D263" i="10"/>
  <c r="E263" i="10" s="1"/>
  <c r="D265" i="10"/>
  <c r="D267" i="10"/>
  <c r="E267" i="10" s="1"/>
  <c r="D269" i="10"/>
  <c r="D271" i="10"/>
  <c r="E271" i="10" s="1"/>
  <c r="D273" i="10"/>
  <c r="E273" i="10" s="1"/>
  <c r="D275" i="10"/>
  <c r="E275" i="10" s="1"/>
  <c r="D277" i="10"/>
  <c r="E277" i="10" s="1"/>
  <c r="D279" i="10"/>
  <c r="E279" i="10" s="1"/>
  <c r="D281" i="10"/>
  <c r="E281" i="10" s="1"/>
  <c r="L19" i="10"/>
  <c r="L15" i="10"/>
  <c r="L11" i="10"/>
  <c r="L7" i="10"/>
  <c r="L22" i="10"/>
  <c r="L18" i="10"/>
  <c r="L14" i="10"/>
  <c r="L10" i="10"/>
  <c r="L6" i="10"/>
  <c r="L21" i="10"/>
  <c r="L17" i="10"/>
  <c r="L13" i="10"/>
  <c r="L9" i="10"/>
  <c r="L5" i="10"/>
  <c r="L20" i="10"/>
  <c r="L16" i="10"/>
  <c r="L12" i="10"/>
  <c r="L8" i="10"/>
  <c r="L4" i="10"/>
  <c r="L3" i="10"/>
  <c r="L17" i="7"/>
  <c r="N17" i="7" s="1"/>
  <c r="L37" i="7"/>
  <c r="N37" i="7" s="1"/>
  <c r="L29" i="7"/>
  <c r="N29" i="7" s="1"/>
  <c r="L21" i="7"/>
  <c r="N21" i="7" s="1"/>
  <c r="L13" i="7"/>
  <c r="N13" i="7" s="1"/>
  <c r="L40" i="7"/>
  <c r="N40" i="7" s="1"/>
  <c r="L41" i="7"/>
  <c r="N41" i="7" s="1"/>
  <c r="L25" i="7"/>
  <c r="N25" i="7" s="1"/>
  <c r="L36" i="7"/>
  <c r="N36" i="7" s="1"/>
  <c r="L39" i="7"/>
  <c r="N39" i="7" s="1"/>
  <c r="L35" i="7"/>
  <c r="N35" i="7" s="1"/>
  <c r="L31" i="7"/>
  <c r="N31" i="7" s="1"/>
  <c r="L27" i="7"/>
  <c r="N27" i="7" s="1"/>
  <c r="L23" i="7"/>
  <c r="N23" i="7" s="1"/>
  <c r="L19" i="7"/>
  <c r="N19" i="7" s="1"/>
  <c r="L15" i="7"/>
  <c r="N15" i="7" s="1"/>
  <c r="L42" i="7"/>
  <c r="N42" i="7" s="1"/>
  <c r="L38" i="7"/>
  <c r="N38" i="7" s="1"/>
  <c r="L34" i="7"/>
  <c r="N34" i="7" s="1"/>
  <c r="E143" i="10" l="1"/>
  <c r="E169" i="10"/>
  <c r="E29" i="10"/>
  <c r="E167" i="10"/>
  <c r="E155" i="10"/>
  <c r="E27" i="10"/>
  <c r="E15" i="10"/>
  <c r="E35" i="10"/>
  <c r="E19" i="10"/>
  <c r="E7" i="10"/>
  <c r="E157" i="10"/>
  <c r="E145" i="10"/>
  <c r="E158" i="10"/>
  <c r="E146" i="10"/>
  <c r="E144" i="10"/>
  <c r="E159" i="10"/>
  <c r="E147" i="10"/>
  <c r="E99" i="10"/>
  <c r="E67" i="10"/>
  <c r="E132" i="10"/>
  <c r="E100" i="10"/>
  <c r="E18" i="10"/>
  <c r="E6" i="10"/>
  <c r="E161" i="10"/>
  <c r="E149" i="10"/>
  <c r="E21" i="10"/>
  <c r="E9" i="10"/>
  <c r="E117" i="10"/>
  <c r="E115" i="10"/>
  <c r="E259" i="10"/>
  <c r="E111" i="10"/>
  <c r="E251" i="10"/>
  <c r="E112" i="10"/>
  <c r="E252" i="10"/>
  <c r="E261" i="10"/>
  <c r="E121" i="10"/>
  <c r="E125" i="10"/>
  <c r="E265" i="10"/>
  <c r="E266" i="10"/>
  <c r="E126" i="10"/>
  <c r="E262" i="10"/>
  <c r="E122" i="10"/>
  <c r="E120" i="10"/>
  <c r="E260" i="10"/>
  <c r="E257" i="10"/>
  <c r="E253" i="10"/>
  <c r="E116" i="10"/>
  <c r="E255" i="10"/>
  <c r="E256" i="10"/>
  <c r="E258" i="10"/>
  <c r="E118" i="10"/>
  <c r="E197" i="10"/>
  <c r="E60" i="10"/>
  <c r="E200" i="10"/>
  <c r="E139" i="10"/>
  <c r="E140" i="10"/>
  <c r="E280" i="10"/>
  <c r="E123" i="10"/>
  <c r="E248" i="10"/>
  <c r="E124" i="10"/>
  <c r="E264" i="10"/>
  <c r="E76" i="10"/>
  <c r="E216" i="10"/>
  <c r="E214" i="10"/>
  <c r="E74" i="10"/>
  <c r="E210" i="10"/>
  <c r="E70" i="10"/>
  <c r="E104" i="10"/>
  <c r="E243" i="10"/>
  <c r="E244" i="10"/>
  <c r="E108" i="10"/>
  <c r="E175" i="10"/>
  <c r="E177" i="10"/>
  <c r="E181" i="10"/>
  <c r="E183" i="10"/>
  <c r="E173" i="10"/>
  <c r="E174" i="10"/>
  <c r="E44" i="10"/>
  <c r="E184" i="10"/>
  <c r="E186" i="10"/>
  <c r="E46" i="10"/>
  <c r="E178" i="10"/>
  <c r="E38" i="10"/>
  <c r="E172" i="10"/>
  <c r="E32" i="10"/>
  <c r="E34" i="10"/>
  <c r="E36" i="10"/>
  <c r="E176" i="10"/>
  <c r="E182" i="10"/>
  <c r="E42" i="10"/>
  <c r="E39" i="10"/>
  <c r="E179" i="10"/>
  <c r="E40" i="10"/>
  <c r="E180" i="10"/>
  <c r="E72" i="10"/>
  <c r="E212" i="10"/>
  <c r="E163" i="10"/>
  <c r="E151" i="10"/>
  <c r="E164" i="10"/>
  <c r="E152" i="10"/>
  <c r="E24" i="10"/>
  <c r="E12" i="10"/>
  <c r="E162" i="10"/>
  <c r="E150" i="10"/>
  <c r="E22" i="10"/>
  <c r="E10" i="10"/>
  <c r="E170" i="10"/>
  <c r="E30" i="10"/>
  <c r="E168" i="10"/>
  <c r="E156" i="10"/>
  <c r="E28" i="10"/>
  <c r="E16" i="10"/>
  <c r="E166" i="10"/>
  <c r="E154" i="10"/>
  <c r="E26" i="10"/>
  <c r="E14" i="10"/>
  <c r="E160" i="10"/>
  <c r="E148" i="10"/>
  <c r="E20" i="10"/>
  <c r="E8" i="10"/>
  <c r="E53" i="10"/>
  <c r="E193" i="10"/>
  <c r="E198" i="10"/>
  <c r="E58" i="10"/>
  <c r="E56" i="10"/>
  <c r="E196" i="10"/>
  <c r="E194" i="10"/>
  <c r="E54" i="10"/>
  <c r="E52" i="10"/>
  <c r="E192" i="10"/>
  <c r="E49" i="10"/>
  <c r="E113" i="10"/>
  <c r="E269" i="10"/>
  <c r="E270" i="10"/>
  <c r="E130" i="10"/>
  <c r="E254" i="10"/>
  <c r="E114" i="10"/>
  <c r="E238" i="10"/>
  <c r="E98" i="10"/>
  <c r="E190" i="10"/>
  <c r="E50" i="10"/>
  <c r="E68" i="10"/>
  <c r="E208" i="10"/>
  <c r="E206" i="10"/>
  <c r="E66" i="10"/>
  <c r="E203" i="10"/>
  <c r="E64" i="10"/>
  <c r="E204" i="10"/>
  <c r="K4" i="10" l="1"/>
  <c r="K3" i="10"/>
  <c r="K49" i="10"/>
  <c r="K45" i="10"/>
  <c r="K41" i="10"/>
  <c r="K37" i="10"/>
  <c r="K33" i="10"/>
  <c r="K29" i="10"/>
  <c r="K25" i="10"/>
  <c r="K21" i="10"/>
  <c r="K17" i="10"/>
  <c r="K13" i="10"/>
  <c r="K9" i="10"/>
  <c r="K5" i="10"/>
  <c r="K50" i="10"/>
  <c r="K46" i="10"/>
  <c r="K42" i="10"/>
  <c r="K38" i="10"/>
  <c r="K34" i="10"/>
  <c r="K30" i="10"/>
  <c r="K26" i="10"/>
  <c r="K22" i="10"/>
  <c r="K18" i="10"/>
  <c r="K14" i="10"/>
  <c r="K10" i="10"/>
  <c r="K6" i="10"/>
  <c r="K51" i="10"/>
  <c r="K47" i="10"/>
  <c r="K43" i="10"/>
  <c r="K39" i="10"/>
  <c r="K35" i="10"/>
  <c r="K31" i="10"/>
  <c r="K27" i="10"/>
  <c r="K23" i="10"/>
  <c r="K19" i="10"/>
  <c r="K15" i="10"/>
  <c r="K11" i="10"/>
  <c r="K7" i="10"/>
  <c r="K52" i="10"/>
  <c r="K48" i="10"/>
  <c r="K44" i="10"/>
  <c r="K40" i="10"/>
  <c r="K36" i="10"/>
  <c r="K32" i="10"/>
  <c r="K28" i="10"/>
  <c r="K24" i="10"/>
  <c r="K20" i="10"/>
  <c r="K16" i="10"/>
  <c r="K12" i="10"/>
  <c r="K8" i="10"/>
  <c r="M2" i="10" l="1"/>
  <c r="G103" i="5" l="1"/>
  <c r="E46" i="5"/>
  <c r="D78" i="5"/>
  <c r="H34" i="5"/>
  <c r="I98" i="5"/>
  <c r="J64" i="5"/>
  <c r="I56" i="5"/>
  <c r="D95" i="5"/>
  <c r="E68" i="5"/>
  <c r="G31" i="5"/>
  <c r="F53" i="5"/>
  <c r="F96" i="5"/>
  <c r="E52" i="5"/>
  <c r="F23" i="5"/>
  <c r="G101" i="5"/>
  <c r="F12" i="5"/>
  <c r="E13" i="5"/>
  <c r="E88" i="5"/>
  <c r="F107" i="5"/>
  <c r="I70" i="5"/>
  <c r="G109" i="5"/>
  <c r="J71" i="5"/>
  <c r="F28" i="5"/>
  <c r="J63" i="5"/>
  <c r="M16" i="7"/>
  <c r="E12" i="5"/>
  <c r="E76" i="5"/>
  <c r="E75" i="5"/>
  <c r="F36" i="5"/>
  <c r="D35" i="5"/>
  <c r="I46" i="5"/>
  <c r="I50" i="5"/>
  <c r="H18" i="5"/>
  <c r="G91" i="5"/>
  <c r="J48" i="5"/>
  <c r="G12" i="5"/>
  <c r="D108" i="5"/>
  <c r="G41" i="5"/>
  <c r="F38" i="5"/>
  <c r="D33" i="5"/>
  <c r="F93" i="5"/>
  <c r="F88" i="5"/>
  <c r="D77" i="5"/>
  <c r="D54" i="5"/>
  <c r="I105" i="5"/>
  <c r="D102" i="5"/>
  <c r="G74" i="5"/>
  <c r="F104" i="5"/>
  <c r="F45" i="5"/>
  <c r="D105" i="5"/>
  <c r="D63" i="5"/>
  <c r="H59" i="5"/>
  <c r="I38" i="5"/>
  <c r="E26" i="5"/>
  <c r="H17" i="5"/>
  <c r="H82" i="5"/>
  <c r="D66" i="5"/>
  <c r="D39" i="5"/>
  <c r="D52" i="5"/>
  <c r="E74" i="5"/>
  <c r="F108" i="5"/>
  <c r="E65" i="5"/>
  <c r="G58" i="5"/>
  <c r="D29" i="5"/>
  <c r="E86" i="5"/>
  <c r="E23" i="5"/>
  <c r="M37" i="7"/>
  <c r="F34" i="5"/>
  <c r="M36" i="7"/>
  <c r="D32" i="5"/>
  <c r="G60" i="5"/>
  <c r="M31" i="7"/>
  <c r="G65" i="5"/>
  <c r="M27" i="7"/>
  <c r="E28" i="5"/>
  <c r="E98" i="5"/>
  <c r="D49" i="5"/>
  <c r="E66" i="5"/>
  <c r="G52" i="5"/>
  <c r="G86" i="5"/>
  <c r="G33" i="5"/>
  <c r="G63" i="5"/>
  <c r="F55" i="5"/>
  <c r="E44" i="5"/>
  <c r="F41" i="5"/>
  <c r="G18" i="5"/>
  <c r="G75" i="5"/>
  <c r="H92" i="5"/>
  <c r="F101" i="5"/>
  <c r="F42" i="5"/>
  <c r="G17" i="5"/>
  <c r="I106" i="5"/>
  <c r="I22" i="5"/>
  <c r="I13" i="5"/>
  <c r="E43" i="5"/>
  <c r="I73" i="5"/>
  <c r="F63" i="5"/>
  <c r="J55" i="5"/>
  <c r="G96" i="5"/>
  <c r="I49" i="5"/>
  <c r="I26" i="5"/>
  <c r="E106" i="5"/>
  <c r="H68" i="5"/>
  <c r="D91" i="5"/>
  <c r="G70" i="5"/>
  <c r="G54" i="5"/>
  <c r="F32" i="5"/>
  <c r="E102" i="5"/>
  <c r="D64" i="5"/>
  <c r="M14" i="7"/>
  <c r="J77" i="5"/>
  <c r="I86" i="5"/>
  <c r="G34" i="5"/>
  <c r="D41" i="5"/>
  <c r="G53" i="5"/>
  <c r="F77" i="5"/>
  <c r="G30" i="5"/>
  <c r="G44" i="5"/>
  <c r="D74" i="5"/>
  <c r="F73" i="5"/>
  <c r="E53" i="5"/>
  <c r="G42" i="5"/>
  <c r="F21" i="5"/>
  <c r="D93" i="5"/>
  <c r="G106" i="5"/>
  <c r="G95" i="5"/>
  <c r="I55" i="5"/>
  <c r="F82" i="5"/>
  <c r="J86" i="5"/>
  <c r="E107" i="5"/>
  <c r="M39" i="7"/>
  <c r="J80" i="5"/>
  <c r="J45" i="5"/>
  <c r="I82" i="5"/>
  <c r="G43" i="5"/>
  <c r="J72" i="5"/>
  <c r="F49" i="5"/>
  <c r="M24" i="7"/>
  <c r="G23" i="5"/>
  <c r="M13" i="7"/>
  <c r="J70" i="5"/>
  <c r="G28" i="5"/>
  <c r="G105" i="5"/>
  <c r="G46" i="5"/>
  <c r="M17" i="7"/>
  <c r="D30" i="5"/>
  <c r="F71" i="5"/>
  <c r="H108" i="5"/>
  <c r="E54" i="5"/>
  <c r="E87" i="5"/>
  <c r="J85" i="5"/>
  <c r="J29" i="5"/>
  <c r="E55" i="5"/>
  <c r="D37" i="5"/>
  <c r="J54" i="5"/>
  <c r="I48" i="5"/>
  <c r="J56" i="5"/>
  <c r="J94" i="5"/>
  <c r="H83" i="5"/>
  <c r="J32" i="5"/>
  <c r="F14" i="5"/>
  <c r="E81" i="5"/>
  <c r="D62" i="5"/>
  <c r="E40" i="5"/>
  <c r="D71" i="5"/>
  <c r="D19" i="5"/>
  <c r="M33" i="7"/>
  <c r="M32" i="7"/>
  <c r="I23" i="5"/>
  <c r="D94" i="5"/>
  <c r="M38" i="7"/>
  <c r="M22" i="7"/>
  <c r="E99" i="5"/>
  <c r="I45" i="5"/>
  <c r="J87" i="5"/>
  <c r="I24" i="5"/>
  <c r="J69" i="5"/>
  <c r="D53" i="5"/>
  <c r="H50" i="5"/>
  <c r="I31" i="5"/>
  <c r="G50" i="5"/>
  <c r="E24" i="5"/>
  <c r="F67" i="5"/>
  <c r="H19" i="5"/>
  <c r="H81" i="5"/>
  <c r="F76" i="5"/>
  <c r="D24" i="5"/>
  <c r="I89" i="5"/>
  <c r="J79" i="5"/>
  <c r="I66" i="5"/>
  <c r="H105" i="5"/>
  <c r="H106" i="5"/>
  <c r="E95" i="5"/>
  <c r="H11" i="5"/>
  <c r="E71" i="5"/>
  <c r="G39" i="5"/>
  <c r="I81" i="5"/>
  <c r="D17" i="5"/>
  <c r="E35" i="5"/>
  <c r="I87" i="5"/>
  <c r="M23" i="7"/>
  <c r="M15" i="7"/>
  <c r="E30" i="5"/>
  <c r="E82" i="5"/>
  <c r="J61" i="5"/>
  <c r="M18" i="7"/>
  <c r="D21" i="5"/>
  <c r="G36" i="5"/>
  <c r="F57" i="5"/>
  <c r="F52" i="5"/>
  <c r="J96" i="5"/>
  <c r="F54" i="5"/>
  <c r="E41" i="5"/>
  <c r="D23" i="5"/>
  <c r="E21" i="5"/>
  <c r="F24" i="5"/>
  <c r="J46" i="5"/>
  <c r="F31" i="5"/>
  <c r="I37" i="5"/>
  <c r="G99" i="5"/>
  <c r="H91" i="5"/>
  <c r="E16" i="5"/>
  <c r="I29" i="5"/>
  <c r="J37" i="5"/>
  <c r="G94" i="5"/>
  <c r="E22" i="5"/>
  <c r="E56" i="5"/>
  <c r="I64" i="5"/>
  <c r="E90" i="5"/>
  <c r="I79" i="5"/>
  <c r="E109" i="5"/>
  <c r="J39" i="5"/>
  <c r="F70" i="5"/>
  <c r="H73" i="5"/>
  <c r="E49" i="5"/>
  <c r="I72" i="5"/>
  <c r="G22" i="5"/>
  <c r="F19" i="5"/>
  <c r="F84" i="5"/>
  <c r="E15" i="5"/>
  <c r="F47" i="5"/>
  <c r="F33" i="5"/>
  <c r="D87" i="5"/>
  <c r="G85" i="5"/>
  <c r="F81" i="5"/>
  <c r="I17" i="5"/>
  <c r="I14" i="5"/>
  <c r="E92" i="5"/>
  <c r="E59" i="5"/>
  <c r="E96" i="5"/>
  <c r="E105" i="5"/>
  <c r="D38" i="5"/>
  <c r="D70" i="5"/>
  <c r="D83" i="5"/>
  <c r="E45" i="5"/>
  <c r="I74" i="5"/>
  <c r="J88" i="5"/>
  <c r="H26" i="5"/>
  <c r="D86" i="5"/>
  <c r="G15" i="5"/>
  <c r="I71" i="5"/>
  <c r="H58" i="5"/>
  <c r="I104" i="5"/>
  <c r="D96" i="5"/>
  <c r="J47" i="5"/>
  <c r="I54" i="5"/>
  <c r="J30" i="5"/>
  <c r="D42" i="5"/>
  <c r="G51" i="5"/>
  <c r="G37" i="5"/>
  <c r="D20" i="5"/>
  <c r="G61" i="5"/>
  <c r="I77" i="5"/>
  <c r="F78" i="5"/>
  <c r="F15" i="5"/>
  <c r="I93" i="5"/>
  <c r="I101" i="5"/>
  <c r="G38" i="5"/>
  <c r="F92" i="5"/>
  <c r="F46" i="5"/>
  <c r="M41" i="7"/>
  <c r="E48" i="5"/>
  <c r="H67" i="5"/>
  <c r="D92" i="5"/>
  <c r="D104" i="5"/>
  <c r="J31" i="5"/>
  <c r="G79" i="5"/>
  <c r="F97" i="5"/>
  <c r="I88" i="5"/>
  <c r="H57" i="5"/>
  <c r="H28" i="5"/>
  <c r="G76" i="5"/>
  <c r="I63" i="5"/>
  <c r="G26" i="5"/>
  <c r="E64" i="5"/>
  <c r="F26" i="5"/>
  <c r="E32" i="5"/>
  <c r="D89" i="5"/>
  <c r="I62" i="5"/>
  <c r="D26" i="5"/>
  <c r="F43" i="5"/>
  <c r="F103" i="5"/>
  <c r="E36" i="5"/>
  <c r="H41" i="5"/>
  <c r="D61" i="5"/>
  <c r="G55" i="5"/>
  <c r="E73" i="5"/>
  <c r="D85" i="5"/>
  <c r="D15" i="5"/>
  <c r="E100" i="5"/>
  <c r="E80" i="5"/>
  <c r="E27" i="5"/>
  <c r="H107" i="5"/>
  <c r="J16" i="5"/>
  <c r="E104" i="5"/>
  <c r="E89" i="5"/>
  <c r="G49" i="5"/>
  <c r="J109" i="5"/>
  <c r="E62" i="5"/>
  <c r="H89" i="5"/>
  <c r="F44" i="5"/>
  <c r="J24" i="5"/>
  <c r="J21" i="5"/>
  <c r="G88" i="5"/>
  <c r="D107" i="5"/>
  <c r="F30" i="5"/>
  <c r="F90" i="5"/>
  <c r="F60" i="5"/>
  <c r="G48" i="5"/>
  <c r="I16" i="5"/>
  <c r="G71" i="5"/>
  <c r="D106" i="5"/>
  <c r="I109" i="5"/>
  <c r="F87" i="5"/>
  <c r="E72" i="5"/>
  <c r="J38" i="5"/>
  <c r="F109" i="5"/>
  <c r="I103" i="5"/>
  <c r="D36" i="5"/>
  <c r="F56" i="5"/>
  <c r="G66" i="5"/>
  <c r="F105" i="5"/>
  <c r="E108" i="5"/>
  <c r="I65" i="5"/>
  <c r="D109" i="5"/>
  <c r="E47" i="5"/>
  <c r="H90" i="5"/>
  <c r="G69" i="5"/>
  <c r="D68" i="5"/>
  <c r="E33" i="5"/>
  <c r="F66" i="5"/>
  <c r="D48" i="5"/>
  <c r="G77" i="5"/>
  <c r="F58" i="5"/>
  <c r="F61" i="5"/>
  <c r="J101" i="5"/>
  <c r="I61" i="5"/>
  <c r="M40" i="7"/>
  <c r="I18" i="5"/>
  <c r="G20" i="5"/>
  <c r="G64" i="5"/>
  <c r="J14" i="5"/>
  <c r="M19" i="7"/>
  <c r="D65" i="5"/>
  <c r="J13" i="5"/>
  <c r="G107" i="5"/>
  <c r="F37" i="5"/>
  <c r="E83" i="5"/>
  <c r="J103" i="5"/>
  <c r="F72" i="5"/>
  <c r="G57" i="5"/>
  <c r="F18" i="5"/>
  <c r="F64" i="5"/>
  <c r="E63" i="5"/>
  <c r="H36" i="5"/>
  <c r="H98" i="5"/>
  <c r="G21" i="5"/>
  <c r="M28" i="7"/>
  <c r="D84" i="5"/>
  <c r="E38" i="5"/>
  <c r="H27" i="5"/>
  <c r="G83" i="5"/>
  <c r="D75" i="5"/>
  <c r="H44" i="5"/>
  <c r="D97" i="5"/>
  <c r="G35" i="5"/>
  <c r="D40" i="5"/>
  <c r="H65" i="5"/>
  <c r="I40" i="5"/>
  <c r="G78" i="5"/>
  <c r="F22" i="5"/>
  <c r="G92" i="5"/>
  <c r="F74" i="5"/>
  <c r="G104" i="5"/>
  <c r="F40" i="5"/>
  <c r="I53" i="5"/>
  <c r="D98" i="5"/>
  <c r="D79" i="5"/>
  <c r="F59" i="5"/>
  <c r="G25" i="5"/>
  <c r="J104" i="5"/>
  <c r="F102" i="5"/>
  <c r="I21" i="5"/>
  <c r="J93" i="5"/>
  <c r="E20" i="5"/>
  <c r="G62" i="5"/>
  <c r="J15" i="5"/>
  <c r="M21" i="7"/>
  <c r="E34" i="5"/>
  <c r="M35" i="7"/>
  <c r="M30" i="7"/>
  <c r="I102" i="5"/>
  <c r="F69" i="5"/>
  <c r="G108" i="5"/>
  <c r="H60" i="5"/>
  <c r="H99" i="5"/>
  <c r="F29" i="5"/>
  <c r="G89" i="5"/>
  <c r="F75" i="5"/>
  <c r="E39" i="5"/>
  <c r="F35" i="5"/>
  <c r="I90" i="5"/>
  <c r="D59" i="5"/>
  <c r="D103" i="5"/>
  <c r="F95" i="5"/>
  <c r="I33" i="5"/>
  <c r="D18" i="5"/>
  <c r="F68" i="5"/>
  <c r="D11" i="5"/>
  <c r="G67" i="5"/>
  <c r="I95" i="5"/>
  <c r="G47" i="5"/>
  <c r="H100" i="5"/>
  <c r="F86" i="5"/>
  <c r="F79" i="5"/>
  <c r="G24" i="5"/>
  <c r="J53" i="5"/>
  <c r="F85" i="5"/>
  <c r="D27" i="5"/>
  <c r="M26" i="7"/>
  <c r="D13" i="5"/>
  <c r="D73" i="5"/>
  <c r="D45" i="5"/>
  <c r="F62" i="5"/>
  <c r="I57" i="5"/>
  <c r="I47" i="5"/>
  <c r="E103" i="5"/>
  <c r="F91" i="5"/>
  <c r="G40" i="5"/>
  <c r="I41" i="5"/>
  <c r="E94" i="5"/>
  <c r="D16" i="5"/>
  <c r="G73" i="5"/>
  <c r="E14" i="5"/>
  <c r="G32" i="5"/>
  <c r="F51" i="5"/>
  <c r="E37" i="5"/>
  <c r="F99" i="5"/>
  <c r="E69" i="5"/>
  <c r="H52" i="5"/>
  <c r="G27" i="5"/>
  <c r="F16" i="5"/>
  <c r="H74" i="5"/>
  <c r="F98" i="5"/>
  <c r="E91" i="5"/>
  <c r="D50" i="5"/>
  <c r="M20" i="7"/>
  <c r="I34" i="5"/>
  <c r="E31" i="5"/>
  <c r="D90" i="5"/>
  <c r="E70" i="5"/>
  <c r="D80" i="5"/>
  <c r="E93" i="5"/>
  <c r="G97" i="5"/>
  <c r="F11" i="5"/>
  <c r="I97" i="5"/>
  <c r="F80" i="5"/>
  <c r="D43" i="5"/>
  <c r="D88" i="5"/>
  <c r="I96" i="5"/>
  <c r="D58" i="5"/>
  <c r="D67" i="5"/>
  <c r="E60" i="5"/>
  <c r="G13" i="5"/>
  <c r="G45" i="5"/>
  <c r="D44" i="5"/>
  <c r="D60" i="5"/>
  <c r="E25" i="5"/>
  <c r="M42" i="7"/>
  <c r="G98" i="5"/>
  <c r="M34" i="7"/>
  <c r="I58" i="5"/>
  <c r="M25" i="7"/>
  <c r="H33" i="5"/>
  <c r="F106" i="5"/>
  <c r="G68" i="5"/>
  <c r="F39" i="5"/>
  <c r="G93" i="5"/>
  <c r="G59" i="5"/>
  <c r="I69" i="5"/>
  <c r="E18" i="5"/>
  <c r="F20" i="5"/>
  <c r="G90" i="5"/>
  <c r="D99" i="5"/>
  <c r="I85" i="5"/>
  <c r="G14" i="5"/>
  <c r="H75" i="5"/>
  <c r="G102" i="5"/>
  <c r="F25" i="5"/>
  <c r="E85" i="5"/>
  <c r="I42" i="5"/>
  <c r="E11" i="5"/>
  <c r="G72" i="5"/>
  <c r="D72" i="5"/>
  <c r="G100" i="5"/>
  <c r="H76" i="5"/>
  <c r="D101" i="5"/>
  <c r="G84" i="5"/>
  <c r="E57" i="5"/>
  <c r="H43" i="5"/>
  <c r="D31" i="5"/>
  <c r="F48" i="5"/>
  <c r="D14" i="5"/>
  <c r="J22" i="5"/>
  <c r="D55" i="5"/>
  <c r="F27" i="5"/>
  <c r="J23" i="5"/>
  <c r="H51" i="5"/>
  <c r="H66" i="5"/>
  <c r="F83" i="5"/>
  <c r="I25" i="5"/>
  <c r="G19" i="5"/>
  <c r="G80" i="5"/>
  <c r="D81" i="5"/>
  <c r="F50" i="5"/>
  <c r="F17" i="5"/>
  <c r="E17" i="5"/>
  <c r="E77" i="5"/>
  <c r="D76" i="5"/>
  <c r="E61" i="5"/>
  <c r="G16" i="5"/>
  <c r="I30" i="5"/>
  <c r="E58" i="5"/>
  <c r="E42" i="5"/>
  <c r="D100" i="5"/>
  <c r="H20" i="5"/>
  <c r="D12" i="5"/>
  <c r="H84" i="5"/>
  <c r="J40" i="5"/>
  <c r="E50" i="5"/>
  <c r="E51" i="5"/>
  <c r="I80" i="5"/>
  <c r="E19" i="5"/>
  <c r="E84" i="5"/>
  <c r="J95" i="5"/>
  <c r="E29" i="5"/>
  <c r="H25" i="5"/>
  <c r="E97" i="5"/>
  <c r="G29" i="5"/>
  <c r="M29" i="7"/>
  <c r="D28" i="5"/>
  <c r="H97" i="5"/>
  <c r="D69" i="5"/>
  <c r="I39" i="5"/>
  <c r="H35" i="5"/>
  <c r="I32" i="5"/>
  <c r="J78" i="5"/>
  <c r="D56" i="5"/>
  <c r="D34" i="5"/>
  <c r="G81" i="5"/>
  <c r="F65" i="5"/>
  <c r="E78" i="5"/>
  <c r="D57" i="5"/>
  <c r="I15" i="5"/>
  <c r="H42" i="5"/>
  <c r="D82" i="5"/>
  <c r="F94" i="5"/>
  <c r="D22" i="5"/>
  <c r="F89" i="5"/>
  <c r="E101" i="5"/>
  <c r="G87" i="5"/>
  <c r="E67" i="5"/>
  <c r="D51" i="5"/>
  <c r="I78" i="5"/>
  <c r="G82" i="5"/>
  <c r="D25" i="5"/>
  <c r="J62" i="5"/>
  <c r="D47" i="5"/>
  <c r="E79" i="5"/>
  <c r="D46" i="5"/>
  <c r="G56" i="5"/>
  <c r="H49" i="5"/>
  <c r="J102" i="5"/>
  <c r="I94" i="5"/>
  <c r="F100" i="5"/>
  <c r="L94" i="5" l="1"/>
  <c r="K102" i="5"/>
  <c r="M102" i="5"/>
  <c r="K62" i="5"/>
  <c r="M62" i="5"/>
  <c r="L78" i="5"/>
  <c r="L15" i="5"/>
  <c r="K78" i="5"/>
  <c r="M78" i="5"/>
  <c r="L32" i="5"/>
  <c r="L39" i="5"/>
  <c r="K95" i="5"/>
  <c r="M95" i="5"/>
  <c r="L80" i="5"/>
  <c r="K40" i="5"/>
  <c r="M40" i="5"/>
  <c r="L30" i="5"/>
  <c r="L25" i="5"/>
  <c r="K23" i="5"/>
  <c r="M23" i="5"/>
  <c r="M22" i="5"/>
  <c r="K22" i="5"/>
  <c r="E110" i="5"/>
  <c r="L42" i="5"/>
  <c r="L85" i="5"/>
  <c r="L69" i="5"/>
  <c r="L58" i="5"/>
  <c r="L96" i="5"/>
  <c r="L97" i="5"/>
  <c r="F110" i="5"/>
  <c r="L34" i="5"/>
  <c r="L41" i="5"/>
  <c r="L47" i="5"/>
  <c r="L57" i="5"/>
  <c r="M53" i="5"/>
  <c r="K53" i="5"/>
  <c r="L95" i="5"/>
  <c r="D110" i="5"/>
  <c r="L33" i="5"/>
  <c r="L90" i="5"/>
  <c r="L102" i="5"/>
  <c r="K15" i="5"/>
  <c r="M15" i="5"/>
  <c r="K93" i="5"/>
  <c r="M93" i="5"/>
  <c r="L21" i="5"/>
  <c r="K104" i="5"/>
  <c r="M104" i="5"/>
  <c r="L53" i="5"/>
  <c r="L40" i="5"/>
  <c r="M103" i="5"/>
  <c r="K103" i="5"/>
  <c r="M13" i="5"/>
  <c r="J110" i="5"/>
  <c r="K13" i="5"/>
  <c r="K14" i="5"/>
  <c r="M14" i="5"/>
  <c r="L18" i="5"/>
  <c r="L61" i="5"/>
  <c r="K101" i="5"/>
  <c r="M101" i="5"/>
  <c r="L65" i="5"/>
  <c r="L103" i="5"/>
  <c r="H33" i="2"/>
  <c r="I33" i="2"/>
  <c r="M38" i="5"/>
  <c r="K38" i="5"/>
  <c r="L109" i="5"/>
  <c r="L16" i="5"/>
  <c r="K21" i="5"/>
  <c r="M21" i="5"/>
  <c r="K24" i="5"/>
  <c r="M24" i="5"/>
  <c r="K109" i="5"/>
  <c r="M109" i="5"/>
  <c r="M16" i="5"/>
  <c r="K16" i="5"/>
  <c r="L62" i="5"/>
  <c r="L63" i="5"/>
  <c r="L88" i="5"/>
  <c r="M31" i="5"/>
  <c r="K31" i="5"/>
  <c r="L101" i="5"/>
  <c r="L93" i="5"/>
  <c r="L77" i="5"/>
  <c r="M30" i="5"/>
  <c r="K30" i="5"/>
  <c r="L54" i="5"/>
  <c r="K47" i="5"/>
  <c r="M47" i="5"/>
  <c r="L104" i="5"/>
  <c r="L71" i="5"/>
  <c r="M88" i="5"/>
  <c r="K88" i="5"/>
  <c r="L74" i="5"/>
  <c r="L14" i="5"/>
  <c r="L17" i="5"/>
  <c r="L72" i="5"/>
  <c r="M39" i="5"/>
  <c r="K39" i="5"/>
  <c r="L79" i="5"/>
  <c r="L64" i="5"/>
  <c r="M37" i="5"/>
  <c r="K37" i="5"/>
  <c r="L29" i="5"/>
  <c r="L37" i="5"/>
  <c r="K46" i="5"/>
  <c r="M46" i="5"/>
  <c r="K96" i="5"/>
  <c r="M96" i="5"/>
  <c r="K61" i="5"/>
  <c r="M61" i="5"/>
  <c r="L87" i="5"/>
  <c r="L81" i="5"/>
  <c r="H110" i="5"/>
  <c r="L66" i="5"/>
  <c r="K79" i="5"/>
  <c r="M79" i="5"/>
  <c r="L89" i="5"/>
  <c r="L31" i="5"/>
  <c r="K69" i="5"/>
  <c r="M69" i="5"/>
  <c r="L24" i="5"/>
  <c r="K87" i="5"/>
  <c r="M87" i="5"/>
  <c r="L45" i="5"/>
  <c r="L23" i="5"/>
  <c r="K32" i="5"/>
  <c r="M32" i="5"/>
  <c r="K94" i="5"/>
  <c r="M94" i="5"/>
  <c r="K56" i="5"/>
  <c r="M56" i="5"/>
  <c r="L48" i="5"/>
  <c r="K54" i="5"/>
  <c r="M54" i="5"/>
  <c r="K29" i="5"/>
  <c r="M29" i="5"/>
  <c r="M85" i="5"/>
  <c r="K85" i="5"/>
  <c r="K70" i="5"/>
  <c r="M70" i="5"/>
  <c r="K72" i="5"/>
  <c r="M72" i="5"/>
  <c r="L82" i="5"/>
  <c r="M45" i="5"/>
  <c r="K45" i="5"/>
  <c r="M80" i="5"/>
  <c r="K80" i="5"/>
  <c r="K86" i="5"/>
  <c r="M86" i="5"/>
  <c r="L55" i="5"/>
  <c r="L86" i="5"/>
  <c r="M77" i="5"/>
  <c r="K77" i="5"/>
  <c r="L26" i="5"/>
  <c r="L49" i="5"/>
  <c r="K55" i="5"/>
  <c r="M55" i="5"/>
  <c r="L73" i="5"/>
  <c r="L13" i="5"/>
  <c r="I110" i="5"/>
  <c r="L22" i="5"/>
  <c r="L106" i="5"/>
  <c r="L38" i="5"/>
  <c r="L105" i="5"/>
  <c r="G110" i="5"/>
  <c r="M48" i="5"/>
  <c r="K48" i="5"/>
  <c r="L50" i="5"/>
  <c r="L46" i="5"/>
  <c r="K63" i="5"/>
  <c r="M63" i="5"/>
  <c r="K71" i="5"/>
  <c r="M71" i="5"/>
  <c r="H34" i="2"/>
  <c r="I34" i="2"/>
  <c r="L70" i="5"/>
  <c r="L56" i="5"/>
  <c r="K64" i="5"/>
  <c r="M64" i="5"/>
  <c r="L98" i="5"/>
  <c r="L110" i="5" l="1"/>
  <c r="K110" i="5"/>
  <c r="M110" i="5"/>
</calcChain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color indexed="81"/>
            <rFont val="宋体"/>
            <family val="3"/>
            <charset val="134"/>
          </rPr>
          <t>作者:
技能：
    每个技能有初始的伤害值和最低魔攻需求，当角色的魔攻小于最低魔攻需求时，为固有魔攻伤害，大大于按照公式计算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<sst xmlns="http://schemas.openxmlformats.org/spreadsheetml/2006/main" count="9919" uniqueCount="3228">
  <si>
    <t>战士</t>
    <phoneticPr fontId="3" type="noConversion"/>
  </si>
  <si>
    <t>僧侣</t>
    <phoneticPr fontId="3" type="noConversion"/>
  </si>
  <si>
    <t>魔法师</t>
    <phoneticPr fontId="3" type="noConversion"/>
  </si>
  <si>
    <t>武斗家</t>
    <phoneticPr fontId="3" type="noConversion"/>
  </si>
  <si>
    <t>盗贼</t>
    <phoneticPr fontId="3" type="noConversion"/>
  </si>
  <si>
    <t>旅艺人</t>
    <phoneticPr fontId="3" type="noConversion"/>
  </si>
  <si>
    <t>下级职业</t>
    <phoneticPr fontId="3" type="noConversion"/>
  </si>
  <si>
    <t>MP</t>
    <phoneticPr fontId="3" type="noConversion"/>
  </si>
  <si>
    <t>HP</t>
    <phoneticPr fontId="3" type="noConversion"/>
  </si>
  <si>
    <t>力量</t>
    <phoneticPr fontId="3" type="noConversion"/>
  </si>
  <si>
    <t>防御力</t>
    <phoneticPr fontId="3" type="noConversion"/>
  </si>
  <si>
    <t>速度</t>
    <phoneticPr fontId="3" type="noConversion"/>
  </si>
  <si>
    <t>器用</t>
    <phoneticPr fontId="3" type="noConversion"/>
  </si>
  <si>
    <t>魅力</t>
    <phoneticPr fontId="3" type="noConversion"/>
  </si>
  <si>
    <t>魔法回复</t>
    <phoneticPr fontId="3" type="noConversion"/>
  </si>
  <si>
    <t>魔法攻击</t>
    <phoneticPr fontId="3" type="noConversion"/>
  </si>
  <si>
    <t>上级职业</t>
    <phoneticPr fontId="3" type="noConversion"/>
  </si>
  <si>
    <t>战斗大师</t>
    <phoneticPr fontId="3" type="noConversion"/>
  </si>
  <si>
    <t>圣骑士</t>
    <phoneticPr fontId="3" type="noConversion"/>
  </si>
  <si>
    <t>魔法战士</t>
    <phoneticPr fontId="3" type="noConversion"/>
  </si>
  <si>
    <t>游侠</t>
    <phoneticPr fontId="3" type="noConversion"/>
  </si>
  <si>
    <t>贤者</t>
    <phoneticPr fontId="3" type="noConversion"/>
  </si>
  <si>
    <t>超级明星</t>
    <phoneticPr fontId="3" type="noConversion"/>
  </si>
  <si>
    <t>速度</t>
    <phoneticPr fontId="3" type="noConversion"/>
  </si>
  <si>
    <t>战士</t>
  </si>
  <si>
    <t>武斗家</t>
  </si>
  <si>
    <t>魔法使</t>
  </si>
  <si>
    <t>僧侣</t>
  </si>
  <si>
    <t>舞师</t>
  </si>
  <si>
    <t>盗贼</t>
  </si>
  <si>
    <t>养羊师</t>
  </si>
  <si>
    <t>吟游诗人</t>
  </si>
  <si>
    <t>滑稽师</t>
  </si>
  <si>
    <t>水手</t>
  </si>
  <si>
    <t>战斗大师</t>
  </si>
  <si>
    <t>魔法战士</t>
  </si>
  <si>
    <t>圣骑士</t>
  </si>
  <si>
    <t>贤者</t>
  </si>
  <si>
    <t>魔物猎人</t>
  </si>
  <si>
    <t>海贼</t>
  </si>
  <si>
    <t>超级明星</t>
  </si>
  <si>
    <t>天地雷鳴士</t>
  </si>
  <si>
    <t>神之手</t>
  </si>
  <si>
    <t>勇者</t>
  </si>
  <si>
    <t>hp</t>
    <phoneticPr fontId="3" type="noConversion"/>
  </si>
  <si>
    <t>mp</t>
    <phoneticPr fontId="3" type="noConversion"/>
  </si>
  <si>
    <t>公式</t>
    <phoneticPr fontId="3" type="noConversion"/>
  </si>
  <si>
    <t>普通攻击伤害计算公式</t>
    <phoneticPr fontId="3" type="noConversion"/>
  </si>
  <si>
    <t>魔法攻击伤害计算公式</t>
    <phoneticPr fontId="3" type="noConversion"/>
  </si>
  <si>
    <r>
      <rPr>
        <sz val="10"/>
        <color theme="1"/>
        <rFont val="宋体"/>
        <family val="3"/>
        <charset val="134"/>
      </rPr>
      <t>上级职业</t>
    </r>
    <phoneticPr fontId="3" type="noConversion"/>
  </si>
  <si>
    <r>
      <rPr>
        <sz val="10"/>
        <color theme="1"/>
        <rFont val="宋体"/>
        <family val="2"/>
      </rPr>
      <t>力量</t>
    </r>
    <phoneticPr fontId="3" type="noConversion"/>
  </si>
  <si>
    <r>
      <rPr>
        <sz val="10"/>
        <color theme="1"/>
        <rFont val="宋体"/>
        <family val="2"/>
      </rPr>
      <t>防御力</t>
    </r>
    <phoneticPr fontId="3" type="noConversion"/>
  </si>
  <si>
    <r>
      <rPr>
        <sz val="10"/>
        <color theme="1"/>
        <rFont val="宋体"/>
        <family val="2"/>
      </rPr>
      <t>魔法攻击</t>
    </r>
    <phoneticPr fontId="3" type="noConversion"/>
  </si>
  <si>
    <r>
      <rPr>
        <sz val="10"/>
        <color theme="1"/>
        <rFont val="宋体"/>
        <family val="2"/>
      </rPr>
      <t>敏捷</t>
    </r>
    <phoneticPr fontId="3" type="noConversion"/>
  </si>
  <si>
    <r>
      <rPr>
        <sz val="10"/>
        <color theme="1"/>
        <rFont val="宋体"/>
        <family val="2"/>
      </rPr>
      <t>幸运</t>
    </r>
    <phoneticPr fontId="3" type="noConversion"/>
  </si>
  <si>
    <r>
      <rPr>
        <sz val="10"/>
        <color theme="1"/>
        <rFont val="宋体"/>
        <family val="3"/>
        <charset val="134"/>
      </rPr>
      <t>命中</t>
    </r>
    <phoneticPr fontId="3" type="noConversion"/>
  </si>
  <si>
    <r>
      <rPr>
        <sz val="10"/>
        <color theme="1"/>
        <rFont val="宋体"/>
        <family val="3"/>
        <charset val="134"/>
      </rPr>
      <t>闪避</t>
    </r>
    <phoneticPr fontId="3" type="noConversion"/>
  </si>
  <si>
    <r>
      <rPr>
        <sz val="10"/>
        <color theme="1"/>
        <rFont val="宋体"/>
        <family val="3"/>
        <charset val="134"/>
      </rPr>
      <t>会心率</t>
    </r>
    <phoneticPr fontId="3" type="noConversion"/>
  </si>
  <si>
    <r>
      <rPr>
        <sz val="10"/>
        <color theme="1"/>
        <rFont val="宋体"/>
        <family val="3"/>
        <charset val="134"/>
      </rPr>
      <t>职业需求</t>
    </r>
    <phoneticPr fontId="3" type="noConversion"/>
  </si>
  <si>
    <r>
      <rPr>
        <sz val="10"/>
        <color theme="1"/>
        <rFont val="Arial Unicode MS"/>
        <family val="2"/>
        <charset val="134"/>
      </rPr>
      <t>战斗大师</t>
    </r>
  </si>
  <si>
    <r>
      <rPr>
        <sz val="10"/>
        <color theme="1"/>
        <rFont val="Arial Unicode MS"/>
        <family val="2"/>
        <charset val="134"/>
      </rPr>
      <t>魔法战士</t>
    </r>
  </si>
  <si>
    <r>
      <rPr>
        <sz val="10"/>
        <color theme="1"/>
        <rFont val="Arial Unicode MS"/>
        <family val="2"/>
        <charset val="134"/>
      </rPr>
      <t>圣骑士</t>
    </r>
  </si>
  <si>
    <r>
      <rPr>
        <sz val="10"/>
        <color theme="1"/>
        <rFont val="Arial Unicode MS"/>
        <family val="2"/>
        <charset val="134"/>
      </rPr>
      <t>贤者</t>
    </r>
  </si>
  <si>
    <r>
      <rPr>
        <sz val="10"/>
        <color theme="1"/>
        <rFont val="Arial Unicode MS"/>
        <family val="2"/>
        <charset val="134"/>
      </rPr>
      <t>魔物猎人</t>
    </r>
  </si>
  <si>
    <r>
      <rPr>
        <sz val="10"/>
        <color theme="1"/>
        <rFont val="Arial Unicode MS"/>
        <family val="2"/>
        <charset val="134"/>
      </rPr>
      <t>海贼</t>
    </r>
  </si>
  <si>
    <r>
      <rPr>
        <sz val="10"/>
        <color theme="1"/>
        <rFont val="Arial Unicode MS"/>
        <family val="2"/>
        <charset val="134"/>
      </rPr>
      <t>超级明星</t>
    </r>
  </si>
  <si>
    <r>
      <rPr>
        <sz val="10"/>
        <color theme="1"/>
        <rFont val="宋体"/>
        <family val="3"/>
        <charset val="134"/>
      </rPr>
      <t>终极职业</t>
    </r>
    <phoneticPr fontId="3" type="noConversion"/>
  </si>
  <si>
    <r>
      <rPr>
        <sz val="10"/>
        <color theme="1"/>
        <rFont val="Arial Unicode MS"/>
        <family val="2"/>
        <charset val="134"/>
      </rPr>
      <t>天地雷鳴士</t>
    </r>
  </si>
  <si>
    <r>
      <rPr>
        <sz val="10"/>
        <color theme="1"/>
        <rFont val="Arial Unicode MS"/>
        <family val="2"/>
        <charset val="134"/>
      </rPr>
      <t>神之手</t>
    </r>
  </si>
  <si>
    <r>
      <rPr>
        <sz val="10"/>
        <color theme="1"/>
        <rFont val="Arial Unicode MS"/>
        <family val="2"/>
        <charset val="134"/>
      </rPr>
      <t>勇者</t>
    </r>
  </si>
  <si>
    <t>魔法师</t>
    <phoneticPr fontId="3" type="noConversion"/>
  </si>
  <si>
    <r>
      <rPr>
        <sz val="10"/>
        <color theme="1"/>
        <rFont val="Arial Unicode MS"/>
        <family val="2"/>
        <charset val="134"/>
      </rPr>
      <t>战士</t>
    </r>
    <r>
      <rPr>
        <sz val="10"/>
        <color theme="1"/>
        <rFont val="Arial"/>
        <family val="2"/>
      </rPr>
      <t>+</t>
    </r>
    <r>
      <rPr>
        <sz val="10"/>
        <color theme="1"/>
        <rFont val="Arial Unicode MS"/>
        <family val="2"/>
        <charset val="134"/>
      </rPr>
      <t>武斗家</t>
    </r>
    <phoneticPr fontId="11" type="noConversion"/>
  </si>
  <si>
    <r>
      <rPr>
        <sz val="10"/>
        <color theme="1"/>
        <rFont val="Arial Unicode MS"/>
        <family val="2"/>
        <charset val="134"/>
      </rPr>
      <t>战士</t>
    </r>
    <r>
      <rPr>
        <sz val="10"/>
        <color theme="1"/>
        <rFont val="Arial"/>
        <family val="2"/>
      </rPr>
      <t>+</t>
    </r>
    <r>
      <rPr>
        <sz val="10"/>
        <color theme="1"/>
        <rFont val="Arial Unicode MS"/>
        <family val="2"/>
        <charset val="134"/>
      </rPr>
      <t>魔法使</t>
    </r>
    <phoneticPr fontId="11" type="noConversion"/>
  </si>
  <si>
    <r>
      <rPr>
        <sz val="10"/>
        <color theme="1"/>
        <rFont val="Arial Unicode MS"/>
        <family val="2"/>
        <charset val="134"/>
      </rPr>
      <t>武斗家</t>
    </r>
    <r>
      <rPr>
        <sz val="10"/>
        <color theme="1"/>
        <rFont val="Arial"/>
        <family val="2"/>
      </rPr>
      <t>+</t>
    </r>
    <r>
      <rPr>
        <sz val="10"/>
        <color theme="1"/>
        <rFont val="Arial Unicode MS"/>
        <family val="2"/>
        <charset val="134"/>
      </rPr>
      <t>僧侣</t>
    </r>
    <phoneticPr fontId="11" type="noConversion"/>
  </si>
  <si>
    <r>
      <rPr>
        <sz val="10"/>
        <color theme="1"/>
        <rFont val="Arial Unicode MS"/>
        <family val="2"/>
        <charset val="134"/>
      </rPr>
      <t>僧侣</t>
    </r>
    <r>
      <rPr>
        <sz val="10"/>
        <color theme="1"/>
        <rFont val="Arial"/>
        <family val="2"/>
      </rPr>
      <t>+</t>
    </r>
    <r>
      <rPr>
        <sz val="10"/>
        <color theme="1"/>
        <rFont val="Arial Unicode MS"/>
        <family val="2"/>
        <charset val="134"/>
      </rPr>
      <t>魔法使</t>
    </r>
    <phoneticPr fontId="11" type="noConversion"/>
  </si>
  <si>
    <r>
      <rPr>
        <sz val="10"/>
        <color theme="1"/>
        <rFont val="Arial Unicode MS"/>
        <family val="2"/>
        <charset val="134"/>
      </rPr>
      <t>盗贼</t>
    </r>
    <r>
      <rPr>
        <sz val="10"/>
        <color theme="1"/>
        <rFont val="Arial"/>
        <family val="2"/>
      </rPr>
      <t>+</t>
    </r>
    <r>
      <rPr>
        <sz val="10"/>
        <color theme="1"/>
        <rFont val="Arial Unicode MS"/>
        <family val="2"/>
        <charset val="134"/>
      </rPr>
      <t>养羊师</t>
    </r>
    <phoneticPr fontId="11" type="noConversion"/>
  </si>
  <si>
    <r>
      <rPr>
        <sz val="10"/>
        <color theme="1"/>
        <rFont val="Arial Unicode MS"/>
        <family val="2"/>
        <charset val="134"/>
      </rPr>
      <t>盗贼</t>
    </r>
    <r>
      <rPr>
        <sz val="10"/>
        <color theme="1"/>
        <rFont val="Arial"/>
        <family val="2"/>
      </rPr>
      <t>+</t>
    </r>
    <r>
      <rPr>
        <sz val="10"/>
        <color theme="1"/>
        <rFont val="Arial Unicode MS"/>
        <family val="2"/>
        <charset val="134"/>
      </rPr>
      <t>水手</t>
    </r>
    <phoneticPr fontId="11" type="noConversion"/>
  </si>
  <si>
    <r>
      <rPr>
        <sz val="10"/>
        <color theme="1"/>
        <rFont val="Arial Unicode MS"/>
        <family val="2"/>
        <charset val="134"/>
      </rPr>
      <t>舞师</t>
    </r>
    <r>
      <rPr>
        <sz val="10"/>
        <color theme="1"/>
        <rFont val="Arial"/>
        <family val="2"/>
      </rPr>
      <t>+</t>
    </r>
    <r>
      <rPr>
        <sz val="10"/>
        <color theme="1"/>
        <rFont val="Arial Unicode MS"/>
        <family val="2"/>
        <charset val="134"/>
      </rPr>
      <t>吟游诗人</t>
    </r>
    <r>
      <rPr>
        <sz val="10"/>
        <color theme="1"/>
        <rFont val="Arial"/>
        <family val="2"/>
      </rPr>
      <t>+</t>
    </r>
    <r>
      <rPr>
        <sz val="10"/>
        <color theme="1"/>
        <rFont val="Arial Unicode MS"/>
        <family val="2"/>
        <charset val="134"/>
      </rPr>
      <t>滑稽师</t>
    </r>
    <phoneticPr fontId="11" type="noConversion"/>
  </si>
  <si>
    <r>
      <rPr>
        <sz val="10"/>
        <color theme="1"/>
        <rFont val="Arial Unicode MS"/>
        <family val="2"/>
        <charset val="134"/>
      </rPr>
      <t>贤者</t>
    </r>
    <r>
      <rPr>
        <sz val="10"/>
        <color theme="1"/>
        <rFont val="Arial"/>
        <family val="2"/>
      </rPr>
      <t>+</t>
    </r>
    <r>
      <rPr>
        <sz val="10"/>
        <color theme="1"/>
        <rFont val="Arial Unicode MS"/>
        <family val="2"/>
        <charset val="134"/>
      </rPr>
      <t>超级明星</t>
    </r>
    <phoneticPr fontId="11" type="noConversion"/>
  </si>
  <si>
    <r>
      <rPr>
        <sz val="10"/>
        <color theme="1"/>
        <rFont val="Arial Unicode MS"/>
        <family val="2"/>
        <charset val="134"/>
      </rPr>
      <t>战斗大师</t>
    </r>
    <r>
      <rPr>
        <sz val="10"/>
        <color theme="1"/>
        <rFont val="Arial"/>
        <family val="2"/>
      </rPr>
      <t>+</t>
    </r>
    <r>
      <rPr>
        <sz val="10"/>
        <color theme="1"/>
        <rFont val="Arial Unicode MS"/>
        <family val="2"/>
        <charset val="134"/>
      </rPr>
      <t>圣骑士</t>
    </r>
    <phoneticPr fontId="11" type="noConversion"/>
  </si>
  <si>
    <r>
      <rPr>
        <sz val="10"/>
        <color theme="1"/>
        <rFont val="Arial Unicode MS"/>
        <family val="2"/>
        <charset val="134"/>
      </rPr>
      <t>任意</t>
    </r>
    <r>
      <rPr>
        <sz val="10"/>
        <color theme="1"/>
        <rFont val="Arial"/>
        <family val="2"/>
      </rPr>
      <t>3</t>
    </r>
    <r>
      <rPr>
        <sz val="10"/>
        <color theme="1"/>
        <rFont val="Arial Unicode MS"/>
        <family val="2"/>
        <charset val="134"/>
      </rPr>
      <t>个上级职业</t>
    </r>
    <r>
      <rPr>
        <sz val="10"/>
        <color theme="1"/>
        <rFont val="Arial"/>
        <family val="2"/>
      </rPr>
      <t>MASTER</t>
    </r>
    <phoneticPr fontId="11" type="noConversion"/>
  </si>
  <si>
    <t>幸运</t>
    <phoneticPr fontId="3" type="noConversion"/>
  </si>
  <si>
    <t>命中</t>
    <phoneticPr fontId="3" type="noConversion"/>
  </si>
  <si>
    <t>闪避</t>
    <phoneticPr fontId="3" type="noConversion"/>
  </si>
  <si>
    <t>会心率</t>
    <phoneticPr fontId="3" type="noConversion"/>
  </si>
  <si>
    <t>金币寻获</t>
    <phoneticPr fontId="3" type="noConversion"/>
  </si>
  <si>
    <t>金币寻获</t>
    <phoneticPr fontId="3" type="noConversion"/>
  </si>
  <si>
    <r>
      <rPr>
        <b/>
        <sz val="10"/>
        <color theme="1"/>
        <rFont val="宋体"/>
        <family val="2"/>
      </rPr>
      <t>下级职业</t>
    </r>
    <phoneticPr fontId="3" type="noConversion"/>
  </si>
  <si>
    <r>
      <rPr>
        <b/>
        <sz val="10"/>
        <color theme="1"/>
        <rFont val="宋体"/>
        <family val="2"/>
      </rPr>
      <t>力量</t>
    </r>
    <phoneticPr fontId="3" type="noConversion"/>
  </si>
  <si>
    <r>
      <rPr>
        <b/>
        <sz val="10"/>
        <color theme="1"/>
        <rFont val="宋体"/>
        <family val="2"/>
      </rPr>
      <t>防御力</t>
    </r>
    <phoneticPr fontId="3" type="noConversion"/>
  </si>
  <si>
    <r>
      <rPr>
        <b/>
        <sz val="10"/>
        <color theme="1"/>
        <rFont val="宋体"/>
        <family val="2"/>
      </rPr>
      <t>魔法攻击</t>
    </r>
    <phoneticPr fontId="3" type="noConversion"/>
  </si>
  <si>
    <r>
      <rPr>
        <b/>
        <sz val="10"/>
        <color theme="1"/>
        <rFont val="宋体"/>
        <family val="2"/>
      </rPr>
      <t>敏捷</t>
    </r>
    <phoneticPr fontId="3" type="noConversion"/>
  </si>
  <si>
    <r>
      <rPr>
        <b/>
        <sz val="10"/>
        <color theme="1"/>
        <rFont val="宋体"/>
        <family val="3"/>
        <charset val="134"/>
      </rPr>
      <t>职业需求</t>
    </r>
    <phoneticPr fontId="3" type="noConversion"/>
  </si>
  <si>
    <r>
      <rPr>
        <b/>
        <sz val="10"/>
        <color theme="1"/>
        <rFont val="Arial Unicode MS"/>
        <family val="2"/>
        <charset val="134"/>
      </rPr>
      <t>战士</t>
    </r>
  </si>
  <si>
    <r>
      <rPr>
        <b/>
        <sz val="10"/>
        <color theme="1"/>
        <rFont val="Arial Unicode MS"/>
        <family val="2"/>
        <charset val="134"/>
      </rPr>
      <t>武斗家</t>
    </r>
  </si>
  <si>
    <r>
      <rPr>
        <b/>
        <sz val="10"/>
        <color theme="1"/>
        <rFont val="Arial Unicode MS"/>
        <family val="2"/>
        <charset val="134"/>
      </rPr>
      <t>僧侣</t>
    </r>
  </si>
  <si>
    <r>
      <rPr>
        <b/>
        <sz val="10"/>
        <color theme="1"/>
        <rFont val="Arial Unicode MS"/>
        <family val="2"/>
        <charset val="134"/>
      </rPr>
      <t>舞师</t>
    </r>
  </si>
  <si>
    <r>
      <rPr>
        <b/>
        <sz val="10"/>
        <color theme="1"/>
        <rFont val="Arial Unicode MS"/>
        <family val="2"/>
        <charset val="134"/>
      </rPr>
      <t>盗贼</t>
    </r>
  </si>
  <si>
    <r>
      <rPr>
        <b/>
        <sz val="10"/>
        <color theme="1"/>
        <rFont val="Arial Unicode MS"/>
        <family val="2"/>
        <charset val="134"/>
      </rPr>
      <t>养羊师</t>
    </r>
  </si>
  <si>
    <r>
      <rPr>
        <b/>
        <sz val="10"/>
        <color theme="1"/>
        <rFont val="Arial Unicode MS"/>
        <family val="2"/>
        <charset val="134"/>
      </rPr>
      <t>吟游诗人</t>
    </r>
  </si>
  <si>
    <r>
      <rPr>
        <b/>
        <sz val="10"/>
        <color theme="1"/>
        <rFont val="Arial Unicode MS"/>
        <family val="2"/>
        <charset val="134"/>
      </rPr>
      <t>滑稽师</t>
    </r>
  </si>
  <si>
    <r>
      <rPr>
        <b/>
        <sz val="10"/>
        <color theme="1"/>
        <rFont val="Arial Unicode MS"/>
        <family val="2"/>
        <charset val="134"/>
      </rPr>
      <t>水手</t>
    </r>
  </si>
  <si>
    <t>下级职业</t>
    <phoneticPr fontId="3" type="noConversion"/>
  </si>
  <si>
    <t>上级职业</t>
    <phoneticPr fontId="3" type="noConversion"/>
  </si>
  <si>
    <t>终极职业</t>
    <phoneticPr fontId="3" type="noConversion"/>
  </si>
  <si>
    <t>hp</t>
    <phoneticPr fontId="3" type="noConversion"/>
  </si>
  <si>
    <t>mp</t>
    <phoneticPr fontId="3" type="noConversion"/>
  </si>
  <si>
    <t>金币寻获</t>
    <phoneticPr fontId="3" type="noConversion"/>
  </si>
  <si>
    <t>力量</t>
    <phoneticPr fontId="3" type="noConversion"/>
  </si>
  <si>
    <t>防御力</t>
    <phoneticPr fontId="3" type="noConversion"/>
  </si>
  <si>
    <t>敏捷</t>
    <phoneticPr fontId="3" type="noConversion"/>
  </si>
  <si>
    <t>幸运</t>
    <phoneticPr fontId="3" type="noConversion"/>
  </si>
  <si>
    <t>命中</t>
    <phoneticPr fontId="3" type="noConversion"/>
  </si>
  <si>
    <t>闪避</t>
    <phoneticPr fontId="3" type="noConversion"/>
  </si>
  <si>
    <t>会心率</t>
    <phoneticPr fontId="3" type="noConversion"/>
  </si>
  <si>
    <t>下级职业</t>
    <phoneticPr fontId="3" type="noConversion"/>
  </si>
  <si>
    <t>上级职业</t>
    <phoneticPr fontId="3" type="noConversion"/>
  </si>
  <si>
    <t>终极职业</t>
    <phoneticPr fontId="3" type="noConversion"/>
  </si>
  <si>
    <t>名称</t>
    <phoneticPr fontId="3" type="noConversion"/>
  </si>
  <si>
    <t>职业等级</t>
    <phoneticPr fontId="3" type="noConversion"/>
  </si>
  <si>
    <t>总战斗次数</t>
    <phoneticPr fontId="3" type="noConversion"/>
  </si>
  <si>
    <t>转职需求</t>
    <phoneticPr fontId="3" type="noConversion"/>
  </si>
  <si>
    <t>职业特长</t>
    <phoneticPr fontId="3" type="noConversion"/>
  </si>
  <si>
    <t>--</t>
    <phoneticPr fontId="3" type="noConversion"/>
  </si>
  <si>
    <t>战斗次数</t>
    <phoneticPr fontId="3" type="noConversion"/>
  </si>
  <si>
    <r>
      <rPr>
        <sz val="10"/>
        <color theme="1"/>
        <rFont val="宋体"/>
        <family val="2"/>
      </rPr>
      <t>魔法师</t>
    </r>
    <phoneticPr fontId="3" type="noConversion"/>
  </si>
  <si>
    <t>魔攻</t>
    <phoneticPr fontId="3" type="noConversion"/>
  </si>
  <si>
    <t>exp</t>
    <phoneticPr fontId="3" type="noConversion"/>
  </si>
  <si>
    <t>角色等级</t>
    <phoneticPr fontId="3" type="noConversion"/>
  </si>
  <si>
    <t>战士</t>
    <phoneticPr fontId="3" type="noConversion"/>
  </si>
  <si>
    <t>武器A1</t>
  </si>
  <si>
    <t>武器A2</t>
  </si>
  <si>
    <t>武器A3</t>
  </si>
  <si>
    <t>武器A4</t>
  </si>
  <si>
    <t>武器A5</t>
  </si>
  <si>
    <t>武器A6</t>
  </si>
  <si>
    <t>武器A7</t>
  </si>
  <si>
    <t>武器A8</t>
  </si>
  <si>
    <t>武器A9</t>
  </si>
  <si>
    <t>武器A10</t>
  </si>
  <si>
    <t>武器A11</t>
  </si>
  <si>
    <t>武器A12</t>
  </si>
  <si>
    <t>武器A13</t>
  </si>
  <si>
    <t>武器A14</t>
  </si>
  <si>
    <t>武器A15</t>
  </si>
  <si>
    <t>武器A16</t>
  </si>
  <si>
    <t>武器A17</t>
  </si>
  <si>
    <t>武器B1</t>
  </si>
  <si>
    <t>武器B2</t>
  </si>
  <si>
    <t>武器B3</t>
  </si>
  <si>
    <t>武器B4</t>
  </si>
  <si>
    <t>武器B5</t>
  </si>
  <si>
    <t>武器B6</t>
  </si>
  <si>
    <t>武器B7</t>
  </si>
  <si>
    <t>武器B8</t>
  </si>
  <si>
    <t>武器B9</t>
  </si>
  <si>
    <t>武器B10</t>
  </si>
  <si>
    <t>武器C1</t>
  </si>
  <si>
    <t>武器C2</t>
  </si>
  <si>
    <t>武器C3</t>
  </si>
  <si>
    <t>武器C4</t>
  </si>
  <si>
    <t>武器C5</t>
  </si>
  <si>
    <t>武器C6</t>
  </si>
  <si>
    <t>武器C7</t>
  </si>
  <si>
    <t>武器C8</t>
  </si>
  <si>
    <t>武器C9</t>
  </si>
  <si>
    <t>武器C10</t>
  </si>
  <si>
    <t>武器C11</t>
  </si>
  <si>
    <t>武器C12</t>
  </si>
  <si>
    <t>武器C13</t>
  </si>
  <si>
    <t>武器C14</t>
  </si>
  <si>
    <t>武器C15</t>
  </si>
  <si>
    <t>武器C16</t>
  </si>
  <si>
    <t>武器C17</t>
  </si>
  <si>
    <t>武器C18</t>
  </si>
  <si>
    <t>武器C19</t>
  </si>
  <si>
    <t>武器C20</t>
  </si>
  <si>
    <t>武器C21</t>
  </si>
  <si>
    <t>武器C22</t>
  </si>
  <si>
    <t>武器C23</t>
  </si>
  <si>
    <t>武器C24</t>
  </si>
  <si>
    <t>武器C25</t>
  </si>
  <si>
    <t>武器C26</t>
  </si>
  <si>
    <t>武器C27</t>
  </si>
  <si>
    <t>武器C28</t>
  </si>
  <si>
    <t>武器C29</t>
  </si>
  <si>
    <t>武器C30</t>
  </si>
  <si>
    <t>武器C31</t>
  </si>
  <si>
    <t>武器C32</t>
  </si>
  <si>
    <t>武器C33</t>
  </si>
  <si>
    <t>武器C34</t>
  </si>
  <si>
    <t>武器C35</t>
  </si>
  <si>
    <t>武器C36</t>
  </si>
  <si>
    <t>武器C37</t>
  </si>
  <si>
    <t>武器C38</t>
  </si>
  <si>
    <t>武器C39</t>
  </si>
  <si>
    <t>武器C40</t>
  </si>
  <si>
    <t>武器C41</t>
  </si>
  <si>
    <t>武器C42</t>
  </si>
  <si>
    <t>武器C43</t>
  </si>
  <si>
    <t>武器C44</t>
  </si>
  <si>
    <t>武器C45</t>
  </si>
  <si>
    <t>武器C46</t>
  </si>
  <si>
    <t>武器C47</t>
  </si>
  <si>
    <t>武器C48</t>
  </si>
  <si>
    <t>武器C49</t>
  </si>
  <si>
    <t>武器C50</t>
  </si>
  <si>
    <t>武器C51</t>
  </si>
  <si>
    <t>武器C52</t>
  </si>
  <si>
    <t>武器C53</t>
  </si>
  <si>
    <t>武器C54</t>
  </si>
  <si>
    <t>武器C55</t>
  </si>
  <si>
    <t>武器C56</t>
  </si>
  <si>
    <t>武器C57</t>
  </si>
  <si>
    <t>武器C58</t>
  </si>
  <si>
    <t>武器C59</t>
  </si>
  <si>
    <t>武器C60</t>
  </si>
  <si>
    <t>武器C61</t>
  </si>
  <si>
    <t>武器C62</t>
  </si>
  <si>
    <t>武器C63</t>
  </si>
  <si>
    <t>武器C64</t>
  </si>
  <si>
    <t>武器C65</t>
  </si>
  <si>
    <t>武器C66</t>
  </si>
  <si>
    <t>武器C67</t>
  </si>
  <si>
    <t>武器C68</t>
  </si>
  <si>
    <t>武器C69</t>
  </si>
  <si>
    <t>武器C70</t>
  </si>
  <si>
    <t>武器C71</t>
  </si>
  <si>
    <t>武器C72</t>
  </si>
  <si>
    <t>武器C73</t>
  </si>
  <si>
    <t>武器C74</t>
  </si>
  <si>
    <t>武器C75</t>
  </si>
  <si>
    <t>武器C76</t>
  </si>
  <si>
    <t>武器C77</t>
  </si>
  <si>
    <t>武器C78</t>
  </si>
  <si>
    <t>武器C79</t>
  </si>
  <si>
    <t>武器C80</t>
  </si>
  <si>
    <t>武器C81</t>
  </si>
  <si>
    <t>武器C82</t>
  </si>
  <si>
    <t>武器C83</t>
  </si>
  <si>
    <t>武器C84</t>
  </si>
  <si>
    <t>武器C85</t>
  </si>
  <si>
    <t>武器C86</t>
  </si>
  <si>
    <t>武器C87</t>
  </si>
  <si>
    <t>武器C88</t>
  </si>
  <si>
    <t>武器C89</t>
  </si>
  <si>
    <t>武器C90</t>
  </si>
  <si>
    <t>武器C91</t>
  </si>
  <si>
    <t>武器C92</t>
  </si>
  <si>
    <t>武器C93</t>
  </si>
  <si>
    <t>武器C94</t>
  </si>
  <si>
    <t>武器C95</t>
  </si>
  <si>
    <t>武器C96</t>
  </si>
  <si>
    <t>武器C97</t>
  </si>
  <si>
    <t>武器C98</t>
  </si>
  <si>
    <t>武器C99</t>
  </si>
  <si>
    <t>武器C100</t>
  </si>
  <si>
    <t>武器C101</t>
  </si>
  <si>
    <t>武器C102</t>
  </si>
  <si>
    <t>武器C103</t>
  </si>
  <si>
    <t>武器C104</t>
  </si>
  <si>
    <t>武器C105</t>
  </si>
  <si>
    <t>武器C106</t>
  </si>
  <si>
    <t>武器C107</t>
  </si>
  <si>
    <t>武器C108</t>
  </si>
  <si>
    <t>武器C109</t>
  </si>
  <si>
    <t>武器C110</t>
  </si>
  <si>
    <t>武器C111</t>
  </si>
  <si>
    <t>武器C112</t>
  </si>
  <si>
    <t>武器C113</t>
  </si>
  <si>
    <t>武器C114</t>
  </si>
  <si>
    <t>武器C115</t>
  </si>
  <si>
    <t>武器C116</t>
  </si>
  <si>
    <t>武器C117</t>
  </si>
  <si>
    <t>武器C118</t>
  </si>
  <si>
    <t>武器C119</t>
  </si>
  <si>
    <t>武器C120</t>
  </si>
  <si>
    <t>武器C121</t>
  </si>
  <si>
    <t>武器C122</t>
  </si>
  <si>
    <t>武器C123</t>
  </si>
  <si>
    <t>武器C124</t>
  </si>
  <si>
    <t>武器C125</t>
  </si>
  <si>
    <t>武器C126</t>
  </si>
  <si>
    <t>武器C127</t>
  </si>
  <si>
    <t>武器C128</t>
  </si>
  <si>
    <t>武器C129</t>
  </si>
  <si>
    <t>武器C130</t>
  </si>
  <si>
    <t>武器C131</t>
  </si>
  <si>
    <t>武器C132</t>
  </si>
  <si>
    <t>武器C133</t>
  </si>
  <si>
    <t>武器C134</t>
  </si>
  <si>
    <t>武器C135</t>
  </si>
  <si>
    <t>武器C136</t>
  </si>
  <si>
    <t>武器C137</t>
  </si>
  <si>
    <t>武器C138</t>
  </si>
  <si>
    <t>武器C139</t>
  </si>
  <si>
    <t>武器C140</t>
  </si>
  <si>
    <t>武器C141</t>
  </si>
  <si>
    <t>武器C142</t>
  </si>
  <si>
    <t>武器C143</t>
  </si>
  <si>
    <t>武器C144</t>
  </si>
  <si>
    <t>武器C145</t>
  </si>
  <si>
    <t>武器C146</t>
  </si>
  <si>
    <t>武器C147</t>
  </si>
  <si>
    <t>武器C148</t>
  </si>
  <si>
    <t>武器C149</t>
  </si>
  <si>
    <t>武器C150</t>
  </si>
  <si>
    <t>武器C151</t>
  </si>
  <si>
    <t>武器C152</t>
  </si>
  <si>
    <t>武器C153</t>
  </si>
  <si>
    <t>武器C154</t>
  </si>
  <si>
    <t>武器C155</t>
  </si>
  <si>
    <t>武器C156</t>
  </si>
  <si>
    <t>武器C157</t>
  </si>
  <si>
    <t>武器C158</t>
  </si>
  <si>
    <t>武器C159</t>
  </si>
  <si>
    <t>武器C160</t>
  </si>
  <si>
    <t>武器C161</t>
  </si>
  <si>
    <t>武器C162</t>
  </si>
  <si>
    <t>武器C163</t>
  </si>
  <si>
    <t>武器C164</t>
  </si>
  <si>
    <t>武器C165</t>
  </si>
  <si>
    <t>武器C166</t>
  </si>
  <si>
    <t>武器C167</t>
  </si>
  <si>
    <t>武器C168</t>
  </si>
  <si>
    <t>武器C169</t>
  </si>
  <si>
    <t>武器C170</t>
  </si>
  <si>
    <t>武器C171</t>
  </si>
  <si>
    <t>武器C172</t>
  </si>
  <si>
    <t>武器C173</t>
  </si>
  <si>
    <t>武器C174</t>
  </si>
  <si>
    <t>武器C175</t>
  </si>
  <si>
    <t>武器C176</t>
  </si>
  <si>
    <t>武器C177</t>
  </si>
  <si>
    <t>武器C178</t>
  </si>
  <si>
    <t>武器C179</t>
  </si>
  <si>
    <t>武器C180</t>
  </si>
  <si>
    <t>武器C181</t>
  </si>
  <si>
    <t>武器C182</t>
  </si>
  <si>
    <t>武器C183</t>
  </si>
  <si>
    <t>武器C184</t>
  </si>
  <si>
    <t>武器C185</t>
  </si>
  <si>
    <t>武器C186</t>
  </si>
  <si>
    <t>武器C187</t>
  </si>
  <si>
    <t>武器C188</t>
  </si>
  <si>
    <t>武器C189</t>
  </si>
  <si>
    <t>武器C190</t>
  </si>
  <si>
    <t>武器C191</t>
  </si>
  <si>
    <t>武器C192</t>
  </si>
  <si>
    <t>武器C193</t>
  </si>
  <si>
    <t>武器C194</t>
  </si>
  <si>
    <t>武器C195</t>
  </si>
  <si>
    <t>武器C196</t>
  </si>
  <si>
    <t>武器C197</t>
  </si>
  <si>
    <t>武器C198</t>
  </si>
  <si>
    <t>武器C199</t>
  </si>
  <si>
    <t>武器C200</t>
  </si>
  <si>
    <t>武器C201</t>
  </si>
  <si>
    <t>武器C202</t>
  </si>
  <si>
    <t>武器C203</t>
  </si>
  <si>
    <t>武器C204</t>
  </si>
  <si>
    <t>武器C205</t>
  </si>
  <si>
    <t>武器C206</t>
  </si>
  <si>
    <t>武器C207</t>
  </si>
  <si>
    <t>武器C208</t>
  </si>
  <si>
    <t>武器C209</t>
  </si>
  <si>
    <t>武器C210</t>
  </si>
  <si>
    <t>武器C211</t>
  </si>
  <si>
    <t>武器C212</t>
  </si>
  <si>
    <t>武器C213</t>
  </si>
  <si>
    <t>武器C214</t>
  </si>
  <si>
    <t>武器C215</t>
  </si>
  <si>
    <t>武器C216</t>
  </si>
  <si>
    <t>武器C217</t>
  </si>
  <si>
    <t>武器C218</t>
  </si>
  <si>
    <t>武器C219</t>
  </si>
  <si>
    <t>武器C220</t>
  </si>
  <si>
    <t>武器C221</t>
  </si>
  <si>
    <t>武器C222</t>
  </si>
  <si>
    <t>武器C223</t>
  </si>
  <si>
    <t>武器C224</t>
  </si>
  <si>
    <t>武器C225</t>
  </si>
  <si>
    <t>武器C226</t>
  </si>
  <si>
    <t>武器C227</t>
  </si>
  <si>
    <t>武器C228</t>
  </si>
  <si>
    <t>武器C229</t>
  </si>
  <si>
    <t>武器C230</t>
  </si>
  <si>
    <t>武器C231</t>
  </si>
  <si>
    <t>武器C232</t>
  </si>
  <si>
    <t>武器C233</t>
  </si>
  <si>
    <t>武器C234</t>
  </si>
  <si>
    <t>武器C235</t>
  </si>
  <si>
    <t>武器C236</t>
  </si>
  <si>
    <t>武器C237</t>
  </si>
  <si>
    <t>武器C238</t>
  </si>
  <si>
    <t>武器C239</t>
  </si>
  <si>
    <t>武器C240</t>
  </si>
  <si>
    <t>武器C241</t>
  </si>
  <si>
    <t>武器C242</t>
  </si>
  <si>
    <t>武器C243</t>
  </si>
  <si>
    <t>武器C244</t>
  </si>
  <si>
    <t>武器C245</t>
  </si>
  <si>
    <t>武器C246</t>
  </si>
  <si>
    <t>武器C247</t>
  </si>
  <si>
    <t>武器C248</t>
  </si>
  <si>
    <t>武器C249</t>
  </si>
  <si>
    <t>武器C250</t>
  </si>
  <si>
    <t>武器C251</t>
  </si>
  <si>
    <t>武器C252</t>
  </si>
  <si>
    <t>武器C253</t>
  </si>
  <si>
    <t>武器C254</t>
  </si>
  <si>
    <t>武器C255</t>
  </si>
  <si>
    <t>武器C256</t>
  </si>
  <si>
    <t>武器C257</t>
  </si>
  <si>
    <t>武器C258</t>
  </si>
  <si>
    <t>武器C259</t>
  </si>
  <si>
    <t>武器C260</t>
  </si>
  <si>
    <t>武器C261</t>
  </si>
  <si>
    <t>武器C262</t>
  </si>
  <si>
    <t>武器C263</t>
  </si>
  <si>
    <t>武器C264</t>
  </si>
  <si>
    <t>武器C265</t>
  </si>
  <si>
    <t>武器C266</t>
  </si>
  <si>
    <t>武器C267</t>
  </si>
  <si>
    <t>武器C268</t>
  </si>
  <si>
    <t>武器C269</t>
  </si>
  <si>
    <t>武器C270</t>
  </si>
  <si>
    <t>武器C271</t>
  </si>
  <si>
    <t>武器C272</t>
  </si>
  <si>
    <t>武器C273</t>
  </si>
  <si>
    <t>武器C274</t>
  </si>
  <si>
    <t>武器C275</t>
  </si>
  <si>
    <t>武器C276</t>
  </si>
  <si>
    <t>武器C277</t>
  </si>
  <si>
    <t>武器C278</t>
  </si>
  <si>
    <t>武器C279</t>
  </si>
  <si>
    <t>武器C280</t>
  </si>
  <si>
    <t>武器C281</t>
  </si>
  <si>
    <t>武器C282</t>
  </si>
  <si>
    <t>武器C283</t>
  </si>
  <si>
    <t>武器C284</t>
  </si>
  <si>
    <t>武器C285</t>
  </si>
  <si>
    <t>武器C286</t>
  </si>
  <si>
    <t>武器C287</t>
  </si>
  <si>
    <t>武器C288</t>
  </si>
  <si>
    <t>武器C289</t>
  </si>
  <si>
    <t>武器C290</t>
  </si>
  <si>
    <t>武器C291</t>
  </si>
  <si>
    <t>武器C292</t>
  </si>
  <si>
    <t>武器C293</t>
  </si>
  <si>
    <t>武器C294</t>
  </si>
  <si>
    <t>武器C295</t>
  </si>
  <si>
    <t>武器C296</t>
  </si>
  <si>
    <t>武器C297</t>
  </si>
  <si>
    <t>武器C298</t>
  </si>
  <si>
    <t>武器C299</t>
  </si>
  <si>
    <t>武器C300</t>
  </si>
  <si>
    <t>武器C301</t>
  </si>
  <si>
    <t>武器C302</t>
  </si>
  <si>
    <t>武器C303</t>
  </si>
  <si>
    <t>武器C304</t>
  </si>
  <si>
    <t>武器C305</t>
  </si>
  <si>
    <t>武器C306</t>
  </si>
  <si>
    <t>武器C307</t>
  </si>
  <si>
    <t>武器C308</t>
  </si>
  <si>
    <t>武器C309</t>
  </si>
  <si>
    <t>武器C310</t>
  </si>
  <si>
    <t>武器C311</t>
  </si>
  <si>
    <t>武器C312</t>
  </si>
  <si>
    <t>武器C313</t>
  </si>
  <si>
    <t>武器C314</t>
  </si>
  <si>
    <t>武器C315</t>
  </si>
  <si>
    <t>武器C316</t>
  </si>
  <si>
    <t>武器C317</t>
  </si>
  <si>
    <t>武器C318</t>
  </si>
  <si>
    <t>武器C319</t>
  </si>
  <si>
    <t>武器C320</t>
  </si>
  <si>
    <t>武器C321</t>
  </si>
  <si>
    <t>武器C322</t>
  </si>
  <si>
    <t>武器C323</t>
  </si>
  <si>
    <t>武器C324</t>
  </si>
  <si>
    <t>武器C325</t>
  </si>
  <si>
    <t>武器C326</t>
  </si>
  <si>
    <t>武器C327</t>
  </si>
  <si>
    <t>武器C328</t>
  </si>
  <si>
    <t>武器C329</t>
  </si>
  <si>
    <t>武器C330</t>
  </si>
  <si>
    <t>武器C331</t>
  </si>
  <si>
    <t>武器C332</t>
  </si>
  <si>
    <t>武器C333</t>
  </si>
  <si>
    <t>武器C334</t>
  </si>
  <si>
    <t>武器C335</t>
  </si>
  <si>
    <t>武器C336</t>
  </si>
  <si>
    <t>武器C337</t>
  </si>
  <si>
    <t>武器C338</t>
  </si>
  <si>
    <t>武器C339</t>
  </si>
  <si>
    <t>武器C340</t>
  </si>
  <si>
    <t>武器C341</t>
  </si>
  <si>
    <t>武器C342</t>
  </si>
  <si>
    <t>武器C343</t>
  </si>
  <si>
    <t>武器C344</t>
  </si>
  <si>
    <t>武器C345</t>
  </si>
  <si>
    <t>武器C346</t>
  </si>
  <si>
    <t>武器C347</t>
  </si>
  <si>
    <t>武器C348</t>
  </si>
  <si>
    <t>武器C349</t>
  </si>
  <si>
    <t>武器C350</t>
  </si>
  <si>
    <t>武器C351</t>
  </si>
  <si>
    <t>武器C352</t>
  </si>
  <si>
    <t>武器C353</t>
  </si>
  <si>
    <t>武器C354</t>
  </si>
  <si>
    <t>武器C355</t>
  </si>
  <si>
    <t>武器C356</t>
  </si>
  <si>
    <t>武器C357</t>
  </si>
  <si>
    <t>武器C358</t>
  </si>
  <si>
    <t>武器C359</t>
  </si>
  <si>
    <t>武器C360</t>
  </si>
  <si>
    <t>武器C361</t>
  </si>
  <si>
    <t>武器C362</t>
  </si>
  <si>
    <t>武器C363</t>
  </si>
  <si>
    <t>武器C364</t>
  </si>
  <si>
    <t>武器C365</t>
  </si>
  <si>
    <t>武器C366</t>
  </si>
  <si>
    <t>武器C367</t>
  </si>
  <si>
    <t>武器C368</t>
  </si>
  <si>
    <t>武器C369</t>
  </si>
  <si>
    <t>武器C370</t>
  </si>
  <si>
    <t>武器C371</t>
  </si>
  <si>
    <t>武器C372</t>
  </si>
  <si>
    <t>武器C373</t>
  </si>
  <si>
    <t>武器C374</t>
  </si>
  <si>
    <t>武器C375</t>
  </si>
  <si>
    <t>武器C376</t>
  </si>
  <si>
    <t>武器C377</t>
  </si>
  <si>
    <t>武器C378</t>
  </si>
  <si>
    <t>武器C379</t>
  </si>
  <si>
    <t>武器C380</t>
  </si>
  <si>
    <t>武器C381</t>
  </si>
  <si>
    <t>武器C382</t>
  </si>
  <si>
    <t>武器C383</t>
  </si>
  <si>
    <t>武器C384</t>
  </si>
  <si>
    <t>武器C385</t>
  </si>
  <si>
    <t>武器C386</t>
  </si>
  <si>
    <t>武器C387</t>
  </si>
  <si>
    <t>武器C388</t>
  </si>
  <si>
    <t>武器C389</t>
  </si>
  <si>
    <t>武器C390</t>
  </si>
  <si>
    <t>武器C391</t>
  </si>
  <si>
    <t>武器C392</t>
  </si>
  <si>
    <t>武器C393</t>
  </si>
  <si>
    <t>武器C394</t>
  </si>
  <si>
    <t>武器C395</t>
  </si>
  <si>
    <t>武器C396</t>
  </si>
  <si>
    <t>武器C397</t>
  </si>
  <si>
    <t>武器C398</t>
  </si>
  <si>
    <t>武器C399</t>
  </si>
  <si>
    <t>武器C400</t>
  </si>
  <si>
    <t>武器C401</t>
  </si>
  <si>
    <t>武器C402</t>
  </si>
  <si>
    <t>武器C403</t>
  </si>
  <si>
    <t>武器C404</t>
  </si>
  <si>
    <t>武器C405</t>
  </si>
  <si>
    <t>武器C406</t>
  </si>
  <si>
    <t>武器C407</t>
  </si>
  <si>
    <t>武器C408</t>
  </si>
  <si>
    <t>武器C409</t>
  </si>
  <si>
    <t>武器C410</t>
  </si>
  <si>
    <t>武器C411</t>
  </si>
  <si>
    <t>武器C412</t>
  </si>
  <si>
    <t>武器C413</t>
  </si>
  <si>
    <t>武器C414</t>
  </si>
  <si>
    <t>武器C415</t>
  </si>
  <si>
    <t>武器C416</t>
  </si>
  <si>
    <t>武器C417</t>
  </si>
  <si>
    <t>武器C418</t>
  </si>
  <si>
    <t>武器C419</t>
  </si>
  <si>
    <t>武器C420</t>
  </si>
  <si>
    <t>武器C421</t>
  </si>
  <si>
    <t>武器C422</t>
  </si>
  <si>
    <t>武器C423</t>
  </si>
  <si>
    <t>武器C424</t>
  </si>
  <si>
    <t>武器C425</t>
  </si>
  <si>
    <t>武器C426</t>
  </si>
  <si>
    <t>武器C427</t>
  </si>
  <si>
    <t>武器C428</t>
  </si>
  <si>
    <t>武器C429</t>
  </si>
  <si>
    <t>武器C430</t>
  </si>
  <si>
    <t>武器C431</t>
  </si>
  <si>
    <t>武器C432</t>
  </si>
  <si>
    <t>武器C433</t>
  </si>
  <si>
    <t>武器C434</t>
  </si>
  <si>
    <t>武器C435</t>
  </si>
  <si>
    <t>武器C436</t>
  </si>
  <si>
    <t>武器C437</t>
  </si>
  <si>
    <t>武器C438</t>
  </si>
  <si>
    <t>武器C439</t>
  </si>
  <si>
    <t>武器C440</t>
  </si>
  <si>
    <t>武器C441</t>
  </si>
  <si>
    <t>武器C442</t>
  </si>
  <si>
    <t>武器C443</t>
  </si>
  <si>
    <t>武器C444</t>
  </si>
  <si>
    <t>武器C445</t>
  </si>
  <si>
    <t>武器C446</t>
  </si>
  <si>
    <t>武器C447</t>
  </si>
  <si>
    <t>武器C448</t>
  </si>
  <si>
    <t>武器C449</t>
  </si>
  <si>
    <t>武器C450</t>
  </si>
  <si>
    <t>武器C451</t>
  </si>
  <si>
    <t>武器C452</t>
  </si>
  <si>
    <t>武器C453</t>
  </si>
  <si>
    <t>武器C454</t>
  </si>
  <si>
    <t>武器C455</t>
  </si>
  <si>
    <t>武器C456</t>
  </si>
  <si>
    <t>武器C457</t>
  </si>
  <si>
    <t>武器C458</t>
  </si>
  <si>
    <t>武器C459</t>
  </si>
  <si>
    <t>武器C460</t>
  </si>
  <si>
    <t>武器C461</t>
  </si>
  <si>
    <t>武器C462</t>
  </si>
  <si>
    <t>武器C463</t>
  </si>
  <si>
    <t>武器C464</t>
  </si>
  <si>
    <t>武器C465</t>
  </si>
  <si>
    <t>武器C466</t>
  </si>
  <si>
    <t>武器C467</t>
  </si>
  <si>
    <t>武器C468</t>
  </si>
  <si>
    <t>武器C469</t>
  </si>
  <si>
    <t>武器C470</t>
  </si>
  <si>
    <t>武器C471</t>
  </si>
  <si>
    <t>武器C472</t>
  </si>
  <si>
    <t>武器C473</t>
  </si>
  <si>
    <t>武器C474</t>
  </si>
  <si>
    <t>武器C475</t>
  </si>
  <si>
    <t>武器C476</t>
  </si>
  <si>
    <t>武器C477</t>
  </si>
  <si>
    <t>武器C478</t>
  </si>
  <si>
    <t>武器C479</t>
  </si>
  <si>
    <t>武器C480</t>
  </si>
  <si>
    <t>武器C481</t>
  </si>
  <si>
    <t>武器C482</t>
  </si>
  <si>
    <t>武器C483</t>
  </si>
  <si>
    <t>武器C484</t>
  </si>
  <si>
    <t>武器C485</t>
  </si>
  <si>
    <t>武器C486</t>
  </si>
  <si>
    <t>武器C487</t>
  </si>
  <si>
    <t>武器C488</t>
  </si>
  <si>
    <t>武器C489</t>
  </si>
  <si>
    <t>武器C490</t>
  </si>
  <si>
    <t>武器C491</t>
  </si>
  <si>
    <t>武器C492</t>
  </si>
  <si>
    <t>武器C493</t>
  </si>
  <si>
    <t>武器C494</t>
  </si>
  <si>
    <t>武器C495</t>
  </si>
  <si>
    <t>武器C496</t>
  </si>
  <si>
    <t>武器C497</t>
  </si>
  <si>
    <t>武器C498</t>
  </si>
  <si>
    <t>武器C499</t>
  </si>
  <si>
    <t>武器C500</t>
  </si>
  <si>
    <t>武器C501</t>
  </si>
  <si>
    <t>武器C502</t>
  </si>
  <si>
    <t>武器C503</t>
  </si>
  <si>
    <t>武器C504</t>
  </si>
  <si>
    <t>武器C505</t>
  </si>
  <si>
    <t>武器C506</t>
  </si>
  <si>
    <t>武器C507</t>
  </si>
  <si>
    <t>武器C508</t>
  </si>
  <si>
    <t>武器C509</t>
  </si>
  <si>
    <t>武器C510</t>
  </si>
  <si>
    <t>武器C511</t>
  </si>
  <si>
    <t>武器C512</t>
  </si>
  <si>
    <t>武器C513</t>
  </si>
  <si>
    <t>武器C514</t>
  </si>
  <si>
    <t>武器C515</t>
  </si>
  <si>
    <t>武器C516</t>
  </si>
  <si>
    <t>武器C517</t>
  </si>
  <si>
    <t>武器C518</t>
  </si>
  <si>
    <t>武器C519</t>
  </si>
  <si>
    <t>武器C520</t>
  </si>
  <si>
    <t>rrrr</t>
    <phoneticPr fontId="3" type="noConversion"/>
  </si>
  <si>
    <t>rerere</t>
    <phoneticPr fontId="3" type="noConversion"/>
  </si>
  <si>
    <t>er</t>
    <phoneticPr fontId="3" type="noConversion"/>
  </si>
  <si>
    <t>wrw</t>
    <phoneticPr fontId="3" type="noConversion"/>
  </si>
  <si>
    <t>wr</t>
    <phoneticPr fontId="3" type="noConversion"/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</si>
  <si>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</si>
  <si>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</si>
  <si>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</si>
  <si>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</si>
  <si>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</si>
  <si>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</si>
  <si>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</si>
  <si>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</si>
  <si>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</si>
  <si>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</si>
  <si>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</si>
  <si>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</si>
  <si>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</si>
  <si>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</si>
  <si>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</si>
  <si>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A1</t>
    </r>
    <phoneticPr fontId="3" type="noConversion"/>
  </si>
  <si>
    <r>
      <rPr>
        <sz val="10"/>
        <color theme="1"/>
        <rFont val="宋体"/>
        <family val="2"/>
      </rPr>
      <t>战士</t>
    </r>
  </si>
  <si>
    <r>
      <rPr>
        <sz val="10"/>
        <color theme="1"/>
        <rFont val="宋体"/>
        <family val="2"/>
      </rPr>
      <t>武斗家</t>
    </r>
  </si>
  <si>
    <r>
      <rPr>
        <sz val="10"/>
        <color theme="1"/>
        <rFont val="宋体"/>
        <family val="2"/>
      </rPr>
      <t>魔法师</t>
    </r>
  </si>
  <si>
    <r>
      <rPr>
        <sz val="10"/>
        <color theme="1"/>
        <rFont val="宋体"/>
        <family val="2"/>
      </rPr>
      <t>僧侣</t>
    </r>
  </si>
  <si>
    <r>
      <rPr>
        <sz val="10"/>
        <color theme="1"/>
        <rFont val="宋体"/>
        <family val="2"/>
      </rPr>
      <t>舞师</t>
    </r>
  </si>
  <si>
    <r>
      <rPr>
        <sz val="10"/>
        <color theme="1"/>
        <rFont val="宋体"/>
        <family val="2"/>
      </rPr>
      <t>盗贼</t>
    </r>
  </si>
  <si>
    <r>
      <rPr>
        <sz val="10"/>
        <color theme="1"/>
        <rFont val="宋体"/>
        <family val="2"/>
      </rPr>
      <t>养羊师</t>
    </r>
  </si>
  <si>
    <r>
      <rPr>
        <sz val="10"/>
        <color theme="1"/>
        <rFont val="宋体"/>
        <family val="2"/>
      </rPr>
      <t>吟游诗人</t>
    </r>
  </si>
  <si>
    <r>
      <rPr>
        <sz val="10"/>
        <color theme="1"/>
        <rFont val="宋体"/>
        <family val="2"/>
      </rPr>
      <t>滑稽师</t>
    </r>
  </si>
  <si>
    <r>
      <rPr>
        <sz val="10"/>
        <color theme="1"/>
        <rFont val="宋体"/>
        <family val="2"/>
      </rPr>
      <t>水手</t>
    </r>
  </si>
  <si>
    <r>
      <rPr>
        <sz val="10"/>
        <color theme="1"/>
        <rFont val="宋体"/>
        <family val="2"/>
      </rPr>
      <t>战斗大师</t>
    </r>
  </si>
  <si>
    <r>
      <rPr>
        <sz val="10"/>
        <color theme="1"/>
        <rFont val="宋体"/>
        <family val="2"/>
      </rPr>
      <t>魔法战士</t>
    </r>
  </si>
  <si>
    <r>
      <rPr>
        <sz val="10"/>
        <color theme="1"/>
        <rFont val="宋体"/>
        <family val="2"/>
      </rPr>
      <t>圣骑士</t>
    </r>
  </si>
  <si>
    <r>
      <rPr>
        <sz val="10"/>
        <color theme="1"/>
        <rFont val="宋体"/>
        <family val="2"/>
      </rPr>
      <t>贤者</t>
    </r>
  </si>
  <si>
    <r>
      <rPr>
        <sz val="10"/>
        <color theme="1"/>
        <rFont val="宋体"/>
        <family val="2"/>
      </rPr>
      <t>魔物猎人</t>
    </r>
  </si>
  <si>
    <r>
      <rPr>
        <sz val="10"/>
        <color theme="1"/>
        <rFont val="宋体"/>
        <family val="2"/>
      </rPr>
      <t>海贼</t>
    </r>
  </si>
  <si>
    <r>
      <rPr>
        <sz val="10"/>
        <color theme="1"/>
        <rFont val="宋体"/>
        <family val="2"/>
      </rPr>
      <t>超级明星</t>
    </r>
  </si>
  <si>
    <r>
      <rPr>
        <sz val="10"/>
        <color theme="1"/>
        <rFont val="宋体"/>
        <family val="2"/>
      </rPr>
      <t>天地雷鳴士</t>
    </r>
  </si>
  <si>
    <r>
      <rPr>
        <sz val="10"/>
        <color theme="1"/>
        <rFont val="宋体"/>
        <family val="2"/>
      </rPr>
      <t>神之手</t>
    </r>
  </si>
  <si>
    <r>
      <rPr>
        <sz val="10"/>
        <color theme="1"/>
        <rFont val="宋体"/>
        <family val="2"/>
      </rPr>
      <t>勇者</t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</si>
  <si>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A1</t>
    </r>
    <phoneticPr fontId="3" type="noConversion"/>
  </si>
  <si>
    <t>职业</t>
    <phoneticPr fontId="3" type="noConversion"/>
  </si>
  <si>
    <t>职业等级</t>
    <phoneticPr fontId="3" type="noConversion"/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</si>
  <si>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</si>
  <si>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</si>
  <si>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</si>
  <si>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A20</t>
    </r>
    <r>
      <rPr>
        <sz val="11"/>
        <color theme="1"/>
        <rFont val="宋体"/>
        <family val="2"/>
        <charset val="134"/>
        <scheme val="minor"/>
      </rPr>
      <t/>
    </r>
  </si>
  <si>
    <t>可穿戴武器</t>
    <phoneticPr fontId="3" type="noConversion"/>
  </si>
  <si>
    <t>武器名称</t>
    <phoneticPr fontId="3" type="noConversion"/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</si>
  <si>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B1</t>
    </r>
    <phoneticPr fontId="3" type="noConversion"/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</si>
  <si>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</si>
  <si>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</si>
  <si>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</si>
  <si>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</si>
  <si>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</si>
  <si>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</si>
  <si>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</si>
  <si>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</si>
  <si>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</si>
  <si>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</si>
  <si>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</si>
  <si>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</si>
  <si>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</si>
  <si>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</si>
  <si>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</si>
  <si>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</si>
  <si>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</si>
  <si>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</si>
  <si>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</si>
  <si>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C1</t>
    </r>
    <phoneticPr fontId="3" type="noConversion"/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</si>
  <si>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</si>
  <si>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</si>
  <si>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</si>
  <si>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</si>
  <si>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</si>
  <si>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</si>
  <si>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</si>
  <si>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</si>
  <si>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</si>
  <si>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</si>
  <si>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</si>
  <si>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</si>
  <si>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</si>
  <si>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</si>
  <si>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</si>
  <si>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</si>
  <si>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</si>
  <si>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</si>
  <si>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</si>
  <si>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D1</t>
    </r>
    <phoneticPr fontId="3" type="noConversion"/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</si>
  <si>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</si>
  <si>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</si>
  <si>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</si>
  <si>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</si>
  <si>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</si>
  <si>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</si>
  <si>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</si>
  <si>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</si>
  <si>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</si>
  <si>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</si>
  <si>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</si>
  <si>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</si>
  <si>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</si>
  <si>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</si>
  <si>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</si>
  <si>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</si>
  <si>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</si>
  <si>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</si>
  <si>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</si>
  <si>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F1</t>
    </r>
    <phoneticPr fontId="3" type="noConversion"/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</si>
  <si>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</si>
  <si>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</si>
  <si>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</si>
  <si>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</si>
  <si>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</si>
  <si>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</si>
  <si>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</si>
  <si>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</si>
  <si>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</si>
  <si>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</si>
  <si>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</si>
  <si>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</si>
  <si>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</si>
  <si>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</si>
  <si>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</si>
  <si>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</si>
  <si>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</si>
  <si>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</si>
  <si>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</si>
  <si>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G1</t>
    </r>
    <phoneticPr fontId="3" type="noConversion"/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</si>
  <si>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</si>
  <si>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</si>
  <si>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</si>
  <si>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</si>
  <si>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</si>
  <si>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</si>
  <si>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</si>
  <si>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</si>
  <si>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</si>
  <si>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</si>
  <si>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</si>
  <si>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</si>
  <si>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</si>
  <si>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</si>
  <si>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</si>
  <si>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</si>
  <si>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</si>
  <si>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</si>
  <si>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G20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</si>
  <si>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H1</t>
    </r>
    <phoneticPr fontId="3" type="noConversion"/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</si>
  <si>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</si>
  <si>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</si>
  <si>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</si>
  <si>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</si>
  <si>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</si>
  <si>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</si>
  <si>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</si>
  <si>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</si>
  <si>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</si>
  <si>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</si>
  <si>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</si>
  <si>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</si>
  <si>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</si>
  <si>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</si>
  <si>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</si>
  <si>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</si>
  <si>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</si>
  <si>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</si>
  <si>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</si>
  <si>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H21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</si>
  <si>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H22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</si>
  <si>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H23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</si>
  <si>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H24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</si>
  <si>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H25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</si>
  <si>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H26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</si>
  <si>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H27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</si>
  <si>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H28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</si>
  <si>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H29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</si>
  <si>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H30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</si>
  <si>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H31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</si>
  <si>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H32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</si>
  <si>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H33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</si>
  <si>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H34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</si>
  <si>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H35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</si>
  <si>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H36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</si>
  <si>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H37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</si>
  <si>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H38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</si>
  <si>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H39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</si>
  <si>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H40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</si>
  <si>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0"/>
        <rFont val="宋体"/>
        <family val="3"/>
        <charset val="134"/>
      </rPr>
      <t>武器列表</t>
    </r>
    <phoneticPr fontId="3" type="noConversion"/>
  </si>
  <si>
    <r>
      <rPr>
        <sz val="10"/>
        <color theme="0"/>
        <rFont val="宋体"/>
        <family val="3"/>
        <charset val="134"/>
      </rPr>
      <t>职业</t>
    </r>
    <r>
      <rPr>
        <sz val="10"/>
        <color theme="0"/>
        <rFont val="Arial"/>
        <family val="2"/>
      </rPr>
      <t>&amp;</t>
    </r>
    <r>
      <rPr>
        <sz val="10"/>
        <color theme="0"/>
        <rFont val="宋体"/>
        <family val="3"/>
        <charset val="134"/>
      </rPr>
      <t>职业等级</t>
    </r>
    <phoneticPr fontId="3" type="noConversion"/>
  </si>
  <si>
    <t>攻击力</t>
    <phoneticPr fontId="3" type="noConversion"/>
  </si>
  <si>
    <t>buff</t>
    <phoneticPr fontId="3" type="noConversion"/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</si>
  <si>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20</t>
    </r>
    <r>
      <rPr>
        <sz val="10"/>
        <color theme="1"/>
        <rFont val="宋体"/>
        <family val="3"/>
        <charset val="134"/>
      </rPr>
      <t>点火属性攻击</t>
    </r>
    <phoneticPr fontId="3" type="noConversion"/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</si>
  <si>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21点火属性攻击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</si>
  <si>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22点火属性攻击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</si>
  <si>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23点火属性攻击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</si>
  <si>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24点火属性攻击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</si>
  <si>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25点火属性攻击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</si>
  <si>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26点火属性攻击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</si>
  <si>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27点火属性攻击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</si>
  <si>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28点火属性攻击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</si>
  <si>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29点火属性攻击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</si>
  <si>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30点火属性攻击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</si>
  <si>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31点火属性攻击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</si>
  <si>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32点火属性攻击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</si>
  <si>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33点火属性攻击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</si>
  <si>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34点火属性攻击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</si>
  <si>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35点火属性攻击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</si>
  <si>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36点火属性攻击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</si>
  <si>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37点火属性攻击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</si>
  <si>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38点火属性攻击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</si>
  <si>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39点火属性攻击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</si>
  <si>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40点火属性攻击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</si>
  <si>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41点火属性攻击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</si>
  <si>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42点火属性攻击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</si>
  <si>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43点火属性攻击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</si>
  <si>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44点火属性攻击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</si>
  <si>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45点火属性攻击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</si>
  <si>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46点火属性攻击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</si>
  <si>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47点火属性攻击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</si>
  <si>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48点火属性攻击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</si>
  <si>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49点火属性攻击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</si>
  <si>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50点火属性攻击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</si>
  <si>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51点火属性攻击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</si>
  <si>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52点火属性攻击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</si>
  <si>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53点火属性攻击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</si>
  <si>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54点火属性攻击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</si>
  <si>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55点火属性攻击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</si>
  <si>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56点火属性攻击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</si>
  <si>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57点火属性攻击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</si>
  <si>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58点火属性攻击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</si>
  <si>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59点火属性攻击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</si>
  <si>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60点火属性攻击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</si>
  <si>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61点火属性攻击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</si>
  <si>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62点火属性攻击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</si>
  <si>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63点火属性攻击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</si>
  <si>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64点火属性攻击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</si>
  <si>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65点火属性攻击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</si>
  <si>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66点火属性攻击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</si>
  <si>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67点火属性攻击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</si>
  <si>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68点火属性攻击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</si>
  <si>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69点火属性攻击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</si>
  <si>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70点火属性攻击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</si>
  <si>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71点火属性攻击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</si>
  <si>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72点火属性攻击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</si>
  <si>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73点火属性攻击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</si>
  <si>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74点火属性攻击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</si>
  <si>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75点火属性攻击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</si>
  <si>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76点火属性攻击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</si>
  <si>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77点火属性攻击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</si>
  <si>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78点火属性攻击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</si>
  <si>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79点火属性攻击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</si>
  <si>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80点火属性攻击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</si>
  <si>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81点火属性攻击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</si>
  <si>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82点火属性攻击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</si>
  <si>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83点火属性攻击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</si>
  <si>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84点火属性攻击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</si>
  <si>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85点火属性攻击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</si>
  <si>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86点火属性攻击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</si>
  <si>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87点火属性攻击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</si>
  <si>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88点火属性攻击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</si>
  <si>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89点火属性攻击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</si>
  <si>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90点火属性攻击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</si>
  <si>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91点火属性攻击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</si>
  <si>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92点火属性攻击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</si>
  <si>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93点火属性攻击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</si>
  <si>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94点火属性攻击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</si>
  <si>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95点火属性攻击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</si>
  <si>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96点火属性攻击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</si>
  <si>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97点火属性攻击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</si>
  <si>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98点火属性攻击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</si>
  <si>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99点火属性攻击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</si>
  <si>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100点火属性攻击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</si>
  <si>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101点火属性攻击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</si>
  <si>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102点火属性攻击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</si>
  <si>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103点火属性攻击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</si>
  <si>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104点火属性攻击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</si>
  <si>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105点火属性攻击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</si>
  <si>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106点火属性攻击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</si>
  <si>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107点火属性攻击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</si>
  <si>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108点火属性攻击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</si>
  <si>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109点火属性攻击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</si>
  <si>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110点火属性攻击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</si>
  <si>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111点火属性攻击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</si>
  <si>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112点火属性攻击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</si>
  <si>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113点火属性攻击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</si>
  <si>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114点火属性攻击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</si>
  <si>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115点火属性攻击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</si>
  <si>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116点火属性攻击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</si>
  <si>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117点火属性攻击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</si>
  <si>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118点火属性攻击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</si>
  <si>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119点火属性攻击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</si>
  <si>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120点火属性攻击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</si>
  <si>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121点火属性攻击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</si>
  <si>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122点火属性攻击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</si>
  <si>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123点火属性攻击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</si>
  <si>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124点火属性攻击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</si>
  <si>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125点火属性攻击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</si>
  <si>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126点火属性攻击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</si>
  <si>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127点火属性攻击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</si>
  <si>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128点火属性攻击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</si>
  <si>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129点火属性攻击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</si>
  <si>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130点火属性攻击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</si>
  <si>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131点火属性攻击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</si>
  <si>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132点火属性攻击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</si>
  <si>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133点火属性攻击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</si>
  <si>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134点火属性攻击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</si>
  <si>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135点火属性攻击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</si>
  <si>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136点火属性攻击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</si>
  <si>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137点火属性攻击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</si>
  <si>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138点火属性攻击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</si>
  <si>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139点火属性攻击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</si>
  <si>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140点火属性攻击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</si>
  <si>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141点火属性攻击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</si>
  <si>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142点火属性攻击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</si>
  <si>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143点火属性攻击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</si>
  <si>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144点火属性攻击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</si>
  <si>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145点火属性攻击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</si>
  <si>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146点火属性攻击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</si>
  <si>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147点火属性攻击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</si>
  <si>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148点火属性攻击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</si>
  <si>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149点火属性攻击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</si>
  <si>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150点火属性攻击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</si>
  <si>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151点火属性攻击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</si>
  <si>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152点火属性攻击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</si>
  <si>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153点火属性攻击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</si>
  <si>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154点火属性攻击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</si>
  <si>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155点火属性攻击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</si>
  <si>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156点火属性攻击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</si>
  <si>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157点火属性攻击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</si>
  <si>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158点火属性攻击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</si>
  <si>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159点火属性攻击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</si>
  <si>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160点火属性攻击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</si>
  <si>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161点火属性攻击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</si>
  <si>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162点火属性攻击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</si>
  <si>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163点火属性攻击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</si>
  <si>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164点火属性攻击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</si>
  <si>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165点火属性攻击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</si>
  <si>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166点火属性攻击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</si>
  <si>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167点火属性攻击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</si>
  <si>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168点火属性攻击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</si>
  <si>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169点火属性攻击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</si>
  <si>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170点火属性攻击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</si>
  <si>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171点火属性攻击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</si>
  <si>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172点火属性攻击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</si>
  <si>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173点火属性攻击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</si>
  <si>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174点火属性攻击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</si>
  <si>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175点火属性攻击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</si>
  <si>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176点火属性攻击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</si>
  <si>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177点火属性攻击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</si>
  <si>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178点火属性攻击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</si>
  <si>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179点火属性攻击</t>
    </r>
    <r>
      <rPr>
        <sz val="10"/>
        <color theme="1"/>
        <rFont val="宋体"/>
        <family val="3"/>
        <charset val="134"/>
      </rPr>
      <t/>
    </r>
  </si>
  <si>
    <t>挂饰列表</t>
    <phoneticPr fontId="3" type="noConversion"/>
  </si>
  <si>
    <t>挂饰A1</t>
  </si>
  <si>
    <t>挂饰A2</t>
  </si>
  <si>
    <t>挂饰A3</t>
  </si>
  <si>
    <t>挂饰A4</t>
  </si>
  <si>
    <t>挂饰A5</t>
  </si>
  <si>
    <t>挂饰A6</t>
  </si>
  <si>
    <t>挂饰A7</t>
  </si>
  <si>
    <t>挂饰A8</t>
  </si>
  <si>
    <t>挂饰A9</t>
  </si>
  <si>
    <t>挂饰A10</t>
  </si>
  <si>
    <t>挂饰A11</t>
  </si>
  <si>
    <t>挂饰A12</t>
  </si>
  <si>
    <t>挂饰A13</t>
  </si>
  <si>
    <t>挂饰A14</t>
  </si>
  <si>
    <t>挂饰A15</t>
  </si>
  <si>
    <t>挂饰A16</t>
  </si>
  <si>
    <t>挂饰A17</t>
  </si>
  <si>
    <t>挂饰A18</t>
  </si>
  <si>
    <t>挂饰A19</t>
  </si>
  <si>
    <t>挂饰A20</t>
  </si>
  <si>
    <t>挂饰B1</t>
  </si>
  <si>
    <t>挂饰B2</t>
  </si>
  <si>
    <t>挂饰B3</t>
  </si>
  <si>
    <t>挂饰B4</t>
  </si>
  <si>
    <t>挂饰B5</t>
  </si>
  <si>
    <t>挂饰B6</t>
  </si>
  <si>
    <t>挂饰B7</t>
  </si>
  <si>
    <t>挂饰B8</t>
  </si>
  <si>
    <t>挂饰B9</t>
  </si>
  <si>
    <t>挂饰B10</t>
  </si>
  <si>
    <t>挂饰B11</t>
  </si>
  <si>
    <t>挂饰B12</t>
  </si>
  <si>
    <t>挂饰B13</t>
  </si>
  <si>
    <t>挂饰B14</t>
  </si>
  <si>
    <t>挂饰B15</t>
  </si>
  <si>
    <t>挂饰B16</t>
  </si>
  <si>
    <t>挂饰B17</t>
  </si>
  <si>
    <t>挂饰B18</t>
  </si>
  <si>
    <t>挂饰B19</t>
  </si>
  <si>
    <t>挂饰B20</t>
  </si>
  <si>
    <t>挂饰C1</t>
  </si>
  <si>
    <t>挂饰C2</t>
  </si>
  <si>
    <t>挂饰C3</t>
  </si>
  <si>
    <t>挂饰C4</t>
  </si>
  <si>
    <t>挂饰C5</t>
  </si>
  <si>
    <t>挂饰C6</t>
  </si>
  <si>
    <t>挂饰C7</t>
  </si>
  <si>
    <t>挂饰C8</t>
  </si>
  <si>
    <t>挂饰C9</t>
  </si>
  <si>
    <t>挂饰C10</t>
  </si>
  <si>
    <t>挂饰C11</t>
  </si>
  <si>
    <t>挂饰C12</t>
  </si>
  <si>
    <t>挂饰C13</t>
  </si>
  <si>
    <t>挂饰C14</t>
  </si>
  <si>
    <t>挂饰C15</t>
  </si>
  <si>
    <t>挂饰C16</t>
  </si>
  <si>
    <t>挂饰C17</t>
  </si>
  <si>
    <t>挂饰C18</t>
  </si>
  <si>
    <t>挂饰C19</t>
  </si>
  <si>
    <t>挂饰C20</t>
  </si>
  <si>
    <t>挂饰D1</t>
  </si>
  <si>
    <t>挂饰D2</t>
  </si>
  <si>
    <t>挂饰D3</t>
  </si>
  <si>
    <t>挂饰D4</t>
  </si>
  <si>
    <t>挂饰D5</t>
  </si>
  <si>
    <t>挂饰D6</t>
  </si>
  <si>
    <t>挂饰D7</t>
  </si>
  <si>
    <t>挂饰D8</t>
  </si>
  <si>
    <t>挂饰D9</t>
  </si>
  <si>
    <t>挂饰D10</t>
  </si>
  <si>
    <t>挂饰D11</t>
  </si>
  <si>
    <t>挂饰D12</t>
  </si>
  <si>
    <t>挂饰D13</t>
  </si>
  <si>
    <t>挂饰D14</t>
  </si>
  <si>
    <t>挂饰D15</t>
  </si>
  <si>
    <t>挂饰D16</t>
  </si>
  <si>
    <t>挂饰D17</t>
  </si>
  <si>
    <t>挂饰D18</t>
  </si>
  <si>
    <t>挂饰D19</t>
  </si>
  <si>
    <t>挂饰D20</t>
  </si>
  <si>
    <t>挂饰F1</t>
  </si>
  <si>
    <t>挂饰F2</t>
  </si>
  <si>
    <t>挂饰F3</t>
  </si>
  <si>
    <t>挂饰F4</t>
  </si>
  <si>
    <t>挂饰F5</t>
  </si>
  <si>
    <t>挂饰F6</t>
  </si>
  <si>
    <t>挂饰F7</t>
  </si>
  <si>
    <t>挂饰F8</t>
  </si>
  <si>
    <t>挂饰F9</t>
  </si>
  <si>
    <t>挂饰F10</t>
  </si>
  <si>
    <t>挂饰F11</t>
  </si>
  <si>
    <t>挂饰F12</t>
  </si>
  <si>
    <t>挂饰F13</t>
  </si>
  <si>
    <t>挂饰F14</t>
  </si>
  <si>
    <t>挂饰F15</t>
  </si>
  <si>
    <t>挂饰F16</t>
  </si>
  <si>
    <t>挂饰F17</t>
  </si>
  <si>
    <t>挂饰F18</t>
  </si>
  <si>
    <t>挂饰F19</t>
  </si>
  <si>
    <t>挂饰F20</t>
  </si>
  <si>
    <t>挂饰G1</t>
  </si>
  <si>
    <t>挂饰G2</t>
  </si>
  <si>
    <t>挂饰G3</t>
  </si>
  <si>
    <t>挂饰G4</t>
  </si>
  <si>
    <t>挂饰G5</t>
  </si>
  <si>
    <t>挂饰G6</t>
  </si>
  <si>
    <t>挂饰G7</t>
  </si>
  <si>
    <t>挂饰G8</t>
  </si>
  <si>
    <t>挂饰G9</t>
  </si>
  <si>
    <t>挂饰G10</t>
  </si>
  <si>
    <t>挂饰G11</t>
  </si>
  <si>
    <t>挂饰G12</t>
  </si>
  <si>
    <t>挂饰G13</t>
  </si>
  <si>
    <t>挂饰G14</t>
  </si>
  <si>
    <t>挂饰G15</t>
  </si>
  <si>
    <t>挂饰G16</t>
  </si>
  <si>
    <t>挂饰G17</t>
  </si>
  <si>
    <t>挂饰G18</t>
  </si>
  <si>
    <t>挂饰G19</t>
  </si>
  <si>
    <t>挂饰G20</t>
  </si>
  <si>
    <t>挂饰H1</t>
  </si>
  <si>
    <t>挂饰H2</t>
  </si>
  <si>
    <t>挂饰H3</t>
  </si>
  <si>
    <t>挂饰H4</t>
  </si>
  <si>
    <t>挂饰H5</t>
  </si>
  <si>
    <t>挂饰H6</t>
  </si>
  <si>
    <t>挂饰H7</t>
  </si>
  <si>
    <t>挂饰H8</t>
  </si>
  <si>
    <t>挂饰H9</t>
  </si>
  <si>
    <t>挂饰H10</t>
  </si>
  <si>
    <t>挂饰H11</t>
  </si>
  <si>
    <t>挂饰H12</t>
  </si>
  <si>
    <t>挂饰H13</t>
  </si>
  <si>
    <t>挂饰H14</t>
  </si>
  <si>
    <t>挂饰H15</t>
  </si>
  <si>
    <t>挂饰H16</t>
  </si>
  <si>
    <t>挂饰H17</t>
  </si>
  <si>
    <t>挂饰H18</t>
  </si>
  <si>
    <t>挂饰H19</t>
  </si>
  <si>
    <t>挂饰H20</t>
  </si>
  <si>
    <t>挂饰H21</t>
  </si>
  <si>
    <t>挂饰H22</t>
  </si>
  <si>
    <t>挂饰H23</t>
  </si>
  <si>
    <t>挂饰H24</t>
  </si>
  <si>
    <t>挂饰H25</t>
  </si>
  <si>
    <t>挂饰H26</t>
  </si>
  <si>
    <t>挂饰H27</t>
  </si>
  <si>
    <t>挂饰H28</t>
  </si>
  <si>
    <t>挂饰H29</t>
  </si>
  <si>
    <t>挂饰H30</t>
  </si>
  <si>
    <t>挂饰H31</t>
  </si>
  <si>
    <t>挂饰H32</t>
  </si>
  <si>
    <t>挂饰H33</t>
  </si>
  <si>
    <t>挂饰H34</t>
  </si>
  <si>
    <t>挂饰H35</t>
  </si>
  <si>
    <t>挂饰H36</t>
  </si>
  <si>
    <t>挂饰H37</t>
  </si>
  <si>
    <t>挂饰H38</t>
  </si>
  <si>
    <t>挂饰H39</t>
  </si>
  <si>
    <t>挂饰H40</t>
  </si>
  <si>
    <t>附带20点雷属性攻击</t>
  </si>
  <si>
    <t>附带21点雷属性攻击</t>
  </si>
  <si>
    <t>附带22点雷属性攻击</t>
  </si>
  <si>
    <t>附带23点雷属性攻击</t>
  </si>
  <si>
    <t>附带24点雷属性攻击</t>
  </si>
  <si>
    <t>附带25点雷属性攻击</t>
  </si>
  <si>
    <t>附带26点雷属性攻击</t>
  </si>
  <si>
    <t>附带27点雷属性攻击</t>
  </si>
  <si>
    <t>附带28点雷属性攻击</t>
  </si>
  <si>
    <t>附带29点雷属性攻击</t>
  </si>
  <si>
    <t>附带30点雷属性攻击</t>
  </si>
  <si>
    <t>附带31点雷属性攻击</t>
  </si>
  <si>
    <t>附带32点雷属性攻击</t>
  </si>
  <si>
    <t>附带33点雷属性攻击</t>
  </si>
  <si>
    <t>附带34点雷属性攻击</t>
  </si>
  <si>
    <t>附带35点雷属性攻击</t>
  </si>
  <si>
    <t>附带36点雷属性攻击</t>
  </si>
  <si>
    <t>附带37点雷属性攻击</t>
  </si>
  <si>
    <t>附带38点雷属性攻击</t>
  </si>
  <si>
    <t>附带39点雷属性攻击</t>
  </si>
  <si>
    <t>附带40点雷属性攻击</t>
  </si>
  <si>
    <t>附带41点雷属性攻击</t>
  </si>
  <si>
    <t>附带42点雷属性攻击</t>
  </si>
  <si>
    <t>附带43点雷属性攻击</t>
  </si>
  <si>
    <t>附带44点雷属性攻击</t>
  </si>
  <si>
    <t>附带45点雷属性攻击</t>
  </si>
  <si>
    <t>附带46点雷属性攻击</t>
  </si>
  <si>
    <t>附带47点雷属性攻击</t>
  </si>
  <si>
    <t>附带48点雷属性攻击</t>
  </si>
  <si>
    <t>附带49点雷属性攻击</t>
  </si>
  <si>
    <t>附带50点雷属性攻击</t>
  </si>
  <si>
    <t>附带51点雷属性攻击</t>
  </si>
  <si>
    <t>附带52点雷属性攻击</t>
  </si>
  <si>
    <t>附带53点雷属性攻击</t>
  </si>
  <si>
    <t>附带54点雷属性攻击</t>
  </si>
  <si>
    <t>附带55点雷属性攻击</t>
  </si>
  <si>
    <t>附带56点雷属性攻击</t>
  </si>
  <si>
    <t>附带57点雷属性攻击</t>
  </si>
  <si>
    <t>附带58点雷属性攻击</t>
  </si>
  <si>
    <t>附带59点雷属性攻击</t>
  </si>
  <si>
    <t>附带60点雷属性攻击</t>
  </si>
  <si>
    <t>附带61点雷属性攻击</t>
  </si>
  <si>
    <t>附带62点雷属性攻击</t>
  </si>
  <si>
    <t>附带63点雷属性攻击</t>
  </si>
  <si>
    <t>附带64点雷属性攻击</t>
  </si>
  <si>
    <t>附带65点雷属性攻击</t>
  </si>
  <si>
    <t>附带66点雷属性攻击</t>
  </si>
  <si>
    <t>附带67点雷属性攻击</t>
  </si>
  <si>
    <t>附带68点雷属性攻击</t>
  </si>
  <si>
    <t>附带69点雷属性攻击</t>
  </si>
  <si>
    <t>附带70点雷属性攻击</t>
  </si>
  <si>
    <t>附带71点雷属性攻击</t>
  </si>
  <si>
    <t>附带72点雷属性攻击</t>
  </si>
  <si>
    <t>附带73点雷属性攻击</t>
  </si>
  <si>
    <t>附带74点雷属性攻击</t>
  </si>
  <si>
    <t>附带75点雷属性攻击</t>
  </si>
  <si>
    <t>附带76点雷属性攻击</t>
  </si>
  <si>
    <t>附带77点雷属性攻击</t>
  </si>
  <si>
    <t>附带78点雷属性攻击</t>
  </si>
  <si>
    <t>附带79点雷属性攻击</t>
  </si>
  <si>
    <t>附带80点雷属性攻击</t>
  </si>
  <si>
    <t>附带81点雷属性攻击</t>
  </si>
  <si>
    <t>附带82点雷属性攻击</t>
  </si>
  <si>
    <t>附带83点雷属性攻击</t>
  </si>
  <si>
    <t>附带84点雷属性攻击</t>
  </si>
  <si>
    <t>附带85点雷属性攻击</t>
  </si>
  <si>
    <t>附带86点雷属性攻击</t>
  </si>
  <si>
    <t>附带87点雷属性攻击</t>
  </si>
  <si>
    <t>附带88点雷属性攻击</t>
  </si>
  <si>
    <t>附带89点雷属性攻击</t>
  </si>
  <si>
    <t>附带90点雷属性攻击</t>
  </si>
  <si>
    <t>附带91点雷属性攻击</t>
  </si>
  <si>
    <t>附带92点雷属性攻击</t>
  </si>
  <si>
    <t>附带93点雷属性攻击</t>
  </si>
  <si>
    <t>附带94点雷属性攻击</t>
  </si>
  <si>
    <t>附带95点雷属性攻击</t>
  </si>
  <si>
    <t>附带96点雷属性攻击</t>
  </si>
  <si>
    <t>附带97点雷属性攻击</t>
  </si>
  <si>
    <t>附带98点雷属性攻击</t>
  </si>
  <si>
    <t>附带99点雷属性攻击</t>
  </si>
  <si>
    <t>附带100点雷属性攻击</t>
  </si>
  <si>
    <t>附带101点雷属性攻击</t>
  </si>
  <si>
    <t>附带102点雷属性攻击</t>
  </si>
  <si>
    <t>附带103点雷属性攻击</t>
  </si>
  <si>
    <t>附带104点雷属性攻击</t>
  </si>
  <si>
    <t>附带105点雷属性攻击</t>
  </si>
  <si>
    <t>附带106点雷属性攻击</t>
  </si>
  <si>
    <t>附带107点雷属性攻击</t>
  </si>
  <si>
    <t>附带108点雷属性攻击</t>
  </si>
  <si>
    <t>附带109点雷属性攻击</t>
  </si>
  <si>
    <t>附带110点雷属性攻击</t>
  </si>
  <si>
    <t>附带111点雷属性攻击</t>
  </si>
  <si>
    <t>附带112点雷属性攻击</t>
  </si>
  <si>
    <t>附带113点雷属性攻击</t>
  </si>
  <si>
    <t>附带114点雷属性攻击</t>
  </si>
  <si>
    <t>附带115点雷属性攻击</t>
  </si>
  <si>
    <t>附带116点雷属性攻击</t>
  </si>
  <si>
    <t>附带117点雷属性攻击</t>
  </si>
  <si>
    <t>附带118点雷属性攻击</t>
  </si>
  <si>
    <t>附带119点雷属性攻击</t>
  </si>
  <si>
    <t>附带120点雷属性攻击</t>
  </si>
  <si>
    <t>附带121点雷属性攻击</t>
  </si>
  <si>
    <t>附带122点雷属性攻击</t>
  </si>
  <si>
    <t>附带123点雷属性攻击</t>
  </si>
  <si>
    <t>附带124点雷属性攻击</t>
  </si>
  <si>
    <t>附带125点雷属性攻击</t>
  </si>
  <si>
    <t>附带126点雷属性攻击</t>
  </si>
  <si>
    <t>附带127点雷属性攻击</t>
  </si>
  <si>
    <t>附带128点雷属性攻击</t>
  </si>
  <si>
    <t>附带129点雷属性攻击</t>
  </si>
  <si>
    <t>附带130点雷属性攻击</t>
  </si>
  <si>
    <t>附带131点雷属性攻击</t>
  </si>
  <si>
    <t>附带132点雷属性攻击</t>
  </si>
  <si>
    <t>附带133点雷属性攻击</t>
  </si>
  <si>
    <t>附带134点雷属性攻击</t>
  </si>
  <si>
    <t>附带135点雷属性攻击</t>
  </si>
  <si>
    <t>附带136点雷属性攻击</t>
  </si>
  <si>
    <t>附带137点雷属性攻击</t>
  </si>
  <si>
    <t>附带138点雷属性攻击</t>
  </si>
  <si>
    <t>附带139点雷属性攻击</t>
  </si>
  <si>
    <t>附带140点雷属性攻击</t>
  </si>
  <si>
    <t>附带141点雷属性攻击</t>
  </si>
  <si>
    <t>附带142点雷属性攻击</t>
  </si>
  <si>
    <t>附带143点雷属性攻击</t>
  </si>
  <si>
    <t>附带144点雷属性攻击</t>
  </si>
  <si>
    <t>附带145点雷属性攻击</t>
  </si>
  <si>
    <t>附带146点雷属性攻击</t>
  </si>
  <si>
    <t>附带147点雷属性攻击</t>
  </si>
  <si>
    <t>附带148点雷属性攻击</t>
  </si>
  <si>
    <t>附带149点雷属性攻击</t>
  </si>
  <si>
    <t>附带150点雷属性攻击</t>
  </si>
  <si>
    <t>附带151点雷属性攻击</t>
  </si>
  <si>
    <t>附带152点雷属性攻击</t>
  </si>
  <si>
    <t>附带153点雷属性攻击</t>
  </si>
  <si>
    <t>附带154点雷属性攻击</t>
  </si>
  <si>
    <t>附带155点雷属性攻击</t>
  </si>
  <si>
    <t>附带156点雷属性攻击</t>
  </si>
  <si>
    <t>附带157点雷属性攻击</t>
  </si>
  <si>
    <t>附带158点雷属性攻击</t>
  </si>
  <si>
    <t>附带159点雷属性攻击</t>
  </si>
  <si>
    <t>附带160点雷属性攻击</t>
  </si>
  <si>
    <t>附带161点雷属性攻击</t>
  </si>
  <si>
    <t>附带162点雷属性攻击</t>
  </si>
  <si>
    <t>附带163点雷属性攻击</t>
  </si>
  <si>
    <t>附带164点雷属性攻击</t>
  </si>
  <si>
    <t>附带165点雷属性攻击</t>
  </si>
  <si>
    <t>附带166点雷属性攻击</t>
  </si>
  <si>
    <t>附带167点雷属性攻击</t>
  </si>
  <si>
    <t>附带168点雷属性攻击</t>
  </si>
  <si>
    <t>附带169点雷属性攻击</t>
  </si>
  <si>
    <t>附带170点雷属性攻击</t>
  </si>
  <si>
    <t>附带171点雷属性攻击</t>
  </si>
  <si>
    <t>附带172点雷属性攻击</t>
  </si>
  <si>
    <t>附带173点雷属性攻击</t>
  </si>
  <si>
    <t>附带174点雷属性攻击</t>
  </si>
  <si>
    <t>附带175点雷属性攻击</t>
  </si>
  <si>
    <t>附带176点雷属性攻击</t>
  </si>
  <si>
    <t>附带177点雷属性攻击</t>
  </si>
  <si>
    <t>附带178点雷属性攻击</t>
  </si>
  <si>
    <t>附带179点雷属性攻击</t>
  </si>
  <si>
    <t>可穿戴挂饰1</t>
    <phoneticPr fontId="3" type="noConversion"/>
  </si>
  <si>
    <t>boolean</t>
    <phoneticPr fontId="3" type="noConversion"/>
  </si>
  <si>
    <t>--</t>
    <phoneticPr fontId="3" type="noConversion"/>
  </si>
  <si>
    <t>--</t>
    <phoneticPr fontId="3" type="noConversion"/>
  </si>
  <si>
    <t>职业筛选</t>
    <phoneticPr fontId="3" type="noConversion"/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</si>
  <si>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2点火属性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</si>
  <si>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2点暗属性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</si>
  <si>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3点火属性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</si>
  <si>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3点暗属性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</si>
  <si>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4点火属性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</si>
  <si>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4点暗属性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</si>
  <si>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5点火属性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</si>
  <si>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5点暗属性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</si>
  <si>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6点火属性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</si>
  <si>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6点暗属性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</si>
  <si>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7点火属性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</si>
  <si>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7点暗属性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</si>
  <si>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8点火属性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</si>
  <si>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8点暗属性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</si>
  <si>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9点火属性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</si>
  <si>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9点暗属性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</si>
  <si>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10点火属性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</si>
  <si>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10点暗属性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</si>
  <si>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11点火属性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</si>
  <si>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11点暗属性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</si>
  <si>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12点火属性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</si>
  <si>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12点暗属性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</si>
  <si>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13点火属性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</si>
  <si>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13点暗属性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</si>
  <si>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14点火属性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</si>
  <si>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14点暗属性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</si>
  <si>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E2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</si>
  <si>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E3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</si>
  <si>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E4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</si>
  <si>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E5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</si>
  <si>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E6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</si>
  <si>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E7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</si>
  <si>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E8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</si>
  <si>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0"/>
        <rFont val="宋体"/>
        <family val="3"/>
        <charset val="134"/>
      </rPr>
      <t>装备列表</t>
    </r>
    <phoneticPr fontId="3" type="noConversion"/>
  </si>
  <si>
    <r>
      <t>buff</t>
    </r>
    <r>
      <rPr>
        <sz val="10"/>
        <color theme="0"/>
        <rFont val="宋体"/>
        <family val="3"/>
        <charset val="134"/>
      </rPr>
      <t>列表</t>
    </r>
    <phoneticPr fontId="3" type="noConversion"/>
  </si>
  <si>
    <r>
      <rPr>
        <sz val="10"/>
        <color theme="1"/>
        <rFont val="宋体"/>
        <family val="3"/>
        <charset val="134"/>
      </rPr>
      <t>特殊效果列表</t>
    </r>
    <phoneticPr fontId="3" type="noConversion"/>
  </si>
  <si>
    <r>
      <rPr>
        <sz val="10"/>
        <color theme="1"/>
        <rFont val="宋体"/>
        <family val="3"/>
        <charset val="134"/>
      </rPr>
      <t>效果</t>
    </r>
    <phoneticPr fontId="3" type="noConversion"/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</si>
  <si>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点火属性</t>
    </r>
    <phoneticPr fontId="3" type="noConversion"/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</si>
  <si>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点暗属性</t>
    </r>
    <phoneticPr fontId="3" type="noConversion"/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</si>
  <si>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B1</t>
    </r>
    <phoneticPr fontId="3" type="noConversion"/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</si>
  <si>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C1</t>
    </r>
    <phoneticPr fontId="3" type="noConversion"/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</si>
  <si>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D1</t>
    </r>
    <phoneticPr fontId="3" type="noConversion"/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</si>
  <si>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E1</t>
    </r>
    <phoneticPr fontId="3" type="noConversion"/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</si>
  <si>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F1</t>
    </r>
    <phoneticPr fontId="3" type="noConversion"/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</si>
  <si>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F2</t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</si>
  <si>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F3</t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</si>
  <si>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F4</t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</si>
  <si>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F5</t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</si>
  <si>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F6</t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</si>
  <si>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F7</t>
    </r>
  </si>
  <si>
    <r>
      <rPr>
        <sz val="10"/>
        <color theme="1"/>
        <rFont val="宋体"/>
        <family val="3"/>
        <charset val="134"/>
      </rPr>
      <t>武器</t>
    </r>
    <r>
      <rPr>
        <sz val="10"/>
        <color theme="1"/>
        <rFont val="Arial"/>
        <family val="2"/>
      </rPr>
      <t>F8</t>
    </r>
  </si>
  <si>
    <t>武器G1</t>
    <phoneticPr fontId="3" type="noConversion"/>
  </si>
  <si>
    <t>武器G2</t>
  </si>
  <si>
    <t>武器G3</t>
  </si>
  <si>
    <t>武器G4</t>
  </si>
  <si>
    <t>武器G5</t>
  </si>
  <si>
    <t>武器G6</t>
  </si>
  <si>
    <t>武器G7</t>
  </si>
  <si>
    <t>武器G8</t>
  </si>
  <si>
    <t>武器H1</t>
    <phoneticPr fontId="3" type="noConversion"/>
  </si>
  <si>
    <t>武器H2</t>
  </si>
  <si>
    <t>武器H3</t>
  </si>
  <si>
    <t>武器H4</t>
  </si>
  <si>
    <t>武器H5</t>
  </si>
  <si>
    <t>武器H6</t>
  </si>
  <si>
    <t>武器H7</t>
  </si>
  <si>
    <t>武器H8</t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</si>
  <si>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15点火属性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</si>
  <si>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15点暗属性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</si>
  <si>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16点火属性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</si>
  <si>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16点暗属性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</si>
  <si>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17点火属性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</si>
  <si>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17点暗属性</t>
    </r>
    <r>
      <rPr>
        <sz val="10"/>
        <color theme="1"/>
        <rFont val="宋体"/>
        <family val="3"/>
        <charset val="134"/>
      </rPr>
      <t/>
    </r>
  </si>
  <si>
    <r>
      <rPr>
        <sz val="10"/>
        <color theme="1"/>
        <rFont val="宋体"/>
        <family val="3"/>
        <charset val="134"/>
      </rPr>
      <t>附带</t>
    </r>
    <r>
      <rPr>
        <sz val="10"/>
        <color theme="1"/>
        <rFont val="Arial"/>
        <family val="2"/>
      </rPr>
      <t>18点火属性</t>
    </r>
    <r>
      <rPr>
        <sz val="10"/>
        <color theme="1"/>
        <rFont val="宋体"/>
        <family val="3"/>
        <charset val="134"/>
      </rPr>
      <t/>
    </r>
  </si>
  <si>
    <t>增加5点命中</t>
    <phoneticPr fontId="3" type="noConversion"/>
  </si>
  <si>
    <t>增加5点闪避</t>
    <phoneticPr fontId="3" type="noConversion"/>
  </si>
  <si>
    <t>增加6点命中</t>
  </si>
  <si>
    <t>增加6点闪避</t>
  </si>
  <si>
    <t>增加7点命中</t>
  </si>
  <si>
    <t>增加7点闪避</t>
  </si>
  <si>
    <t>增加8点命中</t>
  </si>
  <si>
    <t>增加8点闪避</t>
  </si>
  <si>
    <t>增加9点命中</t>
  </si>
  <si>
    <t>增加9点闪避</t>
  </si>
  <si>
    <t>增加10点命中</t>
  </si>
  <si>
    <t>增加10点闪避</t>
  </si>
  <si>
    <t>增加11点命中</t>
  </si>
  <si>
    <t>增加11点闪避</t>
  </si>
  <si>
    <t>增加12点命中</t>
  </si>
  <si>
    <t>增加12点闪避</t>
  </si>
  <si>
    <t>增加13点命中</t>
  </si>
  <si>
    <t>增加13点闪避</t>
  </si>
  <si>
    <t>增加14点命中</t>
  </si>
  <si>
    <t>增加14点闪避</t>
  </si>
  <si>
    <t>增加15点命中</t>
  </si>
  <si>
    <t>增加15点闪避</t>
  </si>
  <si>
    <t>增加16点命中</t>
  </si>
  <si>
    <t>增加16点闪避</t>
  </si>
  <si>
    <t>增加17点命中</t>
  </si>
  <si>
    <t>增加17点闪避</t>
  </si>
  <si>
    <t>增加18点命中</t>
  </si>
  <si>
    <t>增加18点闪避</t>
  </si>
  <si>
    <t>增加19点命中</t>
  </si>
  <si>
    <t>增加19点闪避</t>
  </si>
  <si>
    <t>增加20点命中</t>
  </si>
  <si>
    <t>增加20点闪避</t>
  </si>
  <si>
    <t>增加21点命中</t>
  </si>
  <si>
    <t>增加21点闪避</t>
  </si>
  <si>
    <t>增加22点命中</t>
  </si>
  <si>
    <t>增加22点闪避</t>
  </si>
  <si>
    <t>增加23点命中</t>
  </si>
  <si>
    <t>增加23点闪避</t>
  </si>
  <si>
    <t>增加24点命中</t>
  </si>
  <si>
    <t>增加24点闪避</t>
  </si>
  <si>
    <t>增加25点命中</t>
  </si>
  <si>
    <t>增加25点闪避</t>
  </si>
  <si>
    <t>增加26点命中</t>
  </si>
  <si>
    <t>增加26点闪避</t>
  </si>
  <si>
    <t>增加27点命中</t>
  </si>
  <si>
    <t>增加27点闪避</t>
  </si>
  <si>
    <t>增加28点命中</t>
  </si>
  <si>
    <t>增加28点闪避</t>
  </si>
  <si>
    <t>增加29点命中</t>
  </si>
  <si>
    <t>增加29点闪避</t>
  </si>
  <si>
    <t>增加30点命中</t>
  </si>
  <si>
    <t>增加30点闪避</t>
  </si>
  <si>
    <t>增加31点命中</t>
  </si>
  <si>
    <t>增加31点闪避</t>
  </si>
  <si>
    <t>增加32点命中</t>
  </si>
  <si>
    <t>增加32点闪避</t>
  </si>
  <si>
    <t>增加33点命中</t>
  </si>
  <si>
    <t>增加33点闪避</t>
  </si>
  <si>
    <t>增加34点命中</t>
  </si>
  <si>
    <t>增加34点闪避</t>
  </si>
  <si>
    <t>增加35点命中</t>
  </si>
  <si>
    <t>增加35点闪避</t>
  </si>
  <si>
    <t>增加36点命中</t>
  </si>
  <si>
    <t>增加36点闪避</t>
  </si>
  <si>
    <t>增加37点命中</t>
  </si>
  <si>
    <t>增加37点闪避</t>
  </si>
  <si>
    <t>增加38点命中</t>
  </si>
  <si>
    <t>增加38点闪避</t>
  </si>
  <si>
    <t>增加39点命中</t>
  </si>
  <si>
    <t>增加39点闪避</t>
  </si>
  <si>
    <t>增加40点命中</t>
  </si>
  <si>
    <t>增加40点闪避</t>
  </si>
  <si>
    <t>增加41点命中</t>
  </si>
  <si>
    <t>增加41点闪避</t>
  </si>
  <si>
    <t>增加42点命中</t>
  </si>
  <si>
    <t>增加42点闪避</t>
  </si>
  <si>
    <t>增加43点命中</t>
  </si>
  <si>
    <t>增加43点闪避</t>
  </si>
  <si>
    <t>增加44点命中</t>
  </si>
  <si>
    <t>增加44点闪避</t>
  </si>
  <si>
    <t>增加45点命中</t>
  </si>
  <si>
    <t>增加45点闪避</t>
  </si>
  <si>
    <t>增加46点命中</t>
  </si>
  <si>
    <t>增加46点闪避</t>
  </si>
  <si>
    <t>增加47点命中</t>
  </si>
  <si>
    <t>增加47点闪避</t>
  </si>
  <si>
    <t>增加48点命中</t>
  </si>
  <si>
    <t>增加48点闪避</t>
  </si>
  <si>
    <t>增加49点命中</t>
  </si>
  <si>
    <t>增加49点闪避</t>
  </si>
  <si>
    <t>增加50点命中</t>
  </si>
  <si>
    <t>增加50点闪避</t>
  </si>
  <si>
    <t>增加51点命中</t>
  </si>
  <si>
    <t>增加51点闪避</t>
  </si>
  <si>
    <t>增加52点命中</t>
  </si>
  <si>
    <t>增加52点闪避</t>
  </si>
  <si>
    <t>增加53点命中</t>
  </si>
  <si>
    <t>增加53点闪避</t>
  </si>
  <si>
    <t>增加54点命中</t>
  </si>
  <si>
    <t>增加54点闪避</t>
  </si>
  <si>
    <t>增加55点命中</t>
  </si>
  <si>
    <t>增加55点闪避</t>
  </si>
  <si>
    <t>增加56点命中</t>
  </si>
  <si>
    <t>增加56点闪避</t>
  </si>
  <si>
    <t>增加57点命中</t>
  </si>
  <si>
    <t>增加57点闪避</t>
  </si>
  <si>
    <t>增加58点命中</t>
  </si>
  <si>
    <t>增加58点闪避</t>
  </si>
  <si>
    <t>增加59点命中</t>
  </si>
  <si>
    <t>增加59点闪避</t>
  </si>
  <si>
    <t>增加60点命中</t>
  </si>
  <si>
    <t>增加60点闪避</t>
  </si>
  <si>
    <t>增加61点命中</t>
  </si>
  <si>
    <t>增加61点闪避</t>
  </si>
  <si>
    <t>增加62点命中</t>
  </si>
  <si>
    <t>增加62点闪避</t>
  </si>
  <si>
    <t>增加63点命中</t>
  </si>
  <si>
    <t>增加63点闪避</t>
  </si>
  <si>
    <t>增加64点命中</t>
  </si>
  <si>
    <t>增加64点闪避</t>
  </si>
  <si>
    <t>增加65点命中</t>
  </si>
  <si>
    <t>增加65点闪避</t>
  </si>
  <si>
    <t>增加66点命中</t>
  </si>
  <si>
    <t>增加66点闪避</t>
  </si>
  <si>
    <t>增加67点命中</t>
  </si>
  <si>
    <t>增加67点闪避</t>
  </si>
  <si>
    <t>增加68点命中</t>
  </si>
  <si>
    <t>增加68点闪避</t>
  </si>
  <si>
    <t>增加69点命中</t>
  </si>
  <si>
    <t>增加69点闪避</t>
  </si>
  <si>
    <t>增加70点命中</t>
  </si>
  <si>
    <t>增加70点闪避</t>
  </si>
  <si>
    <t>增加71点命中</t>
  </si>
  <si>
    <t>增加71点闪避</t>
  </si>
  <si>
    <t>增加72点命中</t>
  </si>
  <si>
    <t>增加72点闪避</t>
  </si>
  <si>
    <t>增加73点命中</t>
  </si>
  <si>
    <t>增加73点闪避</t>
  </si>
  <si>
    <t>增加74点命中</t>
  </si>
  <si>
    <t>增加74点闪避</t>
  </si>
  <si>
    <t>角色等级</t>
    <phoneticPr fontId="3" type="noConversion"/>
  </si>
  <si>
    <t>攻击力</t>
    <phoneticPr fontId="3" type="noConversion"/>
  </si>
  <si>
    <t>防御力</t>
    <phoneticPr fontId="3" type="noConversion"/>
  </si>
  <si>
    <t>魔法伤害</t>
    <phoneticPr fontId="3" type="noConversion"/>
  </si>
  <si>
    <t>无装备</t>
    <phoneticPr fontId="3" type="noConversion"/>
  </si>
  <si>
    <t>装备</t>
    <phoneticPr fontId="3" type="noConversion"/>
  </si>
  <si>
    <t>防御力</t>
    <phoneticPr fontId="3" type="noConversion"/>
  </si>
  <si>
    <t>风属性</t>
    <phoneticPr fontId="3" type="noConversion"/>
  </si>
  <si>
    <t>雷属性</t>
    <phoneticPr fontId="3" type="noConversion"/>
  </si>
  <si>
    <t>水属性</t>
    <phoneticPr fontId="3" type="noConversion"/>
  </si>
  <si>
    <t>火属性</t>
    <phoneticPr fontId="3" type="noConversion"/>
  </si>
  <si>
    <t>暗属性</t>
    <phoneticPr fontId="3" type="noConversion"/>
  </si>
  <si>
    <t>光属性</t>
    <phoneticPr fontId="3" type="noConversion"/>
  </si>
  <si>
    <t xml:space="preserve"> </t>
    <phoneticPr fontId="3" type="noConversion"/>
  </si>
  <si>
    <t>上级职业</t>
    <phoneticPr fontId="3" type="noConversion"/>
  </si>
  <si>
    <t>下级职业</t>
    <phoneticPr fontId="3" type="noConversion"/>
  </si>
  <si>
    <t>高级职业</t>
    <phoneticPr fontId="3" type="noConversion"/>
  </si>
  <si>
    <t>职业</t>
    <phoneticPr fontId="3" type="noConversion"/>
  </si>
  <si>
    <t>职业等级</t>
    <phoneticPr fontId="3" type="noConversion"/>
  </si>
  <si>
    <t>技能名称</t>
    <phoneticPr fontId="3" type="noConversion"/>
  </si>
  <si>
    <t>技能效果</t>
    <phoneticPr fontId="3" type="noConversion"/>
  </si>
  <si>
    <t>技能种类</t>
    <phoneticPr fontId="3" type="noConversion"/>
  </si>
  <si>
    <t>属性</t>
    <phoneticPr fontId="3" type="noConversion"/>
  </si>
  <si>
    <t>技能</t>
    <phoneticPr fontId="3" type="noConversion"/>
  </si>
  <si>
    <t>疾风斩</t>
    <phoneticPr fontId="3" type="noConversion"/>
  </si>
  <si>
    <t>必定先手发动攻击</t>
    <phoneticPr fontId="3" type="noConversion"/>
  </si>
  <si>
    <t>无</t>
    <phoneticPr fontId="3" type="noConversion"/>
  </si>
  <si>
    <t>火焰斩</t>
    <phoneticPr fontId="3" type="noConversion"/>
  </si>
  <si>
    <t>技能</t>
    <phoneticPr fontId="3" type="noConversion"/>
  </si>
  <si>
    <t>火</t>
    <phoneticPr fontId="3" type="noConversion"/>
  </si>
  <si>
    <t>正气</t>
    <phoneticPr fontId="3" type="noConversion"/>
  </si>
  <si>
    <t>无</t>
    <phoneticPr fontId="3" type="noConversion"/>
  </si>
  <si>
    <t>使得当前回合内我放所有眩晕效果移除</t>
    <phoneticPr fontId="3" type="noConversion"/>
  </si>
  <si>
    <t>飞鸟斩</t>
    <phoneticPr fontId="3" type="noConversion"/>
  </si>
  <si>
    <t>灭龙斩</t>
    <phoneticPr fontId="3" type="noConversion"/>
  </si>
  <si>
    <r>
      <rPr>
        <sz val="10"/>
        <color theme="1"/>
        <rFont val="宋体"/>
        <family val="3"/>
        <charset val="134"/>
      </rPr>
      <t>对飞行单位造成</t>
    </r>
    <r>
      <rPr>
        <sz val="10"/>
        <color theme="1"/>
        <rFont val="Arial"/>
        <family val="2"/>
      </rPr>
      <t>1.2</t>
    </r>
    <r>
      <rPr>
        <sz val="10"/>
        <color theme="1"/>
        <rFont val="宋体"/>
        <family val="3"/>
        <charset val="134"/>
      </rPr>
      <t>倍伤害</t>
    </r>
    <phoneticPr fontId="3" type="noConversion"/>
  </si>
  <si>
    <r>
      <rPr>
        <sz val="10"/>
        <color theme="1"/>
        <rFont val="宋体"/>
        <family val="3"/>
        <charset val="134"/>
      </rPr>
      <t>对龙系单位造成</t>
    </r>
    <r>
      <rPr>
        <sz val="10"/>
        <color theme="1"/>
        <rFont val="Arial"/>
        <family val="2"/>
      </rPr>
      <t>1.2</t>
    </r>
    <r>
      <rPr>
        <sz val="10"/>
        <color theme="1"/>
        <rFont val="宋体"/>
        <family val="3"/>
        <charset val="134"/>
      </rPr>
      <t>倍伤害</t>
    </r>
    <phoneticPr fontId="3" type="noConversion"/>
  </si>
  <si>
    <t>猛击</t>
    <phoneticPr fontId="3" type="noConversion"/>
  </si>
  <si>
    <r>
      <rPr>
        <sz val="10"/>
        <color theme="1"/>
        <rFont val="宋体"/>
        <family val="3"/>
        <charset val="134"/>
      </rPr>
      <t>对敌人造成</t>
    </r>
    <r>
      <rPr>
        <sz val="10"/>
        <color theme="1"/>
        <rFont val="Arial"/>
        <family val="2"/>
      </rPr>
      <t>1.1</t>
    </r>
    <r>
      <rPr>
        <sz val="10"/>
        <color theme="1"/>
        <rFont val="宋体"/>
        <family val="3"/>
        <charset val="134"/>
      </rPr>
      <t>倍伤害</t>
    </r>
    <phoneticPr fontId="3" type="noConversion"/>
  </si>
  <si>
    <t>猛龙斩</t>
    <phoneticPr fontId="3" type="noConversion"/>
  </si>
  <si>
    <t>霸体</t>
    <phoneticPr fontId="3" type="noConversion"/>
  </si>
  <si>
    <t>火</t>
    <phoneticPr fontId="3" type="noConversion"/>
  </si>
  <si>
    <r>
      <rPr>
        <sz val="10"/>
        <color theme="1"/>
        <rFont val="宋体"/>
        <family val="3"/>
        <charset val="134"/>
      </rPr>
      <t>命中</t>
    </r>
    <r>
      <rPr>
        <sz val="10"/>
        <color theme="1"/>
        <rFont val="Arial"/>
        <family val="2"/>
      </rPr>
      <t>-50%</t>
    </r>
    <r>
      <rPr>
        <sz val="10"/>
        <color theme="1"/>
        <rFont val="宋体"/>
        <family val="3"/>
        <charset val="134"/>
      </rPr>
      <t>对敌人发动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倍攻击</t>
    </r>
    <phoneticPr fontId="3" type="noConversion"/>
  </si>
  <si>
    <t>扫荡退</t>
    <phoneticPr fontId="3" type="noConversion"/>
  </si>
  <si>
    <t>怪物类别</t>
    <phoneticPr fontId="3" type="noConversion"/>
  </si>
  <si>
    <t>飞行系</t>
    <phoneticPr fontId="3" type="noConversion"/>
  </si>
  <si>
    <t>龙系</t>
    <phoneticPr fontId="3" type="noConversion"/>
  </si>
  <si>
    <t>僵尸系</t>
    <phoneticPr fontId="3" type="noConversion"/>
  </si>
  <si>
    <t>土系</t>
    <phoneticPr fontId="3" type="noConversion"/>
  </si>
  <si>
    <t>金属系</t>
    <phoneticPr fontId="3" type="noConversion"/>
  </si>
  <si>
    <t>水系</t>
    <phoneticPr fontId="3" type="noConversion"/>
  </si>
  <si>
    <t>火系</t>
    <phoneticPr fontId="3" type="noConversion"/>
  </si>
  <si>
    <t>光系</t>
    <phoneticPr fontId="3" type="noConversion"/>
  </si>
  <si>
    <t>暗系</t>
    <phoneticPr fontId="3" type="noConversion"/>
  </si>
  <si>
    <t>雷系</t>
    <phoneticPr fontId="3" type="noConversion"/>
  </si>
  <si>
    <t>飞踢</t>
    <phoneticPr fontId="3" type="noConversion"/>
  </si>
  <si>
    <t>技能</t>
    <phoneticPr fontId="3" type="noConversion"/>
  </si>
  <si>
    <t>无</t>
    <phoneticPr fontId="3" type="noConversion"/>
  </si>
  <si>
    <r>
      <rPr>
        <sz val="10"/>
        <color theme="1"/>
        <rFont val="宋体"/>
        <family val="3"/>
        <charset val="134"/>
      </rPr>
      <t>对飞行单位造成</t>
    </r>
    <r>
      <rPr>
        <sz val="10"/>
        <color theme="1"/>
        <rFont val="Arial"/>
        <family val="2"/>
      </rPr>
      <t>1.2</t>
    </r>
    <r>
      <rPr>
        <sz val="10"/>
        <color theme="1"/>
        <rFont val="宋体"/>
        <family val="3"/>
        <charset val="134"/>
      </rPr>
      <t>倍伤害</t>
    </r>
    <phoneticPr fontId="3" type="noConversion"/>
  </si>
  <si>
    <r>
      <rPr>
        <sz val="10"/>
        <color theme="1"/>
        <rFont val="宋体"/>
        <family val="3"/>
        <charset val="134"/>
      </rPr>
      <t>使得当前目标眩晕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个小回合</t>
    </r>
    <phoneticPr fontId="3" type="noConversion"/>
  </si>
  <si>
    <t>回旋踢</t>
    <phoneticPr fontId="3" type="noConversion"/>
  </si>
  <si>
    <t>无</t>
    <phoneticPr fontId="3" type="noConversion"/>
  </si>
  <si>
    <t>对全部敌人造成0.5倍伤害</t>
    <phoneticPr fontId="3" type="noConversion"/>
  </si>
  <si>
    <t>暴烈拳</t>
    <phoneticPr fontId="3" type="noConversion"/>
  </si>
  <si>
    <t>魔法</t>
    <phoneticPr fontId="3" type="noConversion"/>
  </si>
  <si>
    <t>火</t>
    <phoneticPr fontId="3" type="noConversion"/>
  </si>
  <si>
    <t>无</t>
    <phoneticPr fontId="3" type="noConversion"/>
  </si>
  <si>
    <t>对敌人造成1.5倍伤害</t>
    <phoneticPr fontId="3" type="noConversion"/>
  </si>
  <si>
    <t>镰鼬</t>
    <phoneticPr fontId="3" type="noConversion"/>
  </si>
  <si>
    <t>技能</t>
    <phoneticPr fontId="3" type="noConversion"/>
  </si>
  <si>
    <t>风</t>
    <phoneticPr fontId="3" type="noConversion"/>
  </si>
  <si>
    <t>致命突击</t>
    <phoneticPr fontId="3" type="noConversion"/>
  </si>
  <si>
    <t>命中-85%，秒杀敌人</t>
    <phoneticPr fontId="3" type="noConversion"/>
  </si>
  <si>
    <t>风遁</t>
    <phoneticPr fontId="3" type="noConversion"/>
  </si>
  <si>
    <t>技能</t>
    <phoneticPr fontId="3" type="noConversion"/>
  </si>
  <si>
    <t>风</t>
    <phoneticPr fontId="3" type="noConversion"/>
  </si>
  <si>
    <t>神圣斩</t>
    <phoneticPr fontId="3" type="noConversion"/>
  </si>
  <si>
    <t>对僵尸系敌人造成1.2倍伤害</t>
    <phoneticPr fontId="3" type="noConversion"/>
  </si>
  <si>
    <t>雷</t>
    <phoneticPr fontId="3" type="noConversion"/>
  </si>
  <si>
    <t>电击</t>
    <phoneticPr fontId="3" type="noConversion"/>
  </si>
  <si>
    <t>成长</t>
    <phoneticPr fontId="3" type="noConversion"/>
  </si>
  <si>
    <t>技能</t>
    <phoneticPr fontId="3" type="noConversion"/>
  </si>
  <si>
    <t>mp消耗</t>
    <phoneticPr fontId="3" type="noConversion"/>
  </si>
  <si>
    <t>min</t>
    <phoneticPr fontId="3" type="noConversion"/>
  </si>
  <si>
    <t>范围</t>
    <phoneticPr fontId="3" type="noConversion"/>
  </si>
  <si>
    <t>单体</t>
    <phoneticPr fontId="3" type="noConversion"/>
  </si>
  <si>
    <t>全体</t>
    <phoneticPr fontId="3" type="noConversion"/>
  </si>
  <si>
    <t>睡眠</t>
    <phoneticPr fontId="3" type="noConversion"/>
  </si>
  <si>
    <t>全体</t>
    <phoneticPr fontId="3" type="noConversion"/>
  </si>
  <si>
    <t>使全体敌人入睡3个小回合，受击后恢复</t>
    <phoneticPr fontId="3" type="noConversion"/>
  </si>
  <si>
    <t>法力汲取</t>
    <phoneticPr fontId="3" type="noConversion"/>
  </si>
  <si>
    <t>单体</t>
    <phoneticPr fontId="3" type="noConversion"/>
  </si>
  <si>
    <t>吸收敌人mp，值为此魔法mp消耗</t>
    <phoneticPr fontId="3" type="noConversion"/>
  </si>
  <si>
    <t>善意</t>
    <phoneticPr fontId="3" type="noConversion"/>
  </si>
  <si>
    <t>魔法</t>
    <phoneticPr fontId="3" type="noConversion"/>
  </si>
  <si>
    <t>伤害类型</t>
    <phoneticPr fontId="3" type="noConversion"/>
  </si>
  <si>
    <t>攻击系</t>
    <phoneticPr fontId="3" type="noConversion"/>
  </si>
  <si>
    <t>其他</t>
    <phoneticPr fontId="3" type="noConversion"/>
  </si>
  <si>
    <t>攻击系</t>
    <phoneticPr fontId="3" type="noConversion"/>
  </si>
  <si>
    <t>防御系</t>
    <phoneticPr fontId="3" type="noConversion"/>
  </si>
  <si>
    <t>回复系</t>
    <phoneticPr fontId="3" type="noConversion"/>
  </si>
  <si>
    <t>懈怠</t>
    <phoneticPr fontId="3" type="noConversion"/>
  </si>
  <si>
    <r>
      <rPr>
        <sz val="10"/>
        <color theme="1"/>
        <rFont val="宋体"/>
        <family val="3"/>
        <charset val="134"/>
      </rPr>
      <t>降低敌人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防御力，持续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个小回合</t>
    </r>
    <phoneticPr fontId="3" type="noConversion"/>
  </si>
  <si>
    <t>雷电</t>
    <phoneticPr fontId="3" type="noConversion"/>
  </si>
  <si>
    <t>魔法</t>
    <phoneticPr fontId="3" type="noConversion"/>
  </si>
  <si>
    <t>颤栗</t>
    <phoneticPr fontId="3" type="noConversion"/>
  </si>
  <si>
    <r>
      <rPr>
        <sz val="10"/>
        <color theme="1"/>
        <rFont val="宋体"/>
        <family val="3"/>
        <charset val="134"/>
      </rPr>
      <t>降低敌人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命中，持续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个小回合</t>
    </r>
    <phoneticPr fontId="3" type="noConversion"/>
  </si>
  <si>
    <t>电闪雷鸣</t>
    <phoneticPr fontId="3" type="noConversion"/>
  </si>
  <si>
    <t>治疗</t>
    <phoneticPr fontId="3" type="noConversion"/>
  </si>
  <si>
    <t>惩戒</t>
    <phoneticPr fontId="3" type="noConversion"/>
  </si>
  <si>
    <t>光</t>
    <phoneticPr fontId="3" type="noConversion"/>
  </si>
  <si>
    <t>天罚</t>
    <phoneticPr fontId="3" type="noConversion"/>
  </si>
  <si>
    <r>
      <rPr>
        <sz val="10"/>
        <color theme="1"/>
        <rFont val="宋体"/>
        <family val="3"/>
        <charset val="134"/>
      </rPr>
      <t>对敌人进行圣光笼罩，敌人发动攻击时</t>
    </r>
    <r>
      <rPr>
        <sz val="10"/>
        <color theme="1"/>
        <rFont val="Arial"/>
        <family val="2"/>
      </rPr>
      <t>5%</t>
    </r>
    <r>
      <rPr>
        <sz val="10"/>
        <color theme="1"/>
        <rFont val="宋体"/>
        <family val="3"/>
        <charset val="134"/>
      </rPr>
      <t>立即死亡，持续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个小回合</t>
    </r>
    <phoneticPr fontId="3" type="noConversion"/>
  </si>
  <si>
    <t>庇佑</t>
    <phoneticPr fontId="3" type="noConversion"/>
  </si>
  <si>
    <t>提升我方全体5点防御力，持续4个小回合</t>
    <phoneticPr fontId="3" type="noConversion"/>
  </si>
  <si>
    <t>劝诫</t>
    <phoneticPr fontId="3" type="noConversion"/>
  </si>
  <si>
    <t>其他</t>
    <phoneticPr fontId="3" type="noConversion"/>
  </si>
  <si>
    <r>
      <rPr>
        <sz val="10"/>
        <color theme="1"/>
        <rFont val="宋体"/>
        <family val="3"/>
        <charset val="134"/>
      </rPr>
      <t>全体</t>
    </r>
    <r>
      <rPr>
        <sz val="10"/>
        <color theme="1"/>
        <rFont val="Arial"/>
        <family val="2"/>
      </rPr>
      <t xml:space="preserve"> </t>
    </r>
    <phoneticPr fontId="3" type="noConversion"/>
  </si>
  <si>
    <r>
      <rPr>
        <sz val="10"/>
        <color theme="1"/>
        <rFont val="宋体"/>
        <family val="3"/>
        <charset val="134"/>
      </rPr>
      <t>敌方全体单位无法释放技能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个小回合</t>
    </r>
    <phoneticPr fontId="3" type="noConversion"/>
  </si>
  <si>
    <t>光之子</t>
    <phoneticPr fontId="3" type="noConversion"/>
  </si>
  <si>
    <t>生命百分比最低的单位生命全回复</t>
    <phoneticPr fontId="3" type="noConversion"/>
  </si>
  <si>
    <t>光之力</t>
    <phoneticPr fontId="3" type="noConversion"/>
  </si>
  <si>
    <t>全体</t>
    <phoneticPr fontId="3" type="noConversion"/>
  </si>
  <si>
    <t>神圣治疗</t>
    <phoneticPr fontId="3" type="noConversion"/>
  </si>
  <si>
    <r>
      <rPr>
        <sz val="10"/>
        <color theme="1"/>
        <rFont val="宋体"/>
        <family val="3"/>
        <charset val="134"/>
      </rPr>
      <t>随机对一个死亡的伙伴进行复活，</t>
    </r>
    <r>
      <rPr>
        <sz val="10"/>
        <color theme="1"/>
        <rFont val="Arial"/>
        <family val="2"/>
      </rPr>
      <t>50%</t>
    </r>
    <r>
      <rPr>
        <sz val="10"/>
        <color theme="1"/>
        <rFont val="宋体"/>
        <family val="3"/>
        <charset val="134"/>
      </rPr>
      <t>生命，成功率</t>
    </r>
    <r>
      <rPr>
        <sz val="10"/>
        <color theme="1"/>
        <rFont val="Arial"/>
        <family val="2"/>
      </rPr>
      <t>50%</t>
    </r>
    <phoneticPr fontId="3" type="noConversion"/>
  </si>
  <si>
    <t>迷惑</t>
    <phoneticPr fontId="3" type="noConversion"/>
  </si>
  <si>
    <t>攻击</t>
    <phoneticPr fontId="3" type="noConversion"/>
  </si>
  <si>
    <t>魔法属性</t>
    <phoneticPr fontId="3" type="noConversion"/>
  </si>
  <si>
    <t>暴击</t>
    <phoneticPr fontId="3" type="noConversion"/>
  </si>
  <si>
    <t>基础装备</t>
    <phoneticPr fontId="3" type="noConversion"/>
  </si>
  <si>
    <t>技能装备</t>
    <phoneticPr fontId="3" type="noConversion"/>
  </si>
  <si>
    <t>套装</t>
    <phoneticPr fontId="3" type="noConversion"/>
  </si>
  <si>
    <t>武器</t>
    <phoneticPr fontId="3" type="noConversion"/>
  </si>
  <si>
    <t>攻击</t>
    <phoneticPr fontId="3" type="noConversion"/>
  </si>
  <si>
    <t>基础加成</t>
    <phoneticPr fontId="3" type="noConversion"/>
  </si>
  <si>
    <t>防御</t>
    <phoneticPr fontId="3" type="noConversion"/>
  </si>
  <si>
    <t>挂饰</t>
    <phoneticPr fontId="3" type="noConversion"/>
  </si>
  <si>
    <t>a</t>
    <phoneticPr fontId="3" type="noConversion"/>
  </si>
  <si>
    <t>s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</si>
  <si>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</si>
  <si>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</si>
  <si>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</si>
  <si>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</si>
  <si>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属性数量</t>
    <phoneticPr fontId="3" type="noConversion"/>
  </si>
  <si>
    <t>下级职业</t>
    <phoneticPr fontId="3" type="noConversion"/>
  </si>
  <si>
    <t>上级职业</t>
    <phoneticPr fontId="3" type="noConversion"/>
  </si>
  <si>
    <t>上级职业</t>
    <phoneticPr fontId="3" type="noConversion"/>
  </si>
  <si>
    <t>上级职业</t>
    <phoneticPr fontId="3" type="noConversion"/>
  </si>
  <si>
    <t>终极职业</t>
    <phoneticPr fontId="3" type="noConversion"/>
  </si>
  <si>
    <t>终极职业</t>
    <phoneticPr fontId="3" type="noConversion"/>
  </si>
  <si>
    <t>终极职业</t>
    <phoneticPr fontId="3" type="noConversion"/>
  </si>
  <si>
    <t>能力</t>
    <phoneticPr fontId="3" type="noConversion"/>
  </si>
  <si>
    <t>武器</t>
    <phoneticPr fontId="3" type="noConversion"/>
  </si>
  <si>
    <t>实际能力</t>
    <phoneticPr fontId="3" type="noConversion"/>
  </si>
  <si>
    <t>s</t>
    <phoneticPr fontId="3" type="noConversion"/>
  </si>
  <si>
    <r>
      <rPr>
        <b/>
        <sz val="10"/>
        <color theme="1"/>
        <rFont val="Arial Unicode MS"/>
        <family val="2"/>
        <charset val="134"/>
      </rPr>
      <t>战士</t>
    </r>
    <phoneticPr fontId="3" type="noConversion"/>
  </si>
  <si>
    <r>
      <rPr>
        <b/>
        <sz val="10"/>
        <color theme="1"/>
        <rFont val="Arial Unicode MS"/>
        <family val="2"/>
        <charset val="134"/>
      </rPr>
      <t>武斗家</t>
    </r>
    <phoneticPr fontId="3" type="noConversion"/>
  </si>
  <si>
    <r>
      <rPr>
        <sz val="10"/>
        <color theme="1"/>
        <rFont val="宋体"/>
        <family val="2"/>
      </rPr>
      <t>魔法师</t>
    </r>
    <phoneticPr fontId="3" type="noConversion"/>
  </si>
  <si>
    <r>
      <rPr>
        <b/>
        <sz val="10"/>
        <color theme="1"/>
        <rFont val="Arial Unicode MS"/>
        <family val="2"/>
        <charset val="134"/>
      </rPr>
      <t>僧侣</t>
    </r>
    <phoneticPr fontId="3" type="noConversion"/>
  </si>
  <si>
    <r>
      <rPr>
        <b/>
        <sz val="10"/>
        <color theme="1"/>
        <rFont val="Arial Unicode MS"/>
        <family val="2"/>
        <charset val="134"/>
      </rPr>
      <t>舞师</t>
    </r>
    <phoneticPr fontId="3" type="noConversion"/>
  </si>
  <si>
    <r>
      <rPr>
        <b/>
        <sz val="10"/>
        <color theme="1"/>
        <rFont val="Arial Unicode MS"/>
        <family val="2"/>
        <charset val="134"/>
      </rPr>
      <t>盗贼</t>
    </r>
    <phoneticPr fontId="3" type="noConversion"/>
  </si>
  <si>
    <r>
      <rPr>
        <b/>
        <sz val="10"/>
        <color theme="1"/>
        <rFont val="Arial Unicode MS"/>
        <family val="2"/>
        <charset val="134"/>
      </rPr>
      <t>养羊师</t>
    </r>
    <phoneticPr fontId="3" type="noConversion"/>
  </si>
  <si>
    <r>
      <rPr>
        <b/>
        <sz val="10"/>
        <color theme="1"/>
        <rFont val="Arial Unicode MS"/>
        <family val="2"/>
        <charset val="134"/>
      </rPr>
      <t>吟游诗人</t>
    </r>
    <phoneticPr fontId="3" type="noConversion"/>
  </si>
  <si>
    <r>
      <rPr>
        <b/>
        <sz val="10"/>
        <color theme="1"/>
        <rFont val="Arial Unicode MS"/>
        <family val="2"/>
        <charset val="134"/>
      </rPr>
      <t>滑稽师</t>
    </r>
    <phoneticPr fontId="3" type="noConversion"/>
  </si>
  <si>
    <r>
      <rPr>
        <b/>
        <sz val="10"/>
        <color theme="1"/>
        <rFont val="Arial Unicode MS"/>
        <family val="2"/>
        <charset val="134"/>
      </rPr>
      <t>水手</t>
    </r>
    <phoneticPr fontId="3" type="noConversion"/>
  </si>
  <si>
    <r>
      <rPr>
        <sz val="10"/>
        <color theme="1"/>
        <rFont val="Arial Unicode MS"/>
        <family val="2"/>
        <charset val="134"/>
      </rPr>
      <t>战斗大师</t>
    </r>
    <phoneticPr fontId="3" type="noConversion"/>
  </si>
  <si>
    <r>
      <rPr>
        <sz val="10"/>
        <color theme="1"/>
        <rFont val="Arial Unicode MS"/>
        <family val="2"/>
        <charset val="134"/>
      </rPr>
      <t>魔法战士</t>
    </r>
    <phoneticPr fontId="3" type="noConversion"/>
  </si>
  <si>
    <r>
      <rPr>
        <sz val="10"/>
        <color theme="1"/>
        <rFont val="Arial Unicode MS"/>
        <family val="2"/>
        <charset val="134"/>
      </rPr>
      <t>圣骑士</t>
    </r>
    <phoneticPr fontId="3" type="noConversion"/>
  </si>
  <si>
    <r>
      <rPr>
        <sz val="10"/>
        <color theme="1"/>
        <rFont val="Arial Unicode MS"/>
        <family val="2"/>
        <charset val="134"/>
      </rPr>
      <t>贤者</t>
    </r>
    <phoneticPr fontId="3" type="noConversion"/>
  </si>
  <si>
    <r>
      <rPr>
        <sz val="10"/>
        <color theme="1"/>
        <rFont val="Arial Unicode MS"/>
        <family val="2"/>
        <charset val="134"/>
      </rPr>
      <t>魔物猎人</t>
    </r>
    <phoneticPr fontId="3" type="noConversion"/>
  </si>
  <si>
    <t>海贼</t>
    <phoneticPr fontId="3" type="noConversion"/>
  </si>
  <si>
    <r>
      <rPr>
        <sz val="10"/>
        <color theme="1"/>
        <rFont val="Arial Unicode MS"/>
        <family val="2"/>
        <charset val="134"/>
      </rPr>
      <t>超级明星</t>
    </r>
    <phoneticPr fontId="3" type="noConversion"/>
  </si>
  <si>
    <r>
      <rPr>
        <sz val="10"/>
        <color theme="1"/>
        <rFont val="Arial Unicode MS"/>
        <family val="2"/>
        <charset val="134"/>
      </rPr>
      <t>天地雷鳴士</t>
    </r>
    <phoneticPr fontId="3" type="noConversion"/>
  </si>
  <si>
    <r>
      <rPr>
        <sz val="10"/>
        <color theme="1"/>
        <rFont val="Arial Unicode MS"/>
        <family val="2"/>
        <charset val="134"/>
      </rPr>
      <t>神之手</t>
    </r>
    <phoneticPr fontId="3" type="noConversion"/>
  </si>
  <si>
    <r>
      <rPr>
        <sz val="10"/>
        <color theme="1"/>
        <rFont val="Arial Unicode MS"/>
        <family val="2"/>
        <charset val="134"/>
      </rPr>
      <t>勇者</t>
    </r>
    <phoneticPr fontId="3" type="noConversion"/>
  </si>
  <si>
    <t>雷</t>
    <phoneticPr fontId="3" type="noConversion"/>
  </si>
  <si>
    <t>水</t>
    <phoneticPr fontId="3" type="noConversion"/>
  </si>
  <si>
    <t>火</t>
    <phoneticPr fontId="3" type="noConversion"/>
  </si>
  <si>
    <t>暗</t>
    <phoneticPr fontId="3" type="noConversion"/>
  </si>
  <si>
    <t>光</t>
    <phoneticPr fontId="3" type="noConversion"/>
  </si>
  <si>
    <t>雷</t>
    <phoneticPr fontId="3" type="noConversion"/>
  </si>
  <si>
    <t>暗</t>
    <phoneticPr fontId="3" type="noConversion"/>
  </si>
  <si>
    <t>水</t>
    <phoneticPr fontId="3" type="noConversion"/>
  </si>
  <si>
    <t>火，风</t>
    <phoneticPr fontId="3" type="noConversion"/>
  </si>
  <si>
    <t>火，雷</t>
    <phoneticPr fontId="3" type="noConversion"/>
  </si>
  <si>
    <t>风，光</t>
    <phoneticPr fontId="3" type="noConversion"/>
  </si>
  <si>
    <t>光，雷</t>
    <phoneticPr fontId="3" type="noConversion"/>
  </si>
  <si>
    <t>暗，水</t>
    <phoneticPr fontId="3" type="noConversion"/>
  </si>
  <si>
    <t>火</t>
    <phoneticPr fontId="3" type="noConversion"/>
  </si>
  <si>
    <t>风，光，火</t>
    <phoneticPr fontId="3" type="noConversion"/>
  </si>
  <si>
    <t>暗，雷</t>
    <phoneticPr fontId="3" type="noConversion"/>
  </si>
  <si>
    <t>风，光，火，雷</t>
    <phoneticPr fontId="3" type="noConversion"/>
  </si>
  <si>
    <t>火，风，光</t>
    <phoneticPr fontId="3" type="noConversion"/>
  </si>
  <si>
    <t>风，雷，水，火，暗，光</t>
    <phoneticPr fontId="3" type="noConversion"/>
  </si>
  <si>
    <t>战士</t>
    <phoneticPr fontId="3" type="noConversion"/>
  </si>
  <si>
    <t>b</t>
    <phoneticPr fontId="3" type="noConversion"/>
  </si>
  <si>
    <t>武器名称</t>
    <phoneticPr fontId="3" type="noConversion"/>
  </si>
  <si>
    <t>职业需求</t>
    <phoneticPr fontId="3" type="noConversion"/>
  </si>
  <si>
    <t>职业等级</t>
    <phoneticPr fontId="3" type="noConversion"/>
  </si>
  <si>
    <t>攻击力</t>
    <phoneticPr fontId="3" type="noConversion"/>
  </si>
  <si>
    <t>魔攻</t>
    <phoneticPr fontId="3" type="noConversion"/>
  </si>
  <si>
    <t>幸运</t>
    <phoneticPr fontId="3" type="noConversion"/>
  </si>
  <si>
    <t>属性</t>
    <phoneticPr fontId="3" type="noConversion"/>
  </si>
  <si>
    <t>抗性</t>
    <phoneticPr fontId="3" type="noConversion"/>
  </si>
  <si>
    <t>品质</t>
    <phoneticPr fontId="3" type="noConversion"/>
  </si>
  <si>
    <t>其他能力</t>
    <phoneticPr fontId="3" type="noConversion"/>
  </si>
  <si>
    <t>下级职业</t>
    <phoneticPr fontId="3" type="noConversion"/>
  </si>
  <si>
    <t>s</t>
    <phoneticPr fontId="3" type="noConversion"/>
  </si>
  <si>
    <t>s</t>
    <phoneticPr fontId="3" type="noConversion"/>
  </si>
  <si>
    <t>a</t>
    <phoneticPr fontId="3" type="noConversion"/>
  </si>
  <si>
    <t>战士</t>
    <phoneticPr fontId="3" type="noConversion"/>
  </si>
  <si>
    <t>下级职业</t>
    <phoneticPr fontId="3" type="noConversion"/>
  </si>
  <si>
    <t>b</t>
    <phoneticPr fontId="3" type="noConversion"/>
  </si>
  <si>
    <t>c</t>
    <phoneticPr fontId="3" type="noConversion"/>
  </si>
  <si>
    <r>
      <rPr>
        <sz val="10"/>
        <color theme="0"/>
        <rFont val="宋体"/>
        <family val="3"/>
        <charset val="134"/>
      </rPr>
      <t>武器</t>
    </r>
    <r>
      <rPr>
        <sz val="10"/>
        <color theme="0"/>
        <rFont val="Arial"/>
        <family val="2"/>
      </rPr>
      <t>id</t>
    </r>
    <phoneticPr fontId="3" type="noConversion"/>
  </si>
  <si>
    <t>魔法师</t>
    <phoneticPr fontId="3" type="noConversion"/>
  </si>
  <si>
    <t>僧侣</t>
    <phoneticPr fontId="3" type="noConversion"/>
  </si>
  <si>
    <t>舞师</t>
    <phoneticPr fontId="3" type="noConversion"/>
  </si>
  <si>
    <t>盗贼</t>
    <phoneticPr fontId="3" type="noConversion"/>
  </si>
  <si>
    <t>养羊师</t>
    <phoneticPr fontId="3" type="noConversion"/>
  </si>
  <si>
    <t>吟游诗人</t>
    <phoneticPr fontId="3" type="noConversion"/>
  </si>
  <si>
    <t>滑稽师</t>
    <phoneticPr fontId="3" type="noConversion"/>
  </si>
  <si>
    <t>水手</t>
    <phoneticPr fontId="3" type="noConversion"/>
  </si>
  <si>
    <t>战斗大师</t>
    <phoneticPr fontId="3" type="noConversion"/>
  </si>
  <si>
    <t>贤者</t>
    <phoneticPr fontId="3" type="noConversion"/>
  </si>
  <si>
    <t>魔物猎人</t>
    <phoneticPr fontId="3" type="noConversion"/>
  </si>
  <si>
    <t>海贼</t>
    <phoneticPr fontId="3" type="noConversion"/>
  </si>
  <si>
    <t>超级明星</t>
    <phoneticPr fontId="3" type="noConversion"/>
  </si>
  <si>
    <t>神之手</t>
    <phoneticPr fontId="3" type="noConversion"/>
  </si>
  <si>
    <t>勇者</t>
    <phoneticPr fontId="3" type="noConversion"/>
  </si>
  <si>
    <t>力量</t>
    <phoneticPr fontId="3" type="noConversion"/>
  </si>
  <si>
    <t>属性伤害</t>
    <phoneticPr fontId="3" type="noConversion"/>
  </si>
  <si>
    <t>战士</t>
    <phoneticPr fontId="3" type="noConversion"/>
  </si>
  <si>
    <t>武斗家</t>
    <phoneticPr fontId="3" type="noConversion"/>
  </si>
  <si>
    <t>属性偏重</t>
    <phoneticPr fontId="3" type="noConversion"/>
  </si>
  <si>
    <t>职业属性</t>
    <phoneticPr fontId="3" type="noConversion"/>
  </si>
  <si>
    <t>风</t>
    <phoneticPr fontId="3" type="noConversion"/>
  </si>
  <si>
    <t>雷</t>
    <phoneticPr fontId="3" type="noConversion"/>
  </si>
  <si>
    <t>水</t>
    <phoneticPr fontId="3" type="noConversion"/>
  </si>
  <si>
    <t>火</t>
    <phoneticPr fontId="3" type="noConversion"/>
  </si>
  <si>
    <t>暗</t>
    <phoneticPr fontId="3" type="noConversion"/>
  </si>
  <si>
    <t>属性</t>
    <phoneticPr fontId="3" type="noConversion"/>
  </si>
  <si>
    <t>普通</t>
    <phoneticPr fontId="3" type="noConversion"/>
  </si>
  <si>
    <t>s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</si>
  <si>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</si>
  <si>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</si>
  <si>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</si>
  <si>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IC0761</t>
  </si>
  <si>
    <t>IC0874</t>
    <phoneticPr fontId="3" type="noConversion"/>
  </si>
  <si>
    <t>IC0875</t>
  </si>
  <si>
    <t>IC0876</t>
  </si>
  <si>
    <t>IC0871</t>
  </si>
  <si>
    <t>IC0872</t>
  </si>
  <si>
    <t>IC0873</t>
  </si>
  <si>
    <t>IC0924</t>
  </si>
  <si>
    <t>IC0925</t>
  </si>
  <si>
    <t>IC0926</t>
  </si>
  <si>
    <t>IC0231</t>
  </si>
  <si>
    <t>IC0232</t>
  </si>
  <si>
    <t>IC0233</t>
  </si>
  <si>
    <t>IC0567</t>
    <phoneticPr fontId="3" type="noConversion"/>
  </si>
  <si>
    <t>IC0568</t>
  </si>
  <si>
    <t>IC0569</t>
  </si>
  <si>
    <t>风之精华</t>
    <phoneticPr fontId="3" type="noConversion"/>
  </si>
  <si>
    <t>雷之精华</t>
    <phoneticPr fontId="3" type="noConversion"/>
  </si>
  <si>
    <t>水之精华</t>
    <phoneticPr fontId="3" type="noConversion"/>
  </si>
  <si>
    <t>火之精华</t>
    <phoneticPr fontId="3" type="noConversion"/>
  </si>
  <si>
    <t>暗之精华</t>
    <phoneticPr fontId="3" type="noConversion"/>
  </si>
  <si>
    <t>光之精华</t>
    <phoneticPr fontId="3" type="noConversion"/>
  </si>
  <si>
    <t>蘑菇</t>
    <phoneticPr fontId="3" type="noConversion"/>
  </si>
  <si>
    <t>IC0942</t>
  </si>
  <si>
    <t>IC0943</t>
  </si>
  <si>
    <t>IC0944</t>
  </si>
  <si>
    <t>IC0945</t>
  </si>
  <si>
    <t>IC0950</t>
  </si>
  <si>
    <t>IC0951</t>
  </si>
  <si>
    <t>IC0952</t>
  </si>
  <si>
    <t>IC0953</t>
  </si>
  <si>
    <t>稻草</t>
    <phoneticPr fontId="3" type="noConversion"/>
  </si>
  <si>
    <t>水晶</t>
    <phoneticPr fontId="3" type="noConversion"/>
  </si>
  <si>
    <t>IC0892</t>
  </si>
  <si>
    <t>IC0893</t>
  </si>
  <si>
    <t>IC0894</t>
  </si>
  <si>
    <t>IC0895</t>
  </si>
  <si>
    <t>IC0887</t>
  </si>
  <si>
    <t>IC0888</t>
  </si>
  <si>
    <t>IC0889</t>
  </si>
  <si>
    <t>IC0890</t>
  </si>
  <si>
    <t>石头</t>
    <phoneticPr fontId="3" type="noConversion"/>
  </si>
  <si>
    <t>IC0762</t>
  </si>
  <si>
    <t>IC0763</t>
  </si>
  <si>
    <t>IC0764</t>
  </si>
  <si>
    <t>IC0901</t>
  </si>
  <si>
    <t>IC0902</t>
  </si>
  <si>
    <t>IC0903</t>
  </si>
  <si>
    <t>IC0904</t>
  </si>
  <si>
    <t>s</t>
    <phoneticPr fontId="3" type="noConversion"/>
  </si>
  <si>
    <t>蘑菇</t>
    <phoneticPr fontId="3" type="noConversion"/>
  </si>
  <si>
    <t>牙</t>
    <phoneticPr fontId="3" type="noConversion"/>
  </si>
  <si>
    <t>坚果</t>
    <phoneticPr fontId="3" type="noConversion"/>
  </si>
  <si>
    <r>
      <rPr>
        <sz val="10"/>
        <color theme="1"/>
        <rFont val="宋体"/>
        <family val="3"/>
        <charset val="134"/>
      </rPr>
      <t>材料</t>
    </r>
    <r>
      <rPr>
        <sz val="10"/>
        <color theme="1"/>
        <rFont val="Arial"/>
        <family val="2"/>
      </rPr>
      <t>1</t>
    </r>
    <phoneticPr fontId="3" type="noConversion"/>
  </si>
  <si>
    <r>
      <rPr>
        <sz val="10"/>
        <color theme="1"/>
        <rFont val="宋体"/>
        <family val="3"/>
        <charset val="134"/>
      </rPr>
      <t>材料</t>
    </r>
    <r>
      <rPr>
        <sz val="10"/>
        <color theme="1"/>
        <rFont val="Arial"/>
        <family val="2"/>
      </rPr>
      <t>2</t>
    </r>
    <phoneticPr fontId="3" type="noConversion"/>
  </si>
  <si>
    <r>
      <rPr>
        <sz val="10"/>
        <color theme="1"/>
        <rFont val="宋体"/>
        <family val="3"/>
        <charset val="134"/>
      </rPr>
      <t>材料</t>
    </r>
    <r>
      <rPr>
        <sz val="10"/>
        <color theme="1"/>
        <rFont val="Arial"/>
        <family val="2"/>
      </rPr>
      <t>3</t>
    </r>
    <phoneticPr fontId="3" type="noConversion"/>
  </si>
  <si>
    <r>
      <rPr>
        <sz val="10"/>
        <color theme="1"/>
        <rFont val="宋体"/>
        <family val="3"/>
        <charset val="134"/>
      </rPr>
      <t>材料</t>
    </r>
    <r>
      <rPr>
        <sz val="10"/>
        <color theme="1"/>
        <rFont val="Arial"/>
        <family val="2"/>
      </rPr>
      <t>4</t>
    </r>
    <phoneticPr fontId="3" type="noConversion"/>
  </si>
  <si>
    <t>数量</t>
    <phoneticPr fontId="3" type="noConversion"/>
  </si>
  <si>
    <t>数量</t>
    <phoneticPr fontId="3" type="noConversion"/>
  </si>
  <si>
    <t>上级职业，顾名思义绝对的dps，超强的肉搏能力在上级职业中是最强的。</t>
    <phoneticPr fontId="3" type="noConversion"/>
  </si>
  <si>
    <t>上级职业，一扫魔法师的弱不禁风，魔法战士是一个平衡的职业。</t>
    <phoneticPr fontId="3" type="noConversion"/>
  </si>
  <si>
    <t>上级职业，圣骑士能奶能抗，圣骑在手世界我有。</t>
    <phoneticPr fontId="3" type="noConversion"/>
  </si>
  <si>
    <t>上级职业，和圣骑士一样，但兼备了魔法师的特点，能奶能输出。</t>
    <phoneticPr fontId="3" type="noConversion"/>
  </si>
  <si>
    <t>上级职业，当喜洋洋遇到了盗养贼，洒脱的成为了魔物猎人，呼呼~</t>
    <phoneticPr fontId="3" type="noConversion"/>
  </si>
  <si>
    <t>上级职业，我滴家在海洋，抢劫更是我特长！擅长水属性攻击。</t>
    <phoneticPr fontId="3" type="noConversion"/>
  </si>
  <si>
    <t>上级职业，用我璀璨的光芒照耀身边的队友，有了我你的世界不再孤单！</t>
    <phoneticPr fontId="3" type="noConversion"/>
  </si>
  <si>
    <t>隐藏职业，超级明星和贤者的合体，打起架来相当的唬人。</t>
    <phoneticPr fontId="3" type="noConversion"/>
  </si>
  <si>
    <t>隐藏职业，超强的战斗能力和防御能力，绝对的主力，绝对的后期。</t>
    <phoneticPr fontId="3" type="noConversion"/>
  </si>
  <si>
    <t>隐藏职业，用了我，你买不到吃亏，你也买不了上当，相当平均的一个职业。</t>
    <phoneticPr fontId="3" type="noConversion"/>
  </si>
  <si>
    <t>下级职员，战士的攻防比较高适合做肉搏职业，擅长火属性攻击。</t>
    <phoneticPr fontId="3" type="noConversion"/>
  </si>
  <si>
    <t>下级职业，武斗家是与战士起名的肉搏职业，速度比战士快，擅长风属性攻击。</t>
    <phoneticPr fontId="3" type="noConversion"/>
  </si>
  <si>
    <t>下级职员，典型的魔法型职业，较低的力量、防御和生命，但是可以学会各种强大的魔法。</t>
    <phoneticPr fontId="3" type="noConversion"/>
  </si>
  <si>
    <t>下级职员，依然是魔法职业，能够习得攻击和回复的魔法还是相当的有用。</t>
    <phoneticPr fontId="3" type="noConversion"/>
  </si>
  <si>
    <t>下级职员，舞者的有着最快的速度，擅长风属性攻击。</t>
    <phoneticPr fontId="3" type="noConversion"/>
  </si>
  <si>
    <t>下级职员，盗贼是游戏中为数不多擅长暗属性的职业，打钱能力杠杠滴。</t>
    <phoneticPr fontId="3" type="noConversion"/>
  </si>
  <si>
    <t>下级职员，作为辅助职业之一的牧羊人，有着不错的魔力和幸运，擅长雷属性攻击。</t>
    <phoneticPr fontId="3" type="noConversion"/>
  </si>
  <si>
    <t>下级职员，虽然在职业属性上和僧侣差不多，凭借着独有的技能还是相当有潜力的。</t>
    <phoneticPr fontId="3" type="noConversion"/>
  </si>
  <si>
    <t>下级职员，我很搞笑我很可爱，滑稽师的乐趣只有慢慢来体会了。</t>
    <phoneticPr fontId="3" type="noConversion"/>
  </si>
  <si>
    <t>下级职员，虽然也是一名肉搏系职业，但是独有的水属性攻击和强大的技能绝对能风骚一时。</t>
    <phoneticPr fontId="3" type="noConversion"/>
  </si>
  <si>
    <t>风系</t>
    <phoneticPr fontId="3" type="noConversion"/>
  </si>
  <si>
    <t>hp</t>
    <phoneticPr fontId="3" type="noConversion"/>
  </si>
  <si>
    <t>mp</t>
    <phoneticPr fontId="3" type="noConversion"/>
  </si>
  <si>
    <t>防御</t>
    <phoneticPr fontId="3" type="noConversion"/>
  </si>
  <si>
    <t>命中</t>
    <phoneticPr fontId="3" type="noConversion"/>
  </si>
  <si>
    <t>闪避</t>
    <phoneticPr fontId="3" type="noConversion"/>
  </si>
  <si>
    <t>会心率</t>
    <phoneticPr fontId="3" type="noConversion"/>
  </si>
  <si>
    <t>风</t>
    <phoneticPr fontId="3" type="noConversion"/>
  </si>
  <si>
    <t>雷</t>
    <phoneticPr fontId="3" type="noConversion"/>
  </si>
  <si>
    <t>水</t>
    <phoneticPr fontId="3" type="noConversion"/>
  </si>
  <si>
    <t>火</t>
    <phoneticPr fontId="3" type="noConversion"/>
  </si>
  <si>
    <t>暗</t>
    <phoneticPr fontId="3" type="noConversion"/>
  </si>
  <si>
    <t>光</t>
    <phoneticPr fontId="3" type="noConversion"/>
  </si>
  <si>
    <r>
      <rPr>
        <sz val="10"/>
        <color theme="1"/>
        <rFont val="宋体"/>
        <family val="3"/>
        <charset val="134"/>
      </rPr>
      <t>材料</t>
    </r>
    <r>
      <rPr>
        <sz val="10"/>
        <color theme="1"/>
        <rFont val="Arial"/>
        <family val="2"/>
      </rPr>
      <t>id</t>
    </r>
    <phoneticPr fontId="3" type="noConversion"/>
  </si>
  <si>
    <t>名称</t>
    <phoneticPr fontId="3" type="noConversion"/>
  </si>
  <si>
    <t>等级</t>
    <phoneticPr fontId="3" type="noConversion"/>
  </si>
  <si>
    <t>img</t>
    <phoneticPr fontId="3" type="noConversion"/>
  </si>
  <si>
    <t>cost</t>
    <phoneticPr fontId="3" type="noConversion"/>
  </si>
  <si>
    <t>money</t>
    <phoneticPr fontId="3" type="noConversion"/>
  </si>
  <si>
    <t>hp</t>
  </si>
  <si>
    <t>mp</t>
  </si>
  <si>
    <t>力量</t>
  </si>
  <si>
    <t>防御力</t>
  </si>
  <si>
    <t>魔攻</t>
  </si>
  <si>
    <t>敏捷</t>
  </si>
  <si>
    <t>幸运</t>
  </si>
  <si>
    <t>魔法师</t>
  </si>
  <si>
    <t>属性成长</t>
    <phoneticPr fontId="3" type="noConversion"/>
  </si>
  <si>
    <t>顶级风之精华</t>
  </si>
  <si>
    <t>上级风之精华</t>
  </si>
  <si>
    <t>风之精华</t>
  </si>
  <si>
    <t>顶级雷之精华</t>
  </si>
  <si>
    <t>上级雷之精华</t>
  </si>
  <si>
    <t>雷之精华</t>
  </si>
  <si>
    <t>顶级水之精华</t>
  </si>
  <si>
    <t>上级水之精华</t>
  </si>
  <si>
    <t>水之精华</t>
  </si>
  <si>
    <t>顶级火之精华</t>
  </si>
  <si>
    <t>上级火之精华</t>
  </si>
  <si>
    <t>火之精华</t>
  </si>
  <si>
    <t>顶级暗之精华</t>
  </si>
  <si>
    <t>上级暗之精华</t>
  </si>
  <si>
    <t>暗之精华</t>
  </si>
  <si>
    <t>顶级光之精华</t>
  </si>
  <si>
    <t>上级光之精华</t>
  </si>
  <si>
    <t>光之精华</t>
  </si>
  <si>
    <t>蘑菇</t>
  </si>
  <si>
    <t>漂亮的蘑菇</t>
  </si>
  <si>
    <t>诱人的蘑菇</t>
  </si>
  <si>
    <t>五彩的蘑菇</t>
  </si>
  <si>
    <t>稻草</t>
  </si>
  <si>
    <t>扁扁的稻草</t>
  </si>
  <si>
    <t>灰色的稻草</t>
  </si>
  <si>
    <t>斑斓的稻草</t>
  </si>
  <si>
    <t>红水晶</t>
  </si>
  <si>
    <t>蓝水晶</t>
  </si>
  <si>
    <t>黄水晶</t>
  </si>
  <si>
    <t>紫水晶</t>
  </si>
  <si>
    <t>石头</t>
  </si>
  <si>
    <t>坚硬的石头</t>
  </si>
  <si>
    <t>发光的石头</t>
  </si>
  <si>
    <t>耀眼的石头</t>
  </si>
  <si>
    <t>狗牙</t>
  </si>
  <si>
    <t>长獠牙</t>
  </si>
  <si>
    <t>带血的牙</t>
  </si>
  <si>
    <t>剧毒牙</t>
  </si>
  <si>
    <t>多汁的坚果</t>
  </si>
  <si>
    <t>美味的坚果</t>
  </si>
  <si>
    <t>诱人的坚果</t>
  </si>
  <si>
    <t>夏娃的坚果</t>
  </si>
  <si>
    <t>1,2</t>
    <phoneticPr fontId="3" type="noConversion"/>
  </si>
  <si>
    <t>3,4</t>
    <phoneticPr fontId="3" type="noConversion"/>
  </si>
  <si>
    <t>5,6</t>
    <phoneticPr fontId="3" type="noConversion"/>
  </si>
  <si>
    <t>7,8</t>
    <phoneticPr fontId="3" type="noConversion"/>
  </si>
  <si>
    <t>5,6</t>
    <phoneticPr fontId="3" type="noConversion"/>
  </si>
  <si>
    <t>下级职业</t>
    <phoneticPr fontId="3" type="noConversion"/>
  </si>
  <si>
    <t>上级职业</t>
    <phoneticPr fontId="3" type="noConversion"/>
  </si>
  <si>
    <t>终极职业</t>
    <phoneticPr fontId="3" type="noConversion"/>
  </si>
  <si>
    <t>全抗</t>
    <phoneticPr fontId="3" type="noConversion"/>
  </si>
  <si>
    <t>攻击附带8%的火焰伤害</t>
    <phoneticPr fontId="3" type="noConversion"/>
  </si>
  <si>
    <t>增加火属性抗性30点</t>
    <phoneticPr fontId="3" type="noConversion"/>
  </si>
  <si>
    <t>增加风属性抗性30点</t>
    <phoneticPr fontId="3" type="noConversion"/>
  </si>
  <si>
    <t>攻击附带8%风属性伤害</t>
    <phoneticPr fontId="3" type="noConversion"/>
  </si>
  <si>
    <t>对敌人全体造成80点伤害</t>
    <phoneticPr fontId="3" type="noConversion"/>
  </si>
  <si>
    <t>对敌人单体造成100点伤害</t>
    <phoneticPr fontId="3" type="noConversion"/>
  </si>
  <si>
    <t>对全体敌人造成40点伤害</t>
    <phoneticPr fontId="3" type="noConversion"/>
  </si>
  <si>
    <t>回复生命百分百最低单位80点生命</t>
    <phoneticPr fontId="3" type="noConversion"/>
  </si>
  <si>
    <t>对全体敌人造成50点伤害</t>
    <phoneticPr fontId="3" type="noConversion"/>
  </si>
  <si>
    <t>对敌人全体造成30点伤害</t>
    <phoneticPr fontId="3" type="noConversion"/>
  </si>
  <si>
    <t>仇恨值降为10</t>
    <phoneticPr fontId="3" type="noConversion"/>
  </si>
  <si>
    <t>敌方全体无法发动普通攻击，持续2个小回合</t>
    <phoneticPr fontId="3" type="noConversion"/>
  </si>
  <si>
    <t>成长</t>
    <phoneticPr fontId="3" type="noConversion"/>
  </si>
  <si>
    <t>IC2022</t>
    <phoneticPr fontId="3" type="noConversion"/>
  </si>
  <si>
    <t>IC2050</t>
  </si>
  <si>
    <t>IC2053</t>
  </si>
  <si>
    <t>IC2028</t>
    <phoneticPr fontId="3" type="noConversion"/>
  </si>
  <si>
    <t>IC2051</t>
    <phoneticPr fontId="3" type="noConversion"/>
  </si>
  <si>
    <t>IC2055</t>
  </si>
  <si>
    <t>IC2050</t>
    <phoneticPr fontId="3" type="noConversion"/>
  </si>
  <si>
    <t>IC2048</t>
    <phoneticPr fontId="3" type="noConversion"/>
  </si>
  <si>
    <t>IC2057</t>
    <phoneticPr fontId="3" type="noConversion"/>
  </si>
  <si>
    <t>IC2058</t>
    <phoneticPr fontId="3" type="noConversion"/>
  </si>
  <si>
    <t>IC2113</t>
  </si>
  <si>
    <t>IC2071</t>
    <phoneticPr fontId="3" type="noConversion"/>
  </si>
  <si>
    <t>IC2074</t>
  </si>
  <si>
    <t>IC2604</t>
    <phoneticPr fontId="3" type="noConversion"/>
  </si>
  <si>
    <t>IC2095</t>
  </si>
  <si>
    <t>IC2201</t>
    <phoneticPr fontId="3" type="noConversion"/>
  </si>
  <si>
    <t>IC2604</t>
    <phoneticPr fontId="3" type="noConversion"/>
  </si>
  <si>
    <t>IC2070</t>
    <phoneticPr fontId="3" type="noConversion"/>
  </si>
  <si>
    <t>IC2076</t>
  </si>
  <si>
    <t>IC2103</t>
  </si>
  <si>
    <r>
      <rPr>
        <sz val="10"/>
        <color theme="0"/>
        <rFont val="宋体"/>
        <family val="3"/>
        <charset val="134"/>
      </rPr>
      <t>武器</t>
    </r>
    <r>
      <rPr>
        <sz val="10"/>
        <color theme="0"/>
        <rFont val="Arial"/>
        <family val="2"/>
      </rPr>
      <t>id</t>
    </r>
    <phoneticPr fontId="3" type="noConversion"/>
  </si>
  <si>
    <t>武器名称</t>
    <phoneticPr fontId="3" type="noConversion"/>
  </si>
  <si>
    <t>品质</t>
    <phoneticPr fontId="3" type="noConversion"/>
  </si>
  <si>
    <t>技能</t>
    <phoneticPr fontId="3" type="noConversion"/>
  </si>
  <si>
    <t>职业</t>
    <phoneticPr fontId="3" type="noConversion"/>
  </si>
  <si>
    <t>职业需求</t>
    <phoneticPr fontId="3" type="noConversion"/>
  </si>
  <si>
    <t>职业等级</t>
    <phoneticPr fontId="3" type="noConversion"/>
  </si>
  <si>
    <t>防御力</t>
    <phoneticPr fontId="3" type="noConversion"/>
  </si>
  <si>
    <t>hp</t>
    <phoneticPr fontId="3" type="noConversion"/>
  </si>
  <si>
    <t>mp</t>
    <phoneticPr fontId="3" type="noConversion"/>
  </si>
  <si>
    <t>力量</t>
    <phoneticPr fontId="3" type="noConversion"/>
  </si>
  <si>
    <t>攻击力</t>
    <phoneticPr fontId="3" type="noConversion"/>
  </si>
  <si>
    <t>魔攻</t>
    <phoneticPr fontId="3" type="noConversion"/>
  </si>
  <si>
    <t>敏捷</t>
    <phoneticPr fontId="3" type="noConversion"/>
  </si>
  <si>
    <t>幸运</t>
    <phoneticPr fontId="3" type="noConversion"/>
  </si>
  <si>
    <t>命中</t>
    <phoneticPr fontId="3" type="noConversion"/>
  </si>
  <si>
    <t>闪避</t>
    <phoneticPr fontId="3" type="noConversion"/>
  </si>
  <si>
    <t>会心率</t>
    <phoneticPr fontId="3" type="noConversion"/>
  </si>
  <si>
    <t>主属at</t>
    <phoneticPr fontId="3" type="noConversion"/>
  </si>
  <si>
    <t>风</t>
    <phoneticPr fontId="3" type="noConversion"/>
  </si>
  <si>
    <t>雷</t>
    <phoneticPr fontId="3" type="noConversion"/>
  </si>
  <si>
    <t>水</t>
    <phoneticPr fontId="3" type="noConversion"/>
  </si>
  <si>
    <t>火</t>
    <phoneticPr fontId="3" type="noConversion"/>
  </si>
  <si>
    <t>暗</t>
    <phoneticPr fontId="3" type="noConversion"/>
  </si>
  <si>
    <t>光</t>
    <phoneticPr fontId="3" type="noConversion"/>
  </si>
  <si>
    <t>s</t>
    <phoneticPr fontId="3" type="noConversion"/>
  </si>
  <si>
    <t>--</t>
    <phoneticPr fontId="3" type="noConversion"/>
  </si>
  <si>
    <t>下级职业</t>
    <phoneticPr fontId="3" type="noConversion"/>
  </si>
  <si>
    <t>战士</t>
    <phoneticPr fontId="3" type="noConversion"/>
  </si>
  <si>
    <t>---</t>
    <phoneticPr fontId="3" type="noConversion"/>
  </si>
  <si>
    <t>--</t>
    <phoneticPr fontId="3" type="noConversion"/>
  </si>
  <si>
    <t>s</t>
    <phoneticPr fontId="3" type="noConversion"/>
  </si>
  <si>
    <t>--</t>
    <phoneticPr fontId="3" type="noConversion"/>
  </si>
  <si>
    <t>下级职业</t>
    <phoneticPr fontId="3" type="noConversion"/>
  </si>
  <si>
    <t>战士</t>
    <phoneticPr fontId="3" type="noConversion"/>
  </si>
  <si>
    <t>---</t>
    <phoneticPr fontId="3" type="noConversion"/>
  </si>
  <si>
    <t>--</t>
    <phoneticPr fontId="3" type="noConversion"/>
  </si>
  <si>
    <t>s</t>
    <phoneticPr fontId="3" type="noConversion"/>
  </si>
  <si>
    <t>下级职业</t>
    <phoneticPr fontId="3" type="noConversion"/>
  </si>
  <si>
    <t>战士</t>
    <phoneticPr fontId="3" type="noConversion"/>
  </si>
  <si>
    <t>a</t>
    <phoneticPr fontId="3" type="noConversion"/>
  </si>
  <si>
    <t>--</t>
    <phoneticPr fontId="3" type="noConversion"/>
  </si>
  <si>
    <t>---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</si>
  <si>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</si>
  <si>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</si>
  <si>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</si>
  <si>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--</t>
    <phoneticPr fontId="3" type="noConversion"/>
  </si>
  <si>
    <t>下级职业</t>
    <phoneticPr fontId="3" type="noConversion"/>
  </si>
  <si>
    <t>战士</t>
    <phoneticPr fontId="3" type="noConversion"/>
  </si>
  <si>
    <t>---</t>
    <phoneticPr fontId="3" type="noConversion"/>
  </si>
  <si>
    <t>b</t>
    <phoneticPr fontId="3" type="noConversion"/>
  </si>
  <si>
    <t>--</t>
    <phoneticPr fontId="3" type="noConversion"/>
  </si>
  <si>
    <t>下级职业</t>
    <phoneticPr fontId="3" type="noConversion"/>
  </si>
  <si>
    <t>战士</t>
    <phoneticPr fontId="3" type="noConversion"/>
  </si>
  <si>
    <t>---</t>
    <phoneticPr fontId="3" type="noConversion"/>
  </si>
  <si>
    <t>c</t>
    <phoneticPr fontId="3" type="noConversion"/>
  </si>
  <si>
    <t>c</t>
    <phoneticPr fontId="3" type="noConversion"/>
  </si>
  <si>
    <t>c</t>
    <phoneticPr fontId="3" type="noConversion"/>
  </si>
  <si>
    <t>c</t>
    <phoneticPr fontId="3" type="noConversion"/>
  </si>
  <si>
    <t>--</t>
    <phoneticPr fontId="3" type="noConversion"/>
  </si>
  <si>
    <t>下级职业</t>
    <phoneticPr fontId="3" type="noConversion"/>
  </si>
  <si>
    <t>战士</t>
    <phoneticPr fontId="3" type="noConversion"/>
  </si>
  <si>
    <t>---</t>
    <phoneticPr fontId="3" type="noConversion"/>
  </si>
  <si>
    <t>武斗家</t>
    <phoneticPr fontId="3" type="noConversion"/>
  </si>
  <si>
    <t>武斗家</t>
    <phoneticPr fontId="3" type="noConversion"/>
  </si>
  <si>
    <t>武斗家</t>
    <phoneticPr fontId="3" type="noConversion"/>
  </si>
  <si>
    <t>武斗家</t>
    <phoneticPr fontId="3" type="noConversion"/>
  </si>
  <si>
    <t>--</t>
    <phoneticPr fontId="3" type="noConversion"/>
  </si>
  <si>
    <t>下级职业</t>
    <phoneticPr fontId="3" type="noConversion"/>
  </si>
  <si>
    <t>武斗家</t>
    <phoneticPr fontId="3" type="noConversion"/>
  </si>
  <si>
    <t>---</t>
    <phoneticPr fontId="3" type="noConversion"/>
  </si>
  <si>
    <t>魔法师</t>
    <phoneticPr fontId="3" type="noConversion"/>
  </si>
  <si>
    <t>--</t>
    <phoneticPr fontId="3" type="noConversion"/>
  </si>
  <si>
    <t>--</t>
    <phoneticPr fontId="3" type="noConversion"/>
  </si>
  <si>
    <t>下级职业</t>
    <phoneticPr fontId="3" type="noConversion"/>
  </si>
  <si>
    <t>魔法师</t>
    <phoneticPr fontId="3" type="noConversion"/>
  </si>
  <si>
    <t>---</t>
    <phoneticPr fontId="3" type="noConversion"/>
  </si>
  <si>
    <t>僧侣</t>
    <phoneticPr fontId="3" type="noConversion"/>
  </si>
  <si>
    <t>僧侣</t>
    <phoneticPr fontId="3" type="noConversion"/>
  </si>
  <si>
    <t>舞师</t>
    <phoneticPr fontId="3" type="noConversion"/>
  </si>
  <si>
    <t>盗贼</t>
    <phoneticPr fontId="3" type="noConversion"/>
  </si>
  <si>
    <t>盗贼</t>
    <phoneticPr fontId="3" type="noConversion"/>
  </si>
  <si>
    <t>养羊师</t>
    <phoneticPr fontId="3" type="noConversion"/>
  </si>
  <si>
    <t>吟游诗人</t>
    <phoneticPr fontId="3" type="noConversion"/>
  </si>
  <si>
    <t>滑稽师</t>
    <phoneticPr fontId="3" type="noConversion"/>
  </si>
  <si>
    <t>---</t>
    <phoneticPr fontId="3" type="noConversion"/>
  </si>
  <si>
    <t>水手</t>
    <phoneticPr fontId="3" type="noConversion"/>
  </si>
  <si>
    <t>下级职业</t>
    <phoneticPr fontId="3" type="noConversion"/>
  </si>
  <si>
    <t>水手</t>
    <phoneticPr fontId="3" type="noConversion"/>
  </si>
  <si>
    <t>水手</t>
    <phoneticPr fontId="3" type="noConversion"/>
  </si>
  <si>
    <t>上级职业</t>
    <phoneticPr fontId="3" type="noConversion"/>
  </si>
  <si>
    <t>战斗大师</t>
    <phoneticPr fontId="3" type="noConversion"/>
  </si>
  <si>
    <t>魔法战士</t>
    <phoneticPr fontId="3" type="noConversion"/>
  </si>
  <si>
    <t>圣骑士</t>
    <phoneticPr fontId="3" type="noConversion"/>
  </si>
  <si>
    <t>贤者</t>
    <phoneticPr fontId="3" type="noConversion"/>
  </si>
  <si>
    <t>上级职业</t>
    <phoneticPr fontId="3" type="noConversion"/>
  </si>
  <si>
    <t>贤者</t>
    <phoneticPr fontId="3" type="noConversion"/>
  </si>
  <si>
    <t>魔物猎人</t>
    <phoneticPr fontId="3" type="noConversion"/>
  </si>
  <si>
    <t>海贼</t>
    <phoneticPr fontId="3" type="noConversion"/>
  </si>
  <si>
    <t>超级明星</t>
    <phoneticPr fontId="3" type="noConversion"/>
  </si>
  <si>
    <t>终极职业</t>
    <phoneticPr fontId="3" type="noConversion"/>
  </si>
  <si>
    <t>神之手</t>
    <phoneticPr fontId="3" type="noConversion"/>
  </si>
  <si>
    <t>终极职业</t>
    <phoneticPr fontId="3" type="noConversion"/>
  </si>
  <si>
    <t>神之手</t>
    <phoneticPr fontId="3" type="noConversion"/>
  </si>
  <si>
    <t>勇者</t>
    <phoneticPr fontId="3" type="noConversion"/>
  </si>
  <si>
    <t>勇者</t>
    <phoneticPr fontId="3" type="noConversion"/>
  </si>
  <si>
    <t>标准怪</t>
    <phoneticPr fontId="3" type="noConversion"/>
  </si>
  <si>
    <t>hp</t>
    <phoneticPr fontId="3" type="noConversion"/>
  </si>
  <si>
    <t>mp</t>
    <phoneticPr fontId="3" type="noConversion"/>
  </si>
  <si>
    <t>物攻</t>
    <phoneticPr fontId="3" type="noConversion"/>
  </si>
  <si>
    <t>防御</t>
    <phoneticPr fontId="3" type="noConversion"/>
  </si>
  <si>
    <t>魔法</t>
    <phoneticPr fontId="3" type="noConversion"/>
  </si>
  <si>
    <t>敏捷</t>
    <phoneticPr fontId="3" type="noConversion"/>
  </si>
  <si>
    <t>命中</t>
    <phoneticPr fontId="3" type="noConversion"/>
  </si>
  <si>
    <t>闪避</t>
    <phoneticPr fontId="3" type="noConversion"/>
  </si>
  <si>
    <t>暴击</t>
    <phoneticPr fontId="3" type="noConversion"/>
  </si>
  <si>
    <r>
      <rPr>
        <sz val="10"/>
        <color theme="0"/>
        <rFont val="宋体"/>
        <family val="3"/>
        <charset val="134"/>
      </rPr>
      <t>暗</t>
    </r>
    <r>
      <rPr>
        <sz val="10"/>
        <color theme="0"/>
        <rFont val="Arial"/>
        <family val="2"/>
      </rPr>
      <t xml:space="preserve"> </t>
    </r>
    <phoneticPr fontId="3" type="noConversion"/>
  </si>
  <si>
    <t>标准怪</t>
    <phoneticPr fontId="3" type="noConversion"/>
  </si>
  <si>
    <t>hp</t>
    <phoneticPr fontId="3" type="noConversion"/>
  </si>
  <si>
    <t>mp</t>
    <phoneticPr fontId="3" type="noConversion"/>
  </si>
  <si>
    <t>物攻</t>
    <phoneticPr fontId="3" type="noConversion"/>
  </si>
  <si>
    <t>防御</t>
    <phoneticPr fontId="3" type="noConversion"/>
  </si>
  <si>
    <t>人物总能力</t>
    <phoneticPr fontId="3" type="noConversion"/>
  </si>
  <si>
    <t>hp</t>
    <phoneticPr fontId="3" type="noConversion"/>
  </si>
  <si>
    <t>mp</t>
    <phoneticPr fontId="3" type="noConversion"/>
  </si>
  <si>
    <r>
      <rPr>
        <sz val="10"/>
        <color theme="1"/>
        <rFont val="宋体"/>
        <family val="2"/>
      </rPr>
      <t>魔法攻击</t>
    </r>
    <phoneticPr fontId="3" type="noConversion"/>
  </si>
  <si>
    <r>
      <rPr>
        <sz val="10"/>
        <color theme="1"/>
        <rFont val="宋体"/>
        <family val="2"/>
      </rPr>
      <t>幸运</t>
    </r>
    <phoneticPr fontId="3" type="noConversion"/>
  </si>
  <si>
    <t>drop修正</t>
    <phoneticPr fontId="3" type="noConversion"/>
  </si>
  <si>
    <t>weapon修正</t>
    <phoneticPr fontId="3" type="noConversion"/>
  </si>
  <si>
    <t>武器品质</t>
    <phoneticPr fontId="3" type="noConversion"/>
  </si>
  <si>
    <t>drop品质</t>
    <phoneticPr fontId="3" type="noConversion"/>
  </si>
  <si>
    <t>魔法伤害</t>
    <phoneticPr fontId="3" type="noConversion"/>
  </si>
  <si>
    <t>成长</t>
    <phoneticPr fontId="3" type="noConversion"/>
  </si>
  <si>
    <t>需求</t>
    <phoneticPr fontId="3" type="noConversion"/>
  </si>
  <si>
    <t>打4下死</t>
    <phoneticPr fontId="3" type="noConversion"/>
  </si>
  <si>
    <r>
      <rPr>
        <sz val="10"/>
        <color theme="1"/>
        <rFont val="宋体"/>
        <family val="3"/>
        <charset val="134"/>
      </rPr>
      <t>物攻基础伤害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（（力量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武器攻击力）</t>
    </r>
    <r>
      <rPr>
        <sz val="10"/>
        <color theme="1"/>
        <rFont val="Arial"/>
        <family val="2"/>
      </rPr>
      <t>/2</t>
    </r>
    <r>
      <rPr>
        <sz val="10"/>
        <color theme="1"/>
        <rFont val="宋体"/>
        <family val="3"/>
        <charset val="134"/>
      </rPr>
      <t>-（防御力）/4）*属性倍率（对xxx怪物造成额外伤害）*暴击*技能倍率（提升xxx倍攻击）</t>
    </r>
    <phoneticPr fontId="3" type="noConversion"/>
  </si>
  <si>
    <t>魔法伤害百分比</t>
    <phoneticPr fontId="3" type="noConversion"/>
  </si>
  <si>
    <t>魔法伤害=50/（50+全抗（魔防）+对应属性的抗性）</t>
    <phoneticPr fontId="3" type="noConversion"/>
  </si>
  <si>
    <r>
      <rPr>
        <sz val="10"/>
        <color theme="1"/>
        <rFont val="宋体"/>
        <family val="3"/>
        <charset val="134"/>
      </rPr>
      <t>魔攻基础伤害</t>
    </r>
    <r>
      <rPr>
        <sz val="10"/>
        <color theme="1"/>
        <rFont val="Arial"/>
        <family val="2"/>
      </rPr>
      <t>=if(</t>
    </r>
    <r>
      <rPr>
        <sz val="10"/>
        <color theme="1"/>
        <rFont val="宋体"/>
        <family val="3"/>
        <charset val="134"/>
      </rPr>
      <t>技能固有魔攻</t>
    </r>
    <r>
      <rPr>
        <sz val="10"/>
        <color theme="1"/>
        <rFont val="Arial"/>
        <family val="2"/>
      </rPr>
      <t>&gt;</t>
    </r>
    <r>
      <rPr>
        <sz val="10"/>
        <color theme="1"/>
        <rFont val="宋体"/>
        <family val="3"/>
        <charset val="134"/>
      </rPr>
      <t>角色魔攻），技能固有伤害，固有伤害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（角色魔攻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固有魔攻）</t>
    </r>
    <r>
      <rPr>
        <sz val="10"/>
        <color theme="1"/>
        <rFont val="Arial"/>
        <family val="2"/>
      </rPr>
      <t>*</t>
    </r>
    <r>
      <rPr>
        <sz val="10"/>
        <color theme="1"/>
        <rFont val="宋体"/>
        <family val="3"/>
        <charset val="134"/>
      </rPr>
      <t>增长率）*魔法伤害百分比</t>
    </r>
    <r>
      <rPr>
        <sz val="10"/>
        <color theme="1"/>
        <rFont val="Arial"/>
        <family val="2"/>
      </rPr>
      <t>*</t>
    </r>
    <r>
      <rPr>
        <sz val="10"/>
        <color theme="1"/>
        <rFont val="宋体"/>
        <family val="3"/>
        <charset val="134"/>
      </rPr>
      <t>暴击*属性倍率</t>
    </r>
    <phoneticPr fontId="3" type="noConversion"/>
  </si>
  <si>
    <t>闪避公式</t>
    <phoneticPr fontId="3" type="noConversion"/>
  </si>
  <si>
    <r>
      <rPr>
        <sz val="10"/>
        <color theme="1"/>
        <rFont val="宋体"/>
        <family val="3"/>
        <charset val="134"/>
      </rPr>
      <t>闪避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2+</t>
    </r>
    <r>
      <rPr>
        <sz val="10"/>
        <color theme="1"/>
        <rFont val="宋体"/>
        <family val="3"/>
        <charset val="134"/>
      </rPr>
      <t>（总敏捷）</t>
    </r>
    <r>
      <rPr>
        <sz val="10"/>
        <color theme="1"/>
        <rFont val="Arial"/>
        <family val="2"/>
      </rPr>
      <t>/30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%+</t>
    </r>
    <r>
      <rPr>
        <sz val="10"/>
        <color theme="1"/>
        <rFont val="宋体"/>
        <family val="3"/>
        <charset val="134"/>
      </rPr>
      <t>装备闪避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技能闪避</t>
    </r>
    <phoneticPr fontId="3" type="noConversion"/>
  </si>
  <si>
    <t>命中公式</t>
    <phoneticPr fontId="3" type="noConversion"/>
  </si>
  <si>
    <r>
      <rPr>
        <sz val="10"/>
        <color theme="1"/>
        <rFont val="宋体"/>
        <family val="3"/>
        <charset val="134"/>
      </rPr>
      <t>命中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98+</t>
    </r>
    <r>
      <rPr>
        <sz val="10"/>
        <color theme="1"/>
        <rFont val="宋体"/>
        <family val="3"/>
        <charset val="134"/>
      </rPr>
      <t>（总幸运）</t>
    </r>
    <r>
      <rPr>
        <sz val="10"/>
        <color theme="1"/>
        <rFont val="Arial"/>
        <family val="2"/>
      </rPr>
      <t>/30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%+</t>
    </r>
    <r>
      <rPr>
        <sz val="10"/>
        <color theme="1"/>
        <rFont val="宋体"/>
        <family val="3"/>
        <charset val="134"/>
      </rPr>
      <t>装备命中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技能命中</t>
    </r>
    <phoneticPr fontId="3" type="noConversion"/>
  </si>
  <si>
    <t>暴击公式</t>
    <phoneticPr fontId="3" type="noConversion"/>
  </si>
  <si>
    <t>暴击=（2+（总幸运）/30)%+武器暴击率+技能暴击</t>
    <phoneticPr fontId="3" type="noConversion"/>
  </si>
  <si>
    <t>职业属性增长</t>
    <phoneticPr fontId="3" type="noConversion"/>
  </si>
  <si>
    <t>不包含命中，闪避，暴击，根据幸运和敏捷计算</t>
    <phoneticPr fontId="3" type="noConversion"/>
  </si>
  <si>
    <t>抗性</t>
    <phoneticPr fontId="3" type="noConversion"/>
  </si>
  <si>
    <t>风，雷，水，火，暗，光</t>
    <phoneticPr fontId="3" type="noConversion"/>
  </si>
  <si>
    <t>魔抗</t>
    <phoneticPr fontId="3" type="noConversion"/>
  </si>
  <si>
    <t>指的是全抗</t>
    <phoneticPr fontId="3" type="noConversion"/>
  </si>
  <si>
    <t>关于物理攻击</t>
    <phoneticPr fontId="3" type="noConversion"/>
  </si>
  <si>
    <t>角色没有物理攻击只有力量，装备才有攻击力</t>
    <phoneticPr fontId="3" type="noConversion"/>
  </si>
  <si>
    <t>关于仇恨</t>
    <phoneticPr fontId="3" type="noConversion"/>
  </si>
  <si>
    <r>
      <rPr>
        <sz val="10"/>
        <color theme="1"/>
        <rFont val="宋体"/>
        <family val="3"/>
        <charset val="134"/>
      </rPr>
      <t>怪物的仇恨由我来配置，角色的仇恨，队长为</t>
    </r>
    <r>
      <rPr>
        <sz val="10"/>
        <color theme="1"/>
        <rFont val="Arial"/>
        <family val="2"/>
      </rPr>
      <t>100</t>
    </r>
    <r>
      <rPr>
        <sz val="10"/>
        <color theme="1"/>
        <rFont val="宋体"/>
        <family val="3"/>
        <charset val="134"/>
      </rPr>
      <t>，队员为</t>
    </r>
    <r>
      <rPr>
        <sz val="10"/>
        <color theme="1"/>
        <rFont val="Arial"/>
        <family val="2"/>
      </rPr>
      <t>50</t>
    </r>
    <r>
      <rPr>
        <sz val="10"/>
        <color theme="1"/>
        <rFont val="宋体"/>
        <family val="3"/>
        <charset val="134"/>
      </rPr>
      <t>。技能中降低仇恨时，仇恨将为</t>
    </r>
    <r>
      <rPr>
        <sz val="10"/>
        <color theme="1"/>
        <rFont val="Arial"/>
        <family val="2"/>
      </rPr>
      <t>5.</t>
    </r>
    <phoneticPr fontId="3" type="noConversion"/>
  </si>
  <si>
    <t>关于怪物的属性</t>
    <phoneticPr fontId="3" type="noConversion"/>
  </si>
  <si>
    <t>增长率</t>
    <phoneticPr fontId="3" type="noConversion"/>
  </si>
  <si>
    <t>指的是技能配置的一个魔法伤害系数</t>
    <phoneticPr fontId="3" type="noConversion"/>
  </si>
  <si>
    <t>怪物的属性有hp，sp，攻击力，防御力，命中，闪避，暴击，技能，速度（敏捷），6个抗性，魔抗</t>
    <phoneticPr fontId="3" type="noConversion"/>
  </si>
  <si>
    <t>怪物的闪避命中暴击根据配置，敏捷只影响速度，怪物的技能单独做，直接造成伤害，没有增长率</t>
    <phoneticPr fontId="3" type="noConversion"/>
  </si>
  <si>
    <t>灵巧</t>
    <phoneticPr fontId="3" type="noConversion"/>
  </si>
  <si>
    <t>技能</t>
    <phoneticPr fontId="3" type="noConversion"/>
  </si>
  <si>
    <t>其他</t>
    <phoneticPr fontId="3" type="noConversion"/>
  </si>
  <si>
    <t>无</t>
    <phoneticPr fontId="3" type="noConversion"/>
  </si>
  <si>
    <t>单体</t>
    <phoneticPr fontId="3" type="noConversion"/>
  </si>
  <si>
    <r>
      <rPr>
        <sz val="10"/>
        <color theme="1"/>
        <rFont val="宋体"/>
        <family val="3"/>
        <charset val="134"/>
      </rPr>
      <t>提升自身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闪避，持续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个小回合</t>
    </r>
    <phoneticPr fontId="3" type="noConversion"/>
  </si>
  <si>
    <t>流失</t>
    <phoneticPr fontId="3" type="noConversion"/>
  </si>
  <si>
    <t>魔法</t>
    <phoneticPr fontId="3" type="noConversion"/>
  </si>
  <si>
    <t>无</t>
    <phoneticPr fontId="3" type="noConversion"/>
  </si>
  <si>
    <t>单体</t>
    <phoneticPr fontId="3" type="noConversion"/>
  </si>
  <si>
    <r>
      <rPr>
        <sz val="10"/>
        <color theme="1"/>
        <rFont val="宋体"/>
        <family val="3"/>
        <charset val="134"/>
      </rPr>
      <t>扣除敌人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魔法值</t>
    </r>
    <phoneticPr fontId="3" type="noConversion"/>
  </si>
  <si>
    <t>技能</t>
    <phoneticPr fontId="3" type="noConversion"/>
  </si>
  <si>
    <t>死亡之舞</t>
    <phoneticPr fontId="3" type="noConversion"/>
  </si>
  <si>
    <t>全体</t>
    <phoneticPr fontId="3" type="noConversion"/>
  </si>
  <si>
    <r>
      <rPr>
        <sz val="10"/>
        <color theme="1"/>
        <rFont val="宋体"/>
        <family val="3"/>
        <charset val="134"/>
      </rPr>
      <t>敌人有</t>
    </r>
    <r>
      <rPr>
        <sz val="10"/>
        <color theme="1"/>
        <rFont val="Arial"/>
        <family val="2"/>
      </rPr>
      <t>10%</t>
    </r>
    <r>
      <rPr>
        <sz val="10"/>
        <color theme="1"/>
        <rFont val="宋体"/>
        <family val="3"/>
        <charset val="134"/>
      </rPr>
      <t>的概率立即死亡</t>
    </r>
    <phoneticPr fontId="3" type="noConversion"/>
  </si>
  <si>
    <t>替身</t>
    <phoneticPr fontId="3" type="noConversion"/>
  </si>
  <si>
    <r>
      <rPr>
        <sz val="10"/>
        <color theme="1"/>
        <rFont val="宋体"/>
        <family val="3"/>
        <charset val="134"/>
      </rPr>
      <t>提升</t>
    </r>
    <r>
      <rPr>
        <sz val="10"/>
        <color theme="1"/>
        <rFont val="Arial"/>
        <family val="2"/>
      </rPr>
      <t>100</t>
    </r>
    <r>
      <rPr>
        <sz val="10"/>
        <color theme="1"/>
        <rFont val="宋体"/>
        <family val="3"/>
        <charset val="134"/>
      </rPr>
      <t>的仇恨值</t>
    </r>
    <phoneticPr fontId="3" type="noConversion"/>
  </si>
  <si>
    <t>幸运转</t>
    <phoneticPr fontId="3" type="noConversion"/>
  </si>
  <si>
    <t>全体</t>
    <phoneticPr fontId="3" type="noConversion"/>
  </si>
  <si>
    <r>
      <rPr>
        <sz val="10"/>
        <color theme="1"/>
        <rFont val="宋体"/>
        <family val="3"/>
        <charset val="134"/>
      </rPr>
      <t>提升我方全体</t>
    </r>
    <r>
      <rPr>
        <sz val="10"/>
        <color theme="1"/>
        <rFont val="Arial"/>
        <family val="2"/>
      </rPr>
      <t>10%</t>
    </r>
    <r>
      <rPr>
        <sz val="10"/>
        <color theme="1"/>
        <rFont val="宋体"/>
        <family val="3"/>
        <charset val="134"/>
      </rPr>
      <t>的暴击率</t>
    </r>
    <phoneticPr fontId="3" type="noConversion"/>
  </si>
  <si>
    <t>混乱舞</t>
    <phoneticPr fontId="3" type="noConversion"/>
  </si>
  <si>
    <t>无</t>
    <phoneticPr fontId="3" type="noConversion"/>
  </si>
  <si>
    <r>
      <rPr>
        <sz val="10"/>
        <color theme="1"/>
        <rFont val="宋体"/>
        <family val="3"/>
        <charset val="134"/>
      </rPr>
      <t>使敌方全体进入混乱状态持续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个小回合</t>
    </r>
    <phoneticPr fontId="3" type="noConversion"/>
  </si>
  <si>
    <t>狂舞</t>
    <phoneticPr fontId="3" type="noConversion"/>
  </si>
  <si>
    <r>
      <rPr>
        <sz val="10"/>
        <color theme="1"/>
        <rFont val="宋体"/>
        <family val="3"/>
        <charset val="134"/>
      </rPr>
      <t>全体</t>
    </r>
    <r>
      <rPr>
        <sz val="10"/>
        <color theme="1"/>
        <rFont val="Arial"/>
        <family val="2"/>
      </rPr>
      <t xml:space="preserve"> </t>
    </r>
    <phoneticPr fontId="3" type="noConversion"/>
  </si>
  <si>
    <r>
      <rPr>
        <sz val="10"/>
        <color theme="1"/>
        <rFont val="宋体"/>
        <family val="3"/>
        <charset val="134"/>
      </rPr>
      <t>对地方全体造成</t>
    </r>
    <r>
      <rPr>
        <sz val="10"/>
        <color theme="1"/>
        <rFont val="Arial"/>
        <family val="2"/>
      </rPr>
      <t>0.5</t>
    </r>
    <r>
      <rPr>
        <sz val="10"/>
        <color theme="1"/>
        <rFont val="宋体"/>
        <family val="3"/>
        <charset val="134"/>
      </rPr>
      <t>倍伤害</t>
    </r>
    <phoneticPr fontId="3" type="noConversion"/>
  </si>
  <si>
    <t>物攻</t>
    <phoneticPr fontId="3" type="noConversion"/>
  </si>
  <si>
    <t>物防</t>
    <phoneticPr fontId="3" type="noConversion"/>
  </si>
  <si>
    <t>魔防</t>
    <phoneticPr fontId="3" type="noConversion"/>
  </si>
  <si>
    <t>敏捷</t>
    <phoneticPr fontId="3" type="noConversion"/>
  </si>
  <si>
    <t>命中</t>
    <phoneticPr fontId="3" type="noConversion"/>
  </si>
  <si>
    <t>暴击</t>
    <phoneticPr fontId="3" type="noConversion"/>
  </si>
  <si>
    <t>物理</t>
    <phoneticPr fontId="3" type="noConversion"/>
  </si>
  <si>
    <t>地脉</t>
    <phoneticPr fontId="3" type="noConversion"/>
  </si>
  <si>
    <t>冷却</t>
    <phoneticPr fontId="3" type="noConversion"/>
  </si>
  <si>
    <t>火炎</t>
    <phoneticPr fontId="3" type="noConversion"/>
  </si>
  <si>
    <t>神圣</t>
    <phoneticPr fontId="3" type="noConversion"/>
  </si>
  <si>
    <t>黑暗</t>
    <phoneticPr fontId="3" type="noConversion"/>
  </si>
  <si>
    <t>电击</t>
    <phoneticPr fontId="3" type="noConversion"/>
  </si>
  <si>
    <t>闪避</t>
    <phoneticPr fontId="3" type="noConversion"/>
  </si>
  <si>
    <t>drop</t>
    <phoneticPr fontId="3" type="noConversion"/>
  </si>
  <si>
    <t>weapon</t>
    <phoneticPr fontId="3" type="noConversion"/>
  </si>
  <si>
    <t>魔防</t>
    <phoneticPr fontId="3" type="noConversion"/>
  </si>
  <si>
    <t xml:space="preserve"> b</t>
    <phoneticPr fontId="3" type="noConversion"/>
  </si>
  <si>
    <t>魔法伤害</t>
    <phoneticPr fontId="3" type="noConversion"/>
  </si>
  <si>
    <t>物理</t>
    <phoneticPr fontId="3" type="noConversion"/>
  </si>
  <si>
    <t>地脉</t>
    <phoneticPr fontId="3" type="noConversion"/>
  </si>
  <si>
    <t>冷却</t>
    <phoneticPr fontId="3" type="noConversion"/>
  </si>
  <si>
    <t>火炎</t>
    <phoneticPr fontId="3" type="noConversion"/>
  </si>
  <si>
    <t>神圣</t>
    <phoneticPr fontId="3" type="noConversion"/>
  </si>
  <si>
    <t>黑暗</t>
    <phoneticPr fontId="3" type="noConversion"/>
  </si>
  <si>
    <t>电击</t>
    <phoneticPr fontId="3" type="noConversion"/>
  </si>
  <si>
    <t>物理</t>
    <phoneticPr fontId="3" type="noConversion"/>
  </si>
  <si>
    <t>火炎</t>
    <phoneticPr fontId="3" type="noConversion"/>
  </si>
  <si>
    <t>黑暗</t>
    <phoneticPr fontId="3" type="noConversion"/>
  </si>
  <si>
    <t>地脉</t>
    <phoneticPr fontId="3" type="noConversion"/>
  </si>
  <si>
    <t>物理</t>
    <phoneticPr fontId="3" type="noConversion"/>
  </si>
  <si>
    <t>冷却</t>
    <phoneticPr fontId="3" type="noConversion"/>
  </si>
  <si>
    <t>火炎</t>
    <phoneticPr fontId="3" type="noConversion"/>
  </si>
  <si>
    <t>神圣</t>
    <phoneticPr fontId="3" type="noConversion"/>
  </si>
  <si>
    <t>电击</t>
    <phoneticPr fontId="3" type="noConversion"/>
  </si>
  <si>
    <t>速度</t>
    <phoneticPr fontId="3" type="noConversion"/>
  </si>
  <si>
    <t>物理</t>
    <phoneticPr fontId="3" type="noConversion"/>
  </si>
  <si>
    <t>地脉</t>
    <phoneticPr fontId="3" type="noConversion"/>
  </si>
  <si>
    <t>冷却</t>
    <phoneticPr fontId="3" type="noConversion"/>
  </si>
  <si>
    <t>神圣</t>
    <phoneticPr fontId="3" type="noConversion"/>
  </si>
  <si>
    <t>黑暗</t>
    <phoneticPr fontId="3" type="noConversion"/>
  </si>
  <si>
    <t>电击</t>
    <phoneticPr fontId="3" type="noConversion"/>
  </si>
  <si>
    <t>、</t>
    <phoneticPr fontId="3" type="noConversion"/>
  </si>
  <si>
    <r>
      <rPr>
        <sz val="10"/>
        <color theme="1"/>
        <rFont val="宋体"/>
        <family val="2"/>
      </rPr>
      <t>怪物</t>
    </r>
    <r>
      <rPr>
        <sz val="10"/>
        <color theme="1"/>
        <rFont val="Arial"/>
        <family val="2"/>
      </rPr>
      <t>id</t>
    </r>
    <phoneticPr fontId="3" type="noConversion"/>
  </si>
  <si>
    <t>怪物类型</t>
    <phoneticPr fontId="3" type="noConversion"/>
  </si>
  <si>
    <t>怪物属性</t>
    <phoneticPr fontId="3" type="noConversion"/>
  </si>
  <si>
    <t>怪物图片</t>
    <phoneticPr fontId="3" type="noConversion"/>
  </si>
  <si>
    <t>物防</t>
    <phoneticPr fontId="3" type="noConversion"/>
  </si>
  <si>
    <t>魔防</t>
    <phoneticPr fontId="3" type="noConversion"/>
  </si>
  <si>
    <t>怪物等级</t>
    <phoneticPr fontId="3" type="noConversion"/>
  </si>
  <si>
    <t>飞行系</t>
    <phoneticPr fontId="3" type="noConversion"/>
  </si>
  <si>
    <t>命中</t>
    <phoneticPr fontId="3" type="noConversion"/>
  </si>
  <si>
    <t>速度</t>
    <phoneticPr fontId="3" type="noConversion"/>
  </si>
  <si>
    <t>普通书柜</t>
    <phoneticPr fontId="3" type="noConversion"/>
  </si>
  <si>
    <t>高级书柜</t>
    <phoneticPr fontId="3" type="noConversion"/>
  </si>
  <si>
    <t>豪华书柜</t>
    <phoneticPr fontId="3" type="noConversion"/>
  </si>
  <si>
    <t>IC0301</t>
    <phoneticPr fontId="3" type="noConversion"/>
  </si>
  <si>
    <t>IC0302</t>
  </si>
  <si>
    <t>IC0303</t>
  </si>
  <si>
    <t>普通床</t>
    <phoneticPr fontId="3" type="noConversion"/>
  </si>
  <si>
    <t>舒适床</t>
    <phoneticPr fontId="3" type="noConversion"/>
  </si>
  <si>
    <t>豪华床</t>
    <phoneticPr fontId="3" type="noConversion"/>
  </si>
  <si>
    <t>IC0305</t>
  </si>
  <si>
    <t>IC0306</t>
  </si>
  <si>
    <t>IC0307</t>
  </si>
  <si>
    <r>
      <rPr>
        <sz val="10"/>
        <color theme="1"/>
        <rFont val="宋体"/>
        <family val="2"/>
      </rPr>
      <t>庭院</t>
    </r>
    <phoneticPr fontId="3" type="noConversion"/>
  </si>
  <si>
    <t>摆放数量</t>
    <phoneticPr fontId="3" type="noConversion"/>
  </si>
  <si>
    <t>屋子</t>
    <phoneticPr fontId="3" type="noConversion"/>
  </si>
  <si>
    <t>摆放数量</t>
    <phoneticPr fontId="3" type="noConversion"/>
  </si>
  <si>
    <t>摆放数量</t>
    <phoneticPr fontId="3" type="noConversion"/>
  </si>
  <si>
    <t>店铺</t>
    <phoneticPr fontId="3" type="noConversion"/>
  </si>
  <si>
    <t>摆放数量</t>
    <phoneticPr fontId="3" type="noConversion"/>
  </si>
  <si>
    <t>工房</t>
    <phoneticPr fontId="3" type="noConversion"/>
  </si>
  <si>
    <t>升级金币</t>
    <phoneticPr fontId="3" type="noConversion"/>
  </si>
  <si>
    <r>
      <rPr>
        <sz val="10"/>
        <color theme="1"/>
        <rFont val="宋体"/>
        <family val="3"/>
        <charset val="134"/>
      </rPr>
      <t>升级材料</t>
    </r>
    <r>
      <rPr>
        <sz val="10"/>
        <color theme="1"/>
        <rFont val="Arial"/>
        <family val="2"/>
      </rPr>
      <t>1</t>
    </r>
    <phoneticPr fontId="3" type="noConversion"/>
  </si>
  <si>
    <t>num</t>
    <phoneticPr fontId="3" type="noConversion"/>
  </si>
  <si>
    <r>
      <rPr>
        <sz val="10"/>
        <color theme="1"/>
        <rFont val="宋体"/>
        <family val="3"/>
        <charset val="134"/>
      </rPr>
      <t>升级材料</t>
    </r>
    <r>
      <rPr>
        <sz val="10"/>
        <color theme="1"/>
        <rFont val="Arial"/>
        <family val="2"/>
      </rPr>
      <t>2</t>
    </r>
    <phoneticPr fontId="3" type="noConversion"/>
  </si>
  <si>
    <t>升级金币</t>
    <phoneticPr fontId="3" type="noConversion"/>
  </si>
  <si>
    <r>
      <rPr>
        <sz val="10"/>
        <color theme="1"/>
        <rFont val="宋体"/>
        <family val="3"/>
        <charset val="134"/>
      </rPr>
      <t>升级材料</t>
    </r>
    <r>
      <rPr>
        <sz val="10"/>
        <color theme="1"/>
        <rFont val="Arial"/>
        <family val="2"/>
      </rPr>
      <t>1</t>
    </r>
    <phoneticPr fontId="3" type="noConversion"/>
  </si>
  <si>
    <r>
      <rPr>
        <sz val="10"/>
        <color theme="1"/>
        <rFont val="宋体"/>
        <family val="3"/>
        <charset val="134"/>
      </rPr>
      <t>升级材料</t>
    </r>
    <r>
      <rPr>
        <sz val="10"/>
        <color theme="1"/>
        <rFont val="Arial"/>
        <family val="2"/>
      </rPr>
      <t>2</t>
    </r>
    <phoneticPr fontId="3" type="noConversion"/>
  </si>
  <si>
    <t>升级金币</t>
    <phoneticPr fontId="3" type="noConversion"/>
  </si>
  <si>
    <r>
      <rPr>
        <sz val="10"/>
        <color theme="1"/>
        <rFont val="宋体"/>
        <family val="3"/>
        <charset val="134"/>
      </rPr>
      <t>升级材料</t>
    </r>
    <r>
      <rPr>
        <sz val="10"/>
        <color theme="1"/>
        <rFont val="Arial"/>
        <family val="2"/>
      </rPr>
      <t>1</t>
    </r>
    <phoneticPr fontId="3" type="noConversion"/>
  </si>
  <si>
    <r>
      <rPr>
        <sz val="10"/>
        <color theme="1"/>
        <rFont val="宋体"/>
        <family val="3"/>
        <charset val="134"/>
      </rPr>
      <t>升级材料</t>
    </r>
    <r>
      <rPr>
        <sz val="10"/>
        <color theme="1"/>
        <rFont val="Arial"/>
        <family val="2"/>
      </rPr>
      <t>2</t>
    </r>
    <phoneticPr fontId="3" type="noConversion"/>
  </si>
  <si>
    <t>升级金币</t>
    <phoneticPr fontId="3" type="noConversion"/>
  </si>
  <si>
    <r>
      <rPr>
        <sz val="10"/>
        <color theme="1"/>
        <rFont val="宋体"/>
        <family val="3"/>
        <charset val="134"/>
      </rPr>
      <t>升级材料</t>
    </r>
    <r>
      <rPr>
        <sz val="10"/>
        <color theme="1"/>
        <rFont val="Arial"/>
        <family val="2"/>
      </rPr>
      <t>1</t>
    </r>
    <phoneticPr fontId="3" type="noConversion"/>
  </si>
  <si>
    <t>升级材料2</t>
    <phoneticPr fontId="3" type="noConversion"/>
  </si>
  <si>
    <r>
      <t>1</t>
    </r>
    <r>
      <rPr>
        <sz val="10"/>
        <color theme="1"/>
        <rFont val="宋体"/>
        <family val="3"/>
        <charset val="134"/>
      </rPr>
      <t>点</t>
    </r>
    <r>
      <rPr>
        <sz val="10"/>
        <color theme="1"/>
        <rFont val="Arial"/>
        <family val="2"/>
      </rPr>
      <t>cost=10</t>
    </r>
    <r>
      <rPr>
        <sz val="10"/>
        <color theme="1"/>
        <rFont val="宋体"/>
        <family val="3"/>
        <charset val="134"/>
      </rPr>
      <t>金币</t>
    </r>
    <phoneticPr fontId="3" type="noConversion"/>
  </si>
  <si>
    <t>普通屏风</t>
    <phoneticPr fontId="3" type="noConversion"/>
  </si>
  <si>
    <t>高级屏风</t>
    <phoneticPr fontId="3" type="noConversion"/>
  </si>
  <si>
    <t>豪华屏风</t>
    <phoneticPr fontId="3" type="noConversion"/>
  </si>
  <si>
    <t>IC0308</t>
  </si>
  <si>
    <t>IC0309</t>
  </si>
  <si>
    <t>IC0310</t>
  </si>
  <si>
    <t>IC0311</t>
  </si>
  <si>
    <t>IC0312</t>
  </si>
  <si>
    <t>IC0313</t>
  </si>
  <si>
    <t>IC0314</t>
  </si>
  <si>
    <t>IC0315</t>
  </si>
  <si>
    <t>IC0316</t>
  </si>
  <si>
    <t>IC0317</t>
  </si>
  <si>
    <t>IC0341</t>
  </si>
  <si>
    <t>IC0345</t>
  </si>
  <si>
    <t>IC0346</t>
  </si>
  <si>
    <t>IC0347</t>
  </si>
  <si>
    <t>IC0348</t>
  </si>
  <si>
    <t>IC0349</t>
  </si>
  <si>
    <t>IC0350</t>
  </si>
  <si>
    <t>IC0351</t>
  </si>
  <si>
    <t>IC0352</t>
  </si>
  <si>
    <t>普通水壶</t>
    <phoneticPr fontId="3" type="noConversion"/>
  </si>
  <si>
    <t>高级水壶</t>
    <phoneticPr fontId="3" type="noConversion"/>
  </si>
  <si>
    <t>豪华水壶</t>
    <phoneticPr fontId="3" type="noConversion"/>
  </si>
  <si>
    <t>普通衣柜</t>
    <phoneticPr fontId="3" type="noConversion"/>
  </si>
  <si>
    <t>高级衣柜</t>
    <phoneticPr fontId="3" type="noConversion"/>
  </si>
  <si>
    <t>豪华衣柜</t>
    <phoneticPr fontId="3" type="noConversion"/>
  </si>
  <si>
    <t>普通地毯</t>
    <phoneticPr fontId="3" type="noConversion"/>
  </si>
  <si>
    <t>豪华地毯</t>
    <phoneticPr fontId="3" type="noConversion"/>
  </si>
  <si>
    <t>IC0318</t>
    <phoneticPr fontId="3" type="noConversion"/>
  </si>
  <si>
    <t>黑熊装饰</t>
    <phoneticPr fontId="3" type="noConversion"/>
  </si>
  <si>
    <t>白熊装饰</t>
    <phoneticPr fontId="3" type="noConversion"/>
  </si>
  <si>
    <t>普通武器架</t>
    <phoneticPr fontId="3" type="noConversion"/>
  </si>
  <si>
    <t>高级武器架</t>
    <phoneticPr fontId="3" type="noConversion"/>
  </si>
  <si>
    <t>南方铠甲</t>
    <phoneticPr fontId="3" type="noConversion"/>
  </si>
  <si>
    <t>北方铠甲</t>
    <phoneticPr fontId="3" type="noConversion"/>
  </si>
  <si>
    <t>绿榻榻米</t>
    <phoneticPr fontId="3" type="noConversion"/>
  </si>
  <si>
    <t>粉榻榻米</t>
    <phoneticPr fontId="3" type="noConversion"/>
  </si>
  <si>
    <t>双人榻榻米</t>
    <phoneticPr fontId="3" type="noConversion"/>
  </si>
  <si>
    <t>温馨双人床</t>
    <phoneticPr fontId="3" type="noConversion"/>
  </si>
  <si>
    <t>机械回转床</t>
    <phoneticPr fontId="3" type="noConversion"/>
  </si>
  <si>
    <t>土豪床</t>
    <phoneticPr fontId="3" type="noConversion"/>
  </si>
  <si>
    <t>小鱼缸</t>
    <phoneticPr fontId="3" type="noConversion"/>
  </si>
  <si>
    <t>立方鱼缸</t>
    <phoneticPr fontId="3" type="noConversion"/>
  </si>
  <si>
    <t>落地鱼缸</t>
    <phoneticPr fontId="3" type="noConversion"/>
  </si>
  <si>
    <t>阔叶植物</t>
    <phoneticPr fontId="3" type="noConversion"/>
  </si>
  <si>
    <t>针叶植物</t>
    <phoneticPr fontId="3" type="noConversion"/>
  </si>
  <si>
    <t>小花盆栽</t>
    <phoneticPr fontId="3" type="noConversion"/>
  </si>
  <si>
    <t>大花盆栽</t>
    <phoneticPr fontId="3" type="noConversion"/>
  </si>
  <si>
    <t>豪华盆栽</t>
    <phoneticPr fontId="3" type="noConversion"/>
  </si>
  <si>
    <t>人体植物</t>
    <phoneticPr fontId="3" type="noConversion"/>
  </si>
  <si>
    <t>魔法扫帚</t>
    <phoneticPr fontId="3" type="noConversion"/>
  </si>
  <si>
    <t>吸尘器</t>
    <phoneticPr fontId="3" type="noConversion"/>
  </si>
  <si>
    <t>IC0319</t>
    <phoneticPr fontId="3" type="noConversion"/>
  </si>
  <si>
    <t>IC0320</t>
    <phoneticPr fontId="3" type="noConversion"/>
  </si>
  <si>
    <t>IC0321</t>
    <phoneticPr fontId="3" type="noConversion"/>
  </si>
  <si>
    <t>IC0322</t>
    <phoneticPr fontId="3" type="noConversion"/>
  </si>
  <si>
    <t>IC0323</t>
    <phoneticPr fontId="3" type="noConversion"/>
  </si>
  <si>
    <t>IC0323</t>
    <phoneticPr fontId="3" type="noConversion"/>
  </si>
  <si>
    <t>IC0326</t>
    <phoneticPr fontId="3" type="noConversion"/>
  </si>
  <si>
    <t>IC0327</t>
    <phoneticPr fontId="3" type="noConversion"/>
  </si>
  <si>
    <t>IC0369</t>
    <phoneticPr fontId="3" type="noConversion"/>
  </si>
  <si>
    <t>IC0328</t>
    <phoneticPr fontId="3" type="noConversion"/>
  </si>
  <si>
    <t>IC0329</t>
    <phoneticPr fontId="3" type="noConversion"/>
  </si>
  <si>
    <t>IC0330</t>
    <phoneticPr fontId="3" type="noConversion"/>
  </si>
  <si>
    <t>IC0332</t>
    <phoneticPr fontId="3" type="noConversion"/>
  </si>
  <si>
    <t>IC0333</t>
    <phoneticPr fontId="3" type="noConversion"/>
  </si>
  <si>
    <t>IC0334</t>
    <phoneticPr fontId="3" type="noConversion"/>
  </si>
  <si>
    <t>IC0335</t>
    <phoneticPr fontId="3" type="noConversion"/>
  </si>
  <si>
    <t>IC0336</t>
    <phoneticPr fontId="3" type="noConversion"/>
  </si>
  <si>
    <t>IC0337</t>
    <phoneticPr fontId="3" type="noConversion"/>
  </si>
  <si>
    <t>IC0338</t>
    <phoneticPr fontId="3" type="noConversion"/>
  </si>
  <si>
    <t>IC0339</t>
    <phoneticPr fontId="3" type="noConversion"/>
  </si>
  <si>
    <t>IC0340</t>
    <phoneticPr fontId="3" type="noConversion"/>
  </si>
  <si>
    <t>普通扫把</t>
    <phoneticPr fontId="3" type="noConversion"/>
  </si>
  <si>
    <t>IC0342</t>
    <phoneticPr fontId="3" type="noConversion"/>
  </si>
  <si>
    <t>IC0343</t>
    <phoneticPr fontId="3" type="noConversion"/>
  </si>
  <si>
    <t>中式箱子</t>
    <phoneticPr fontId="3" type="noConversion"/>
  </si>
  <si>
    <t>中式高级箱子</t>
    <phoneticPr fontId="3" type="noConversion"/>
  </si>
  <si>
    <t>中式豪华箱子</t>
    <phoneticPr fontId="3" type="noConversion"/>
  </si>
  <si>
    <t>欧式箱子</t>
    <phoneticPr fontId="3" type="noConversion"/>
  </si>
  <si>
    <t>欧式高级箱子</t>
    <phoneticPr fontId="3" type="noConversion"/>
  </si>
  <si>
    <t>欧式豪华箱子</t>
    <phoneticPr fontId="3" type="noConversion"/>
  </si>
  <si>
    <t>哑铃</t>
    <phoneticPr fontId="3" type="noConversion"/>
  </si>
  <si>
    <t>杠铃</t>
    <phoneticPr fontId="3" type="noConversion"/>
  </si>
  <si>
    <t>健身套件</t>
    <phoneticPr fontId="3" type="noConversion"/>
  </si>
  <si>
    <t>IC0344</t>
    <phoneticPr fontId="3" type="noConversion"/>
  </si>
  <si>
    <t>类型</t>
    <phoneticPr fontId="3" type="noConversion"/>
  </si>
  <si>
    <t>普通货架</t>
    <phoneticPr fontId="3" type="noConversion"/>
  </si>
  <si>
    <t>高级货架</t>
    <phoneticPr fontId="3" type="noConversion"/>
  </si>
  <si>
    <t>豪华货架</t>
    <phoneticPr fontId="3" type="noConversion"/>
  </si>
  <si>
    <t>木制武器架</t>
    <phoneticPr fontId="3" type="noConversion"/>
  </si>
  <si>
    <t>铁制武器架</t>
    <phoneticPr fontId="3" type="noConversion"/>
  </si>
  <si>
    <t>豪华武器架</t>
    <phoneticPr fontId="3" type="noConversion"/>
  </si>
  <si>
    <t>木制收银台</t>
    <phoneticPr fontId="3" type="noConversion"/>
  </si>
  <si>
    <t>铁制收银台</t>
    <phoneticPr fontId="3" type="noConversion"/>
  </si>
  <si>
    <t>豪华收银台</t>
    <phoneticPr fontId="3" type="noConversion"/>
  </si>
  <si>
    <t>IC0381</t>
    <phoneticPr fontId="3" type="noConversion"/>
  </si>
  <si>
    <t>IC0382</t>
    <phoneticPr fontId="3" type="noConversion"/>
  </si>
  <si>
    <t>IC0383</t>
    <phoneticPr fontId="3" type="noConversion"/>
  </si>
  <si>
    <t>IC0384</t>
    <phoneticPr fontId="3" type="noConversion"/>
  </si>
  <si>
    <t>IC0385</t>
    <phoneticPr fontId="3" type="noConversion"/>
  </si>
  <si>
    <t>IC0386</t>
    <phoneticPr fontId="3" type="noConversion"/>
  </si>
  <si>
    <t>IC0387</t>
    <phoneticPr fontId="3" type="noConversion"/>
  </si>
  <si>
    <t>IC0388</t>
  </si>
  <si>
    <t>IC0389</t>
    <phoneticPr fontId="3" type="noConversion"/>
  </si>
  <si>
    <t>小型金库</t>
    <phoneticPr fontId="3" type="noConversion"/>
  </si>
  <si>
    <t>大型金库</t>
    <phoneticPr fontId="3" type="noConversion"/>
  </si>
  <si>
    <t>豪华金库</t>
    <phoneticPr fontId="3" type="noConversion"/>
  </si>
  <si>
    <t>小型画桌</t>
    <phoneticPr fontId="3" type="noConversion"/>
  </si>
  <si>
    <t>大型画桌</t>
    <phoneticPr fontId="3" type="noConversion"/>
  </si>
  <si>
    <t>豪华画桌</t>
    <phoneticPr fontId="3" type="noConversion"/>
  </si>
  <si>
    <t>小型box</t>
    <phoneticPr fontId="3" type="noConversion"/>
  </si>
  <si>
    <t xml:space="preserve">大型box </t>
    <phoneticPr fontId="3" type="noConversion"/>
  </si>
  <si>
    <t>豪华box</t>
    <phoneticPr fontId="3" type="noConversion"/>
  </si>
  <si>
    <t>朴素地毯</t>
    <phoneticPr fontId="3" type="noConversion"/>
  </si>
  <si>
    <t>绮丽地毯</t>
    <phoneticPr fontId="3" type="noConversion"/>
  </si>
  <si>
    <t>豪华地毯</t>
    <phoneticPr fontId="3" type="noConversion"/>
  </si>
  <si>
    <t>IC0390</t>
  </si>
  <si>
    <t>IC0391</t>
  </si>
  <si>
    <t>IC0392</t>
  </si>
  <si>
    <t>IC0393</t>
  </si>
  <si>
    <t>IC0394</t>
  </si>
  <si>
    <t>IC0395</t>
  </si>
  <si>
    <t>IC0396</t>
  </si>
  <si>
    <t>IC0397</t>
  </si>
  <si>
    <t>IC0398</t>
  </si>
  <si>
    <t>IC0401</t>
  </si>
  <si>
    <t>IC0402</t>
  </si>
  <si>
    <t>IC0403</t>
  </si>
  <si>
    <t>展示铠甲</t>
    <phoneticPr fontId="3" type="noConversion"/>
  </si>
  <si>
    <t>二角铠甲</t>
    <phoneticPr fontId="3" type="noConversion"/>
  </si>
  <si>
    <t>金身铠甲</t>
    <phoneticPr fontId="3" type="noConversion"/>
  </si>
  <si>
    <t>军神铠甲</t>
    <phoneticPr fontId="3" type="noConversion"/>
  </si>
  <si>
    <t>杀神蜡像</t>
    <phoneticPr fontId="3" type="noConversion"/>
  </si>
  <si>
    <t>双剑士石像</t>
    <phoneticPr fontId="3" type="noConversion"/>
  </si>
  <si>
    <t>知识女神石像</t>
    <phoneticPr fontId="3" type="noConversion"/>
  </si>
  <si>
    <t>IC0407</t>
  </si>
  <si>
    <t>IC0408</t>
  </si>
  <si>
    <t>IC0409</t>
  </si>
  <si>
    <t>IC0410</t>
  </si>
  <si>
    <t>IC0411</t>
  </si>
  <si>
    <t>IC0412</t>
  </si>
  <si>
    <t>IC0413</t>
  </si>
  <si>
    <t>女裸体石像</t>
    <phoneticPr fontId="3" type="noConversion"/>
  </si>
  <si>
    <t>男裸体石像</t>
    <phoneticPr fontId="3" type="noConversion"/>
  </si>
  <si>
    <t>IC0415</t>
  </si>
  <si>
    <t>IC0416</t>
  </si>
  <si>
    <t>特洛伊木马</t>
    <phoneticPr fontId="3" type="noConversion"/>
  </si>
  <si>
    <t>人形木偶</t>
    <phoneticPr fontId="3" type="noConversion"/>
  </si>
  <si>
    <t>滑梯</t>
    <phoneticPr fontId="3" type="noConversion"/>
  </si>
  <si>
    <t>中式大炮</t>
    <phoneticPr fontId="3" type="noConversion"/>
  </si>
  <si>
    <t>欧式大炮</t>
    <phoneticPr fontId="3" type="noConversion"/>
  </si>
  <si>
    <t>淡水鱼池</t>
    <phoneticPr fontId="3" type="noConversion"/>
  </si>
  <si>
    <t>海水鱼池</t>
    <phoneticPr fontId="3" type="noConversion"/>
  </si>
  <si>
    <t>海狮鱼池</t>
    <phoneticPr fontId="3" type="noConversion"/>
  </si>
  <si>
    <t>人鱼鱼池</t>
    <phoneticPr fontId="3" type="noConversion"/>
  </si>
  <si>
    <t>IC0417</t>
  </si>
  <si>
    <t>IC0418</t>
  </si>
  <si>
    <t>IC0419</t>
  </si>
  <si>
    <t>IC0420</t>
  </si>
  <si>
    <t>IC0421</t>
  </si>
  <si>
    <t>IC0422</t>
  </si>
  <si>
    <t>IC0423</t>
  </si>
  <si>
    <t>IC0424</t>
  </si>
  <si>
    <t>IC0425</t>
  </si>
  <si>
    <t>普通书棚</t>
    <phoneticPr fontId="3" type="noConversion"/>
  </si>
  <si>
    <t>高级书棚</t>
    <phoneticPr fontId="3" type="noConversion"/>
  </si>
  <si>
    <t>豪华书棚</t>
    <phoneticPr fontId="3" type="noConversion"/>
  </si>
  <si>
    <t>蜜罐</t>
    <phoneticPr fontId="3" type="noConversion"/>
  </si>
  <si>
    <t>冷藏蜜罐</t>
    <phoneticPr fontId="3" type="noConversion"/>
  </si>
  <si>
    <t>自动贩卖蜜罐</t>
    <phoneticPr fontId="3" type="noConversion"/>
  </si>
  <si>
    <t>古董壶</t>
    <phoneticPr fontId="3" type="noConversion"/>
  </si>
  <si>
    <t>水樽</t>
    <phoneticPr fontId="3" type="noConversion"/>
  </si>
  <si>
    <t>神之壶</t>
    <phoneticPr fontId="3" type="noConversion"/>
  </si>
  <si>
    <t>IC0426</t>
    <phoneticPr fontId="3" type="noConversion"/>
  </si>
  <si>
    <t>IC0427</t>
    <phoneticPr fontId="3" type="noConversion"/>
  </si>
  <si>
    <t>IC0428</t>
  </si>
  <si>
    <t>IC0429</t>
  </si>
  <si>
    <t>IC0430</t>
  </si>
  <si>
    <t>IC0431</t>
  </si>
  <si>
    <t>IC0432</t>
  </si>
  <si>
    <t>IC0433</t>
  </si>
  <si>
    <t>IC0434</t>
  </si>
  <si>
    <t>IC0436</t>
  </si>
  <si>
    <t>IC0437</t>
  </si>
  <si>
    <t>IC0438</t>
  </si>
  <si>
    <t>IC0448</t>
  </si>
  <si>
    <t>IC0456</t>
  </si>
  <si>
    <t>IC0457</t>
  </si>
  <si>
    <t>IC0458</t>
  </si>
  <si>
    <t>IC0459</t>
  </si>
  <si>
    <t>IC0460</t>
  </si>
  <si>
    <t>IC0461</t>
  </si>
  <si>
    <t>IC0463</t>
  </si>
  <si>
    <t>IC0464</t>
  </si>
  <si>
    <t>IC0465</t>
  </si>
  <si>
    <t>IC0466</t>
  </si>
  <si>
    <t>IC0467</t>
  </si>
  <si>
    <t>IC0468</t>
  </si>
  <si>
    <t>IC0469</t>
  </si>
  <si>
    <t>IC0470</t>
  </si>
  <si>
    <t>IC0471</t>
  </si>
  <si>
    <t>IC0472</t>
  </si>
  <si>
    <t>IC0473</t>
  </si>
  <si>
    <t>IC0474</t>
  </si>
  <si>
    <t>IC0475</t>
  </si>
  <si>
    <t>IC0476</t>
  </si>
  <si>
    <t>IC0477</t>
  </si>
  <si>
    <t>IC0478</t>
  </si>
  <si>
    <t>IC0479</t>
  </si>
  <si>
    <t>IC0480</t>
  </si>
  <si>
    <t>IC0482</t>
  </si>
  <si>
    <t>IC0483</t>
  </si>
  <si>
    <t>IC0484</t>
  </si>
  <si>
    <t>IC0485</t>
  </si>
  <si>
    <t>IC0486</t>
  </si>
  <si>
    <t>IC0487</t>
  </si>
  <si>
    <t>IC0488</t>
  </si>
  <si>
    <t>IC0489</t>
  </si>
  <si>
    <t>IC0490</t>
  </si>
  <si>
    <t>IC0491</t>
  </si>
  <si>
    <t>IC0492</t>
  </si>
  <si>
    <t>IC0493</t>
  </si>
  <si>
    <t>IC0494</t>
  </si>
  <si>
    <t>IC0495</t>
  </si>
  <si>
    <t>IC0496</t>
  </si>
  <si>
    <t>IC0497</t>
  </si>
  <si>
    <t>IC0498</t>
  </si>
  <si>
    <t>IC0499</t>
  </si>
  <si>
    <t>IC0500</t>
  </si>
  <si>
    <t>IC0501</t>
  </si>
  <si>
    <t>IC0502</t>
  </si>
  <si>
    <t>IC0503</t>
  </si>
  <si>
    <t>IC0504</t>
  </si>
  <si>
    <t>IC0505</t>
  </si>
  <si>
    <t>IC0506</t>
  </si>
  <si>
    <t>IC0507</t>
  </si>
  <si>
    <t>IC0508</t>
  </si>
  <si>
    <t>IC0509</t>
  </si>
  <si>
    <t>招财猫</t>
    <phoneticPr fontId="3" type="noConversion"/>
  </si>
  <si>
    <t>卡比</t>
    <phoneticPr fontId="3" type="noConversion"/>
  </si>
  <si>
    <t>IC0404</t>
    <phoneticPr fontId="3" type="noConversion"/>
  </si>
  <si>
    <t>IC0406</t>
    <phoneticPr fontId="3" type="noConversion"/>
  </si>
  <si>
    <t>屋子</t>
    <phoneticPr fontId="3" type="noConversion"/>
  </si>
  <si>
    <t>店铺</t>
    <phoneticPr fontId="3" type="noConversion"/>
  </si>
  <si>
    <t>合成壶</t>
    <phoneticPr fontId="3" type="noConversion"/>
  </si>
  <si>
    <t>作业台</t>
    <phoneticPr fontId="3" type="noConversion"/>
  </si>
  <si>
    <t>素材箱Ⅰ</t>
    <phoneticPr fontId="3" type="noConversion"/>
  </si>
  <si>
    <t>素材箱Ⅱ</t>
    <phoneticPr fontId="3" type="noConversion"/>
  </si>
  <si>
    <t>素材箱Ⅲ</t>
    <phoneticPr fontId="3" type="noConversion"/>
  </si>
  <si>
    <t>素材箱Ⅳ</t>
    <phoneticPr fontId="3" type="noConversion"/>
  </si>
  <si>
    <t>熔炉</t>
    <phoneticPr fontId="3" type="noConversion"/>
  </si>
  <si>
    <t>冶炼工具</t>
    <phoneticPr fontId="3" type="noConversion"/>
  </si>
  <si>
    <t>熔炼灯</t>
    <phoneticPr fontId="3" type="noConversion"/>
  </si>
  <si>
    <t>金床</t>
    <phoneticPr fontId="3" type="noConversion"/>
  </si>
  <si>
    <t>樽Ⅰ</t>
    <phoneticPr fontId="3" type="noConversion"/>
  </si>
  <si>
    <t>樽Ⅱ</t>
    <phoneticPr fontId="3" type="noConversion"/>
  </si>
  <si>
    <t>樽Ⅲ</t>
    <phoneticPr fontId="3" type="noConversion"/>
  </si>
  <si>
    <t>动物毛皮</t>
    <phoneticPr fontId="3" type="noConversion"/>
  </si>
  <si>
    <t>熊猫毛皮</t>
    <phoneticPr fontId="3" type="noConversion"/>
  </si>
  <si>
    <t>地魔法阵</t>
    <phoneticPr fontId="3" type="noConversion"/>
  </si>
  <si>
    <t>火魔法阵</t>
    <phoneticPr fontId="3" type="noConversion"/>
  </si>
  <si>
    <t>水魔法阵</t>
    <phoneticPr fontId="3" type="noConversion"/>
  </si>
  <si>
    <t>风魔法阵</t>
    <phoneticPr fontId="3" type="noConversion"/>
  </si>
  <si>
    <t>光魔法阵</t>
    <phoneticPr fontId="3" type="noConversion"/>
  </si>
  <si>
    <t>暗魔法阵</t>
    <phoneticPr fontId="3" type="noConversion"/>
  </si>
  <si>
    <t>裁缝台</t>
    <phoneticPr fontId="3" type="noConversion"/>
  </si>
  <si>
    <t>自动裁缝台</t>
    <phoneticPr fontId="3" type="noConversion"/>
  </si>
  <si>
    <t>机械裁缝台</t>
    <phoneticPr fontId="3" type="noConversion"/>
  </si>
  <si>
    <t>制图机</t>
    <phoneticPr fontId="3" type="noConversion"/>
  </si>
  <si>
    <t>高级制图机</t>
    <phoneticPr fontId="3" type="noConversion"/>
  </si>
  <si>
    <t>豪华制图机</t>
    <phoneticPr fontId="3" type="noConversion"/>
  </si>
  <si>
    <t>设计图羊皮纸</t>
    <phoneticPr fontId="3" type="noConversion"/>
  </si>
  <si>
    <t>魔法羊皮纸</t>
    <phoneticPr fontId="3" type="noConversion"/>
  </si>
  <si>
    <t>魔法投影羊皮纸</t>
    <phoneticPr fontId="3" type="noConversion"/>
  </si>
  <si>
    <t>灭火水桶</t>
    <phoneticPr fontId="3" type="noConversion"/>
  </si>
  <si>
    <t>灭火井</t>
    <phoneticPr fontId="3" type="noConversion"/>
  </si>
  <si>
    <t>赤色合成壶</t>
    <phoneticPr fontId="3" type="noConversion"/>
  </si>
  <si>
    <t>魔法合成壶</t>
    <phoneticPr fontId="3" type="noConversion"/>
  </si>
  <si>
    <t>不可思议合成壶</t>
    <phoneticPr fontId="3" type="noConversion"/>
  </si>
  <si>
    <t>细菌培养槽</t>
    <phoneticPr fontId="3" type="noConversion"/>
  </si>
  <si>
    <t>细胞培养槽</t>
    <phoneticPr fontId="3" type="noConversion"/>
  </si>
  <si>
    <t>魔法培养槽</t>
    <phoneticPr fontId="3" type="noConversion"/>
  </si>
  <si>
    <t>研究机</t>
    <phoneticPr fontId="3" type="noConversion"/>
  </si>
  <si>
    <t>解刨机</t>
    <phoneticPr fontId="3" type="noConversion"/>
  </si>
  <si>
    <t>手术台</t>
    <phoneticPr fontId="3" type="noConversion"/>
  </si>
  <si>
    <t>工房</t>
    <phoneticPr fontId="3" type="noConversion"/>
  </si>
  <si>
    <t>IC0441</t>
    <phoneticPr fontId="3" type="noConversion"/>
  </si>
  <si>
    <t>IC0442</t>
    <phoneticPr fontId="3" type="noConversion"/>
  </si>
  <si>
    <t>IC0435</t>
    <phoneticPr fontId="3" type="noConversion"/>
  </si>
  <si>
    <t>IC0523</t>
    <phoneticPr fontId="3" type="noConversion"/>
  </si>
  <si>
    <t>IC0444</t>
    <phoneticPr fontId="3" type="noConversion"/>
  </si>
  <si>
    <t>IC0445</t>
    <phoneticPr fontId="3" type="noConversion"/>
  </si>
  <si>
    <t>IC0446</t>
    <phoneticPr fontId="3" type="noConversion"/>
  </si>
  <si>
    <t>IC0447</t>
    <phoneticPr fontId="3" type="noConversion"/>
  </si>
  <si>
    <t>IC0521</t>
    <phoneticPr fontId="3" type="noConversion"/>
  </si>
  <si>
    <t>IC0522</t>
    <phoneticPr fontId="3" type="noConversion"/>
  </si>
  <si>
    <t>IC0449</t>
    <phoneticPr fontId="3" type="noConversion"/>
  </si>
  <si>
    <t>IC0450</t>
    <phoneticPr fontId="3" type="noConversion"/>
  </si>
  <si>
    <t>IC0452</t>
    <phoneticPr fontId="3" type="noConversion"/>
  </si>
  <si>
    <t>IC0451</t>
    <phoneticPr fontId="3" type="noConversion"/>
  </si>
  <si>
    <t>IC0453</t>
    <phoneticPr fontId="3" type="noConversion"/>
  </si>
  <si>
    <t>IC0454</t>
    <phoneticPr fontId="3" type="noConversion"/>
  </si>
  <si>
    <t>IC0455</t>
    <phoneticPr fontId="3" type="noConversion"/>
  </si>
  <si>
    <t>灭火器</t>
    <phoneticPr fontId="3" type="noConversion"/>
  </si>
  <si>
    <t>矿物箱Ⅰ</t>
    <phoneticPr fontId="3" type="noConversion"/>
  </si>
  <si>
    <t>矿物箱Ⅱ</t>
    <phoneticPr fontId="3" type="noConversion"/>
  </si>
  <si>
    <t>矿物箱Ⅲ</t>
    <phoneticPr fontId="3" type="noConversion"/>
  </si>
  <si>
    <t>初级种子</t>
    <phoneticPr fontId="3" type="noConversion"/>
  </si>
  <si>
    <t>白菜幼苗</t>
    <phoneticPr fontId="3" type="noConversion"/>
  </si>
  <si>
    <t>赤根菜幼苗</t>
    <phoneticPr fontId="3" type="noConversion"/>
  </si>
  <si>
    <t>巨大豆子幼苗</t>
    <phoneticPr fontId="3" type="noConversion"/>
  </si>
  <si>
    <t>地衣野菜幼苗</t>
    <phoneticPr fontId="3" type="noConversion"/>
  </si>
  <si>
    <t>土窑</t>
    <phoneticPr fontId="3" type="noConversion"/>
  </si>
  <si>
    <t>石制火窑</t>
    <phoneticPr fontId="3" type="noConversion"/>
  </si>
  <si>
    <t>石制喷水器</t>
    <phoneticPr fontId="3" type="noConversion"/>
  </si>
  <si>
    <t>木制材料小屋</t>
    <phoneticPr fontId="3" type="noConversion"/>
  </si>
  <si>
    <t>铁质材料小屋</t>
    <phoneticPr fontId="3" type="noConversion"/>
  </si>
  <si>
    <t>豪华材料小屋</t>
    <phoneticPr fontId="3" type="noConversion"/>
  </si>
  <si>
    <t>风车灌溉</t>
    <phoneticPr fontId="3" type="noConversion"/>
  </si>
  <si>
    <t>庭院水池</t>
    <phoneticPr fontId="3" type="noConversion"/>
  </si>
  <si>
    <t>昆虫乐园</t>
    <phoneticPr fontId="3" type="noConversion"/>
  </si>
  <si>
    <t>木制秋千</t>
    <phoneticPr fontId="3" type="noConversion"/>
  </si>
  <si>
    <t>春天植物幼苗</t>
    <phoneticPr fontId="3" type="noConversion"/>
  </si>
  <si>
    <t>秋天植物幼苗</t>
    <phoneticPr fontId="3" type="noConversion"/>
  </si>
  <si>
    <t>烤肉场</t>
    <phoneticPr fontId="3" type="noConversion"/>
  </si>
  <si>
    <t>餐饮台</t>
    <phoneticPr fontId="3" type="noConversion"/>
  </si>
  <si>
    <t>豪华小屋</t>
    <phoneticPr fontId="3" type="noConversion"/>
  </si>
  <si>
    <t>水井</t>
    <phoneticPr fontId="3" type="noConversion"/>
  </si>
  <si>
    <t>参拜神社</t>
    <phoneticPr fontId="3" type="noConversion"/>
  </si>
  <si>
    <t>马厩</t>
    <phoneticPr fontId="3" type="noConversion"/>
  </si>
  <si>
    <t>普通帐篷</t>
    <phoneticPr fontId="3" type="noConversion"/>
  </si>
  <si>
    <t>高级帐篷</t>
    <phoneticPr fontId="3" type="noConversion"/>
  </si>
  <si>
    <t>药叶小屋</t>
    <phoneticPr fontId="3" type="noConversion"/>
  </si>
  <si>
    <t>牛棚</t>
    <phoneticPr fontId="3" type="noConversion"/>
  </si>
  <si>
    <t>紫叶菜幼苗</t>
    <phoneticPr fontId="3" type="noConversion"/>
  </si>
  <si>
    <t>庭院</t>
    <phoneticPr fontId="3" type="noConversion"/>
  </si>
  <si>
    <t>名字</t>
    <phoneticPr fontId="3" type="noConversion"/>
  </si>
  <si>
    <t>imge</t>
    <phoneticPr fontId="3" type="noConversion"/>
  </si>
  <si>
    <t>des</t>
    <phoneticPr fontId="3" type="noConversion"/>
  </si>
  <si>
    <t>材料名字</t>
    <phoneticPr fontId="3" type="noConversion"/>
  </si>
  <si>
    <t>材料类型</t>
    <phoneticPr fontId="3" type="noConversion"/>
  </si>
  <si>
    <t>用途</t>
    <phoneticPr fontId="3" type="noConversion"/>
  </si>
  <si>
    <t>image</t>
    <phoneticPr fontId="3" type="noConversion"/>
  </si>
  <si>
    <t>石材</t>
    <phoneticPr fontId="3" type="noConversion"/>
  </si>
  <si>
    <t>优良石材</t>
    <phoneticPr fontId="3" type="noConversion"/>
  </si>
  <si>
    <t>高级石材</t>
    <phoneticPr fontId="3" type="noConversion"/>
  </si>
  <si>
    <t>顶级石材</t>
    <phoneticPr fontId="3" type="noConversion"/>
  </si>
  <si>
    <t>粘土</t>
    <phoneticPr fontId="3" type="noConversion"/>
  </si>
  <si>
    <t>优良粘土</t>
    <phoneticPr fontId="3" type="noConversion"/>
  </si>
  <si>
    <t>高级粘土</t>
    <phoneticPr fontId="3" type="noConversion"/>
  </si>
  <si>
    <t>顶级粘土</t>
    <phoneticPr fontId="3" type="noConversion"/>
  </si>
  <si>
    <t>店铺升级</t>
    <phoneticPr fontId="3" type="noConversion"/>
  </si>
  <si>
    <t>工房升级</t>
    <phoneticPr fontId="3" type="noConversion"/>
  </si>
  <si>
    <t>土</t>
    <phoneticPr fontId="3" type="noConversion"/>
  </si>
  <si>
    <t>优良土</t>
    <phoneticPr fontId="3" type="noConversion"/>
  </si>
  <si>
    <t>高级土</t>
    <phoneticPr fontId="3" type="noConversion"/>
  </si>
  <si>
    <t>顶级土</t>
    <phoneticPr fontId="3" type="noConversion"/>
  </si>
  <si>
    <t>新鲜的泥巴</t>
    <phoneticPr fontId="3" type="noConversion"/>
  </si>
  <si>
    <t>研磨土块</t>
    <phoneticPr fontId="3" type="noConversion"/>
  </si>
  <si>
    <t>庭院升级</t>
    <phoneticPr fontId="3" type="noConversion"/>
  </si>
  <si>
    <t>庭院升级</t>
    <phoneticPr fontId="3" type="noConversion"/>
  </si>
  <si>
    <t>矿石</t>
    <phoneticPr fontId="3" type="noConversion"/>
  </si>
  <si>
    <t>炎石</t>
    <phoneticPr fontId="3" type="noConversion"/>
  </si>
  <si>
    <t>苍石</t>
    <phoneticPr fontId="3" type="noConversion"/>
  </si>
  <si>
    <t>魔法石</t>
    <phoneticPr fontId="3" type="noConversion"/>
  </si>
  <si>
    <t>赤魔法石</t>
    <phoneticPr fontId="3" type="noConversion"/>
  </si>
  <si>
    <t>青魔法石</t>
    <phoneticPr fontId="3" type="noConversion"/>
  </si>
  <si>
    <t>绿魔法石</t>
    <phoneticPr fontId="3" type="noConversion"/>
  </si>
  <si>
    <t>紫魔法石</t>
    <phoneticPr fontId="3" type="noConversion"/>
  </si>
  <si>
    <t>白魔法石</t>
    <phoneticPr fontId="3" type="noConversion"/>
  </si>
  <si>
    <t>黑魔法石</t>
    <phoneticPr fontId="3" type="noConversion"/>
  </si>
  <si>
    <t>浮游石</t>
    <phoneticPr fontId="3" type="noConversion"/>
  </si>
  <si>
    <t>珍珠石</t>
    <phoneticPr fontId="3" type="noConversion"/>
  </si>
  <si>
    <t>黑晶石</t>
    <phoneticPr fontId="3" type="noConversion"/>
  </si>
  <si>
    <t>des</t>
    <phoneticPr fontId="3" type="noConversion"/>
  </si>
  <si>
    <t>店铺升级用的石材</t>
    <phoneticPr fontId="3" type="noConversion"/>
  </si>
  <si>
    <t>品质高的店铺用的升级石材</t>
    <phoneticPr fontId="3" type="noConversion"/>
  </si>
  <si>
    <t>高品质的店铺升级用的石材</t>
    <phoneticPr fontId="3" type="noConversion"/>
  </si>
  <si>
    <t>最高品质店铺用的升级石材</t>
    <phoneticPr fontId="3" type="noConversion"/>
  </si>
  <si>
    <t>工房升级用的粘土</t>
    <phoneticPr fontId="3" type="noConversion"/>
  </si>
  <si>
    <t>品质高的工房升级用的粘土</t>
    <phoneticPr fontId="3" type="noConversion"/>
  </si>
  <si>
    <t>高品质的工房升级用的粘土</t>
    <phoneticPr fontId="3" type="noConversion"/>
  </si>
  <si>
    <t>最高品质工房用的升级粘土</t>
    <phoneticPr fontId="3" type="noConversion"/>
  </si>
  <si>
    <t>庭院升级用的土</t>
    <phoneticPr fontId="3" type="noConversion"/>
  </si>
  <si>
    <t>品质高的庭院升级用的土</t>
    <phoneticPr fontId="3" type="noConversion"/>
  </si>
  <si>
    <t>高品质的庭院升级用的土</t>
    <phoneticPr fontId="3" type="noConversion"/>
  </si>
  <si>
    <t>最高品质的庭院升级用的土</t>
    <phoneticPr fontId="3" type="noConversion"/>
  </si>
  <si>
    <t>绮丽的碾磨土块</t>
    <phoneticPr fontId="3" type="noConversion"/>
  </si>
  <si>
    <t>新鲜挖掘出来的优良泥巴</t>
    <phoneticPr fontId="3" type="noConversion"/>
  </si>
  <si>
    <t>矿场深处挖掘出来的矿物</t>
    <phoneticPr fontId="3" type="noConversion"/>
  </si>
  <si>
    <t>发出赤色火炎的矿物</t>
    <phoneticPr fontId="3" type="noConversion"/>
  </si>
  <si>
    <t>发出苍色辉光的矿物</t>
    <phoneticPr fontId="3" type="noConversion"/>
  </si>
  <si>
    <t>带有魔力的矿物</t>
    <phoneticPr fontId="3" type="noConversion"/>
  </si>
  <si>
    <t>赤色的高品质魔法石</t>
    <phoneticPr fontId="3" type="noConversion"/>
  </si>
  <si>
    <t>青色的高品质魔法石</t>
    <phoneticPr fontId="3" type="noConversion"/>
  </si>
  <si>
    <t>绿色的高品质魔法石</t>
    <phoneticPr fontId="3" type="noConversion"/>
  </si>
  <si>
    <t>紫色的高品质魔法石</t>
    <phoneticPr fontId="3" type="noConversion"/>
  </si>
  <si>
    <t>白色的高品质魔法石</t>
    <phoneticPr fontId="3" type="noConversion"/>
  </si>
  <si>
    <t>黑色的高品质魔法石</t>
    <phoneticPr fontId="3" type="noConversion"/>
  </si>
  <si>
    <t>不可思议具有浮游能力的石头</t>
    <phoneticPr fontId="3" type="noConversion"/>
  </si>
  <si>
    <t>绮丽的球体纯白色的石头</t>
    <phoneticPr fontId="3" type="noConversion"/>
  </si>
  <si>
    <t>神兽骨常年累月变化而成</t>
    <phoneticPr fontId="3" type="noConversion"/>
  </si>
  <si>
    <t>绿晶石</t>
    <phoneticPr fontId="3" type="noConversion"/>
  </si>
  <si>
    <t>稀少的铜矿结晶析出而成</t>
    <phoneticPr fontId="3" type="noConversion"/>
  </si>
  <si>
    <t>金刚石</t>
    <phoneticPr fontId="3" type="noConversion"/>
  </si>
  <si>
    <t>天然形成最坚硬的石头</t>
    <phoneticPr fontId="3" type="noConversion"/>
  </si>
  <si>
    <t>水结晶石</t>
    <phoneticPr fontId="3" type="noConversion"/>
  </si>
  <si>
    <t>水结晶形成的石头</t>
    <phoneticPr fontId="3" type="noConversion"/>
  </si>
  <si>
    <t>黑铜矿</t>
    <phoneticPr fontId="3" type="noConversion"/>
  </si>
  <si>
    <t>优良黑铜矿</t>
    <phoneticPr fontId="3" type="noConversion"/>
  </si>
  <si>
    <t>高级黑铜矿</t>
    <phoneticPr fontId="3" type="noConversion"/>
  </si>
  <si>
    <t>顶级黑铜矿</t>
    <phoneticPr fontId="3" type="noConversion"/>
  </si>
  <si>
    <t>轻量坚硬的魔法铜</t>
    <phoneticPr fontId="3" type="noConversion"/>
  </si>
  <si>
    <t>南方特产的魔法铜</t>
    <phoneticPr fontId="3" type="noConversion"/>
  </si>
  <si>
    <t>矿石融合树液凝结而成</t>
    <phoneticPr fontId="3" type="noConversion"/>
  </si>
  <si>
    <t>白金色的魔法铜</t>
    <phoneticPr fontId="3" type="noConversion"/>
  </si>
  <si>
    <t>粉铜矿</t>
    <phoneticPr fontId="3" type="noConversion"/>
  </si>
  <si>
    <t>桃色粉铜矿</t>
    <phoneticPr fontId="3" type="noConversion"/>
  </si>
  <si>
    <t>黑色粉铜矿</t>
    <phoneticPr fontId="3" type="noConversion"/>
  </si>
  <si>
    <t>优良粉铜矿</t>
    <phoneticPr fontId="3" type="noConversion"/>
  </si>
  <si>
    <t>紫色粉铜矿</t>
    <phoneticPr fontId="3" type="noConversion"/>
  </si>
  <si>
    <t>黄色粉铜矿</t>
    <phoneticPr fontId="3" type="noConversion"/>
  </si>
  <si>
    <t>木材</t>
    <phoneticPr fontId="3" type="noConversion"/>
  </si>
  <si>
    <t>优良木材</t>
    <phoneticPr fontId="3" type="noConversion"/>
  </si>
  <si>
    <t>高级木材</t>
    <phoneticPr fontId="3" type="noConversion"/>
  </si>
  <si>
    <t>顶级木材</t>
    <phoneticPr fontId="3" type="noConversion"/>
  </si>
  <si>
    <t>树枝</t>
    <phoneticPr fontId="3" type="noConversion"/>
  </si>
  <si>
    <t>高级树枝</t>
    <phoneticPr fontId="3" type="noConversion"/>
  </si>
  <si>
    <t>家具用木材</t>
    <phoneticPr fontId="3" type="noConversion"/>
  </si>
  <si>
    <t>家具用良木材</t>
    <phoneticPr fontId="3" type="noConversion"/>
  </si>
  <si>
    <t>家具用高级木材</t>
    <phoneticPr fontId="3" type="noConversion"/>
  </si>
  <si>
    <t>家具用最高级木材</t>
    <phoneticPr fontId="3" type="noConversion"/>
  </si>
  <si>
    <t>香叶</t>
    <phoneticPr fontId="3" type="noConversion"/>
  </si>
  <si>
    <t>绿草</t>
    <phoneticPr fontId="3" type="noConversion"/>
  </si>
  <si>
    <t>水草</t>
    <phoneticPr fontId="3" type="noConversion"/>
  </si>
  <si>
    <t>白草</t>
    <phoneticPr fontId="3" type="noConversion"/>
  </si>
  <si>
    <t>枯草</t>
    <phoneticPr fontId="3" type="noConversion"/>
  </si>
  <si>
    <t>干草</t>
    <phoneticPr fontId="3" type="noConversion"/>
  </si>
  <si>
    <t>弹力草</t>
    <phoneticPr fontId="3" type="noConversion"/>
  </si>
  <si>
    <t>月间草</t>
    <phoneticPr fontId="3" type="noConversion"/>
  </si>
  <si>
    <t>彩虹草</t>
    <phoneticPr fontId="3" type="noConversion"/>
  </si>
  <si>
    <t>黑暗花</t>
    <phoneticPr fontId="3" type="noConversion"/>
  </si>
  <si>
    <t>闪光花</t>
    <phoneticPr fontId="3" type="noConversion"/>
  </si>
  <si>
    <t>太阳花</t>
    <phoneticPr fontId="3" type="noConversion"/>
  </si>
  <si>
    <t>灵木的根</t>
    <phoneticPr fontId="3" type="noConversion"/>
  </si>
  <si>
    <t>灵木的枝</t>
    <phoneticPr fontId="3" type="noConversion"/>
  </si>
  <si>
    <t>奇特树的茎</t>
    <phoneticPr fontId="3" type="noConversion"/>
  </si>
  <si>
    <t>赤色蘑菇</t>
    <phoneticPr fontId="3" type="noConversion"/>
  </si>
  <si>
    <t>青色蘑菇</t>
    <phoneticPr fontId="3" type="noConversion"/>
  </si>
  <si>
    <t>七色蘑菇</t>
    <phoneticPr fontId="3" type="noConversion"/>
  </si>
  <si>
    <t>成熟的果实</t>
    <phoneticPr fontId="3" type="noConversion"/>
  </si>
  <si>
    <t>南瓜</t>
    <phoneticPr fontId="3" type="noConversion"/>
  </si>
  <si>
    <t>赤色的魔术丝</t>
    <phoneticPr fontId="3" type="noConversion"/>
  </si>
  <si>
    <t>青色的魔术丝</t>
    <phoneticPr fontId="3" type="noConversion"/>
  </si>
  <si>
    <t>绿色的魔术丝</t>
    <phoneticPr fontId="3" type="noConversion"/>
  </si>
  <si>
    <t>茶色的魔术丝</t>
    <phoneticPr fontId="3" type="noConversion"/>
  </si>
  <si>
    <t>白色的魔术丝</t>
    <phoneticPr fontId="3" type="noConversion"/>
  </si>
  <si>
    <t>黑色的魔术丝</t>
    <phoneticPr fontId="3" type="noConversion"/>
  </si>
  <si>
    <t>七彩的魔术丝</t>
    <phoneticPr fontId="3" type="noConversion"/>
  </si>
  <si>
    <t>兽骨</t>
    <phoneticPr fontId="3" type="noConversion"/>
  </si>
  <si>
    <t>骷髅骨</t>
    <phoneticPr fontId="3" type="noConversion"/>
  </si>
  <si>
    <t>胆石</t>
    <phoneticPr fontId="3" type="noConversion"/>
  </si>
  <si>
    <t>灵石</t>
    <phoneticPr fontId="3" type="noConversion"/>
  </si>
  <si>
    <t>魅灵石</t>
    <phoneticPr fontId="3" type="noConversion"/>
  </si>
  <si>
    <t>水块</t>
    <phoneticPr fontId="3" type="noConversion"/>
  </si>
  <si>
    <t>赤之液</t>
    <phoneticPr fontId="3" type="noConversion"/>
  </si>
  <si>
    <t>青之液</t>
    <phoneticPr fontId="3" type="noConversion"/>
  </si>
  <si>
    <t>黄之液</t>
    <phoneticPr fontId="3" type="noConversion"/>
  </si>
  <si>
    <t>绿之液</t>
    <phoneticPr fontId="3" type="noConversion"/>
  </si>
  <si>
    <t>紫之液</t>
    <phoneticPr fontId="3" type="noConversion"/>
  </si>
  <si>
    <t>酸之液</t>
    <phoneticPr fontId="3" type="noConversion"/>
  </si>
  <si>
    <t>地系魔物骨头</t>
    <phoneticPr fontId="3" type="noConversion"/>
  </si>
  <si>
    <t>水系魔物骨头</t>
    <phoneticPr fontId="3" type="noConversion"/>
  </si>
  <si>
    <t>火系魔物骨头</t>
    <phoneticPr fontId="3" type="noConversion"/>
  </si>
  <si>
    <t>电系魔物骨头</t>
    <phoneticPr fontId="3" type="noConversion"/>
  </si>
  <si>
    <t>圣系魔物骨头</t>
    <phoneticPr fontId="3" type="noConversion"/>
  </si>
  <si>
    <t>暗系魔物骨头</t>
    <phoneticPr fontId="3" type="noConversion"/>
  </si>
  <si>
    <t>地系魔物血液</t>
    <phoneticPr fontId="3" type="noConversion"/>
  </si>
  <si>
    <t>水系魔物血液</t>
    <phoneticPr fontId="3" type="noConversion"/>
  </si>
  <si>
    <t>火系魔物血液</t>
    <phoneticPr fontId="3" type="noConversion"/>
  </si>
  <si>
    <t>电系魔物血液</t>
    <phoneticPr fontId="3" type="noConversion"/>
  </si>
  <si>
    <t>圣系魔物血液</t>
    <phoneticPr fontId="3" type="noConversion"/>
  </si>
  <si>
    <t>暗系魔物血液</t>
    <phoneticPr fontId="3" type="noConversion"/>
  </si>
  <si>
    <t>蜥蜴皮革</t>
    <phoneticPr fontId="3" type="noConversion"/>
  </si>
  <si>
    <t>水兽皮革</t>
    <phoneticPr fontId="3" type="noConversion"/>
  </si>
  <si>
    <t>火兽皮革</t>
    <phoneticPr fontId="3" type="noConversion"/>
  </si>
  <si>
    <t>雷兽皮革</t>
    <phoneticPr fontId="3" type="noConversion"/>
  </si>
  <si>
    <t>水鸟的白皮</t>
    <phoneticPr fontId="3" type="noConversion"/>
  </si>
  <si>
    <t>水兽的鳞片</t>
    <phoneticPr fontId="3" type="noConversion"/>
  </si>
  <si>
    <t>人狼毛皮</t>
    <phoneticPr fontId="3" type="noConversion"/>
  </si>
  <si>
    <t>巨人之皮</t>
    <phoneticPr fontId="3" type="noConversion"/>
  </si>
  <si>
    <t>巨人赤皮</t>
    <phoneticPr fontId="3" type="noConversion"/>
  </si>
  <si>
    <t>巨人青皮</t>
    <phoneticPr fontId="3" type="noConversion"/>
  </si>
  <si>
    <t>柔软的毛皮</t>
    <phoneticPr fontId="3" type="noConversion"/>
  </si>
  <si>
    <t>狐炎兽毛皮</t>
    <phoneticPr fontId="3" type="noConversion"/>
  </si>
  <si>
    <t>龙之皮革</t>
    <phoneticPr fontId="3" type="noConversion"/>
  </si>
  <si>
    <t>腐败的皮革</t>
    <phoneticPr fontId="3" type="noConversion"/>
  </si>
  <si>
    <t>恶魔毛皮</t>
    <phoneticPr fontId="3" type="noConversion"/>
  </si>
  <si>
    <t>腐败的毛皮</t>
    <phoneticPr fontId="3" type="noConversion"/>
  </si>
  <si>
    <t>水鸟的羽毛</t>
    <phoneticPr fontId="3" type="noConversion"/>
  </si>
  <si>
    <t>冰鸟的羽毛</t>
    <phoneticPr fontId="3" type="noConversion"/>
  </si>
  <si>
    <t>震动羽翼</t>
    <phoneticPr fontId="3" type="noConversion"/>
  </si>
  <si>
    <t>大天使羽翼</t>
    <phoneticPr fontId="3" type="noConversion"/>
  </si>
  <si>
    <t>蝙蝠羽翼</t>
    <phoneticPr fontId="3" type="noConversion"/>
  </si>
  <si>
    <t>黑蝙蝠羽翼</t>
    <phoneticPr fontId="3" type="noConversion"/>
  </si>
  <si>
    <t>睡魔羽翼</t>
    <phoneticPr fontId="3" type="noConversion"/>
  </si>
  <si>
    <t>精灵女王羽翼</t>
    <phoneticPr fontId="3" type="noConversion"/>
  </si>
  <si>
    <t>石像鬼羽翼</t>
    <phoneticPr fontId="3" type="noConversion"/>
  </si>
  <si>
    <t>昆虫躯壳</t>
    <phoneticPr fontId="3" type="noConversion"/>
  </si>
  <si>
    <t>大型昆虫躯壳</t>
    <phoneticPr fontId="3" type="noConversion"/>
  </si>
  <si>
    <t>天使的桃羽</t>
    <phoneticPr fontId="3" type="noConversion"/>
  </si>
  <si>
    <t>天使的黑羽</t>
    <phoneticPr fontId="3" type="noConversion"/>
  </si>
  <si>
    <t>天使的紫羽</t>
    <phoneticPr fontId="3" type="noConversion"/>
  </si>
  <si>
    <t>天使的黄羽</t>
    <phoneticPr fontId="3" type="noConversion"/>
  </si>
  <si>
    <t>鬼爪</t>
    <phoneticPr fontId="3" type="noConversion"/>
  </si>
  <si>
    <t>人狼爪</t>
    <phoneticPr fontId="3" type="noConversion"/>
  </si>
  <si>
    <t>蜥蜴爪</t>
    <phoneticPr fontId="3" type="noConversion"/>
  </si>
  <si>
    <t>火兽爪</t>
    <phoneticPr fontId="3" type="noConversion"/>
  </si>
  <si>
    <t>雷兽爪</t>
    <phoneticPr fontId="3" type="noConversion"/>
  </si>
  <si>
    <t>大型昆虫爪</t>
    <phoneticPr fontId="3" type="noConversion"/>
  </si>
  <si>
    <t>恶魔爪</t>
    <phoneticPr fontId="3" type="noConversion"/>
  </si>
  <si>
    <t>狐炎兽爪</t>
    <phoneticPr fontId="3" type="noConversion"/>
  </si>
  <si>
    <t>蛇龟爪</t>
    <phoneticPr fontId="3" type="noConversion"/>
  </si>
  <si>
    <t>龙爪</t>
    <phoneticPr fontId="3" type="noConversion"/>
  </si>
  <si>
    <t>腐败爪</t>
    <phoneticPr fontId="3" type="noConversion"/>
  </si>
  <si>
    <t>鬼牙</t>
    <phoneticPr fontId="3" type="noConversion"/>
  </si>
  <si>
    <t>蜥蜴牙</t>
    <phoneticPr fontId="3" type="noConversion"/>
  </si>
  <si>
    <t>火兽牙</t>
    <phoneticPr fontId="3" type="noConversion"/>
  </si>
  <si>
    <t>雷兽牙</t>
    <phoneticPr fontId="3" type="noConversion"/>
  </si>
  <si>
    <t>水兽牙</t>
    <phoneticPr fontId="3" type="noConversion"/>
  </si>
  <si>
    <t>巨大鱼牙</t>
    <phoneticPr fontId="3" type="noConversion"/>
  </si>
  <si>
    <t>蝙蝠牙</t>
    <phoneticPr fontId="3" type="noConversion"/>
  </si>
  <si>
    <t>黑蝙蝠牙</t>
    <phoneticPr fontId="3" type="noConversion"/>
  </si>
  <si>
    <t>狐炎兽牙</t>
    <phoneticPr fontId="3" type="noConversion"/>
  </si>
  <si>
    <t>蛇龟牙</t>
    <phoneticPr fontId="3" type="noConversion"/>
  </si>
  <si>
    <t>龙牙</t>
    <phoneticPr fontId="3" type="noConversion"/>
  </si>
  <si>
    <t>腐败牙</t>
    <phoneticPr fontId="3" type="noConversion"/>
  </si>
  <si>
    <t>粉色带有魔法的金属</t>
    <phoneticPr fontId="3" type="noConversion"/>
  </si>
  <si>
    <t>纯度很高的稀有金属</t>
    <phoneticPr fontId="3" type="noConversion"/>
  </si>
  <si>
    <t>房屋升级所需的木材</t>
    <phoneticPr fontId="3" type="noConversion"/>
  </si>
  <si>
    <t>品质高的房屋升级所需的木材</t>
    <phoneticPr fontId="3" type="noConversion"/>
  </si>
  <si>
    <t>高品质的房屋升级所需的木材</t>
    <phoneticPr fontId="3" type="noConversion"/>
  </si>
  <si>
    <t>顶级品质房屋升级所需的木材</t>
    <phoneticPr fontId="3" type="noConversion"/>
  </si>
  <si>
    <t>高级植物的树枝</t>
    <phoneticPr fontId="3" type="noConversion"/>
  </si>
  <si>
    <t>家具制作需要的木材</t>
    <phoneticPr fontId="3" type="noConversion"/>
  </si>
  <si>
    <t>家具制作需要的优质木材</t>
    <phoneticPr fontId="3" type="noConversion"/>
  </si>
  <si>
    <t>家具制作需要的高级木材</t>
    <phoneticPr fontId="3" type="noConversion"/>
  </si>
  <si>
    <t>家具制作需要的顶级木材</t>
    <phoneticPr fontId="3" type="noConversion"/>
  </si>
  <si>
    <t>香气迷人的植物采集的叶子</t>
    <phoneticPr fontId="3" type="noConversion"/>
  </si>
  <si>
    <t>轻盈植物采集的叶子</t>
    <phoneticPr fontId="3" type="noConversion"/>
  </si>
  <si>
    <t>水边生长植物采集的叶子</t>
    <phoneticPr fontId="3" type="noConversion"/>
  </si>
  <si>
    <t>白色珍惜植物采集的叶子</t>
    <phoneticPr fontId="3" type="noConversion"/>
  </si>
  <si>
    <t>完全枯萎的植物</t>
    <phoneticPr fontId="3" type="noConversion"/>
  </si>
  <si>
    <t>杂草晒干后收集而成</t>
    <phoneticPr fontId="3" type="noConversion"/>
  </si>
  <si>
    <t>树海里特殊植物生长的具有弹力的茎</t>
    <phoneticPr fontId="3" type="noConversion"/>
  </si>
  <si>
    <t>随着时间而改变颜色的草</t>
    <phoneticPr fontId="3" type="noConversion"/>
  </si>
  <si>
    <t>突变而生的具有七彩颜色的草</t>
    <phoneticPr fontId="3" type="noConversion"/>
  </si>
  <si>
    <t>黑色的花朵生长在阴暗处</t>
    <phoneticPr fontId="3" type="noConversion"/>
  </si>
  <si>
    <t>向着太阳生长的花朵</t>
    <phoneticPr fontId="3" type="noConversion"/>
  </si>
  <si>
    <t>会闪光突然吓你一跳</t>
    <phoneticPr fontId="3" type="noConversion"/>
  </si>
  <si>
    <t>灵木的根生长到地表采集到的根</t>
    <phoneticPr fontId="3" type="noConversion"/>
  </si>
  <si>
    <t>爬到灵木的枝干上采集的树枝</t>
    <phoneticPr fontId="3" type="noConversion"/>
  </si>
  <si>
    <t>奇怪的树奇怪的茎</t>
    <phoneticPr fontId="3" type="noConversion"/>
  </si>
  <si>
    <t>森林内生长的赤色蘑菇</t>
    <phoneticPr fontId="3" type="noConversion"/>
  </si>
  <si>
    <t>森林内生长的青色蘑菇</t>
    <phoneticPr fontId="3" type="noConversion"/>
  </si>
  <si>
    <t>特别稀有的七彩蘑菇</t>
    <phoneticPr fontId="3" type="noConversion"/>
  </si>
  <si>
    <t>熟透的果子掉在地上收集而来</t>
    <phoneticPr fontId="3" type="noConversion"/>
  </si>
  <si>
    <t>味道鲜美长相良好的南瓜</t>
    <phoneticPr fontId="3" type="noConversion"/>
  </si>
  <si>
    <t>具有特殊魔力的赤色丝带</t>
    <phoneticPr fontId="3" type="noConversion"/>
  </si>
  <si>
    <t>具有特殊魔力的青色丝带</t>
    <phoneticPr fontId="3" type="noConversion"/>
  </si>
  <si>
    <t>具有特殊魔力的绿色丝带</t>
    <phoneticPr fontId="3" type="noConversion"/>
  </si>
  <si>
    <t>具有特殊魔力的茶色丝带</t>
    <phoneticPr fontId="3" type="noConversion"/>
  </si>
  <si>
    <t>具有特殊魔力的白色丝带</t>
    <phoneticPr fontId="3" type="noConversion"/>
  </si>
  <si>
    <t>具有特殊魔力的黑色丝带</t>
    <phoneticPr fontId="3" type="noConversion"/>
  </si>
  <si>
    <t>具有特殊魔力的七彩丝带</t>
    <phoneticPr fontId="3" type="noConversion"/>
  </si>
  <si>
    <t>泥土中腐败的野兽骨头</t>
    <phoneticPr fontId="3" type="noConversion"/>
  </si>
  <si>
    <t>绮丽外形的骨头残骸</t>
    <phoneticPr fontId="3" type="noConversion"/>
  </si>
  <si>
    <t>埋于地下的地兽骨头</t>
    <phoneticPr fontId="3" type="noConversion"/>
  </si>
  <si>
    <t>埋于地下的水兽骨头</t>
    <phoneticPr fontId="3" type="noConversion"/>
  </si>
  <si>
    <t>埋于地下的火兽骨头</t>
    <phoneticPr fontId="3" type="noConversion"/>
  </si>
  <si>
    <t>埋于地下的雷兽骨头</t>
    <phoneticPr fontId="3" type="noConversion"/>
  </si>
  <si>
    <t>埋于地下的圣兽骨头</t>
    <phoneticPr fontId="3" type="noConversion"/>
  </si>
  <si>
    <t>埋于地下的暗兽骨头</t>
    <phoneticPr fontId="3" type="noConversion"/>
  </si>
  <si>
    <t>埋于地下的魔物骨头</t>
    <phoneticPr fontId="3" type="noConversion"/>
  </si>
  <si>
    <t>外形奇特的石头</t>
    <phoneticPr fontId="3" type="noConversion"/>
  </si>
  <si>
    <t>注入灵力的石头</t>
    <phoneticPr fontId="3" type="noConversion"/>
  </si>
  <si>
    <t>注入魅灵力的石头</t>
    <phoneticPr fontId="3" type="noConversion"/>
  </si>
  <si>
    <t>水和空气凝结而成</t>
    <phoneticPr fontId="3" type="noConversion"/>
  </si>
  <si>
    <t>魔神留下的赤色液体</t>
    <phoneticPr fontId="3" type="noConversion"/>
  </si>
  <si>
    <t>魔神留下的青色液体</t>
    <phoneticPr fontId="3" type="noConversion"/>
  </si>
  <si>
    <t>魔神留下的黄色液体</t>
    <phoneticPr fontId="3" type="noConversion"/>
  </si>
  <si>
    <t>魔神留下的绿色液体</t>
    <phoneticPr fontId="3" type="noConversion"/>
  </si>
  <si>
    <t>魔神留下的紫色液体</t>
    <phoneticPr fontId="3" type="noConversion"/>
  </si>
  <si>
    <t>魔神留下的带有腐蚀性的液体</t>
    <phoneticPr fontId="3" type="noConversion"/>
  </si>
  <si>
    <t>地兽身上采集的血液</t>
    <phoneticPr fontId="3" type="noConversion"/>
  </si>
  <si>
    <t>水兽身上采集的血液</t>
    <phoneticPr fontId="3" type="noConversion"/>
  </si>
  <si>
    <t>火兽身上采集的血液</t>
    <phoneticPr fontId="3" type="noConversion"/>
  </si>
  <si>
    <t>雷兽身上采集的血液</t>
    <phoneticPr fontId="3" type="noConversion"/>
  </si>
  <si>
    <t>圣兽身上采集的血液</t>
    <phoneticPr fontId="3" type="noConversion"/>
  </si>
  <si>
    <t>暗兽身上采集的血液</t>
    <phoneticPr fontId="3" type="noConversion"/>
  </si>
  <si>
    <t>魔物身上采集的血液</t>
    <phoneticPr fontId="3" type="noConversion"/>
  </si>
  <si>
    <t>从蜥蜴身上剥下来的皮革</t>
    <phoneticPr fontId="3" type="noConversion"/>
  </si>
  <si>
    <t>从水兽身上剥下来的皮革</t>
    <phoneticPr fontId="3" type="noConversion"/>
  </si>
  <si>
    <t>从火兽身上剥下来的皮革</t>
    <phoneticPr fontId="3" type="noConversion"/>
  </si>
  <si>
    <t>从雷兽身上剥下来的皮革</t>
    <phoneticPr fontId="3" type="noConversion"/>
  </si>
  <si>
    <t>从珍惜的水鸟上剥下来的白色皮革</t>
    <phoneticPr fontId="3" type="noConversion"/>
  </si>
  <si>
    <t>水兽逃跑时留下的鳞片</t>
    <phoneticPr fontId="3" type="noConversion"/>
  </si>
  <si>
    <t>从人狼身上剥下来的毛皮</t>
    <phoneticPr fontId="3" type="noConversion"/>
  </si>
  <si>
    <t>材料等级</t>
    <phoneticPr fontId="3" type="noConversion"/>
  </si>
  <si>
    <t>巨人身上剥下的毛皮</t>
    <phoneticPr fontId="3" type="noConversion"/>
  </si>
  <si>
    <t>赤色巨人身上剥下的毛皮</t>
    <phoneticPr fontId="3" type="noConversion"/>
  </si>
  <si>
    <t>青色巨人身上剥下的毛皮</t>
    <phoneticPr fontId="3" type="noConversion"/>
  </si>
  <si>
    <t>手感优良的毛皮</t>
    <phoneticPr fontId="3" type="noConversion"/>
  </si>
  <si>
    <t>强力狐炎兽的毛皮</t>
    <phoneticPr fontId="3" type="noConversion"/>
  </si>
  <si>
    <t>巨龙身上剥下的皮革</t>
    <phoneticPr fontId="3" type="noConversion"/>
  </si>
  <si>
    <t>在石壁下腐烂的皮革</t>
    <phoneticPr fontId="3" type="noConversion"/>
  </si>
  <si>
    <t>在石壁下腐烂的毛皮</t>
    <phoneticPr fontId="3" type="noConversion"/>
  </si>
  <si>
    <t>恶魔的毛皮</t>
    <phoneticPr fontId="3" type="noConversion"/>
  </si>
  <si>
    <t>在水边活动的水鸟羽毛</t>
    <phoneticPr fontId="3" type="noConversion"/>
  </si>
  <si>
    <t>具有超强冰冻能力的冰鸟的羽毛</t>
    <phoneticPr fontId="3" type="noConversion"/>
  </si>
  <si>
    <r>
      <rPr>
        <sz val="10"/>
        <color theme="1"/>
        <rFont val="宋体"/>
        <family val="3"/>
        <charset val="134"/>
      </rPr>
      <t>会突然发出震动的羽毛</t>
    </r>
    <r>
      <rPr>
        <sz val="10"/>
        <color theme="1"/>
        <rFont val="Arial"/>
        <family val="2"/>
      </rPr>
      <t xml:space="preserve"> </t>
    </r>
    <phoneticPr fontId="3" type="noConversion"/>
  </si>
  <si>
    <t>八位天使蜕下来的羽毛</t>
    <phoneticPr fontId="3" type="noConversion"/>
  </si>
  <si>
    <t>羽翼的边缘具有锐利的爪尖</t>
    <phoneticPr fontId="3" type="noConversion"/>
  </si>
  <si>
    <t>具有很多锐利爪尖的黑蝙蝠羽翼</t>
    <phoneticPr fontId="3" type="noConversion"/>
  </si>
  <si>
    <t>黑暗睡魔的羽翼</t>
    <phoneticPr fontId="3" type="noConversion"/>
  </si>
  <si>
    <t>顽强的石像兵的羽翼</t>
    <phoneticPr fontId="3" type="noConversion"/>
  </si>
  <si>
    <t>细长的精灵女王羽翼</t>
    <phoneticPr fontId="3" type="noConversion"/>
  </si>
  <si>
    <t>从死去的昆虫尸体上剥下的躯壳</t>
    <phoneticPr fontId="3" type="noConversion"/>
  </si>
  <si>
    <t>从巨大昆虫尸体上剥下的躯壳</t>
    <phoneticPr fontId="3" type="noConversion"/>
  </si>
  <si>
    <t>非常绚烂的天使羽毛</t>
    <phoneticPr fontId="3" type="noConversion"/>
  </si>
  <si>
    <t>狩猎获得的恶鬼的爪子</t>
    <phoneticPr fontId="3" type="noConversion"/>
  </si>
  <si>
    <t>狩猎获得的人狼的爪子</t>
    <phoneticPr fontId="3" type="noConversion"/>
  </si>
  <si>
    <t>狩猎获得的蜥蜴的爪子</t>
    <phoneticPr fontId="3" type="noConversion"/>
  </si>
  <si>
    <t>狩猎获得的火兽的爪子</t>
    <phoneticPr fontId="3" type="noConversion"/>
  </si>
  <si>
    <t>狩猎获得的雷兽的爪子</t>
    <phoneticPr fontId="3" type="noConversion"/>
  </si>
  <si>
    <t>狩猎获得的大型昆虫的爪子</t>
    <phoneticPr fontId="3" type="noConversion"/>
  </si>
  <si>
    <t>狩猎获得的恶魔的爪子</t>
    <phoneticPr fontId="3" type="noConversion"/>
  </si>
  <si>
    <t>狩猎获得的狐炎兽的爪子</t>
    <phoneticPr fontId="3" type="noConversion"/>
  </si>
  <si>
    <t>狩猎获得的蛇龟的爪子</t>
    <phoneticPr fontId="3" type="noConversion"/>
  </si>
  <si>
    <t>狩猎获得的龙爪</t>
    <phoneticPr fontId="3" type="noConversion"/>
  </si>
  <si>
    <t>从泥土里挖掘出来的腐败的爪子</t>
    <phoneticPr fontId="3" type="noConversion"/>
  </si>
  <si>
    <t>恶鬼的牙齿</t>
    <phoneticPr fontId="3" type="noConversion"/>
  </si>
  <si>
    <t>蜥蜴的牙齿</t>
    <phoneticPr fontId="3" type="noConversion"/>
  </si>
  <si>
    <t>火兽的牙齿</t>
    <phoneticPr fontId="3" type="noConversion"/>
  </si>
  <si>
    <t>雷兽的牙齿</t>
    <phoneticPr fontId="3" type="noConversion"/>
  </si>
  <si>
    <t>水兽的牙齿</t>
    <phoneticPr fontId="3" type="noConversion"/>
  </si>
  <si>
    <t>深海巨鱼的牙齿</t>
    <phoneticPr fontId="3" type="noConversion"/>
  </si>
  <si>
    <t>蝙蝠的牙齿</t>
    <phoneticPr fontId="3" type="noConversion"/>
  </si>
  <si>
    <t>黑蝙蝠的牙齿</t>
    <phoneticPr fontId="3" type="noConversion"/>
  </si>
  <si>
    <t>狐炎兽的牙齿</t>
    <phoneticPr fontId="3" type="noConversion"/>
  </si>
  <si>
    <t>蛇龟的牙齿</t>
    <phoneticPr fontId="3" type="noConversion"/>
  </si>
  <si>
    <t>龙牙</t>
    <phoneticPr fontId="3" type="noConversion"/>
  </si>
  <si>
    <t>泥土里挖掘出来的腐败的牙齿</t>
    <phoneticPr fontId="3" type="noConversion"/>
  </si>
  <si>
    <t>地精魂片</t>
    <phoneticPr fontId="3" type="noConversion"/>
  </si>
  <si>
    <t>水精魂片</t>
    <phoneticPr fontId="3" type="noConversion"/>
  </si>
  <si>
    <t>火精魂片</t>
    <phoneticPr fontId="3" type="noConversion"/>
  </si>
  <si>
    <t>雷精魂片</t>
    <phoneticPr fontId="3" type="noConversion"/>
  </si>
  <si>
    <t>灵魂片</t>
    <phoneticPr fontId="3" type="noConversion"/>
  </si>
  <si>
    <t>魅灵魂片</t>
    <phoneticPr fontId="3" type="noConversion"/>
  </si>
  <si>
    <t>天使魂片</t>
    <phoneticPr fontId="3" type="noConversion"/>
  </si>
  <si>
    <t>睡魔魂片</t>
    <phoneticPr fontId="3" type="noConversion"/>
  </si>
  <si>
    <t>恶魔魂片</t>
    <phoneticPr fontId="3" type="noConversion"/>
  </si>
  <si>
    <t>万能魂片</t>
    <phoneticPr fontId="3" type="noConversion"/>
  </si>
  <si>
    <t>女战士的秘药</t>
    <phoneticPr fontId="3" type="noConversion"/>
  </si>
  <si>
    <t>女战士的甘蜜</t>
    <phoneticPr fontId="3" type="noConversion"/>
  </si>
  <si>
    <t>水晶眼泪</t>
    <phoneticPr fontId="3" type="noConversion"/>
  </si>
  <si>
    <t>赤色的水晶</t>
    <phoneticPr fontId="3" type="noConversion"/>
  </si>
  <si>
    <t>青色的水晶</t>
    <phoneticPr fontId="3" type="noConversion"/>
  </si>
  <si>
    <t>黄色的水晶</t>
    <phoneticPr fontId="3" type="noConversion"/>
  </si>
  <si>
    <t>紫色的水晶</t>
    <phoneticPr fontId="3" type="noConversion"/>
  </si>
  <si>
    <t>精灵女王的神珠</t>
    <phoneticPr fontId="3" type="noConversion"/>
  </si>
  <si>
    <t>天使的神珠</t>
    <phoneticPr fontId="3" type="noConversion"/>
  </si>
  <si>
    <t>歪魔的神珠</t>
    <phoneticPr fontId="3" type="noConversion"/>
  </si>
  <si>
    <t>魔神的神珠</t>
    <phoneticPr fontId="3" type="noConversion"/>
  </si>
  <si>
    <t>龙魂的神珠</t>
    <phoneticPr fontId="3" type="noConversion"/>
  </si>
  <si>
    <t>西方神殿的法印</t>
    <phoneticPr fontId="3" type="noConversion"/>
  </si>
  <si>
    <t>白石粉</t>
    <phoneticPr fontId="3" type="noConversion"/>
  </si>
  <si>
    <t>超级方便面</t>
    <phoneticPr fontId="3" type="noConversion"/>
  </si>
  <si>
    <t>干燥的草药</t>
    <phoneticPr fontId="3" type="noConversion"/>
  </si>
  <si>
    <t>金色的棒子</t>
    <phoneticPr fontId="3" type="noConversion"/>
  </si>
  <si>
    <t>寄宿地精能力的魂片</t>
    <phoneticPr fontId="3" type="noConversion"/>
  </si>
  <si>
    <t>寄宿水精能力的魂片</t>
    <phoneticPr fontId="3" type="noConversion"/>
  </si>
  <si>
    <t>寄宿火精能力的魂片</t>
    <phoneticPr fontId="3" type="noConversion"/>
  </si>
  <si>
    <t>寄宿雷精能力的魂片</t>
    <phoneticPr fontId="3" type="noConversion"/>
  </si>
  <si>
    <t>注入灵力的魂片</t>
    <phoneticPr fontId="3" type="noConversion"/>
  </si>
  <si>
    <t>注入魅灵力的魂片</t>
    <phoneticPr fontId="3" type="noConversion"/>
  </si>
  <si>
    <t>寄宿天使能力的魂片</t>
    <phoneticPr fontId="3" type="noConversion"/>
  </si>
  <si>
    <t>寄宿睡魔能力的魂片</t>
    <phoneticPr fontId="3" type="noConversion"/>
  </si>
  <si>
    <t>寄宿恶魔能力的魂片</t>
    <phoneticPr fontId="3" type="noConversion"/>
  </si>
  <si>
    <t>四重属性混合而成的魂片</t>
    <phoneticPr fontId="3" type="noConversion"/>
  </si>
  <si>
    <t>体力提高的秘药</t>
    <phoneticPr fontId="3" type="noConversion"/>
  </si>
  <si>
    <t>强力的秘药</t>
    <phoneticPr fontId="3" type="noConversion"/>
  </si>
  <si>
    <t>体力提高的秘药</t>
    <phoneticPr fontId="3" type="noConversion"/>
  </si>
  <si>
    <t>终极秘药</t>
    <phoneticPr fontId="3" type="noConversion"/>
  </si>
  <si>
    <t>女性战士分泌的甘蜜</t>
    <phoneticPr fontId="3" type="noConversion"/>
  </si>
  <si>
    <t>水精灵泪珠凝结成的眼泪</t>
    <phoneticPr fontId="3" type="noConversion"/>
  </si>
  <si>
    <t>用途类型</t>
    <phoneticPr fontId="3" type="noConversion"/>
  </si>
  <si>
    <t>蓝色的缌矿</t>
    <phoneticPr fontId="3" type="noConversion"/>
  </si>
  <si>
    <t>蓝缌片</t>
    <phoneticPr fontId="3" type="noConversion"/>
  </si>
  <si>
    <t>沙盘缌片</t>
    <phoneticPr fontId="3" type="noConversion"/>
  </si>
  <si>
    <t>火之缌片</t>
    <phoneticPr fontId="3" type="noConversion"/>
  </si>
  <si>
    <t>风之缌片</t>
    <phoneticPr fontId="3" type="noConversion"/>
  </si>
  <si>
    <t>沙盘缌矿</t>
    <phoneticPr fontId="3" type="noConversion"/>
  </si>
  <si>
    <t>火之缌矿</t>
    <phoneticPr fontId="3" type="noConversion"/>
  </si>
  <si>
    <t>风之缌矿</t>
    <phoneticPr fontId="3" type="noConversion"/>
  </si>
  <si>
    <t>发出赤色火焰的水晶</t>
    <phoneticPr fontId="3" type="noConversion"/>
  </si>
  <si>
    <t>闪耀青色光芒的水晶</t>
    <phoneticPr fontId="3" type="noConversion"/>
  </si>
  <si>
    <t>闪耀黄色光芒的水晶</t>
    <phoneticPr fontId="3" type="noConversion"/>
  </si>
  <si>
    <t>闪耀紫色光芒的水晶</t>
    <phoneticPr fontId="3" type="noConversion"/>
  </si>
  <si>
    <t>精灵女王身上取得的神奇魔力的珠子</t>
    <phoneticPr fontId="3" type="noConversion"/>
  </si>
  <si>
    <t>天使的身上取得的神奇魔力的珠子</t>
    <phoneticPr fontId="3" type="noConversion"/>
  </si>
  <si>
    <t>歪魔神圣取得的神奇魔力的珠子</t>
    <phoneticPr fontId="3" type="noConversion"/>
  </si>
  <si>
    <t>魔神身上取得的神奇魔力的珠子</t>
    <phoneticPr fontId="3" type="noConversion"/>
  </si>
  <si>
    <t>龙的魂魄凝聚而成的神珠</t>
    <phoneticPr fontId="3" type="noConversion"/>
  </si>
  <si>
    <t>西方光之神殿的封印法印</t>
    <phoneticPr fontId="3" type="noConversion"/>
  </si>
  <si>
    <t>质地纯白的粉末</t>
    <phoneticPr fontId="3" type="noConversion"/>
  </si>
  <si>
    <t>超级没有营养的方便面</t>
    <phoneticPr fontId="3" type="noConversion"/>
  </si>
  <si>
    <t>草药晒干捆绑而成</t>
    <phoneticPr fontId="3" type="noConversion"/>
  </si>
  <si>
    <t>棒子？？？</t>
    <phoneticPr fontId="3" type="noConversion"/>
  </si>
  <si>
    <t>IC0911</t>
  </si>
  <si>
    <t>IC0911</t>
    <phoneticPr fontId="3" type="noConversion"/>
  </si>
  <si>
    <t>IC0911</t>
    <phoneticPr fontId="3" type="noConversion"/>
  </si>
  <si>
    <t>IC0614</t>
  </si>
  <si>
    <t>IC0627</t>
  </si>
  <si>
    <t>IC0920</t>
  </si>
  <si>
    <t>IC0921</t>
  </si>
  <si>
    <t>IC0912</t>
  </si>
  <si>
    <t>IC0915</t>
  </si>
  <si>
    <t>IC0914</t>
  </si>
  <si>
    <t>IC0916</t>
  </si>
  <si>
    <t>IC0913</t>
  </si>
  <si>
    <t>IC0917</t>
  </si>
  <si>
    <t>IC0918</t>
  </si>
  <si>
    <t>IC0919</t>
  </si>
  <si>
    <t>IC0923</t>
  </si>
  <si>
    <t>IC0922</t>
  </si>
  <si>
    <t>IC0931</t>
  </si>
  <si>
    <t>IC0936</t>
  </si>
  <si>
    <t>IC0937</t>
  </si>
  <si>
    <t>IC0938</t>
  </si>
  <si>
    <t>IC0939</t>
  </si>
  <si>
    <t>IC0940</t>
  </si>
  <si>
    <t>IC0601</t>
  </si>
  <si>
    <t>IC0952</t>
    <phoneticPr fontId="3" type="noConversion"/>
  </si>
  <si>
    <t>IC0602</t>
  </si>
  <si>
    <t>IC0988</t>
  </si>
  <si>
    <t>IC0956</t>
  </si>
  <si>
    <t>IC0968</t>
  </si>
  <si>
    <t>IC0959</t>
  </si>
  <si>
    <t>IC0960</t>
  </si>
  <si>
    <t>IC0957</t>
  </si>
  <si>
    <t>IC0958</t>
  </si>
  <si>
    <t>IC0946</t>
  </si>
  <si>
    <t>IC0941</t>
  </si>
  <si>
    <t>IC0963</t>
  </si>
  <si>
    <t>IC0962</t>
  </si>
  <si>
    <t>IC0964</t>
  </si>
  <si>
    <t>IC0961</t>
  </si>
  <si>
    <t>IC0965</t>
  </si>
  <si>
    <t>IC0966</t>
  </si>
  <si>
    <t>IC0967</t>
  </si>
  <si>
    <t>IC0971</t>
  </si>
  <si>
    <t>IC0972</t>
  </si>
  <si>
    <t>IC0973</t>
  </si>
  <si>
    <t>IC0974</t>
  </si>
  <si>
    <t>IC0975</t>
  </si>
  <si>
    <t>IC0976</t>
  </si>
  <si>
    <t>IC0977</t>
  </si>
  <si>
    <t>IC0978</t>
  </si>
  <si>
    <t>IC0620</t>
    <phoneticPr fontId="3" type="noConversion"/>
  </si>
  <si>
    <t>IC0611</t>
  </si>
  <si>
    <t>IC0612</t>
  </si>
  <si>
    <t>IC0613</t>
  </si>
  <si>
    <t>IC0625</t>
  </si>
  <si>
    <t>IC0621</t>
  </si>
  <si>
    <t>IC0622</t>
  </si>
  <si>
    <t>IC0624</t>
  </si>
  <si>
    <t>IC0623</t>
  </si>
  <si>
    <t>IC0626</t>
  </si>
  <si>
    <t>cost</t>
    <phoneticPr fontId="3" type="noConversion"/>
  </si>
  <si>
    <t>IC0671</t>
  </si>
  <si>
    <t>IC0661</t>
  </si>
  <si>
    <t>IC0670</t>
    <phoneticPr fontId="3" type="noConversion"/>
  </si>
  <si>
    <t>IC0669</t>
  </si>
  <si>
    <t>IC0669</t>
    <phoneticPr fontId="3" type="noConversion"/>
  </si>
  <si>
    <t>IC0662</t>
  </si>
  <si>
    <t>IC0662</t>
    <phoneticPr fontId="3" type="noConversion"/>
  </si>
  <si>
    <t>IC0666</t>
  </si>
  <si>
    <t>IC0678</t>
  </si>
  <si>
    <t>IC0702</t>
    <phoneticPr fontId="3" type="noConversion"/>
  </si>
  <si>
    <t>IC0701</t>
    <phoneticPr fontId="3" type="noConversion"/>
  </si>
  <si>
    <t>IC0703</t>
  </si>
  <si>
    <t>IC0717</t>
  </si>
  <si>
    <t>IC0717</t>
    <phoneticPr fontId="3" type="noConversion"/>
  </si>
  <si>
    <t>IC0707</t>
  </si>
  <si>
    <t>IC0716</t>
  </si>
  <si>
    <t>IC0691</t>
  </si>
  <si>
    <t>IC0714</t>
  </si>
  <si>
    <t>IC0715</t>
  </si>
  <si>
    <t>IC0731</t>
    <phoneticPr fontId="3" type="noConversion"/>
  </si>
  <si>
    <t>IC0732</t>
  </si>
  <si>
    <t>IC0734</t>
  </si>
  <si>
    <t>IC0735</t>
    <phoneticPr fontId="3" type="noConversion"/>
  </si>
  <si>
    <t>IC0737</t>
  </si>
  <si>
    <t>IC0738</t>
  </si>
  <si>
    <t>IC0732</t>
    <phoneticPr fontId="3" type="noConversion"/>
  </si>
  <si>
    <t>IC0737</t>
    <phoneticPr fontId="3" type="noConversion"/>
  </si>
  <si>
    <t>IC0731</t>
    <phoneticPr fontId="3" type="noConversion"/>
  </si>
  <si>
    <t>IC0738</t>
    <phoneticPr fontId="3" type="noConversion"/>
  </si>
  <si>
    <t>IC0761</t>
    <phoneticPr fontId="3" type="noConversion"/>
  </si>
  <si>
    <t>IC0765</t>
    <phoneticPr fontId="3" type="noConversion"/>
  </si>
  <si>
    <t>IC0764</t>
    <phoneticPr fontId="3" type="noConversion"/>
  </si>
  <si>
    <t>IC0768</t>
    <phoneticPr fontId="3" type="noConversion"/>
  </si>
  <si>
    <t>IC0775</t>
    <phoneticPr fontId="3" type="noConversion"/>
  </si>
  <si>
    <t>IC0763</t>
    <phoneticPr fontId="3" type="noConversion"/>
  </si>
  <si>
    <t>IC0763</t>
    <phoneticPr fontId="3" type="noConversion"/>
  </si>
  <si>
    <t>IC0762</t>
    <phoneticPr fontId="3" type="noConversion"/>
  </si>
  <si>
    <t>IC0761</t>
    <phoneticPr fontId="3" type="noConversion"/>
  </si>
  <si>
    <t>IC0841</t>
  </si>
  <si>
    <t>IC0842</t>
  </si>
  <si>
    <t>IC0843</t>
  </si>
  <si>
    <t>IC0844</t>
    <phoneticPr fontId="3" type="noConversion"/>
  </si>
  <si>
    <t>IC0845</t>
  </si>
  <si>
    <t>IC0845</t>
    <phoneticPr fontId="3" type="noConversion"/>
  </si>
  <si>
    <t>IC0847</t>
    <phoneticPr fontId="3" type="noConversion"/>
  </si>
  <si>
    <t>IC0850</t>
    <phoneticPr fontId="3" type="noConversion"/>
  </si>
  <si>
    <t>IC0847</t>
    <phoneticPr fontId="3" type="noConversion"/>
  </si>
  <si>
    <t>IC0877</t>
    <phoneticPr fontId="3" type="noConversion"/>
  </si>
  <si>
    <t>IC0887</t>
    <phoneticPr fontId="3" type="noConversion"/>
  </si>
  <si>
    <t>IC0890</t>
    <phoneticPr fontId="3" type="noConversion"/>
  </si>
  <si>
    <t>IC0889</t>
    <phoneticPr fontId="3" type="noConversion"/>
  </si>
  <si>
    <t>IC0892</t>
    <phoneticPr fontId="3" type="noConversion"/>
  </si>
  <si>
    <t>IC0893</t>
    <phoneticPr fontId="3" type="noConversion"/>
  </si>
  <si>
    <t>IC0894</t>
    <phoneticPr fontId="3" type="noConversion"/>
  </si>
  <si>
    <t>IC0895</t>
    <phoneticPr fontId="3" type="noConversion"/>
  </si>
  <si>
    <t>IC0901</t>
    <phoneticPr fontId="3" type="noConversion"/>
  </si>
  <si>
    <t>IC0902</t>
    <phoneticPr fontId="3" type="noConversion"/>
  </si>
  <si>
    <t>IC0905</t>
    <phoneticPr fontId="3" type="noConversion"/>
  </si>
  <si>
    <t>IC0906</t>
    <phoneticPr fontId="3" type="noConversion"/>
  </si>
  <si>
    <t>IC0907</t>
    <phoneticPr fontId="3" type="noConversion"/>
  </si>
  <si>
    <t>IC0981</t>
    <phoneticPr fontId="3" type="noConversion"/>
  </si>
  <si>
    <t>IC0750</t>
    <phoneticPr fontId="3" type="noConversion"/>
  </si>
  <si>
    <t>IC0751</t>
    <phoneticPr fontId="3" type="noConversion"/>
  </si>
  <si>
    <t>IC0753</t>
    <phoneticPr fontId="3" type="noConversion"/>
  </si>
  <si>
    <t>IC0953</t>
    <phoneticPr fontId="3" type="noConversion"/>
  </si>
  <si>
    <t>per</t>
    <phoneticPr fontId="3" type="noConversion"/>
  </si>
  <si>
    <t>合成等级</t>
    <phoneticPr fontId="3" type="noConversion"/>
  </si>
  <si>
    <t>lv</t>
    <phoneticPr fontId="3" type="noConversion"/>
  </si>
  <si>
    <t>工房升级</t>
    <phoneticPr fontId="3" type="noConversion"/>
  </si>
  <si>
    <t>庭院升级</t>
    <phoneticPr fontId="3" type="noConversion"/>
  </si>
  <si>
    <t>房屋升级</t>
    <phoneticPr fontId="3" type="noConversion"/>
  </si>
  <si>
    <t>物理</t>
    <phoneticPr fontId="3" type="noConversion"/>
  </si>
  <si>
    <t>地脉</t>
    <phoneticPr fontId="3" type="noConversion"/>
  </si>
  <si>
    <t>冷却</t>
    <phoneticPr fontId="3" type="noConversion"/>
  </si>
  <si>
    <t>火炎</t>
    <phoneticPr fontId="3" type="noConversion"/>
  </si>
  <si>
    <t>神圣</t>
    <phoneticPr fontId="3" type="noConversion"/>
  </si>
  <si>
    <t>黑暗</t>
    <phoneticPr fontId="3" type="noConversion"/>
  </si>
  <si>
    <t>电击</t>
    <phoneticPr fontId="3" type="noConversion"/>
  </si>
  <si>
    <t>物理</t>
    <phoneticPr fontId="3" type="noConversion"/>
  </si>
  <si>
    <t>火炎</t>
    <phoneticPr fontId="3" type="noConversion"/>
  </si>
  <si>
    <t>神圣</t>
    <phoneticPr fontId="3" type="noConversion"/>
  </si>
  <si>
    <t>黑暗</t>
    <phoneticPr fontId="3" type="noConversion"/>
  </si>
  <si>
    <t>电击</t>
    <phoneticPr fontId="3" type="noConversion"/>
  </si>
  <si>
    <t>冷却</t>
    <phoneticPr fontId="3" type="noConversion"/>
  </si>
  <si>
    <t>地脉</t>
    <phoneticPr fontId="3" type="noConversion"/>
  </si>
  <si>
    <t>用途</t>
    <phoneticPr fontId="3" type="noConversion"/>
  </si>
  <si>
    <t>店铺升级</t>
    <phoneticPr fontId="3" type="noConversion"/>
  </si>
  <si>
    <t>工房升级</t>
    <phoneticPr fontId="3" type="noConversion"/>
  </si>
  <si>
    <t>工房升级</t>
    <phoneticPr fontId="3" type="noConversion"/>
  </si>
  <si>
    <t>工房升级</t>
    <phoneticPr fontId="3" type="noConversion"/>
  </si>
  <si>
    <t>庭院升级</t>
    <phoneticPr fontId="3" type="noConversion"/>
  </si>
  <si>
    <t>庭院升级</t>
    <phoneticPr fontId="3" type="noConversion"/>
  </si>
  <si>
    <t>庭院升级</t>
    <phoneticPr fontId="3" type="noConversion"/>
  </si>
  <si>
    <t>低级通用</t>
    <phoneticPr fontId="3" type="noConversion"/>
  </si>
  <si>
    <t>中级通用</t>
    <phoneticPr fontId="3" type="noConversion"/>
  </si>
  <si>
    <t>高级通用</t>
    <phoneticPr fontId="3" type="noConversion"/>
  </si>
  <si>
    <t>顶级通用</t>
    <phoneticPr fontId="3" type="noConversion"/>
  </si>
  <si>
    <t>低级通用</t>
    <phoneticPr fontId="3" type="noConversion"/>
  </si>
  <si>
    <t>中级通用</t>
    <phoneticPr fontId="3" type="noConversion"/>
  </si>
  <si>
    <t>高级通用</t>
    <phoneticPr fontId="3" type="noConversion"/>
  </si>
  <si>
    <t>冷却</t>
    <phoneticPr fontId="3" type="noConversion"/>
  </si>
  <si>
    <t>物理</t>
    <phoneticPr fontId="3" type="noConversion"/>
  </si>
  <si>
    <t>中级通用</t>
    <phoneticPr fontId="3" type="noConversion"/>
  </si>
  <si>
    <t>中级通用</t>
    <phoneticPr fontId="3" type="noConversion"/>
  </si>
  <si>
    <t>中级通用</t>
    <phoneticPr fontId="3" type="noConversion"/>
  </si>
  <si>
    <t>低级通用</t>
    <phoneticPr fontId="3" type="noConversion"/>
  </si>
  <si>
    <t>中级通用</t>
    <phoneticPr fontId="3" type="noConversion"/>
  </si>
  <si>
    <t>高级通用</t>
    <phoneticPr fontId="3" type="noConversion"/>
  </si>
  <si>
    <t>顶级通用</t>
    <phoneticPr fontId="3" type="noConversion"/>
  </si>
  <si>
    <t>中级通用</t>
    <phoneticPr fontId="3" type="noConversion"/>
  </si>
  <si>
    <t>高级通用</t>
    <phoneticPr fontId="3" type="noConversion"/>
  </si>
  <si>
    <t>房屋升级</t>
    <phoneticPr fontId="3" type="noConversion"/>
  </si>
  <si>
    <t>房屋升级</t>
    <phoneticPr fontId="3" type="noConversion"/>
  </si>
  <si>
    <t>房屋升级</t>
    <phoneticPr fontId="3" type="noConversion"/>
  </si>
  <si>
    <t>房屋升级</t>
    <phoneticPr fontId="3" type="noConversion"/>
  </si>
  <si>
    <t>低级通用</t>
    <phoneticPr fontId="3" type="noConversion"/>
  </si>
  <si>
    <t>中级通用</t>
    <phoneticPr fontId="3" type="noConversion"/>
  </si>
  <si>
    <t>家具制作</t>
    <phoneticPr fontId="3" type="noConversion"/>
  </si>
  <si>
    <t>家具制作</t>
    <phoneticPr fontId="3" type="noConversion"/>
  </si>
  <si>
    <t>植物制作</t>
    <phoneticPr fontId="3" type="noConversion"/>
  </si>
  <si>
    <t>店铺升级</t>
    <phoneticPr fontId="3" type="noConversion"/>
  </si>
  <si>
    <t>IC0926</t>
    <phoneticPr fontId="3" type="noConversion"/>
  </si>
  <si>
    <t>掉落率</t>
    <phoneticPr fontId="3" type="noConversion"/>
  </si>
  <si>
    <t>中级通用</t>
    <phoneticPr fontId="3" type="noConversion"/>
  </si>
  <si>
    <t>中级通用</t>
    <phoneticPr fontId="3" type="noConversion"/>
  </si>
  <si>
    <t>低级通用</t>
    <phoneticPr fontId="3" type="noConversion"/>
  </si>
  <si>
    <t>火炎</t>
    <phoneticPr fontId="3" type="noConversion"/>
  </si>
  <si>
    <t>冷却</t>
    <phoneticPr fontId="3" type="noConversion"/>
  </si>
  <si>
    <t>电击</t>
    <phoneticPr fontId="3" type="noConversion"/>
  </si>
  <si>
    <t>地脉</t>
    <phoneticPr fontId="3" type="noConversion"/>
  </si>
  <si>
    <t>神圣</t>
    <phoneticPr fontId="3" type="noConversion"/>
  </si>
  <si>
    <t>黑暗</t>
    <phoneticPr fontId="3" type="noConversion"/>
  </si>
  <si>
    <t>物理</t>
    <phoneticPr fontId="3" type="noConversion"/>
  </si>
  <si>
    <t>高级通用</t>
    <phoneticPr fontId="3" type="noConversion"/>
  </si>
  <si>
    <t>魔物骨头</t>
    <phoneticPr fontId="3" type="noConversion"/>
  </si>
  <si>
    <t>地脉</t>
    <phoneticPr fontId="3" type="noConversion"/>
  </si>
  <si>
    <t>冷却</t>
    <phoneticPr fontId="3" type="noConversion"/>
  </si>
  <si>
    <t>火炎</t>
    <phoneticPr fontId="3" type="noConversion"/>
  </si>
  <si>
    <t>电击</t>
    <phoneticPr fontId="3" type="noConversion"/>
  </si>
  <si>
    <t>魔物血液</t>
    <phoneticPr fontId="3" type="noConversion"/>
  </si>
  <si>
    <t>顶级通用</t>
    <phoneticPr fontId="3" type="noConversion"/>
  </si>
  <si>
    <t>低级通用</t>
    <phoneticPr fontId="3" type="noConversion"/>
  </si>
  <si>
    <t>顶级通用</t>
    <phoneticPr fontId="3" type="noConversion"/>
  </si>
  <si>
    <t>高级通用</t>
    <phoneticPr fontId="3" type="noConversion"/>
  </si>
  <si>
    <t>中级通用</t>
    <phoneticPr fontId="3" type="noConversion"/>
  </si>
  <si>
    <t>中级通用</t>
    <phoneticPr fontId="3" type="noConversion"/>
  </si>
  <si>
    <t>高级通用</t>
    <phoneticPr fontId="3" type="noConversion"/>
  </si>
  <si>
    <t>顶级通用</t>
    <phoneticPr fontId="3" type="noConversion"/>
  </si>
  <si>
    <t>顶级通用</t>
    <phoneticPr fontId="3" type="noConversion"/>
  </si>
  <si>
    <t>高级通用</t>
    <phoneticPr fontId="3" type="noConversion"/>
  </si>
  <si>
    <t>高级通用</t>
    <phoneticPr fontId="3" type="noConversion"/>
  </si>
  <si>
    <t>顶级通用</t>
    <phoneticPr fontId="3" type="noConversion"/>
  </si>
  <si>
    <t>低级通用</t>
    <phoneticPr fontId="3" type="noConversion"/>
  </si>
  <si>
    <t>中级通用</t>
    <phoneticPr fontId="3" type="noConversion"/>
  </si>
  <si>
    <t>植物制作</t>
    <phoneticPr fontId="3" type="noConversion"/>
  </si>
  <si>
    <t>植物制作</t>
    <phoneticPr fontId="3" type="noConversion"/>
  </si>
  <si>
    <t>植物制作</t>
    <phoneticPr fontId="3" type="noConversion"/>
  </si>
  <si>
    <t>屋子</t>
    <phoneticPr fontId="3" type="noConversion"/>
  </si>
  <si>
    <r>
      <rPr>
        <sz val="10"/>
        <color theme="1"/>
        <rFont val="宋体"/>
        <family val="3"/>
        <charset val="134"/>
      </rPr>
      <t>材料</t>
    </r>
    <r>
      <rPr>
        <sz val="10"/>
        <color theme="1"/>
        <rFont val="Arial"/>
        <family val="2"/>
      </rPr>
      <t>1</t>
    </r>
    <phoneticPr fontId="3" type="noConversion"/>
  </si>
  <si>
    <t>num</t>
    <phoneticPr fontId="3" type="noConversion"/>
  </si>
  <si>
    <r>
      <rPr>
        <sz val="10"/>
        <color theme="1"/>
        <rFont val="宋体"/>
        <family val="3"/>
        <charset val="134"/>
      </rPr>
      <t>材料</t>
    </r>
    <r>
      <rPr>
        <sz val="10"/>
        <color theme="1"/>
        <rFont val="Arial"/>
        <family val="2"/>
      </rPr>
      <t>2</t>
    </r>
    <phoneticPr fontId="3" type="noConversion"/>
  </si>
  <si>
    <t>cost</t>
    <phoneticPr fontId="3" type="noConversion"/>
  </si>
  <si>
    <r>
      <rPr>
        <b/>
        <sz val="10"/>
        <color theme="1"/>
        <rFont val="宋体"/>
        <family val="2"/>
      </rPr>
      <t>材料</t>
    </r>
    <r>
      <rPr>
        <b/>
        <sz val="10"/>
        <color theme="1"/>
        <rFont val="Arial"/>
        <family val="2"/>
      </rPr>
      <t>id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</si>
</sst>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333333"/>
      <name val="Arial"/>
      <family val="2"/>
    </font>
    <font>
      <u/>
      <sz val="11"/>
      <color theme="10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sz val="10"/>
      <color theme="1"/>
      <name val="宋体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宋体"/>
      <family val="2"/>
    </font>
    <font>
      <b/>
      <sz val="10"/>
      <color theme="1"/>
      <name val="宋体"/>
      <family val="3"/>
      <charset val="134"/>
    </font>
    <font>
      <b/>
      <sz val="10"/>
      <color theme="1"/>
      <name val="Arial Unicode MS"/>
      <family val="2"/>
      <charset val="134"/>
    </font>
    <font>
      <b/>
      <sz val="10"/>
      <color theme="0"/>
      <name val="宋体"/>
      <family val="3"/>
      <charset val="134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宋体"/>
      <family val="3"/>
      <charset val="134"/>
    </font>
    <font>
      <sz val="9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14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1">
      <alignment vertic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/>
    </xf>
    <xf numFmtId="0" fontId="4" fillId="0" borderId="14" xfId="0" quotePrefix="1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9" fontId="2" fillId="0" borderId="9" xfId="0" applyNumberFormat="1" applyFont="1" applyBorder="1"/>
    <xf numFmtId="0" fontId="4" fillId="0" borderId="0" xfId="0" applyFont="1" applyAlignment="1">
      <alignment horizontal="center"/>
    </xf>
    <xf numFmtId="0" fontId="0" fillId="0" borderId="17" xfId="0" applyBorder="1"/>
    <xf numFmtId="9" fontId="15" fillId="0" borderId="9" xfId="0" applyNumberFormat="1" applyFont="1" applyBorder="1"/>
    <xf numFmtId="9" fontId="0" fillId="0" borderId="0" xfId="0" applyNumberFormat="1"/>
    <xf numFmtId="9" fontId="15" fillId="0" borderId="0" xfId="0" applyNumberFormat="1" applyFont="1" applyBorder="1"/>
    <xf numFmtId="49" fontId="0" fillId="0" borderId="17" xfId="0" applyNumberFormat="1" applyBorder="1"/>
    <xf numFmtId="0" fontId="17" fillId="5" borderId="0" xfId="0" applyFont="1" applyFill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9" fontId="2" fillId="0" borderId="7" xfId="0" applyNumberFormat="1" applyFont="1" applyBorder="1" applyAlignment="1">
      <alignment horizontal="center"/>
    </xf>
    <xf numFmtId="0" fontId="19" fillId="5" borderId="5" xfId="0" applyFont="1" applyFill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0" xfId="0" applyFont="1" applyFill="1" applyBorder="1" applyAlignment="1" applyProtection="1">
      <alignment horizontal="center"/>
      <protection locked="0"/>
    </xf>
    <xf numFmtId="0" fontId="18" fillId="5" borderId="9" xfId="0" applyFont="1" applyFill="1" applyBorder="1" applyAlignment="1" applyProtection="1">
      <alignment horizontal="center"/>
      <protection locked="0"/>
    </xf>
    <xf numFmtId="0" fontId="16" fillId="5" borderId="9" xfId="0" applyFont="1" applyFill="1" applyBorder="1" applyAlignment="1" applyProtection="1">
      <alignment horizontal="center"/>
      <protection locked="0"/>
    </xf>
    <xf numFmtId="0" fontId="14" fillId="4" borderId="0" xfId="0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/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16" fillId="2" borderId="9" xfId="0" applyFont="1" applyFill="1" applyBorder="1" applyAlignment="1" applyProtection="1">
      <alignment horizontal="center"/>
      <protection locked="0"/>
    </xf>
    <xf numFmtId="0" fontId="17" fillId="5" borderId="9" xfId="0" applyFont="1" applyFill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quotePrefix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4" fillId="0" borderId="9" xfId="0" quotePrefix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19" fillId="2" borderId="9" xfId="0" applyFont="1" applyFill="1" applyBorder="1"/>
    <xf numFmtId="0" fontId="2" fillId="0" borderId="5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9" fontId="4" fillId="0" borderId="9" xfId="0" applyNumberFormat="1" applyFont="1" applyBorder="1"/>
    <xf numFmtId="176" fontId="2" fillId="4" borderId="9" xfId="0" applyNumberFormat="1" applyFont="1" applyFill="1" applyBorder="1" applyAlignment="1" applyProtection="1">
      <alignment horizontal="center"/>
      <protection locked="0"/>
    </xf>
    <xf numFmtId="0" fontId="7" fillId="0" borderId="9" xfId="0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9" fillId="5" borderId="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0" fontId="2" fillId="0" borderId="9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9" xfId="0" applyNumberFormat="1" applyFont="1" applyBorder="1"/>
    <xf numFmtId="0" fontId="4" fillId="0" borderId="0" xfId="0" applyFont="1"/>
    <xf numFmtId="0" fontId="4" fillId="0" borderId="0" xfId="0" applyFont="1" applyBorder="1" applyAlignment="1">
      <alignment horizontal="center" vertical="center"/>
    </xf>
    <xf numFmtId="0" fontId="19" fillId="5" borderId="24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9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6" fillId="2" borderId="9" xfId="0" applyFont="1" applyFill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9" fontId="4" fillId="0" borderId="9" xfId="0" applyNumberFormat="1" applyFont="1" applyBorder="1" applyAlignment="1">
      <alignment horizontal="center"/>
    </xf>
    <xf numFmtId="0" fontId="0" fillId="0" borderId="9" xfId="0" applyBorder="1"/>
    <xf numFmtId="10" fontId="2" fillId="0" borderId="0" xfId="0" applyNumberFormat="1" applyFont="1" applyAlignment="1">
      <alignment horizontal="center"/>
    </xf>
    <xf numFmtId="0" fontId="0" fillId="0" borderId="25" xfId="0" applyBorder="1"/>
    <xf numFmtId="0" fontId="12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01402221982526"/>
          <c:y val="0.16003127268665884"/>
          <c:w val="0.41709273840769906"/>
          <c:h val="0.69515456401283171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00B0F0">
                <a:alpha val="61000"/>
              </a:srgbClr>
            </a:solidFill>
            <a:ln>
              <a:noFill/>
            </a:ln>
          </c:spPr>
          <c:cat>
            <c:strRef>
              <c:f>角色3!$F$4:$L$4</c:f>
              <c:strCache>
                <c:ptCount val="7"/>
                <c:pt idx="0">
                  <c:v>hp</c:v>
                </c:pt>
                <c:pt idx="1">
                  <c:v>mp</c:v>
                </c:pt>
                <c:pt idx="2">
                  <c:v>力量</c:v>
                </c:pt>
                <c:pt idx="3">
                  <c:v>防御力</c:v>
                </c:pt>
                <c:pt idx="4">
                  <c:v>魔攻</c:v>
                </c:pt>
                <c:pt idx="5">
                  <c:v>敏捷</c:v>
                </c:pt>
                <c:pt idx="6">
                  <c:v>幸运</c:v>
                </c:pt>
              </c:strCache>
            </c:strRef>
          </c:cat>
          <c:val>
            <c:numRef>
              <c:f>角色3!$F$5:$L$5</c:f>
              <c:numCache>
                <c:formatCode>0%</c:formatCode>
                <c:ptCount val="7"/>
                <c:pt idx="0">
                  <c:v>0.1</c:v>
                </c:pt>
                <c:pt idx="1">
                  <c:v>-0.6</c:v>
                </c:pt>
                <c:pt idx="2">
                  <c:v>0.1</c:v>
                </c:pt>
                <c:pt idx="3">
                  <c:v>0</c:v>
                </c:pt>
                <c:pt idx="4">
                  <c:v>-0.3</c:v>
                </c:pt>
                <c:pt idx="5">
                  <c:v>-0.35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0960"/>
        <c:axId val="76789248"/>
      </c:radarChart>
      <c:catAx>
        <c:axId val="1948096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sz="800" b="1" i="0" baseline="0"/>
            </a:pPr>
            <a:endParaRPr lang="zh-CN"/>
          </a:p>
        </c:txPr>
        <c:crossAx val="76789248"/>
        <c:crosses val="autoZero"/>
        <c:auto val="1"/>
        <c:lblAlgn val="ctr"/>
        <c:lblOffset val="100"/>
        <c:noMultiLvlLbl val="0"/>
      </c:catAx>
      <c:valAx>
        <c:axId val="76789248"/>
        <c:scaling>
          <c:orientation val="minMax"/>
          <c:max val="0.1"/>
          <c:min val="-0.60000000000000009"/>
        </c:scaling>
        <c:delete val="0"/>
        <c:axPos val="l"/>
        <c:majorGridlines/>
        <c:numFmt formatCode="0%" sourceLinked="1"/>
        <c:majorTickMark val="cross"/>
        <c:minorTickMark val="none"/>
        <c:tickLblPos val="none"/>
        <c:spPr>
          <a:ln>
            <a:noFill/>
          </a:ln>
        </c:spPr>
        <c:crossAx val="19480960"/>
        <c:crosses val="autoZero"/>
        <c:crossBetween val="between"/>
        <c:majorUnit val="0.60000000000000009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2125821228867"/>
          <c:y val="0.22235412881082173"/>
          <c:w val="0.39211946332795367"/>
          <c:h val="0.36517110976737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角色1!$H$32</c:f>
              <c:strCache>
                <c:ptCount val="1"/>
                <c:pt idx="0">
                  <c:v>无装备</c:v>
                </c:pt>
              </c:strCache>
            </c:strRef>
          </c:tx>
          <c:invertIfNegative val="0"/>
          <c:cat>
            <c:strRef>
              <c:f>角色1!$G$33:$G$35</c:f>
              <c:strCache>
                <c:ptCount val="3"/>
                <c:pt idx="0">
                  <c:v>攻击力</c:v>
                </c:pt>
                <c:pt idx="1">
                  <c:v>防御力</c:v>
                </c:pt>
                <c:pt idx="2">
                  <c:v>魔法伤害</c:v>
                </c:pt>
              </c:strCache>
            </c:strRef>
          </c:cat>
          <c:val>
            <c:numRef>
              <c:f>角色1!$H$33:$H$35</c:f>
              <c:numCache>
                <c:formatCode>General</c:formatCode>
                <c:ptCount val="3"/>
                <c:pt idx="0">
                  <c:v>449</c:v>
                </c:pt>
                <c:pt idx="1">
                  <c:v>410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角色1!$I$32</c:f>
              <c:strCache>
                <c:ptCount val="1"/>
                <c:pt idx="0">
                  <c:v>装备</c:v>
                </c:pt>
              </c:strCache>
            </c:strRef>
          </c:tx>
          <c:invertIfNegative val="0"/>
          <c:cat>
            <c:strRef>
              <c:f>角色1!$G$33:$G$35</c:f>
              <c:strCache>
                <c:ptCount val="3"/>
                <c:pt idx="0">
                  <c:v>攻击力</c:v>
                </c:pt>
                <c:pt idx="1">
                  <c:v>防御力</c:v>
                </c:pt>
                <c:pt idx="2">
                  <c:v>魔法伤害</c:v>
                </c:pt>
              </c:strCache>
            </c:strRef>
          </c:cat>
          <c:val>
            <c:numRef>
              <c:f>角色1!$I$33:$I$35</c:f>
              <c:numCache>
                <c:formatCode>General</c:formatCode>
                <c:ptCount val="3"/>
                <c:pt idx="0">
                  <c:v>471</c:v>
                </c:pt>
                <c:pt idx="1">
                  <c:v>430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838400"/>
        <c:axId val="76839936"/>
      </c:barChart>
      <c:catAx>
        <c:axId val="76838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 b="1" i="0" u="none" spc="-100" baseline="0">
                <a:latin typeface="Arial" pitchFamily="34" charset="0"/>
                <a:ea typeface="Arial Unicode MS" pitchFamily="34" charset="-122"/>
              </a:defRPr>
            </a:pPr>
            <a:endParaRPr lang="zh-CN"/>
          </a:p>
        </c:txPr>
        <c:crossAx val="76839936"/>
        <c:crosses val="autoZero"/>
        <c:auto val="1"/>
        <c:lblAlgn val="ctr"/>
        <c:lblOffset val="100"/>
        <c:tickMarkSkip val="10000"/>
        <c:noMultiLvlLbl val="0"/>
      </c:catAx>
      <c:valAx>
        <c:axId val="76839936"/>
        <c:scaling>
          <c:orientation val="minMax"/>
          <c:max val="1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76838400"/>
        <c:crosses val="autoZero"/>
        <c:crossBetween val="between"/>
        <c:majorUnit val="30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51559218141210605"/>
          <c:y val="0.19252888260762277"/>
          <c:w val="0.16098759394206158"/>
          <c:h val="0.35708997913722323"/>
        </c:manualLayout>
      </c:layout>
      <c:overlay val="0"/>
      <c:txPr>
        <a:bodyPr/>
        <a:lstStyle/>
        <a:p>
          <a:pPr>
            <a:defRPr sz="800" b="1" i="0" baseline="0"/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List" dx="16" fmlaLink="$A$2" fmlaRange="test1" noThreeD="1" val="0"/>
</file>

<file path=xl/ctrlProps/ctrlProp10.xml><?xml version="1.0" encoding="utf-8"?>
<formControlPr xmlns="http://schemas.microsoft.com/office/spreadsheetml/2009/9/main" objectType="GBox"/>
</file>

<file path=xl/ctrlProps/ctrlProp11.xml><?xml version="1.0" encoding="utf-8"?>
<formControlPr xmlns="http://schemas.microsoft.com/office/spreadsheetml/2009/9/main" objectType="List" dx="16" fmlaRange="newbufflist" noThreeD="1" sel="0" val="0"/>
</file>

<file path=xl/ctrlProps/ctrlProp12.xml><?xml version="1.0" encoding="utf-8"?>
<formControlPr xmlns="http://schemas.microsoft.com/office/spreadsheetml/2009/9/main" objectType="List" dx="16" fmlaLink="C5" fmlaRange="newweaponlist" noThreeD="1" sel="3" val="0"/>
</file>

<file path=xl/ctrlProps/ctrlProp13.xml><?xml version="1.0" encoding="utf-8"?>
<formControlPr xmlns="http://schemas.microsoft.com/office/spreadsheetml/2009/9/main" objectType="List" dx="16" fmlaLink="D5" fmlaRange="newdroplist" noThreeD="1" sel="2" val="0"/>
</file>

<file path=xl/ctrlProps/ctrlProp14.xml><?xml version="1.0" encoding="utf-8"?>
<formControlPr xmlns="http://schemas.microsoft.com/office/spreadsheetml/2009/9/main" objectType="List" dx="16" fmlaLink="E5" noThreeD="1" sel="0" val="0"/>
</file>

<file path=xl/ctrlProps/ctrlProp15.xml><?xml version="1.0" encoding="utf-8"?>
<formControlPr xmlns="http://schemas.microsoft.com/office/spreadsheetml/2009/9/main" objectType="List" dx="16" noThreeD="1" sel="0" val="0"/>
</file>

<file path=xl/ctrlProps/ctrlProp16.xml><?xml version="1.0" encoding="utf-8"?>
<formControlPr xmlns="http://schemas.microsoft.com/office/spreadsheetml/2009/9/main" objectType="List" dx="16" noThreeD="1" sel="0" val="0"/>
</file>

<file path=xl/ctrlProps/ctrlProp2.xml><?xml version="1.0" encoding="utf-8"?>
<formControlPr xmlns="http://schemas.microsoft.com/office/spreadsheetml/2009/9/main" objectType="Drop" dropStyle="combo" dx="16" fmlaLink="$A$1" fmlaRange="profession" noThreeD="1" val="0"/>
</file>

<file path=xl/ctrlProps/ctrlProp3.xml><?xml version="1.0" encoding="utf-8"?>
<formControlPr xmlns="http://schemas.microsoft.com/office/spreadsheetml/2009/9/main" objectType="List" dx="16" fmlaLink="B2" fmlaRange="fightnum1" noThreeD="1" val="0"/>
</file>

<file path=xl/ctrlProps/ctrlProp4.xml><?xml version="1.0" encoding="utf-8"?>
<formControlPr xmlns="http://schemas.microsoft.com/office/spreadsheetml/2009/9/main" objectType="GBox"/>
</file>

<file path=xl/ctrlProps/ctrlProp5.xml><?xml version="1.0" encoding="utf-8"?>
<formControlPr xmlns="http://schemas.microsoft.com/office/spreadsheetml/2009/9/main" objectType="GBox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GBox"/>
</file>

<file path=xl/ctrlProps/ctrlProp9.xml><?xml version="1.0" encoding="utf-8"?>
<formControlPr xmlns="http://schemas.microsoft.com/office/spreadsheetml/2009/9/main" objectType="GBox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19050</xdr:rowOff>
        </xdr:from>
        <xdr:to>
          <xdr:col>0</xdr:col>
          <xdr:colOff>1724025</xdr:colOff>
          <xdr:row>7</xdr:row>
          <xdr:rowOff>304800</xdr:rowOff>
        </xdr:to>
        <xdr:sp macro="" textlink="">
          <xdr:nvSpPr>
            <xdr:cNvPr id="5121" name="List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19050</xdr:rowOff>
        </xdr:from>
        <xdr:to>
          <xdr:col>0</xdr:col>
          <xdr:colOff>1724025</xdr:colOff>
          <xdr:row>1</xdr:row>
          <xdr:rowOff>38100</xdr:rowOff>
        </xdr:to>
        <xdr:sp macro="" textlink="">
          <xdr:nvSpPr>
            <xdr:cNvPr id="5130" name="Drop Dow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19050</xdr:rowOff>
        </xdr:from>
        <xdr:to>
          <xdr:col>1</xdr:col>
          <xdr:colOff>762000</xdr:colOff>
          <xdr:row>7</xdr:row>
          <xdr:rowOff>304800</xdr:rowOff>
        </xdr:to>
        <xdr:sp macro="" textlink="">
          <xdr:nvSpPr>
            <xdr:cNvPr id="5137" name="List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57150</xdr:colOff>
      <xdr:row>0</xdr:row>
      <xdr:rowOff>0</xdr:rowOff>
    </xdr:from>
    <xdr:to>
      <xdr:col>16</xdr:col>
      <xdr:colOff>114300</xdr:colOff>
      <xdr:row>7</xdr:row>
      <xdr:rowOff>219075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1724025</xdr:colOff>
          <xdr:row>0</xdr:row>
          <xdr:rowOff>38100</xdr:rowOff>
        </xdr:from>
        <xdr:to>
          <xdr:col>1</xdr:col>
          <xdr:colOff>771525</xdr:colOff>
          <xdr:row>7</xdr:row>
          <xdr:rowOff>314325</xdr:rowOff>
        </xdr:to>
        <xdr:sp macro="" textlink="">
          <xdr:nvSpPr>
            <xdr:cNvPr id="5141" name="Group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职业等级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38100</xdr:rowOff>
        </xdr:from>
        <xdr:to>
          <xdr:col>2</xdr:col>
          <xdr:colOff>857250</xdr:colOff>
          <xdr:row>7</xdr:row>
          <xdr:rowOff>314325</xdr:rowOff>
        </xdr:to>
        <xdr:sp macro="" textlink="">
          <xdr:nvSpPr>
            <xdr:cNvPr id="5142" name="Group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武器列表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</xdr:row>
          <xdr:rowOff>38100</xdr:rowOff>
        </xdr:from>
        <xdr:to>
          <xdr:col>3</xdr:col>
          <xdr:colOff>857250</xdr:colOff>
          <xdr:row>7</xdr:row>
          <xdr:rowOff>314325</xdr:rowOff>
        </xdr:to>
        <xdr:sp macro="" textlink="">
          <xdr:nvSpPr>
            <xdr:cNvPr id="5143" name="Group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挂饰1列表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</xdr:row>
          <xdr:rowOff>38100</xdr:rowOff>
        </xdr:from>
        <xdr:to>
          <xdr:col>4</xdr:col>
          <xdr:colOff>857250</xdr:colOff>
          <xdr:row>7</xdr:row>
          <xdr:rowOff>314325</xdr:rowOff>
        </xdr:to>
        <xdr:sp macro="" textlink="">
          <xdr:nvSpPr>
            <xdr:cNvPr id="5145" name="Group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挂饰2列表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</xdr:row>
          <xdr:rowOff>38100</xdr:rowOff>
        </xdr:from>
        <xdr:to>
          <xdr:col>5</xdr:col>
          <xdr:colOff>857250</xdr:colOff>
          <xdr:row>7</xdr:row>
          <xdr:rowOff>314325</xdr:rowOff>
        </xdr:to>
        <xdr:sp macro="" textlink="">
          <xdr:nvSpPr>
            <xdr:cNvPr id="5146" name="Group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挂饰3列表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38100</xdr:rowOff>
        </xdr:from>
        <xdr:to>
          <xdr:col>7</xdr:col>
          <xdr:colOff>676275</xdr:colOff>
          <xdr:row>7</xdr:row>
          <xdr:rowOff>314325</xdr:rowOff>
        </xdr:to>
        <xdr:sp macro="" textlink="">
          <xdr:nvSpPr>
            <xdr:cNvPr id="5149" name="Group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技能列表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</xdr:row>
          <xdr:rowOff>19050</xdr:rowOff>
        </xdr:from>
        <xdr:to>
          <xdr:col>0</xdr:col>
          <xdr:colOff>1695450</xdr:colOff>
          <xdr:row>35</xdr:row>
          <xdr:rowOff>76200</xdr:rowOff>
        </xdr:to>
        <xdr:sp macro="" textlink="">
          <xdr:nvSpPr>
            <xdr:cNvPr id="5151" name="Group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特殊效果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</xdr:row>
          <xdr:rowOff>123825</xdr:rowOff>
        </xdr:from>
        <xdr:to>
          <xdr:col>0</xdr:col>
          <xdr:colOff>1695450</xdr:colOff>
          <xdr:row>35</xdr:row>
          <xdr:rowOff>66675</xdr:rowOff>
        </xdr:to>
        <xdr:sp macro="" textlink="">
          <xdr:nvSpPr>
            <xdr:cNvPr id="5152" name="List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133350</xdr:rowOff>
        </xdr:from>
        <xdr:to>
          <xdr:col>2</xdr:col>
          <xdr:colOff>838200</xdr:colOff>
          <xdr:row>7</xdr:row>
          <xdr:rowOff>285750</xdr:rowOff>
        </xdr:to>
        <xdr:sp macro="" textlink="">
          <xdr:nvSpPr>
            <xdr:cNvPr id="5153" name="List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</xdr:row>
          <xdr:rowOff>142875</xdr:rowOff>
        </xdr:from>
        <xdr:to>
          <xdr:col>3</xdr:col>
          <xdr:colOff>838200</xdr:colOff>
          <xdr:row>7</xdr:row>
          <xdr:rowOff>295275</xdr:rowOff>
        </xdr:to>
        <xdr:sp macro="" textlink="">
          <xdr:nvSpPr>
            <xdr:cNvPr id="5158" name="List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</xdr:row>
          <xdr:rowOff>142875</xdr:rowOff>
        </xdr:from>
        <xdr:to>
          <xdr:col>4</xdr:col>
          <xdr:colOff>838200</xdr:colOff>
          <xdr:row>7</xdr:row>
          <xdr:rowOff>295275</xdr:rowOff>
        </xdr:to>
        <xdr:sp macro="" textlink="">
          <xdr:nvSpPr>
            <xdr:cNvPr id="5159" name="List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</xdr:row>
          <xdr:rowOff>142875</xdr:rowOff>
        </xdr:from>
        <xdr:to>
          <xdr:col>5</xdr:col>
          <xdr:colOff>838200</xdr:colOff>
          <xdr:row>7</xdr:row>
          <xdr:rowOff>295275</xdr:rowOff>
        </xdr:to>
        <xdr:sp macro="" textlink="">
          <xdr:nvSpPr>
            <xdr:cNvPr id="5160" name="List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</xdr:row>
          <xdr:rowOff>133350</xdr:rowOff>
        </xdr:from>
        <xdr:to>
          <xdr:col>7</xdr:col>
          <xdr:colOff>657225</xdr:colOff>
          <xdr:row>7</xdr:row>
          <xdr:rowOff>285750</xdr:rowOff>
        </xdr:to>
        <xdr:sp macro="" textlink="">
          <xdr:nvSpPr>
            <xdr:cNvPr id="5162" name="List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28575</xdr:colOff>
      <xdr:row>1</xdr:row>
      <xdr:rowOff>95249</xdr:rowOff>
    </xdr:from>
    <xdr:to>
      <xdr:col>12</xdr:col>
      <xdr:colOff>352425</xdr:colOff>
      <xdr:row>7</xdr:row>
      <xdr:rowOff>247649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6032;&#24314;&#25991;&#20214;&#22841;%20(5)/&#26032;&#20462;&#2591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职业设计"/>
      <sheetName val="装备设计"/>
      <sheetName val="武器表"/>
      <sheetName val="挂饰表"/>
    </sheetNames>
    <sheetDataSet>
      <sheetData sheetId="0">
        <row r="35">
          <cell r="C35">
            <v>7.1999999999999993</v>
          </cell>
          <cell r="D35">
            <v>5.76</v>
          </cell>
          <cell r="E35">
            <v>5.76</v>
          </cell>
          <cell r="F35">
            <v>5.76</v>
          </cell>
          <cell r="G35">
            <v>5.76</v>
          </cell>
          <cell r="H35">
            <v>1.44</v>
          </cell>
          <cell r="I35">
            <v>4.3199999999999994</v>
          </cell>
          <cell r="J35">
            <v>2.88</v>
          </cell>
          <cell r="K35">
            <v>2.88</v>
          </cell>
          <cell r="L35">
            <v>2.88</v>
          </cell>
          <cell r="M35">
            <v>2.88</v>
          </cell>
          <cell r="N35">
            <v>2.88</v>
          </cell>
          <cell r="O35">
            <v>2.88</v>
          </cell>
          <cell r="P35">
            <v>2.88</v>
          </cell>
          <cell r="Q35">
            <v>2.88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P112"/>
  <sheetViews>
    <sheetView workbookViewId="0">
      <selection activeCell="B30" sqref="B30:G30"/>
    </sheetView>
  </sheetViews>
  <sheetFormatPr defaultRowHeight="12.75" x14ac:dyDescent="0.2"/>
  <cols>
    <col min="1" max="1" width="22.75" style="61" customWidth="1"/>
    <col min="2" max="2" width="10.375" style="61" customWidth="1"/>
    <col min="3" max="4" width="11.5" style="61" customWidth="1"/>
    <col min="5" max="6" width="11.625" style="61" customWidth="1"/>
    <col min="7" max="7" width="11.375" style="61" customWidth="1"/>
    <col min="8" max="16384" width="9" style="61"/>
  </cols>
  <sheetData>
    <row r="1" spans="1:16" x14ac:dyDescent="0.2">
      <c r="A1" s="61">
        <v>1</v>
      </c>
      <c r="C1" s="62" t="s">
        <v>118</v>
      </c>
      <c r="D1" s="62" t="s">
        <v>119</v>
      </c>
      <c r="E1" s="63" t="s">
        <v>1571</v>
      </c>
      <c r="F1" s="62" t="s">
        <v>120</v>
      </c>
      <c r="G1" s="62" t="s">
        <v>121</v>
      </c>
      <c r="H1" s="62" t="s">
        <v>122</v>
      </c>
      <c r="J1" s="64"/>
      <c r="K1" s="64"/>
      <c r="L1" s="64"/>
      <c r="M1" s="64"/>
      <c r="N1" s="64"/>
      <c r="O1" s="64"/>
      <c r="P1" s="64"/>
    </row>
    <row r="2" spans="1:16" x14ac:dyDescent="0.2">
      <c r="A2" s="61">
        <v>1</v>
      </c>
      <c r="B2" s="61">
        <v>1</v>
      </c>
      <c r="C2" s="65" t="str">
        <f ca="1">IF(NOT(ISERR(VLOOKUP(INDEX(test1,A2,1),test1,1,FALSE))),VLOOKUP(INDEX(test1,A2,1),test1,1,FALSE),"")</f>
        <v>战士</v>
      </c>
      <c r="D2" s="65">
        <f>B2</f>
        <v>1</v>
      </c>
      <c r="E2" s="65">
        <v>99</v>
      </c>
      <c r="F2" s="65">
        <f ca="1">IF(C2="","",VLOOKUP(C2,fighttotalcount,D2+1,FALSE))</f>
        <v>10</v>
      </c>
      <c r="G2" s="65" t="str">
        <f ca="1">IF(C2="","",VLOOKUP(C2,test1,13,FALSE))</f>
        <v>--</v>
      </c>
      <c r="H2" s="65"/>
    </row>
    <row r="4" spans="1:16" ht="12" customHeight="1" x14ac:dyDescent="0.2">
      <c r="C4" s="61">
        <v>2</v>
      </c>
    </row>
    <row r="5" spans="1:16" x14ac:dyDescent="0.2">
      <c r="C5" s="61">
        <v>3</v>
      </c>
      <c r="D5" s="61">
        <v>2</v>
      </c>
    </row>
    <row r="8" spans="1:16" ht="26.25" customHeight="1" x14ac:dyDescent="0.2"/>
    <row r="9" spans="1:16" ht="24" hidden="1" customHeight="1" x14ac:dyDescent="0.2">
      <c r="C9" s="66">
        <v>2</v>
      </c>
      <c r="D9" s="66">
        <v>3</v>
      </c>
      <c r="E9" s="66">
        <v>4</v>
      </c>
      <c r="F9" s="66">
        <v>5</v>
      </c>
      <c r="G9" s="66">
        <v>6</v>
      </c>
      <c r="H9" s="66">
        <v>7</v>
      </c>
      <c r="I9" s="66">
        <v>8</v>
      </c>
      <c r="J9" s="66">
        <v>9</v>
      </c>
      <c r="K9" s="66">
        <v>10</v>
      </c>
      <c r="L9" s="66">
        <v>11</v>
      </c>
      <c r="M9" s="66">
        <v>12</v>
      </c>
    </row>
    <row r="10" spans="1:16" x14ac:dyDescent="0.2">
      <c r="B10" s="67" t="s">
        <v>128</v>
      </c>
      <c r="C10" s="67" t="s">
        <v>127</v>
      </c>
      <c r="D10" s="63" t="s">
        <v>105</v>
      </c>
      <c r="E10" s="63" t="s">
        <v>106</v>
      </c>
      <c r="F10" s="63" t="s">
        <v>108</v>
      </c>
      <c r="G10" s="63" t="s">
        <v>109</v>
      </c>
      <c r="H10" s="63" t="s">
        <v>126</v>
      </c>
      <c r="I10" s="63" t="s">
        <v>110</v>
      </c>
      <c r="J10" s="63" t="s">
        <v>111</v>
      </c>
      <c r="K10" s="63" t="s">
        <v>112</v>
      </c>
      <c r="L10" s="63" t="s">
        <v>113</v>
      </c>
      <c r="M10" s="63" t="s">
        <v>114</v>
      </c>
      <c r="N10" s="63" t="s">
        <v>107</v>
      </c>
    </row>
    <row r="11" spans="1:16" x14ac:dyDescent="0.2">
      <c r="B11" s="68">
        <v>1</v>
      </c>
      <c r="C11" s="65">
        <f>20</f>
        <v>20</v>
      </c>
      <c r="D11" s="65">
        <f t="shared" ref="D11:J11" ca="1" si="0">IF(VLOOKUP($C$2,test1,C$9,FALSE)=0,0,ROUND(VLOOKUP($C$2,test1,C$9,FALSE)+($B11-1)*(1+VLOOKUP($C$2,professionGrowP,C$9,FALSE))*VLOOKUP(VLOOKUP($A$1,profession2,2,FALSE),professionGrow,C$9,FALSE),0))</f>
        <v>26</v>
      </c>
      <c r="E11" s="65">
        <f t="shared" ca="1" si="0"/>
        <v>4</v>
      </c>
      <c r="F11" s="65">
        <f t="shared" ca="1" si="0"/>
        <v>18</v>
      </c>
      <c r="G11" s="65">
        <f t="shared" ca="1" si="0"/>
        <v>18</v>
      </c>
      <c r="H11" s="65">
        <f t="shared" ca="1" si="0"/>
        <v>0</v>
      </c>
      <c r="I11" s="65">
        <f t="shared" ca="1" si="0"/>
        <v>4</v>
      </c>
      <c r="J11" s="65">
        <f t="shared" ca="1" si="0"/>
        <v>5</v>
      </c>
      <c r="K11" s="114">
        <f ca="1">(98+J11/30)%</f>
        <v>0.98166666666666669</v>
      </c>
      <c r="L11" s="114">
        <f ca="1">(2+I11/30)%</f>
        <v>2.1333333333333333E-2</v>
      </c>
      <c r="M11" s="114">
        <f ca="1">(2+J11/30)%</f>
        <v>2.1666666666666664E-2</v>
      </c>
      <c r="N11" s="65"/>
    </row>
    <row r="12" spans="1:16" x14ac:dyDescent="0.2">
      <c r="B12" s="68">
        <v>2</v>
      </c>
      <c r="C12" s="65">
        <f t="shared" ref="C12:C43" si="1">C11+INT(B12^2.5*VLOOKUP($A$1,profession2,3,FALSE))</f>
        <v>25</v>
      </c>
      <c r="D12" s="65">
        <f t="shared" ref="D12:D43" ca="1" si="2">ROUND(VLOOKUP($C$2,test1,2,FALSE)+(B12-1)*(1+VLOOKUP($C$2,professionGrowP,2,FALSE))*VLOOKUP(VLOOKUP($A$1,profession2,2,FALSE),professionGrow,2,FALSE),0)</f>
        <v>32</v>
      </c>
      <c r="E12" s="65">
        <f t="shared" ref="E12:G31" ca="1" si="3">ROUND(VLOOKUP($C$2,test1,D$9,FALSE)+($B12-1)*(1+VLOOKUP($C$2,professionGrowP,D$9,FALSE))*VLOOKUP(VLOOKUP($A$1,profession2,2,FALSE),professionGrow,D$9,FALSE),0)</f>
        <v>6</v>
      </c>
      <c r="F12" s="65">
        <f t="shared" ca="1" si="3"/>
        <v>22</v>
      </c>
      <c r="G12" s="65">
        <f t="shared" ca="1" si="3"/>
        <v>22</v>
      </c>
      <c r="H12" s="65">
        <f t="shared" ref="H12:H43" ca="1" si="4">IF(VLOOKUP($C$2,test1,G$9,FALSE)=0,0,ROUND(VLOOKUP($C$2,test1,G$9,FALSE)+($B12-1)*(1+VLOOKUP($C$2,professionGrowP,G$9,FALSE))*VLOOKUP(VLOOKUP($A$1,profession2,2,FALSE),professionGrow,G$9,FALSE),0))</f>
        <v>0</v>
      </c>
      <c r="I12" s="65">
        <f t="shared" ref="I12:J31" ca="1" si="5">ROUND(VLOOKUP($C$2,test1,H$9,FALSE)+($B12-1)*(1+VLOOKUP($C$2,professionGrowP,H$9,FALSE))*VLOOKUP(VLOOKUP($A$1,profession2,2,FALSE),professionGrow,H$9,FALSE),0)</f>
        <v>6</v>
      </c>
      <c r="J12" s="65">
        <f t="shared" ca="1" si="5"/>
        <v>7</v>
      </c>
      <c r="K12" s="114">
        <f t="shared" ref="K12:K75" ca="1" si="6">(98+J12/30)%</f>
        <v>0.98233333333333339</v>
      </c>
      <c r="L12" s="114">
        <f t="shared" ref="L12:L75" ca="1" si="7">(2+I12/30)%</f>
        <v>2.2000000000000002E-2</v>
      </c>
      <c r="M12" s="114">
        <f t="shared" ref="M12:M75" ca="1" si="8">(2+J12/30)%</f>
        <v>2.2333333333333334E-2</v>
      </c>
      <c r="N12" s="65"/>
    </row>
    <row r="13" spans="1:16" x14ac:dyDescent="0.2">
      <c r="B13" s="68">
        <v>3</v>
      </c>
      <c r="C13" s="65">
        <f t="shared" si="1"/>
        <v>40</v>
      </c>
      <c r="D13" s="65">
        <f t="shared" ca="1" si="2"/>
        <v>37</v>
      </c>
      <c r="E13" s="65">
        <f t="shared" ca="1" si="3"/>
        <v>7</v>
      </c>
      <c r="F13" s="65">
        <f ca="1">ROUND(VLOOKUP($C$2,test1,E$9,FALSE)+($B13-1)*(1+VLOOKUP($C$2,professionGrowP,E$9,FALSE))*VLOOKUP(VLOOKUP($A$1,profession2,2,FALSE),professionGrow,E$9,FALSE),0)</f>
        <v>27</v>
      </c>
      <c r="G13" s="65">
        <f t="shared" ca="1" si="3"/>
        <v>26</v>
      </c>
      <c r="H13" s="65">
        <f t="shared" ca="1" si="4"/>
        <v>0</v>
      </c>
      <c r="I13" s="65">
        <f t="shared" ca="1" si="5"/>
        <v>8</v>
      </c>
      <c r="J13" s="65">
        <f t="shared" ca="1" si="5"/>
        <v>9</v>
      </c>
      <c r="K13" s="114">
        <f t="shared" ca="1" si="6"/>
        <v>0.98299999999999998</v>
      </c>
      <c r="L13" s="114">
        <f t="shared" ca="1" si="7"/>
        <v>2.2666666666666665E-2</v>
      </c>
      <c r="M13" s="114">
        <f t="shared" ca="1" si="8"/>
        <v>2.3E-2</v>
      </c>
      <c r="N13" s="65"/>
    </row>
    <row r="14" spans="1:16" x14ac:dyDescent="0.2">
      <c r="B14" s="68">
        <v>4</v>
      </c>
      <c r="C14" s="65">
        <f t="shared" si="1"/>
        <v>72</v>
      </c>
      <c r="D14" s="65">
        <f t="shared" ca="1" si="2"/>
        <v>43</v>
      </c>
      <c r="E14" s="65">
        <f t="shared" ca="1" si="3"/>
        <v>9</v>
      </c>
      <c r="F14" s="65">
        <f t="shared" ca="1" si="3"/>
        <v>31</v>
      </c>
      <c r="G14" s="65">
        <f t="shared" ca="1" si="3"/>
        <v>30</v>
      </c>
      <c r="H14" s="65">
        <f t="shared" ca="1" si="4"/>
        <v>0</v>
      </c>
      <c r="I14" s="65">
        <f t="shared" ca="1" si="5"/>
        <v>10</v>
      </c>
      <c r="J14" s="65">
        <f t="shared" ca="1" si="5"/>
        <v>11</v>
      </c>
      <c r="K14" s="114">
        <f t="shared" ca="1" si="6"/>
        <v>0.98366666666666658</v>
      </c>
      <c r="L14" s="114">
        <f t="shared" ca="1" si="7"/>
        <v>2.3333333333333334E-2</v>
      </c>
      <c r="M14" s="114">
        <f t="shared" ca="1" si="8"/>
        <v>2.3666666666666666E-2</v>
      </c>
      <c r="N14" s="65"/>
    </row>
    <row r="15" spans="1:16" x14ac:dyDescent="0.2">
      <c r="B15" s="68">
        <v>5</v>
      </c>
      <c r="C15" s="65">
        <f t="shared" si="1"/>
        <v>127</v>
      </c>
      <c r="D15" s="65">
        <f t="shared" ca="1" si="2"/>
        <v>48</v>
      </c>
      <c r="E15" s="65">
        <f t="shared" ca="1" si="3"/>
        <v>10</v>
      </c>
      <c r="F15" s="65">
        <f t="shared" ca="1" si="3"/>
        <v>36</v>
      </c>
      <c r="G15" s="65">
        <f t="shared" ca="1" si="3"/>
        <v>34</v>
      </c>
      <c r="H15" s="65">
        <f t="shared" ca="1" si="4"/>
        <v>0</v>
      </c>
      <c r="I15" s="65">
        <f t="shared" ca="1" si="5"/>
        <v>12</v>
      </c>
      <c r="J15" s="65">
        <f t="shared" ca="1" si="5"/>
        <v>13</v>
      </c>
      <c r="K15" s="114">
        <f t="shared" ca="1" si="6"/>
        <v>0.98433333333333339</v>
      </c>
      <c r="L15" s="114">
        <f t="shared" ca="1" si="7"/>
        <v>2.4E-2</v>
      </c>
      <c r="M15" s="114">
        <f t="shared" ca="1" si="8"/>
        <v>2.4333333333333335E-2</v>
      </c>
      <c r="N15" s="65"/>
    </row>
    <row r="16" spans="1:16" x14ac:dyDescent="0.2">
      <c r="B16" s="68">
        <v>6</v>
      </c>
      <c r="C16" s="65">
        <f t="shared" si="1"/>
        <v>215</v>
      </c>
      <c r="D16" s="65">
        <f t="shared" ca="1" si="2"/>
        <v>54</v>
      </c>
      <c r="E16" s="65">
        <f t="shared" ca="1" si="3"/>
        <v>12</v>
      </c>
      <c r="F16" s="65">
        <f t="shared" ca="1" si="3"/>
        <v>40</v>
      </c>
      <c r="G16" s="65">
        <f t="shared" ca="1" si="3"/>
        <v>38</v>
      </c>
      <c r="H16" s="65">
        <f t="shared" ca="1" si="4"/>
        <v>0</v>
      </c>
      <c r="I16" s="65">
        <f t="shared" ca="1" si="5"/>
        <v>14</v>
      </c>
      <c r="J16" s="65">
        <f t="shared" ca="1" si="5"/>
        <v>15</v>
      </c>
      <c r="K16" s="114">
        <f t="shared" ca="1" si="6"/>
        <v>0.98499999999999999</v>
      </c>
      <c r="L16" s="114">
        <f t="shared" ca="1" si="7"/>
        <v>2.4666666666666667E-2</v>
      </c>
      <c r="M16" s="114">
        <f t="shared" ca="1" si="8"/>
        <v>2.5000000000000001E-2</v>
      </c>
      <c r="N16" s="65"/>
    </row>
    <row r="17" spans="2:14" x14ac:dyDescent="0.2">
      <c r="B17" s="68">
        <v>7</v>
      </c>
      <c r="C17" s="65">
        <f t="shared" si="1"/>
        <v>344</v>
      </c>
      <c r="D17" s="65">
        <f t="shared" ca="1" si="2"/>
        <v>59</v>
      </c>
      <c r="E17" s="65">
        <f t="shared" ca="1" si="3"/>
        <v>14</v>
      </c>
      <c r="F17" s="65">
        <f t="shared" ca="1" si="3"/>
        <v>44</v>
      </c>
      <c r="G17" s="65">
        <f t="shared" ca="1" si="3"/>
        <v>42</v>
      </c>
      <c r="H17" s="65">
        <f t="shared" ca="1" si="4"/>
        <v>0</v>
      </c>
      <c r="I17" s="65">
        <f t="shared" ca="1" si="5"/>
        <v>16</v>
      </c>
      <c r="J17" s="65">
        <f t="shared" ca="1" si="5"/>
        <v>17</v>
      </c>
      <c r="K17" s="114">
        <f t="shared" ca="1" si="6"/>
        <v>0.98566666666666658</v>
      </c>
      <c r="L17" s="114">
        <f t="shared" ca="1" si="7"/>
        <v>2.5333333333333333E-2</v>
      </c>
      <c r="M17" s="114">
        <f t="shared" ca="1" si="8"/>
        <v>2.5666666666666664E-2</v>
      </c>
      <c r="N17" s="65"/>
    </row>
    <row r="18" spans="2:14" x14ac:dyDescent="0.2">
      <c r="B18" s="68">
        <v>8</v>
      </c>
      <c r="C18" s="65">
        <f t="shared" si="1"/>
        <v>525</v>
      </c>
      <c r="D18" s="65">
        <f t="shared" ca="1" si="2"/>
        <v>65</v>
      </c>
      <c r="E18" s="65">
        <f t="shared" ca="1" si="3"/>
        <v>15</v>
      </c>
      <c r="F18" s="65">
        <f t="shared" ca="1" si="3"/>
        <v>49</v>
      </c>
      <c r="G18" s="65">
        <f t="shared" ca="1" si="3"/>
        <v>46</v>
      </c>
      <c r="H18" s="65">
        <f t="shared" ca="1" si="4"/>
        <v>0</v>
      </c>
      <c r="I18" s="65">
        <f t="shared" ca="1" si="5"/>
        <v>18</v>
      </c>
      <c r="J18" s="65">
        <f t="shared" ca="1" si="5"/>
        <v>19</v>
      </c>
      <c r="K18" s="114">
        <f t="shared" ca="1" si="6"/>
        <v>0.9863333333333334</v>
      </c>
      <c r="L18" s="114">
        <f t="shared" ca="1" si="7"/>
        <v>2.6000000000000002E-2</v>
      </c>
      <c r="M18" s="114">
        <f t="shared" ca="1" si="8"/>
        <v>2.6333333333333334E-2</v>
      </c>
      <c r="N18" s="65"/>
    </row>
    <row r="19" spans="2:14" x14ac:dyDescent="0.2">
      <c r="B19" s="68">
        <v>9</v>
      </c>
      <c r="C19" s="65">
        <f t="shared" si="1"/>
        <v>768</v>
      </c>
      <c r="D19" s="65">
        <f t="shared" ca="1" si="2"/>
        <v>70</v>
      </c>
      <c r="E19" s="65">
        <f t="shared" ca="1" si="3"/>
        <v>17</v>
      </c>
      <c r="F19" s="65">
        <f t="shared" ca="1" si="3"/>
        <v>53</v>
      </c>
      <c r="G19" s="65">
        <f t="shared" ca="1" si="3"/>
        <v>50</v>
      </c>
      <c r="H19" s="65">
        <f t="shared" ca="1" si="4"/>
        <v>0</v>
      </c>
      <c r="I19" s="65">
        <f t="shared" ca="1" si="5"/>
        <v>20</v>
      </c>
      <c r="J19" s="65">
        <f t="shared" ca="1" si="5"/>
        <v>21</v>
      </c>
      <c r="K19" s="114">
        <f t="shared" ca="1" si="6"/>
        <v>0.98699999999999999</v>
      </c>
      <c r="L19" s="114">
        <f t="shared" ca="1" si="7"/>
        <v>2.6666666666666665E-2</v>
      </c>
      <c r="M19" s="114">
        <f t="shared" ca="1" si="8"/>
        <v>2.7000000000000003E-2</v>
      </c>
      <c r="N19" s="65"/>
    </row>
    <row r="20" spans="2:14" x14ac:dyDescent="0.2">
      <c r="B20" s="68">
        <v>10</v>
      </c>
      <c r="C20" s="65">
        <f t="shared" si="1"/>
        <v>1084</v>
      </c>
      <c r="D20" s="65">
        <f t="shared" ca="1" si="2"/>
        <v>76</v>
      </c>
      <c r="E20" s="65">
        <f t="shared" ca="1" si="3"/>
        <v>18</v>
      </c>
      <c r="F20" s="65">
        <f t="shared" ca="1" si="3"/>
        <v>58</v>
      </c>
      <c r="G20" s="65">
        <f t="shared" ca="1" si="3"/>
        <v>54</v>
      </c>
      <c r="H20" s="65">
        <f t="shared" ca="1" si="4"/>
        <v>0</v>
      </c>
      <c r="I20" s="65">
        <f t="shared" ca="1" si="5"/>
        <v>22</v>
      </c>
      <c r="J20" s="65">
        <f t="shared" ca="1" si="5"/>
        <v>23</v>
      </c>
      <c r="K20" s="114">
        <f t="shared" ca="1" si="6"/>
        <v>0.98766666666666669</v>
      </c>
      <c r="L20" s="114">
        <f t="shared" ca="1" si="7"/>
        <v>2.7333333333333334E-2</v>
      </c>
      <c r="M20" s="114">
        <f t="shared" ca="1" si="8"/>
        <v>2.7666666666666666E-2</v>
      </c>
      <c r="N20" s="65"/>
    </row>
    <row r="21" spans="2:14" x14ac:dyDescent="0.2">
      <c r="B21" s="68">
        <v>11</v>
      </c>
      <c r="C21" s="65">
        <f t="shared" si="1"/>
        <v>1485</v>
      </c>
      <c r="D21" s="65">
        <f t="shared" ca="1" si="2"/>
        <v>81</v>
      </c>
      <c r="E21" s="65">
        <f t="shared" ca="1" si="3"/>
        <v>20</v>
      </c>
      <c r="F21" s="65">
        <f t="shared" ca="1" si="3"/>
        <v>62</v>
      </c>
      <c r="G21" s="65">
        <f t="shared" ca="1" si="3"/>
        <v>58</v>
      </c>
      <c r="H21" s="65">
        <f t="shared" ca="1" si="4"/>
        <v>0</v>
      </c>
      <c r="I21" s="65">
        <f t="shared" ca="1" si="5"/>
        <v>24</v>
      </c>
      <c r="J21" s="65">
        <f t="shared" ca="1" si="5"/>
        <v>25</v>
      </c>
      <c r="K21" s="114">
        <f t="shared" ca="1" si="6"/>
        <v>0.98833333333333329</v>
      </c>
      <c r="L21" s="114">
        <f t="shared" ca="1" si="7"/>
        <v>2.7999999999999997E-2</v>
      </c>
      <c r="M21" s="114">
        <f t="shared" ca="1" si="8"/>
        <v>2.8333333333333335E-2</v>
      </c>
      <c r="N21" s="65"/>
    </row>
    <row r="22" spans="2:14" x14ac:dyDescent="0.2">
      <c r="B22" s="68">
        <v>12</v>
      </c>
      <c r="C22" s="65">
        <f t="shared" si="1"/>
        <v>1983</v>
      </c>
      <c r="D22" s="65">
        <f t="shared" ca="1" si="2"/>
        <v>87</v>
      </c>
      <c r="E22" s="65">
        <f t="shared" ca="1" si="3"/>
        <v>22</v>
      </c>
      <c r="F22" s="65">
        <f t="shared" ca="1" si="3"/>
        <v>66</v>
      </c>
      <c r="G22" s="65">
        <f t="shared" ca="1" si="3"/>
        <v>62</v>
      </c>
      <c r="H22" s="65">
        <f t="shared" ca="1" si="4"/>
        <v>0</v>
      </c>
      <c r="I22" s="65">
        <f t="shared" ca="1" si="5"/>
        <v>25</v>
      </c>
      <c r="J22" s="65">
        <f t="shared" ca="1" si="5"/>
        <v>27</v>
      </c>
      <c r="K22" s="114">
        <f t="shared" ca="1" si="6"/>
        <v>0.9890000000000001</v>
      </c>
      <c r="L22" s="114">
        <f t="shared" ca="1" si="7"/>
        <v>2.8333333333333335E-2</v>
      </c>
      <c r="M22" s="114">
        <f t="shared" ca="1" si="8"/>
        <v>2.8999999999999998E-2</v>
      </c>
      <c r="N22" s="65"/>
    </row>
    <row r="23" spans="2:14" x14ac:dyDescent="0.2">
      <c r="B23" s="68">
        <v>13</v>
      </c>
      <c r="C23" s="65">
        <f t="shared" si="1"/>
        <v>2592</v>
      </c>
      <c r="D23" s="65">
        <f t="shared" ca="1" si="2"/>
        <v>92</v>
      </c>
      <c r="E23" s="65">
        <f t="shared" ca="1" si="3"/>
        <v>23</v>
      </c>
      <c r="F23" s="65">
        <f t="shared" ca="1" si="3"/>
        <v>71</v>
      </c>
      <c r="G23" s="65">
        <f t="shared" ca="1" si="3"/>
        <v>66</v>
      </c>
      <c r="H23" s="65">
        <f t="shared" ca="1" si="4"/>
        <v>0</v>
      </c>
      <c r="I23" s="65">
        <f t="shared" ca="1" si="5"/>
        <v>27</v>
      </c>
      <c r="J23" s="65">
        <f t="shared" ca="1" si="5"/>
        <v>29</v>
      </c>
      <c r="K23" s="114">
        <f t="shared" ca="1" si="6"/>
        <v>0.98966666666666669</v>
      </c>
      <c r="L23" s="114">
        <f t="shared" ca="1" si="7"/>
        <v>2.8999999999999998E-2</v>
      </c>
      <c r="M23" s="114">
        <f t="shared" ca="1" si="8"/>
        <v>2.9666666666666668E-2</v>
      </c>
      <c r="N23" s="65"/>
    </row>
    <row r="24" spans="2:14" x14ac:dyDescent="0.2">
      <c r="B24" s="68">
        <v>14</v>
      </c>
      <c r="C24" s="65">
        <f t="shared" si="1"/>
        <v>3325</v>
      </c>
      <c r="D24" s="65">
        <f t="shared" ca="1" si="2"/>
        <v>98</v>
      </c>
      <c r="E24" s="65">
        <f t="shared" ca="1" si="3"/>
        <v>25</v>
      </c>
      <c r="F24" s="65">
        <f t="shared" ca="1" si="3"/>
        <v>75</v>
      </c>
      <c r="G24" s="65">
        <f t="shared" ca="1" si="3"/>
        <v>70</v>
      </c>
      <c r="H24" s="65">
        <f t="shared" ca="1" si="4"/>
        <v>0</v>
      </c>
      <c r="I24" s="65">
        <f t="shared" ca="1" si="5"/>
        <v>29</v>
      </c>
      <c r="J24" s="65">
        <f t="shared" ca="1" si="5"/>
        <v>31</v>
      </c>
      <c r="K24" s="114">
        <f t="shared" ca="1" si="6"/>
        <v>0.99033333333333329</v>
      </c>
      <c r="L24" s="114">
        <f t="shared" ca="1" si="7"/>
        <v>2.9666666666666668E-2</v>
      </c>
      <c r="M24" s="114">
        <f t="shared" ca="1" si="8"/>
        <v>3.0333333333333334E-2</v>
      </c>
      <c r="N24" s="65"/>
    </row>
    <row r="25" spans="2:14" x14ac:dyDescent="0.2">
      <c r="B25" s="68">
        <v>15</v>
      </c>
      <c r="C25" s="65">
        <f t="shared" si="1"/>
        <v>4196</v>
      </c>
      <c r="D25" s="65">
        <f t="shared" ca="1" si="2"/>
        <v>103</v>
      </c>
      <c r="E25" s="65">
        <f t="shared" ca="1" si="3"/>
        <v>26</v>
      </c>
      <c r="F25" s="65">
        <f t="shared" ca="1" si="3"/>
        <v>80</v>
      </c>
      <c r="G25" s="65">
        <f t="shared" ca="1" si="3"/>
        <v>74</v>
      </c>
      <c r="H25" s="65">
        <f t="shared" ca="1" si="4"/>
        <v>0</v>
      </c>
      <c r="I25" s="65">
        <f t="shared" ca="1" si="5"/>
        <v>31</v>
      </c>
      <c r="J25" s="65">
        <f t="shared" ca="1" si="5"/>
        <v>33</v>
      </c>
      <c r="K25" s="114">
        <f t="shared" ca="1" si="6"/>
        <v>0.99099999999999999</v>
      </c>
      <c r="L25" s="114">
        <f t="shared" ca="1" si="7"/>
        <v>3.0333333333333334E-2</v>
      </c>
      <c r="M25" s="114">
        <f t="shared" ca="1" si="8"/>
        <v>3.1E-2</v>
      </c>
      <c r="N25" s="65"/>
    </row>
    <row r="26" spans="2:14" x14ac:dyDescent="0.2">
      <c r="B26" s="68">
        <v>16</v>
      </c>
      <c r="C26" s="65">
        <f t="shared" si="1"/>
        <v>5220</v>
      </c>
      <c r="D26" s="65">
        <f t="shared" ca="1" si="2"/>
        <v>109</v>
      </c>
      <c r="E26" s="65">
        <f t="shared" ca="1" si="3"/>
        <v>28</v>
      </c>
      <c r="F26" s="65">
        <f t="shared" ca="1" si="3"/>
        <v>84</v>
      </c>
      <c r="G26" s="65">
        <f t="shared" ca="1" si="3"/>
        <v>78</v>
      </c>
      <c r="H26" s="65">
        <f t="shared" ca="1" si="4"/>
        <v>0</v>
      </c>
      <c r="I26" s="65">
        <f t="shared" ca="1" si="5"/>
        <v>33</v>
      </c>
      <c r="J26" s="65">
        <f t="shared" ca="1" si="5"/>
        <v>35</v>
      </c>
      <c r="K26" s="114">
        <f t="shared" ca="1" si="6"/>
        <v>0.9916666666666667</v>
      </c>
      <c r="L26" s="114">
        <f t="shared" ca="1" si="7"/>
        <v>3.1E-2</v>
      </c>
      <c r="M26" s="114">
        <f t="shared" ca="1" si="8"/>
        <v>3.1666666666666669E-2</v>
      </c>
      <c r="N26" s="65"/>
    </row>
    <row r="27" spans="2:14" x14ac:dyDescent="0.2">
      <c r="B27" s="68">
        <v>17</v>
      </c>
      <c r="C27" s="65">
        <f t="shared" si="1"/>
        <v>6411</v>
      </c>
      <c r="D27" s="65">
        <f t="shared" ca="1" si="2"/>
        <v>114</v>
      </c>
      <c r="E27" s="65">
        <f t="shared" ca="1" si="3"/>
        <v>30</v>
      </c>
      <c r="F27" s="65">
        <f t="shared" ca="1" si="3"/>
        <v>88</v>
      </c>
      <c r="G27" s="65">
        <f t="shared" ca="1" si="3"/>
        <v>82</v>
      </c>
      <c r="H27" s="65">
        <f t="shared" ca="1" si="4"/>
        <v>0</v>
      </c>
      <c r="I27" s="65">
        <f t="shared" ca="1" si="5"/>
        <v>35</v>
      </c>
      <c r="J27" s="65">
        <f t="shared" ca="1" si="5"/>
        <v>37</v>
      </c>
      <c r="K27" s="114">
        <f t="shared" ca="1" si="6"/>
        <v>0.99233333333333329</v>
      </c>
      <c r="L27" s="114">
        <f t="shared" ca="1" si="7"/>
        <v>3.1666666666666669E-2</v>
      </c>
      <c r="M27" s="114">
        <f t="shared" ca="1" si="8"/>
        <v>3.2333333333333332E-2</v>
      </c>
      <c r="N27" s="65"/>
    </row>
    <row r="28" spans="2:14" x14ac:dyDescent="0.2">
      <c r="B28" s="68">
        <v>18</v>
      </c>
      <c r="C28" s="65">
        <f t="shared" si="1"/>
        <v>7785</v>
      </c>
      <c r="D28" s="65">
        <f t="shared" ca="1" si="2"/>
        <v>120</v>
      </c>
      <c r="E28" s="65">
        <f t="shared" ca="1" si="3"/>
        <v>31</v>
      </c>
      <c r="F28" s="65">
        <f t="shared" ca="1" si="3"/>
        <v>93</v>
      </c>
      <c r="G28" s="65">
        <f t="shared" ca="1" si="3"/>
        <v>86</v>
      </c>
      <c r="H28" s="65">
        <f t="shared" ca="1" si="4"/>
        <v>0</v>
      </c>
      <c r="I28" s="65">
        <f t="shared" ca="1" si="5"/>
        <v>37</v>
      </c>
      <c r="J28" s="65">
        <f t="shared" ca="1" si="5"/>
        <v>39</v>
      </c>
      <c r="K28" s="114">
        <f t="shared" ca="1" si="6"/>
        <v>0.99299999999999999</v>
      </c>
      <c r="L28" s="114">
        <f t="shared" ca="1" si="7"/>
        <v>3.2333333333333332E-2</v>
      </c>
      <c r="M28" s="114">
        <f t="shared" ca="1" si="8"/>
        <v>3.3000000000000002E-2</v>
      </c>
      <c r="N28" s="65"/>
    </row>
    <row r="29" spans="2:14" x14ac:dyDescent="0.2">
      <c r="B29" s="68">
        <v>19</v>
      </c>
      <c r="C29" s="65">
        <f t="shared" si="1"/>
        <v>9358</v>
      </c>
      <c r="D29" s="65">
        <f t="shared" ca="1" si="2"/>
        <v>125</v>
      </c>
      <c r="E29" s="65">
        <f t="shared" ca="1" si="3"/>
        <v>33</v>
      </c>
      <c r="F29" s="65">
        <f t="shared" ca="1" si="3"/>
        <v>97</v>
      </c>
      <c r="G29" s="65">
        <f t="shared" ca="1" si="3"/>
        <v>90</v>
      </c>
      <c r="H29" s="65">
        <f t="shared" ca="1" si="4"/>
        <v>0</v>
      </c>
      <c r="I29" s="65">
        <f t="shared" ca="1" si="5"/>
        <v>39</v>
      </c>
      <c r="J29" s="65">
        <f t="shared" ca="1" si="5"/>
        <v>41</v>
      </c>
      <c r="K29" s="114">
        <f t="shared" ca="1" si="6"/>
        <v>0.99366666666666659</v>
      </c>
      <c r="L29" s="114">
        <f t="shared" ca="1" si="7"/>
        <v>3.3000000000000002E-2</v>
      </c>
      <c r="M29" s="114">
        <f t="shared" ca="1" si="8"/>
        <v>3.3666666666666664E-2</v>
      </c>
      <c r="N29" s="65"/>
    </row>
    <row r="30" spans="2:14" x14ac:dyDescent="0.2">
      <c r="B30" s="68">
        <v>20</v>
      </c>
      <c r="C30" s="65">
        <f t="shared" si="1"/>
        <v>11146</v>
      </c>
      <c r="D30" s="65">
        <f t="shared" ca="1" si="2"/>
        <v>131</v>
      </c>
      <c r="E30" s="65">
        <f t="shared" ca="1" si="3"/>
        <v>34</v>
      </c>
      <c r="F30" s="65">
        <f t="shared" ca="1" si="3"/>
        <v>102</v>
      </c>
      <c r="G30" s="65">
        <f t="shared" ca="1" si="3"/>
        <v>94</v>
      </c>
      <c r="H30" s="65">
        <f t="shared" ca="1" si="4"/>
        <v>0</v>
      </c>
      <c r="I30" s="65">
        <f t="shared" ca="1" si="5"/>
        <v>41</v>
      </c>
      <c r="J30" s="65">
        <f t="shared" ca="1" si="5"/>
        <v>43</v>
      </c>
      <c r="K30" s="114">
        <f t="shared" ca="1" si="6"/>
        <v>0.9943333333333334</v>
      </c>
      <c r="L30" s="114">
        <f t="shared" ca="1" si="7"/>
        <v>3.3666666666666664E-2</v>
      </c>
      <c r="M30" s="114">
        <f t="shared" ca="1" si="8"/>
        <v>3.4333333333333334E-2</v>
      </c>
      <c r="N30" s="65"/>
    </row>
    <row r="31" spans="2:14" x14ac:dyDescent="0.2">
      <c r="B31" s="68">
        <v>21</v>
      </c>
      <c r="C31" s="65">
        <f t="shared" si="1"/>
        <v>13166</v>
      </c>
      <c r="D31" s="65">
        <f t="shared" ca="1" si="2"/>
        <v>136</v>
      </c>
      <c r="E31" s="65">
        <f t="shared" ca="1" si="3"/>
        <v>36</v>
      </c>
      <c r="F31" s="65">
        <f t="shared" ca="1" si="3"/>
        <v>106</v>
      </c>
      <c r="G31" s="65">
        <f t="shared" ca="1" si="3"/>
        <v>98</v>
      </c>
      <c r="H31" s="65">
        <f t="shared" ca="1" si="4"/>
        <v>0</v>
      </c>
      <c r="I31" s="65">
        <f t="shared" ca="1" si="5"/>
        <v>43</v>
      </c>
      <c r="J31" s="65">
        <f t="shared" ca="1" si="5"/>
        <v>45</v>
      </c>
      <c r="K31" s="114">
        <f t="shared" ca="1" si="6"/>
        <v>0.995</v>
      </c>
      <c r="L31" s="114">
        <f t="shared" ca="1" si="7"/>
        <v>3.4333333333333334E-2</v>
      </c>
      <c r="M31" s="114">
        <f t="shared" ca="1" si="8"/>
        <v>3.5000000000000003E-2</v>
      </c>
      <c r="N31" s="65"/>
    </row>
    <row r="32" spans="2:14" x14ac:dyDescent="0.2">
      <c r="B32" s="68">
        <v>22</v>
      </c>
      <c r="C32" s="65">
        <f t="shared" si="1"/>
        <v>15436</v>
      </c>
      <c r="D32" s="65">
        <f t="shared" ca="1" si="2"/>
        <v>142</v>
      </c>
      <c r="E32" s="65">
        <f t="shared" ref="E32:G51" ca="1" si="9">ROUND(VLOOKUP($C$2,test1,D$9,FALSE)+($B32-1)*(1+VLOOKUP($C$2,professionGrowP,D$9,FALSE))*VLOOKUP(VLOOKUP($A$1,profession2,2,FALSE),professionGrow,D$9,FALSE),0)</f>
        <v>38</v>
      </c>
      <c r="F32" s="65">
        <f t="shared" ca="1" si="9"/>
        <v>110</v>
      </c>
      <c r="G32" s="65">
        <f t="shared" ca="1" si="9"/>
        <v>102</v>
      </c>
      <c r="H32" s="65">
        <f t="shared" ca="1" si="4"/>
        <v>0</v>
      </c>
      <c r="I32" s="65">
        <f t="shared" ref="I32:J51" ca="1" si="10">ROUND(VLOOKUP($C$2,test1,H$9,FALSE)+($B32-1)*(1+VLOOKUP($C$2,professionGrowP,H$9,FALSE))*VLOOKUP(VLOOKUP($A$1,profession2,2,FALSE),professionGrow,H$9,FALSE),0)</f>
        <v>45</v>
      </c>
      <c r="J32" s="65">
        <f t="shared" ca="1" si="10"/>
        <v>47</v>
      </c>
      <c r="K32" s="114">
        <f t="shared" ca="1" si="6"/>
        <v>0.99566666666666659</v>
      </c>
      <c r="L32" s="114">
        <f t="shared" ca="1" si="7"/>
        <v>3.5000000000000003E-2</v>
      </c>
      <c r="M32" s="114">
        <f t="shared" ca="1" si="8"/>
        <v>3.5666666666666666E-2</v>
      </c>
      <c r="N32" s="65"/>
    </row>
    <row r="33" spans="2:14" x14ac:dyDescent="0.2">
      <c r="B33" s="68">
        <v>23</v>
      </c>
      <c r="C33" s="65">
        <f t="shared" si="1"/>
        <v>17972</v>
      </c>
      <c r="D33" s="65">
        <f t="shared" ca="1" si="2"/>
        <v>147</v>
      </c>
      <c r="E33" s="65">
        <f t="shared" ca="1" si="9"/>
        <v>39</v>
      </c>
      <c r="F33" s="65">
        <f t="shared" ca="1" si="9"/>
        <v>115</v>
      </c>
      <c r="G33" s="65">
        <f t="shared" ca="1" si="9"/>
        <v>106</v>
      </c>
      <c r="H33" s="65">
        <f t="shared" ca="1" si="4"/>
        <v>0</v>
      </c>
      <c r="I33" s="65">
        <f t="shared" ca="1" si="10"/>
        <v>47</v>
      </c>
      <c r="J33" s="65">
        <f t="shared" ca="1" si="10"/>
        <v>49</v>
      </c>
      <c r="K33" s="114">
        <f t="shared" ca="1" si="6"/>
        <v>0.9963333333333334</v>
      </c>
      <c r="L33" s="114">
        <f t="shared" ca="1" si="7"/>
        <v>3.5666666666666666E-2</v>
      </c>
      <c r="M33" s="114">
        <f t="shared" ca="1" si="8"/>
        <v>3.6333333333333336E-2</v>
      </c>
      <c r="N33" s="65"/>
    </row>
    <row r="34" spans="2:14" x14ac:dyDescent="0.2">
      <c r="B34" s="68">
        <v>24</v>
      </c>
      <c r="C34" s="65">
        <f t="shared" si="1"/>
        <v>20793</v>
      </c>
      <c r="D34" s="65">
        <f t="shared" ca="1" si="2"/>
        <v>153</v>
      </c>
      <c r="E34" s="65">
        <f t="shared" ca="1" si="9"/>
        <v>41</v>
      </c>
      <c r="F34" s="65">
        <f t="shared" ca="1" si="9"/>
        <v>119</v>
      </c>
      <c r="G34" s="65">
        <f t="shared" ca="1" si="9"/>
        <v>110</v>
      </c>
      <c r="H34" s="65">
        <f t="shared" ca="1" si="4"/>
        <v>0</v>
      </c>
      <c r="I34" s="65">
        <f t="shared" ca="1" si="10"/>
        <v>49</v>
      </c>
      <c r="J34" s="65">
        <f t="shared" ca="1" si="10"/>
        <v>51</v>
      </c>
      <c r="K34" s="114">
        <f t="shared" ca="1" si="6"/>
        <v>0.997</v>
      </c>
      <c r="L34" s="114">
        <f t="shared" ca="1" si="7"/>
        <v>3.6333333333333336E-2</v>
      </c>
      <c r="M34" s="114">
        <f t="shared" ca="1" si="8"/>
        <v>3.7000000000000005E-2</v>
      </c>
      <c r="N34" s="65"/>
    </row>
    <row r="35" spans="2:14" x14ac:dyDescent="0.2">
      <c r="B35" s="68">
        <v>25</v>
      </c>
      <c r="C35" s="65">
        <f t="shared" si="1"/>
        <v>23918</v>
      </c>
      <c r="D35" s="65">
        <f t="shared" ca="1" si="2"/>
        <v>158</v>
      </c>
      <c r="E35" s="65">
        <f t="shared" ca="1" si="9"/>
        <v>42</v>
      </c>
      <c r="F35" s="65">
        <f t="shared" ca="1" si="9"/>
        <v>124</v>
      </c>
      <c r="G35" s="65">
        <f t="shared" ca="1" si="9"/>
        <v>114</v>
      </c>
      <c r="H35" s="65">
        <f t="shared" ca="1" si="4"/>
        <v>0</v>
      </c>
      <c r="I35" s="65">
        <f t="shared" ca="1" si="10"/>
        <v>51</v>
      </c>
      <c r="J35" s="65">
        <f t="shared" ca="1" si="10"/>
        <v>53</v>
      </c>
      <c r="K35" s="114">
        <f t="shared" ca="1" si="6"/>
        <v>0.9976666666666667</v>
      </c>
      <c r="L35" s="114">
        <f t="shared" ca="1" si="7"/>
        <v>3.7000000000000005E-2</v>
      </c>
      <c r="M35" s="114">
        <f t="shared" ca="1" si="8"/>
        <v>3.7666666666666668E-2</v>
      </c>
      <c r="N35" s="65"/>
    </row>
    <row r="36" spans="2:14" x14ac:dyDescent="0.2">
      <c r="B36" s="68">
        <v>26</v>
      </c>
      <c r="C36" s="65">
        <f t="shared" si="1"/>
        <v>27364</v>
      </c>
      <c r="D36" s="65">
        <f t="shared" ca="1" si="2"/>
        <v>164</v>
      </c>
      <c r="E36" s="65">
        <f t="shared" ca="1" si="9"/>
        <v>44</v>
      </c>
      <c r="F36" s="65">
        <f t="shared" ca="1" si="9"/>
        <v>128</v>
      </c>
      <c r="G36" s="65">
        <f t="shared" ca="1" si="9"/>
        <v>118</v>
      </c>
      <c r="H36" s="65">
        <f t="shared" ca="1" si="4"/>
        <v>0</v>
      </c>
      <c r="I36" s="65">
        <f t="shared" ca="1" si="10"/>
        <v>53</v>
      </c>
      <c r="J36" s="65">
        <f t="shared" ca="1" si="10"/>
        <v>55</v>
      </c>
      <c r="K36" s="114">
        <f t="shared" ca="1" si="6"/>
        <v>0.99833333333333329</v>
      </c>
      <c r="L36" s="114">
        <f t="shared" ca="1" si="7"/>
        <v>3.7666666666666668E-2</v>
      </c>
      <c r="M36" s="114">
        <f t="shared" ca="1" si="8"/>
        <v>3.833333333333333E-2</v>
      </c>
      <c r="N36" s="65"/>
    </row>
    <row r="37" spans="2:14" x14ac:dyDescent="0.2">
      <c r="B37" s="68">
        <v>27</v>
      </c>
      <c r="C37" s="65">
        <f t="shared" si="1"/>
        <v>31151</v>
      </c>
      <c r="D37" s="65">
        <f t="shared" ca="1" si="2"/>
        <v>169</v>
      </c>
      <c r="E37" s="65">
        <f t="shared" ca="1" si="9"/>
        <v>46</v>
      </c>
      <c r="F37" s="65">
        <f t="shared" ca="1" si="9"/>
        <v>132</v>
      </c>
      <c r="G37" s="65">
        <f t="shared" ca="1" si="9"/>
        <v>122</v>
      </c>
      <c r="H37" s="65">
        <f t="shared" ca="1" si="4"/>
        <v>0</v>
      </c>
      <c r="I37" s="65">
        <f t="shared" ca="1" si="10"/>
        <v>55</v>
      </c>
      <c r="J37" s="65">
        <f t="shared" ca="1" si="10"/>
        <v>57</v>
      </c>
      <c r="K37" s="114">
        <f t="shared" ca="1" si="6"/>
        <v>0.99900000000000011</v>
      </c>
      <c r="L37" s="114">
        <f t="shared" ca="1" si="7"/>
        <v>3.833333333333333E-2</v>
      </c>
      <c r="M37" s="114">
        <f t="shared" ca="1" si="8"/>
        <v>3.9E-2</v>
      </c>
      <c r="N37" s="65"/>
    </row>
    <row r="38" spans="2:14" x14ac:dyDescent="0.2">
      <c r="B38" s="68">
        <v>28</v>
      </c>
      <c r="C38" s="65">
        <f t="shared" si="1"/>
        <v>35299</v>
      </c>
      <c r="D38" s="65">
        <f t="shared" ca="1" si="2"/>
        <v>175</v>
      </c>
      <c r="E38" s="65">
        <f t="shared" ca="1" si="9"/>
        <v>47</v>
      </c>
      <c r="F38" s="65">
        <f t="shared" ca="1" si="9"/>
        <v>137</v>
      </c>
      <c r="G38" s="65">
        <f t="shared" ca="1" si="9"/>
        <v>126</v>
      </c>
      <c r="H38" s="65">
        <f t="shared" ca="1" si="4"/>
        <v>0</v>
      </c>
      <c r="I38" s="65">
        <f t="shared" ca="1" si="10"/>
        <v>57</v>
      </c>
      <c r="J38" s="65">
        <f t="shared" ca="1" si="10"/>
        <v>59</v>
      </c>
      <c r="K38" s="114">
        <f t="shared" ca="1" si="6"/>
        <v>0.9996666666666667</v>
      </c>
      <c r="L38" s="114">
        <f t="shared" ca="1" si="7"/>
        <v>3.9E-2</v>
      </c>
      <c r="M38" s="114">
        <f t="shared" ca="1" si="8"/>
        <v>3.966666666666667E-2</v>
      </c>
      <c r="N38" s="65"/>
    </row>
    <row r="39" spans="2:14" x14ac:dyDescent="0.2">
      <c r="B39" s="68">
        <v>29</v>
      </c>
      <c r="C39" s="65">
        <f t="shared" si="1"/>
        <v>39827</v>
      </c>
      <c r="D39" s="65">
        <f t="shared" ca="1" si="2"/>
        <v>180</v>
      </c>
      <c r="E39" s="65">
        <f t="shared" ca="1" si="9"/>
        <v>49</v>
      </c>
      <c r="F39" s="65">
        <f t="shared" ca="1" si="9"/>
        <v>141</v>
      </c>
      <c r="G39" s="65">
        <f t="shared" ca="1" si="9"/>
        <v>130</v>
      </c>
      <c r="H39" s="65">
        <f t="shared" ca="1" si="4"/>
        <v>0</v>
      </c>
      <c r="I39" s="65">
        <f t="shared" ca="1" si="10"/>
        <v>59</v>
      </c>
      <c r="J39" s="65">
        <f t="shared" ca="1" si="10"/>
        <v>61</v>
      </c>
      <c r="K39" s="114">
        <f t="shared" ca="1" si="6"/>
        <v>1.0003333333333333</v>
      </c>
      <c r="L39" s="114">
        <f t="shared" ca="1" si="7"/>
        <v>3.966666666666667E-2</v>
      </c>
      <c r="M39" s="114">
        <f t="shared" ca="1" si="8"/>
        <v>4.0333333333333332E-2</v>
      </c>
      <c r="N39" s="65"/>
    </row>
    <row r="40" spans="2:14" x14ac:dyDescent="0.2">
      <c r="B40" s="68">
        <v>30</v>
      </c>
      <c r="C40" s="65">
        <f t="shared" si="1"/>
        <v>44756</v>
      </c>
      <c r="D40" s="65">
        <f t="shared" ca="1" si="2"/>
        <v>186</v>
      </c>
      <c r="E40" s="65">
        <f t="shared" ca="1" si="9"/>
        <v>50</v>
      </c>
      <c r="F40" s="65">
        <f t="shared" ca="1" si="9"/>
        <v>146</v>
      </c>
      <c r="G40" s="65">
        <f t="shared" ca="1" si="9"/>
        <v>134</v>
      </c>
      <c r="H40" s="65">
        <f t="shared" ca="1" si="4"/>
        <v>0</v>
      </c>
      <c r="I40" s="65">
        <f t="shared" ca="1" si="10"/>
        <v>61</v>
      </c>
      <c r="J40" s="65">
        <f t="shared" ca="1" si="10"/>
        <v>63</v>
      </c>
      <c r="K40" s="114">
        <f t="shared" ca="1" si="6"/>
        <v>1.0009999999999999</v>
      </c>
      <c r="L40" s="114">
        <f t="shared" ca="1" si="7"/>
        <v>4.0333333333333332E-2</v>
      </c>
      <c r="M40" s="114">
        <f t="shared" ca="1" si="8"/>
        <v>4.0999999999999995E-2</v>
      </c>
      <c r="N40" s="65"/>
    </row>
    <row r="41" spans="2:14" x14ac:dyDescent="0.2">
      <c r="B41" s="68">
        <v>31</v>
      </c>
      <c r="C41" s="65">
        <f t="shared" si="1"/>
        <v>50106</v>
      </c>
      <c r="D41" s="65">
        <f t="shared" ca="1" si="2"/>
        <v>191</v>
      </c>
      <c r="E41" s="65">
        <f t="shared" ca="1" si="9"/>
        <v>52</v>
      </c>
      <c r="F41" s="65">
        <f t="shared" ca="1" si="9"/>
        <v>150</v>
      </c>
      <c r="G41" s="65">
        <f t="shared" ca="1" si="9"/>
        <v>138</v>
      </c>
      <c r="H41" s="65">
        <f t="shared" ca="1" si="4"/>
        <v>0</v>
      </c>
      <c r="I41" s="65">
        <f t="shared" ca="1" si="10"/>
        <v>63</v>
      </c>
      <c r="J41" s="65">
        <f t="shared" ca="1" si="10"/>
        <v>65</v>
      </c>
      <c r="K41" s="114">
        <f t="shared" ca="1" si="6"/>
        <v>1.0016666666666667</v>
      </c>
      <c r="L41" s="114">
        <f t="shared" ca="1" si="7"/>
        <v>4.0999999999999995E-2</v>
      </c>
      <c r="M41" s="114">
        <f t="shared" ca="1" si="8"/>
        <v>4.1666666666666657E-2</v>
      </c>
      <c r="N41" s="65"/>
    </row>
    <row r="42" spans="2:14" x14ac:dyDescent="0.2">
      <c r="B42" s="68">
        <v>32</v>
      </c>
      <c r="C42" s="65">
        <f t="shared" si="1"/>
        <v>55898</v>
      </c>
      <c r="D42" s="65">
        <f t="shared" ca="1" si="2"/>
        <v>197</v>
      </c>
      <c r="E42" s="65">
        <f t="shared" ca="1" si="9"/>
        <v>54</v>
      </c>
      <c r="F42" s="65">
        <f t="shared" ca="1" si="9"/>
        <v>154</v>
      </c>
      <c r="G42" s="65">
        <f t="shared" ca="1" si="9"/>
        <v>142</v>
      </c>
      <c r="H42" s="65">
        <f t="shared" ca="1" si="4"/>
        <v>0</v>
      </c>
      <c r="I42" s="65">
        <f t="shared" ca="1" si="10"/>
        <v>64</v>
      </c>
      <c r="J42" s="65">
        <f t="shared" ca="1" si="10"/>
        <v>67</v>
      </c>
      <c r="K42" s="114">
        <f t="shared" ca="1" si="6"/>
        <v>1.0023333333333333</v>
      </c>
      <c r="L42" s="114">
        <f t="shared" ca="1" si="7"/>
        <v>4.1333333333333326E-2</v>
      </c>
      <c r="M42" s="114">
        <f t="shared" ca="1" si="8"/>
        <v>4.2333333333333334E-2</v>
      </c>
      <c r="N42" s="65"/>
    </row>
    <row r="43" spans="2:14" x14ac:dyDescent="0.2">
      <c r="B43" s="68">
        <v>33</v>
      </c>
      <c r="C43" s="65">
        <f t="shared" si="1"/>
        <v>62153</v>
      </c>
      <c r="D43" s="65">
        <f t="shared" ca="1" si="2"/>
        <v>202</v>
      </c>
      <c r="E43" s="65">
        <f t="shared" ca="1" si="9"/>
        <v>55</v>
      </c>
      <c r="F43" s="65">
        <f t="shared" ca="1" si="9"/>
        <v>159</v>
      </c>
      <c r="G43" s="65">
        <f t="shared" ca="1" si="9"/>
        <v>146</v>
      </c>
      <c r="H43" s="65">
        <f t="shared" ca="1" si="4"/>
        <v>0</v>
      </c>
      <c r="I43" s="65">
        <f t="shared" ca="1" si="10"/>
        <v>66</v>
      </c>
      <c r="J43" s="65">
        <f t="shared" ca="1" si="10"/>
        <v>69</v>
      </c>
      <c r="K43" s="114">
        <f t="shared" ca="1" si="6"/>
        <v>1.0029999999999999</v>
      </c>
      <c r="L43" s="114">
        <f t="shared" ca="1" si="7"/>
        <v>4.2000000000000003E-2</v>
      </c>
      <c r="M43" s="114">
        <f t="shared" ca="1" si="8"/>
        <v>4.2999999999999997E-2</v>
      </c>
      <c r="N43" s="65"/>
    </row>
    <row r="44" spans="2:14" x14ac:dyDescent="0.2">
      <c r="B44" s="68">
        <v>34</v>
      </c>
      <c r="C44" s="65">
        <f t="shared" ref="C44:C75" si="11">C43+INT(B44^2.5*VLOOKUP($A$1,profession2,3,FALSE))</f>
        <v>68893</v>
      </c>
      <c r="D44" s="65">
        <f t="shared" ref="D44:D75" ca="1" si="12">ROUND(VLOOKUP($C$2,test1,2,FALSE)+(B44-1)*(1+VLOOKUP($C$2,professionGrowP,2,FALSE))*VLOOKUP(VLOOKUP($A$1,profession2,2,FALSE),professionGrow,2,FALSE),0)</f>
        <v>208</v>
      </c>
      <c r="E44" s="65">
        <f t="shared" ca="1" si="9"/>
        <v>57</v>
      </c>
      <c r="F44" s="65">
        <f t="shared" ca="1" si="9"/>
        <v>163</v>
      </c>
      <c r="G44" s="65">
        <f t="shared" ca="1" si="9"/>
        <v>150</v>
      </c>
      <c r="H44" s="65">
        <f t="shared" ref="H44:H75" ca="1" si="13">IF(VLOOKUP($C$2,test1,G$9,FALSE)=0,0,ROUND(VLOOKUP($C$2,test1,G$9,FALSE)+($B44-1)*(1+VLOOKUP($C$2,professionGrowP,G$9,FALSE))*VLOOKUP(VLOOKUP($A$1,profession2,2,FALSE),professionGrow,G$9,FALSE),0))</f>
        <v>0</v>
      </c>
      <c r="I44" s="65">
        <f t="shared" ca="1" si="10"/>
        <v>68</v>
      </c>
      <c r="J44" s="65">
        <f t="shared" ca="1" si="10"/>
        <v>71</v>
      </c>
      <c r="K44" s="114">
        <f t="shared" ca="1" si="6"/>
        <v>1.0036666666666667</v>
      </c>
      <c r="L44" s="114">
        <f t="shared" ca="1" si="7"/>
        <v>4.2666666666666665E-2</v>
      </c>
      <c r="M44" s="114">
        <f t="shared" ca="1" si="8"/>
        <v>4.3666666666666673E-2</v>
      </c>
      <c r="N44" s="65"/>
    </row>
    <row r="45" spans="2:14" x14ac:dyDescent="0.2">
      <c r="B45" s="68">
        <v>35</v>
      </c>
      <c r="C45" s="65">
        <f t="shared" si="11"/>
        <v>76140</v>
      </c>
      <c r="D45" s="65">
        <f t="shared" ca="1" si="12"/>
        <v>213</v>
      </c>
      <c r="E45" s="65">
        <f t="shared" ca="1" si="9"/>
        <v>58</v>
      </c>
      <c r="F45" s="65">
        <f t="shared" ca="1" si="9"/>
        <v>168</v>
      </c>
      <c r="G45" s="65">
        <f t="shared" ca="1" si="9"/>
        <v>154</v>
      </c>
      <c r="H45" s="65">
        <f t="shared" ca="1" si="13"/>
        <v>0</v>
      </c>
      <c r="I45" s="65">
        <f t="shared" ca="1" si="10"/>
        <v>70</v>
      </c>
      <c r="J45" s="65">
        <f t="shared" ca="1" si="10"/>
        <v>73</v>
      </c>
      <c r="K45" s="114">
        <f t="shared" ca="1" si="6"/>
        <v>1.0043333333333333</v>
      </c>
      <c r="L45" s="114">
        <f t="shared" ca="1" si="7"/>
        <v>4.3333333333333342E-2</v>
      </c>
      <c r="M45" s="114">
        <f t="shared" ca="1" si="8"/>
        <v>4.4333333333333336E-2</v>
      </c>
      <c r="N45" s="65"/>
    </row>
    <row r="46" spans="2:14" x14ac:dyDescent="0.2">
      <c r="B46" s="68">
        <v>36</v>
      </c>
      <c r="C46" s="65">
        <f t="shared" si="11"/>
        <v>83915</v>
      </c>
      <c r="D46" s="65">
        <f t="shared" ca="1" si="12"/>
        <v>219</v>
      </c>
      <c r="E46" s="65">
        <f t="shared" ca="1" si="9"/>
        <v>60</v>
      </c>
      <c r="F46" s="65">
        <f t="shared" ca="1" si="9"/>
        <v>172</v>
      </c>
      <c r="G46" s="65">
        <f t="shared" ca="1" si="9"/>
        <v>158</v>
      </c>
      <c r="H46" s="65">
        <f t="shared" ca="1" si="13"/>
        <v>0</v>
      </c>
      <c r="I46" s="65">
        <f t="shared" ca="1" si="10"/>
        <v>72</v>
      </c>
      <c r="J46" s="65">
        <f t="shared" ca="1" si="10"/>
        <v>75</v>
      </c>
      <c r="K46" s="114">
        <f t="shared" ca="1" si="6"/>
        <v>1.0049999999999999</v>
      </c>
      <c r="L46" s="114">
        <f t="shared" ca="1" si="7"/>
        <v>4.4000000000000004E-2</v>
      </c>
      <c r="M46" s="114">
        <f t="shared" ca="1" si="8"/>
        <v>4.4999999999999998E-2</v>
      </c>
      <c r="N46" s="65"/>
    </row>
    <row r="47" spans="2:14" x14ac:dyDescent="0.2">
      <c r="B47" s="68">
        <v>37</v>
      </c>
      <c r="C47" s="65">
        <f t="shared" si="11"/>
        <v>92242</v>
      </c>
      <c r="D47" s="65">
        <f t="shared" ca="1" si="12"/>
        <v>224</v>
      </c>
      <c r="E47" s="65">
        <f t="shared" ca="1" si="9"/>
        <v>62</v>
      </c>
      <c r="F47" s="65">
        <f t="shared" ca="1" si="9"/>
        <v>176</v>
      </c>
      <c r="G47" s="65">
        <f t="shared" ca="1" si="9"/>
        <v>162</v>
      </c>
      <c r="H47" s="65">
        <f t="shared" ca="1" si="13"/>
        <v>0</v>
      </c>
      <c r="I47" s="65">
        <f t="shared" ca="1" si="10"/>
        <v>74</v>
      </c>
      <c r="J47" s="65">
        <f t="shared" ca="1" si="10"/>
        <v>77</v>
      </c>
      <c r="K47" s="114">
        <f t="shared" ca="1" si="6"/>
        <v>1.0056666666666667</v>
      </c>
      <c r="L47" s="114">
        <f t="shared" ca="1" si="7"/>
        <v>4.4666666666666667E-2</v>
      </c>
      <c r="M47" s="114">
        <f t="shared" ca="1" si="8"/>
        <v>4.5666666666666661E-2</v>
      </c>
      <c r="N47" s="65"/>
    </row>
    <row r="48" spans="2:14" x14ac:dyDescent="0.2">
      <c r="B48" s="68">
        <v>38</v>
      </c>
      <c r="C48" s="65">
        <f t="shared" si="11"/>
        <v>101143</v>
      </c>
      <c r="D48" s="65">
        <f t="shared" ca="1" si="12"/>
        <v>230</v>
      </c>
      <c r="E48" s="65">
        <f t="shared" ca="1" si="9"/>
        <v>63</v>
      </c>
      <c r="F48" s="65">
        <f t="shared" ca="1" si="9"/>
        <v>181</v>
      </c>
      <c r="G48" s="65">
        <f t="shared" ca="1" si="9"/>
        <v>166</v>
      </c>
      <c r="H48" s="65">
        <f t="shared" ca="1" si="13"/>
        <v>0</v>
      </c>
      <c r="I48" s="65">
        <f t="shared" ca="1" si="10"/>
        <v>76</v>
      </c>
      <c r="J48" s="65">
        <f t="shared" ca="1" si="10"/>
        <v>79</v>
      </c>
      <c r="K48" s="114">
        <f t="shared" ca="1" si="6"/>
        <v>1.0063333333333333</v>
      </c>
      <c r="L48" s="114">
        <f t="shared" ca="1" si="7"/>
        <v>4.533333333333333E-2</v>
      </c>
      <c r="M48" s="114">
        <f t="shared" ca="1" si="8"/>
        <v>4.6333333333333331E-2</v>
      </c>
      <c r="N48" s="65"/>
    </row>
    <row r="49" spans="2:14" x14ac:dyDescent="0.2">
      <c r="B49" s="68">
        <v>39</v>
      </c>
      <c r="C49" s="65">
        <f t="shared" si="11"/>
        <v>110641</v>
      </c>
      <c r="D49" s="65">
        <f t="shared" ca="1" si="12"/>
        <v>235</v>
      </c>
      <c r="E49" s="65">
        <f t="shared" ca="1" si="9"/>
        <v>65</v>
      </c>
      <c r="F49" s="65">
        <f t="shared" ca="1" si="9"/>
        <v>185</v>
      </c>
      <c r="G49" s="65">
        <f t="shared" ca="1" si="9"/>
        <v>170</v>
      </c>
      <c r="H49" s="65">
        <f t="shared" ca="1" si="13"/>
        <v>0</v>
      </c>
      <c r="I49" s="65">
        <f t="shared" ca="1" si="10"/>
        <v>78</v>
      </c>
      <c r="J49" s="65">
        <f t="shared" ca="1" si="10"/>
        <v>81</v>
      </c>
      <c r="K49" s="114">
        <f t="shared" ca="1" si="6"/>
        <v>1.0070000000000001</v>
      </c>
      <c r="L49" s="114">
        <f t="shared" ca="1" si="7"/>
        <v>4.5999999999999999E-2</v>
      </c>
      <c r="M49" s="114">
        <f t="shared" ca="1" si="8"/>
        <v>4.7E-2</v>
      </c>
      <c r="N49" s="65"/>
    </row>
    <row r="50" spans="2:14" x14ac:dyDescent="0.2">
      <c r="B50" s="68">
        <v>40</v>
      </c>
      <c r="C50" s="65">
        <f t="shared" si="11"/>
        <v>120760</v>
      </c>
      <c r="D50" s="65">
        <f t="shared" ca="1" si="12"/>
        <v>241</v>
      </c>
      <c r="E50" s="65">
        <f t="shared" ca="1" si="9"/>
        <v>66</v>
      </c>
      <c r="F50" s="65">
        <f t="shared" ca="1" si="9"/>
        <v>190</v>
      </c>
      <c r="G50" s="65">
        <f t="shared" ca="1" si="9"/>
        <v>174</v>
      </c>
      <c r="H50" s="65">
        <f t="shared" ca="1" si="13"/>
        <v>0</v>
      </c>
      <c r="I50" s="65">
        <f t="shared" ca="1" si="10"/>
        <v>80</v>
      </c>
      <c r="J50" s="65">
        <f t="shared" ca="1" si="10"/>
        <v>83</v>
      </c>
      <c r="K50" s="114">
        <f t="shared" ca="1" si="6"/>
        <v>1.0076666666666667</v>
      </c>
      <c r="L50" s="114">
        <f t="shared" ca="1" si="7"/>
        <v>4.6666666666666662E-2</v>
      </c>
      <c r="M50" s="114">
        <f t="shared" ca="1" si="8"/>
        <v>4.7666666666666663E-2</v>
      </c>
      <c r="N50" s="65"/>
    </row>
    <row r="51" spans="2:14" x14ac:dyDescent="0.2">
      <c r="B51" s="68">
        <v>41</v>
      </c>
      <c r="C51" s="65">
        <f t="shared" si="11"/>
        <v>131523</v>
      </c>
      <c r="D51" s="65">
        <f t="shared" ca="1" si="12"/>
        <v>246</v>
      </c>
      <c r="E51" s="65">
        <f t="shared" ca="1" si="9"/>
        <v>68</v>
      </c>
      <c r="F51" s="65">
        <f t="shared" ca="1" si="9"/>
        <v>194</v>
      </c>
      <c r="G51" s="65">
        <f t="shared" ca="1" si="9"/>
        <v>178</v>
      </c>
      <c r="H51" s="65">
        <f t="shared" ca="1" si="13"/>
        <v>0</v>
      </c>
      <c r="I51" s="65">
        <f t="shared" ca="1" si="10"/>
        <v>82</v>
      </c>
      <c r="J51" s="65">
        <f t="shared" ca="1" si="10"/>
        <v>85</v>
      </c>
      <c r="K51" s="114">
        <f t="shared" ca="1" si="6"/>
        <v>1.0083333333333333</v>
      </c>
      <c r="L51" s="114">
        <f t="shared" ca="1" si="7"/>
        <v>4.7333333333333331E-2</v>
      </c>
      <c r="M51" s="114">
        <f t="shared" ca="1" si="8"/>
        <v>4.8333333333333339E-2</v>
      </c>
      <c r="N51" s="65"/>
    </row>
    <row r="52" spans="2:14" x14ac:dyDescent="0.2">
      <c r="B52" s="68">
        <v>42</v>
      </c>
      <c r="C52" s="65">
        <f t="shared" si="11"/>
        <v>142955</v>
      </c>
      <c r="D52" s="65">
        <f t="shared" ca="1" si="12"/>
        <v>252</v>
      </c>
      <c r="E52" s="65">
        <f t="shared" ref="E52:G71" ca="1" si="14">ROUND(VLOOKUP($C$2,test1,D$9,FALSE)+($B52-1)*(1+VLOOKUP($C$2,professionGrowP,D$9,FALSE))*VLOOKUP(VLOOKUP($A$1,profession2,2,FALSE),professionGrow,D$9,FALSE),0)</f>
        <v>70</v>
      </c>
      <c r="F52" s="65">
        <f t="shared" ca="1" si="14"/>
        <v>198</v>
      </c>
      <c r="G52" s="65">
        <f t="shared" ca="1" si="14"/>
        <v>182</v>
      </c>
      <c r="H52" s="65">
        <f t="shared" ca="1" si="13"/>
        <v>0</v>
      </c>
      <c r="I52" s="65">
        <f t="shared" ref="I52:J71" ca="1" si="15">ROUND(VLOOKUP($C$2,test1,H$9,FALSE)+($B52-1)*(1+VLOOKUP($C$2,professionGrowP,H$9,FALSE))*VLOOKUP(VLOOKUP($A$1,profession2,2,FALSE),professionGrow,H$9,FALSE),0)</f>
        <v>84</v>
      </c>
      <c r="J52" s="65">
        <f t="shared" ca="1" si="15"/>
        <v>87</v>
      </c>
      <c r="K52" s="114">
        <f t="shared" ca="1" si="6"/>
        <v>1.0090000000000001</v>
      </c>
      <c r="L52" s="114">
        <f t="shared" ca="1" si="7"/>
        <v>4.8000000000000001E-2</v>
      </c>
      <c r="M52" s="114">
        <f t="shared" ca="1" si="8"/>
        <v>4.9000000000000002E-2</v>
      </c>
      <c r="N52" s="65"/>
    </row>
    <row r="53" spans="2:14" x14ac:dyDescent="0.2">
      <c r="B53" s="68">
        <v>43</v>
      </c>
      <c r="C53" s="65">
        <f t="shared" si="11"/>
        <v>155079</v>
      </c>
      <c r="D53" s="65">
        <f t="shared" ca="1" si="12"/>
        <v>257</v>
      </c>
      <c r="E53" s="65">
        <f t="shared" ca="1" si="14"/>
        <v>71</v>
      </c>
      <c r="F53" s="65">
        <f t="shared" ca="1" si="14"/>
        <v>203</v>
      </c>
      <c r="G53" s="65">
        <f t="shared" ca="1" si="14"/>
        <v>186</v>
      </c>
      <c r="H53" s="65">
        <f t="shared" ca="1" si="13"/>
        <v>0</v>
      </c>
      <c r="I53" s="65">
        <f t="shared" ca="1" si="15"/>
        <v>86</v>
      </c>
      <c r="J53" s="65">
        <f t="shared" ca="1" si="15"/>
        <v>89</v>
      </c>
      <c r="K53" s="114">
        <f t="shared" ca="1" si="6"/>
        <v>1.0096666666666667</v>
      </c>
      <c r="L53" s="114">
        <f t="shared" ca="1" si="7"/>
        <v>4.8666666666666671E-2</v>
      </c>
      <c r="M53" s="114">
        <f t="shared" ca="1" si="8"/>
        <v>4.9666666666666665E-2</v>
      </c>
      <c r="N53" s="65"/>
    </row>
    <row r="54" spans="2:14" x14ac:dyDescent="0.2">
      <c r="B54" s="68">
        <v>44</v>
      </c>
      <c r="C54" s="65">
        <f t="shared" si="11"/>
        <v>167920</v>
      </c>
      <c r="D54" s="65">
        <f t="shared" ca="1" si="12"/>
        <v>263</v>
      </c>
      <c r="E54" s="65">
        <f t="shared" ca="1" si="14"/>
        <v>73</v>
      </c>
      <c r="F54" s="65">
        <f t="shared" ca="1" si="14"/>
        <v>207</v>
      </c>
      <c r="G54" s="65">
        <f t="shared" ca="1" si="14"/>
        <v>190</v>
      </c>
      <c r="H54" s="65">
        <f t="shared" ca="1" si="13"/>
        <v>0</v>
      </c>
      <c r="I54" s="65">
        <f t="shared" ca="1" si="15"/>
        <v>88</v>
      </c>
      <c r="J54" s="65">
        <f t="shared" ca="1" si="15"/>
        <v>91</v>
      </c>
      <c r="K54" s="114">
        <f t="shared" ca="1" si="6"/>
        <v>1.0103333333333333</v>
      </c>
      <c r="L54" s="114">
        <f t="shared" ca="1" si="7"/>
        <v>4.9333333333333333E-2</v>
      </c>
      <c r="M54" s="114">
        <f t="shared" ca="1" si="8"/>
        <v>5.0333333333333334E-2</v>
      </c>
      <c r="N54" s="65"/>
    </row>
    <row r="55" spans="2:14" x14ac:dyDescent="0.2">
      <c r="B55" s="68">
        <v>45</v>
      </c>
      <c r="C55" s="65">
        <f t="shared" si="11"/>
        <v>181504</v>
      </c>
      <c r="D55" s="65">
        <f t="shared" ca="1" si="12"/>
        <v>268</v>
      </c>
      <c r="E55" s="65">
        <f t="shared" ca="1" si="14"/>
        <v>74</v>
      </c>
      <c r="F55" s="65">
        <f t="shared" ca="1" si="14"/>
        <v>212</v>
      </c>
      <c r="G55" s="65">
        <f t="shared" ca="1" si="14"/>
        <v>194</v>
      </c>
      <c r="H55" s="65">
        <f t="shared" ca="1" si="13"/>
        <v>0</v>
      </c>
      <c r="I55" s="65">
        <f t="shared" ca="1" si="15"/>
        <v>90</v>
      </c>
      <c r="J55" s="65">
        <f t="shared" ca="1" si="15"/>
        <v>93</v>
      </c>
      <c r="K55" s="114">
        <f t="shared" ca="1" si="6"/>
        <v>1.0109999999999999</v>
      </c>
      <c r="L55" s="114">
        <f t="shared" ca="1" si="7"/>
        <v>0.05</v>
      </c>
      <c r="M55" s="114">
        <f t="shared" ca="1" si="8"/>
        <v>5.0999999999999997E-2</v>
      </c>
      <c r="N55" s="65"/>
    </row>
    <row r="56" spans="2:14" x14ac:dyDescent="0.2">
      <c r="B56" s="68">
        <v>46</v>
      </c>
      <c r="C56" s="65">
        <f t="shared" si="11"/>
        <v>195855</v>
      </c>
      <c r="D56" s="65">
        <f t="shared" ca="1" si="12"/>
        <v>274</v>
      </c>
      <c r="E56" s="65">
        <f t="shared" ca="1" si="14"/>
        <v>76</v>
      </c>
      <c r="F56" s="65">
        <f t="shared" ca="1" si="14"/>
        <v>216</v>
      </c>
      <c r="G56" s="65">
        <f t="shared" ca="1" si="14"/>
        <v>198</v>
      </c>
      <c r="H56" s="65">
        <f t="shared" ca="1" si="13"/>
        <v>0</v>
      </c>
      <c r="I56" s="65">
        <f t="shared" ca="1" si="15"/>
        <v>92</v>
      </c>
      <c r="J56" s="65">
        <f t="shared" ca="1" si="15"/>
        <v>95</v>
      </c>
      <c r="K56" s="114">
        <f t="shared" ca="1" si="6"/>
        <v>1.0116666666666667</v>
      </c>
      <c r="L56" s="114">
        <f t="shared" ca="1" si="7"/>
        <v>5.0666666666666665E-2</v>
      </c>
      <c r="M56" s="114">
        <f t="shared" ca="1" si="8"/>
        <v>5.1666666666666659E-2</v>
      </c>
      <c r="N56" s="65"/>
    </row>
    <row r="57" spans="2:14" x14ac:dyDescent="0.2">
      <c r="B57" s="68">
        <v>47</v>
      </c>
      <c r="C57" s="65">
        <f t="shared" si="11"/>
        <v>210999</v>
      </c>
      <c r="D57" s="65">
        <f t="shared" ca="1" si="12"/>
        <v>279</v>
      </c>
      <c r="E57" s="65">
        <f t="shared" ca="1" si="14"/>
        <v>78</v>
      </c>
      <c r="F57" s="65">
        <f t="shared" ca="1" si="14"/>
        <v>220</v>
      </c>
      <c r="G57" s="65">
        <f t="shared" ca="1" si="14"/>
        <v>202</v>
      </c>
      <c r="H57" s="65">
        <f t="shared" ca="1" si="13"/>
        <v>0</v>
      </c>
      <c r="I57" s="65">
        <f t="shared" ca="1" si="15"/>
        <v>94</v>
      </c>
      <c r="J57" s="65">
        <f t="shared" ca="1" si="15"/>
        <v>97</v>
      </c>
      <c r="K57" s="114">
        <f t="shared" ca="1" si="6"/>
        <v>1.0123333333333333</v>
      </c>
      <c r="L57" s="114">
        <f t="shared" ca="1" si="7"/>
        <v>5.1333333333333328E-2</v>
      </c>
      <c r="M57" s="114">
        <f t="shared" ca="1" si="8"/>
        <v>5.2333333333333336E-2</v>
      </c>
      <c r="N57" s="65"/>
    </row>
    <row r="58" spans="2:14" x14ac:dyDescent="0.2">
      <c r="B58" s="68">
        <v>48</v>
      </c>
      <c r="C58" s="65">
        <f t="shared" si="11"/>
        <v>226961</v>
      </c>
      <c r="D58" s="65">
        <f t="shared" ca="1" si="12"/>
        <v>285</v>
      </c>
      <c r="E58" s="65">
        <f t="shared" ca="1" si="14"/>
        <v>79</v>
      </c>
      <c r="F58" s="65">
        <f t="shared" ca="1" si="14"/>
        <v>225</v>
      </c>
      <c r="G58" s="65">
        <f t="shared" ca="1" si="14"/>
        <v>206</v>
      </c>
      <c r="H58" s="65">
        <f t="shared" ca="1" si="13"/>
        <v>0</v>
      </c>
      <c r="I58" s="65">
        <f t="shared" ca="1" si="15"/>
        <v>96</v>
      </c>
      <c r="J58" s="65">
        <f t="shared" ca="1" si="15"/>
        <v>99</v>
      </c>
      <c r="K58" s="114">
        <f t="shared" ca="1" si="6"/>
        <v>1.0129999999999999</v>
      </c>
      <c r="L58" s="114">
        <f t="shared" ca="1" si="7"/>
        <v>5.2000000000000005E-2</v>
      </c>
      <c r="M58" s="114">
        <f t="shared" ca="1" si="8"/>
        <v>5.2999999999999999E-2</v>
      </c>
      <c r="N58" s="65"/>
    </row>
    <row r="59" spans="2:14" x14ac:dyDescent="0.2">
      <c r="B59" s="68">
        <v>49</v>
      </c>
      <c r="C59" s="65">
        <f t="shared" si="11"/>
        <v>243768</v>
      </c>
      <c r="D59" s="65">
        <f t="shared" ca="1" si="12"/>
        <v>290</v>
      </c>
      <c r="E59" s="65">
        <f t="shared" ca="1" si="14"/>
        <v>81</v>
      </c>
      <c r="F59" s="65">
        <f t="shared" ca="1" si="14"/>
        <v>229</v>
      </c>
      <c r="G59" s="65">
        <f t="shared" ca="1" si="14"/>
        <v>210</v>
      </c>
      <c r="H59" s="65">
        <f t="shared" ca="1" si="13"/>
        <v>0</v>
      </c>
      <c r="I59" s="65">
        <f t="shared" ca="1" si="15"/>
        <v>98</v>
      </c>
      <c r="J59" s="65">
        <f t="shared" ca="1" si="15"/>
        <v>101</v>
      </c>
      <c r="K59" s="114">
        <f t="shared" ca="1" si="6"/>
        <v>1.0136666666666665</v>
      </c>
      <c r="L59" s="114">
        <f t="shared" ca="1" si="7"/>
        <v>5.2666666666666667E-2</v>
      </c>
      <c r="M59" s="114">
        <f t="shared" ca="1" si="8"/>
        <v>5.3666666666666668E-2</v>
      </c>
      <c r="N59" s="65"/>
    </row>
    <row r="60" spans="2:14" x14ac:dyDescent="0.2">
      <c r="B60" s="68">
        <v>50</v>
      </c>
      <c r="C60" s="65">
        <f t="shared" si="11"/>
        <v>261445</v>
      </c>
      <c r="D60" s="65">
        <f t="shared" ca="1" si="12"/>
        <v>296</v>
      </c>
      <c r="E60" s="65">
        <f t="shared" ca="1" si="14"/>
        <v>82</v>
      </c>
      <c r="F60" s="65">
        <f t="shared" ca="1" si="14"/>
        <v>234</v>
      </c>
      <c r="G60" s="65">
        <f t="shared" ca="1" si="14"/>
        <v>214</v>
      </c>
      <c r="H60" s="65">
        <f t="shared" ca="1" si="13"/>
        <v>0</v>
      </c>
      <c r="I60" s="65">
        <f t="shared" ca="1" si="15"/>
        <v>100</v>
      </c>
      <c r="J60" s="65">
        <f t="shared" ca="1" si="15"/>
        <v>103</v>
      </c>
      <c r="K60" s="114">
        <f t="shared" ca="1" si="6"/>
        <v>1.0143333333333333</v>
      </c>
      <c r="L60" s="114">
        <f t="shared" ca="1" si="7"/>
        <v>5.3333333333333337E-2</v>
      </c>
      <c r="M60" s="114">
        <f t="shared" ca="1" si="8"/>
        <v>5.4333333333333338E-2</v>
      </c>
      <c r="N60" s="65"/>
    </row>
    <row r="61" spans="2:14" x14ac:dyDescent="0.2">
      <c r="B61" s="68">
        <v>51</v>
      </c>
      <c r="C61" s="65">
        <f t="shared" si="11"/>
        <v>280019</v>
      </c>
      <c r="D61" s="65">
        <f t="shared" ca="1" si="12"/>
        <v>301</v>
      </c>
      <c r="E61" s="65">
        <f t="shared" ca="1" si="14"/>
        <v>84</v>
      </c>
      <c r="F61" s="65">
        <f t="shared" ca="1" si="14"/>
        <v>238</v>
      </c>
      <c r="G61" s="65">
        <f t="shared" ca="1" si="14"/>
        <v>218</v>
      </c>
      <c r="H61" s="65">
        <f t="shared" ca="1" si="13"/>
        <v>0</v>
      </c>
      <c r="I61" s="65">
        <f t="shared" ca="1" si="15"/>
        <v>102</v>
      </c>
      <c r="J61" s="65">
        <f t="shared" ca="1" si="15"/>
        <v>105</v>
      </c>
      <c r="K61" s="114">
        <f t="shared" ca="1" si="6"/>
        <v>1.0149999999999999</v>
      </c>
      <c r="L61" s="114">
        <f t="shared" ca="1" si="7"/>
        <v>5.4000000000000006E-2</v>
      </c>
      <c r="M61" s="114">
        <f t="shared" ca="1" si="8"/>
        <v>5.5E-2</v>
      </c>
      <c r="N61" s="65"/>
    </row>
    <row r="62" spans="2:14" x14ac:dyDescent="0.2">
      <c r="B62" s="68">
        <v>52</v>
      </c>
      <c r="C62" s="65">
        <f t="shared" si="11"/>
        <v>299517</v>
      </c>
      <c r="D62" s="65">
        <f t="shared" ca="1" si="12"/>
        <v>307</v>
      </c>
      <c r="E62" s="65">
        <f t="shared" ca="1" si="14"/>
        <v>86</v>
      </c>
      <c r="F62" s="65">
        <f t="shared" ca="1" si="14"/>
        <v>242</v>
      </c>
      <c r="G62" s="65">
        <f t="shared" ca="1" si="14"/>
        <v>222</v>
      </c>
      <c r="H62" s="65">
        <f t="shared" ca="1" si="13"/>
        <v>0</v>
      </c>
      <c r="I62" s="65">
        <f t="shared" ca="1" si="15"/>
        <v>103</v>
      </c>
      <c r="J62" s="65">
        <f t="shared" ca="1" si="15"/>
        <v>107</v>
      </c>
      <c r="K62" s="114">
        <f t="shared" ca="1" si="6"/>
        <v>1.0156666666666667</v>
      </c>
      <c r="L62" s="114">
        <f t="shared" ca="1" si="7"/>
        <v>5.4333333333333338E-2</v>
      </c>
      <c r="M62" s="114">
        <f t="shared" ca="1" si="8"/>
        <v>5.5666666666666663E-2</v>
      </c>
      <c r="N62" s="65"/>
    </row>
    <row r="63" spans="2:14" x14ac:dyDescent="0.2">
      <c r="B63" s="68">
        <v>53</v>
      </c>
      <c r="C63" s="65">
        <f t="shared" si="11"/>
        <v>319966</v>
      </c>
      <c r="D63" s="65">
        <f t="shared" ca="1" si="12"/>
        <v>312</v>
      </c>
      <c r="E63" s="65">
        <f t="shared" ca="1" si="14"/>
        <v>87</v>
      </c>
      <c r="F63" s="65">
        <f t="shared" ca="1" si="14"/>
        <v>247</v>
      </c>
      <c r="G63" s="65">
        <f t="shared" ca="1" si="14"/>
        <v>226</v>
      </c>
      <c r="H63" s="65">
        <f t="shared" ca="1" si="13"/>
        <v>0</v>
      </c>
      <c r="I63" s="65">
        <f t="shared" ca="1" si="15"/>
        <v>105</v>
      </c>
      <c r="J63" s="65">
        <f t="shared" ca="1" si="15"/>
        <v>109</v>
      </c>
      <c r="K63" s="114">
        <f t="shared" ca="1" si="6"/>
        <v>1.0163333333333333</v>
      </c>
      <c r="L63" s="114">
        <f t="shared" ca="1" si="7"/>
        <v>5.5E-2</v>
      </c>
      <c r="M63" s="114">
        <f t="shared" ca="1" si="8"/>
        <v>5.6333333333333326E-2</v>
      </c>
      <c r="N63" s="65"/>
    </row>
    <row r="64" spans="2:14" x14ac:dyDescent="0.2">
      <c r="B64" s="68">
        <v>54</v>
      </c>
      <c r="C64" s="65">
        <f t="shared" si="11"/>
        <v>341394</v>
      </c>
      <c r="D64" s="65">
        <f t="shared" ca="1" si="12"/>
        <v>318</v>
      </c>
      <c r="E64" s="65">
        <f t="shared" ca="1" si="14"/>
        <v>89</v>
      </c>
      <c r="F64" s="65">
        <f t="shared" ca="1" si="14"/>
        <v>251</v>
      </c>
      <c r="G64" s="65">
        <f t="shared" ca="1" si="14"/>
        <v>230</v>
      </c>
      <c r="H64" s="65">
        <f t="shared" ca="1" si="13"/>
        <v>0</v>
      </c>
      <c r="I64" s="65">
        <f t="shared" ca="1" si="15"/>
        <v>107</v>
      </c>
      <c r="J64" s="65">
        <f t="shared" ca="1" si="15"/>
        <v>111</v>
      </c>
      <c r="K64" s="114">
        <f t="shared" ca="1" si="6"/>
        <v>1.0170000000000001</v>
      </c>
      <c r="L64" s="114">
        <f t="shared" ca="1" si="7"/>
        <v>5.5666666666666663E-2</v>
      </c>
      <c r="M64" s="114">
        <f t="shared" ca="1" si="8"/>
        <v>5.7000000000000002E-2</v>
      </c>
      <c r="N64" s="65"/>
    </row>
    <row r="65" spans="2:14" x14ac:dyDescent="0.2">
      <c r="B65" s="68">
        <v>55</v>
      </c>
      <c r="C65" s="65">
        <f t="shared" si="11"/>
        <v>363828</v>
      </c>
      <c r="D65" s="65">
        <f t="shared" ca="1" si="12"/>
        <v>323</v>
      </c>
      <c r="E65" s="65">
        <f t="shared" ca="1" si="14"/>
        <v>90</v>
      </c>
      <c r="F65" s="65">
        <f t="shared" ca="1" si="14"/>
        <v>256</v>
      </c>
      <c r="G65" s="65">
        <f t="shared" ca="1" si="14"/>
        <v>234</v>
      </c>
      <c r="H65" s="65">
        <f t="shared" ca="1" si="13"/>
        <v>0</v>
      </c>
      <c r="I65" s="65">
        <f t="shared" ca="1" si="15"/>
        <v>109</v>
      </c>
      <c r="J65" s="65">
        <f t="shared" ca="1" si="15"/>
        <v>113</v>
      </c>
      <c r="K65" s="114">
        <f t="shared" ca="1" si="6"/>
        <v>1.0176666666666667</v>
      </c>
      <c r="L65" s="114">
        <f t="shared" ca="1" si="7"/>
        <v>5.6333333333333326E-2</v>
      </c>
      <c r="M65" s="114">
        <f t="shared" ca="1" si="8"/>
        <v>5.7666666666666665E-2</v>
      </c>
      <c r="N65" s="65"/>
    </row>
    <row r="66" spans="2:14" x14ac:dyDescent="0.2">
      <c r="B66" s="68">
        <v>56</v>
      </c>
      <c r="C66" s="65">
        <f t="shared" si="11"/>
        <v>387295</v>
      </c>
      <c r="D66" s="65">
        <f t="shared" ca="1" si="12"/>
        <v>329</v>
      </c>
      <c r="E66" s="65">
        <f t="shared" ca="1" si="14"/>
        <v>92</v>
      </c>
      <c r="F66" s="65">
        <f t="shared" ca="1" si="14"/>
        <v>260</v>
      </c>
      <c r="G66" s="65">
        <f t="shared" ca="1" si="14"/>
        <v>238</v>
      </c>
      <c r="H66" s="65">
        <f t="shared" ca="1" si="13"/>
        <v>0</v>
      </c>
      <c r="I66" s="65">
        <f t="shared" ca="1" si="15"/>
        <v>111</v>
      </c>
      <c r="J66" s="65">
        <f t="shared" ca="1" si="15"/>
        <v>115</v>
      </c>
      <c r="K66" s="114">
        <f t="shared" ca="1" si="6"/>
        <v>1.0183333333333333</v>
      </c>
      <c r="L66" s="114">
        <f t="shared" ca="1" si="7"/>
        <v>5.7000000000000002E-2</v>
      </c>
      <c r="M66" s="114">
        <f t="shared" ca="1" si="8"/>
        <v>5.8333333333333341E-2</v>
      </c>
      <c r="N66" s="65"/>
    </row>
    <row r="67" spans="2:14" x14ac:dyDescent="0.2">
      <c r="B67" s="68">
        <v>57</v>
      </c>
      <c r="C67" s="65">
        <f t="shared" si="11"/>
        <v>411824</v>
      </c>
      <c r="D67" s="65">
        <f t="shared" ca="1" si="12"/>
        <v>334</v>
      </c>
      <c r="E67" s="65">
        <f t="shared" ca="1" si="14"/>
        <v>94</v>
      </c>
      <c r="F67" s="65">
        <f t="shared" ca="1" si="14"/>
        <v>264</v>
      </c>
      <c r="G67" s="65">
        <f t="shared" ca="1" si="14"/>
        <v>242</v>
      </c>
      <c r="H67" s="65">
        <f t="shared" ca="1" si="13"/>
        <v>0</v>
      </c>
      <c r="I67" s="65">
        <f t="shared" ca="1" si="15"/>
        <v>113</v>
      </c>
      <c r="J67" s="65">
        <f t="shared" ca="1" si="15"/>
        <v>117</v>
      </c>
      <c r="K67" s="114">
        <f t="shared" ca="1" si="6"/>
        <v>1.0190000000000001</v>
      </c>
      <c r="L67" s="114">
        <f t="shared" ca="1" si="7"/>
        <v>5.7666666666666665E-2</v>
      </c>
      <c r="M67" s="114">
        <f t="shared" ca="1" si="8"/>
        <v>5.9000000000000004E-2</v>
      </c>
      <c r="N67" s="65"/>
    </row>
    <row r="68" spans="2:14" x14ac:dyDescent="0.2">
      <c r="B68" s="68">
        <v>58</v>
      </c>
      <c r="C68" s="65">
        <f t="shared" si="11"/>
        <v>437443</v>
      </c>
      <c r="D68" s="65">
        <f t="shared" ca="1" si="12"/>
        <v>340</v>
      </c>
      <c r="E68" s="65">
        <f t="shared" ca="1" si="14"/>
        <v>95</v>
      </c>
      <c r="F68" s="65">
        <f t="shared" ca="1" si="14"/>
        <v>269</v>
      </c>
      <c r="G68" s="65">
        <f t="shared" ca="1" si="14"/>
        <v>246</v>
      </c>
      <c r="H68" s="65">
        <f t="shared" ca="1" si="13"/>
        <v>0</v>
      </c>
      <c r="I68" s="65">
        <f t="shared" ca="1" si="15"/>
        <v>115</v>
      </c>
      <c r="J68" s="65">
        <f t="shared" ca="1" si="15"/>
        <v>119</v>
      </c>
      <c r="K68" s="114">
        <f t="shared" ca="1" si="6"/>
        <v>1.0196666666666667</v>
      </c>
      <c r="L68" s="114">
        <f t="shared" ca="1" si="7"/>
        <v>5.8333333333333341E-2</v>
      </c>
      <c r="M68" s="114">
        <f t="shared" ca="1" si="8"/>
        <v>5.9666666666666666E-2</v>
      </c>
      <c r="N68" s="65"/>
    </row>
    <row r="69" spans="2:14" x14ac:dyDescent="0.2">
      <c r="B69" s="68">
        <v>59</v>
      </c>
      <c r="C69" s="65">
        <f t="shared" si="11"/>
        <v>464181</v>
      </c>
      <c r="D69" s="65">
        <f t="shared" ca="1" si="12"/>
        <v>345</v>
      </c>
      <c r="E69" s="65">
        <f t="shared" ca="1" si="14"/>
        <v>97</v>
      </c>
      <c r="F69" s="65">
        <f t="shared" ca="1" si="14"/>
        <v>273</v>
      </c>
      <c r="G69" s="65">
        <f t="shared" ca="1" si="14"/>
        <v>250</v>
      </c>
      <c r="H69" s="65">
        <f t="shared" ca="1" si="13"/>
        <v>0</v>
      </c>
      <c r="I69" s="65">
        <f t="shared" ca="1" si="15"/>
        <v>117</v>
      </c>
      <c r="J69" s="65">
        <f t="shared" ca="1" si="15"/>
        <v>121</v>
      </c>
      <c r="K69" s="114">
        <f t="shared" ca="1" si="6"/>
        <v>1.0203333333333333</v>
      </c>
      <c r="L69" s="114">
        <f t="shared" ca="1" si="7"/>
        <v>5.9000000000000004E-2</v>
      </c>
      <c r="M69" s="114">
        <f t="shared" ca="1" si="8"/>
        <v>6.0333333333333329E-2</v>
      </c>
      <c r="N69" s="65"/>
    </row>
    <row r="70" spans="2:14" x14ac:dyDescent="0.2">
      <c r="B70" s="68">
        <v>60</v>
      </c>
      <c r="C70" s="65">
        <f t="shared" si="11"/>
        <v>492066</v>
      </c>
      <c r="D70" s="65">
        <f t="shared" ca="1" si="12"/>
        <v>351</v>
      </c>
      <c r="E70" s="65">
        <f t="shared" ca="1" si="14"/>
        <v>98</v>
      </c>
      <c r="F70" s="65">
        <f t="shared" ca="1" si="14"/>
        <v>278</v>
      </c>
      <c r="G70" s="65">
        <f t="shared" ca="1" si="14"/>
        <v>254</v>
      </c>
      <c r="H70" s="65">
        <f t="shared" ca="1" si="13"/>
        <v>0</v>
      </c>
      <c r="I70" s="65">
        <f t="shared" ca="1" si="15"/>
        <v>119</v>
      </c>
      <c r="J70" s="65">
        <f t="shared" ca="1" si="15"/>
        <v>123</v>
      </c>
      <c r="K70" s="114">
        <f t="shared" ca="1" si="6"/>
        <v>1.0209999999999999</v>
      </c>
      <c r="L70" s="114">
        <f t="shared" ca="1" si="7"/>
        <v>5.9666666666666666E-2</v>
      </c>
      <c r="M70" s="114">
        <f t="shared" ca="1" si="8"/>
        <v>6.0999999999999999E-2</v>
      </c>
      <c r="N70" s="65"/>
    </row>
    <row r="71" spans="2:14" x14ac:dyDescent="0.2">
      <c r="B71" s="68">
        <v>61</v>
      </c>
      <c r="C71" s="65">
        <f t="shared" si="11"/>
        <v>521127</v>
      </c>
      <c r="D71" s="65">
        <f t="shared" ca="1" si="12"/>
        <v>356</v>
      </c>
      <c r="E71" s="65">
        <f t="shared" ca="1" si="14"/>
        <v>100</v>
      </c>
      <c r="F71" s="65">
        <f t="shared" ca="1" si="14"/>
        <v>282</v>
      </c>
      <c r="G71" s="65">
        <f t="shared" ca="1" si="14"/>
        <v>258</v>
      </c>
      <c r="H71" s="65">
        <f t="shared" ca="1" si="13"/>
        <v>0</v>
      </c>
      <c r="I71" s="65">
        <f t="shared" ca="1" si="15"/>
        <v>121</v>
      </c>
      <c r="J71" s="65">
        <f t="shared" ca="1" si="15"/>
        <v>125</v>
      </c>
      <c r="K71" s="114">
        <f t="shared" ca="1" si="6"/>
        <v>1.0216666666666667</v>
      </c>
      <c r="L71" s="114">
        <f t="shared" ca="1" si="7"/>
        <v>6.0333333333333329E-2</v>
      </c>
      <c r="M71" s="114">
        <f t="shared" ca="1" si="8"/>
        <v>6.1666666666666668E-2</v>
      </c>
      <c r="N71" s="65"/>
    </row>
    <row r="72" spans="2:14" x14ac:dyDescent="0.2">
      <c r="B72" s="68">
        <v>62</v>
      </c>
      <c r="C72" s="65">
        <f t="shared" si="11"/>
        <v>551394</v>
      </c>
      <c r="D72" s="65">
        <f t="shared" ca="1" si="12"/>
        <v>362</v>
      </c>
      <c r="E72" s="65">
        <f t="shared" ref="E72:G91" ca="1" si="16">ROUND(VLOOKUP($C$2,test1,D$9,FALSE)+($B72-1)*(1+VLOOKUP($C$2,professionGrowP,D$9,FALSE))*VLOOKUP(VLOOKUP($A$1,profession2,2,FALSE),professionGrow,D$9,FALSE),0)</f>
        <v>102</v>
      </c>
      <c r="F72" s="65">
        <f t="shared" ca="1" si="16"/>
        <v>286</v>
      </c>
      <c r="G72" s="65">
        <f t="shared" ca="1" si="16"/>
        <v>262</v>
      </c>
      <c r="H72" s="65">
        <f t="shared" ca="1" si="13"/>
        <v>0</v>
      </c>
      <c r="I72" s="65">
        <f t="shared" ref="I72:J91" ca="1" si="17">ROUND(VLOOKUP($C$2,test1,H$9,FALSE)+($B72-1)*(1+VLOOKUP($C$2,professionGrowP,H$9,FALSE))*VLOOKUP(VLOOKUP($A$1,profession2,2,FALSE),professionGrow,H$9,FALSE),0)</f>
        <v>123</v>
      </c>
      <c r="J72" s="65">
        <f t="shared" ca="1" si="17"/>
        <v>127</v>
      </c>
      <c r="K72" s="114">
        <f t="shared" ca="1" si="6"/>
        <v>1.0223333333333333</v>
      </c>
      <c r="L72" s="114">
        <f t="shared" ca="1" si="7"/>
        <v>6.0999999999999999E-2</v>
      </c>
      <c r="M72" s="114">
        <f t="shared" ca="1" si="8"/>
        <v>6.2333333333333331E-2</v>
      </c>
      <c r="N72" s="65"/>
    </row>
    <row r="73" spans="2:14" x14ac:dyDescent="0.2">
      <c r="B73" s="68">
        <v>63</v>
      </c>
      <c r="C73" s="65">
        <f t="shared" si="11"/>
        <v>582896</v>
      </c>
      <c r="D73" s="65">
        <f t="shared" ca="1" si="12"/>
        <v>367</v>
      </c>
      <c r="E73" s="65">
        <f t="shared" ca="1" si="16"/>
        <v>103</v>
      </c>
      <c r="F73" s="65">
        <f t="shared" ca="1" si="16"/>
        <v>291</v>
      </c>
      <c r="G73" s="65">
        <f t="shared" ca="1" si="16"/>
        <v>266</v>
      </c>
      <c r="H73" s="65">
        <f t="shared" ca="1" si="13"/>
        <v>0</v>
      </c>
      <c r="I73" s="65">
        <f t="shared" ca="1" si="17"/>
        <v>125</v>
      </c>
      <c r="J73" s="65">
        <f t="shared" ca="1" si="17"/>
        <v>129</v>
      </c>
      <c r="K73" s="114">
        <f t="shared" ca="1" si="6"/>
        <v>1.0229999999999999</v>
      </c>
      <c r="L73" s="114">
        <f t="shared" ca="1" si="7"/>
        <v>6.1666666666666668E-2</v>
      </c>
      <c r="M73" s="114">
        <f t="shared" ca="1" si="8"/>
        <v>6.3E-2</v>
      </c>
      <c r="N73" s="65"/>
    </row>
    <row r="74" spans="2:14" x14ac:dyDescent="0.2">
      <c r="B74" s="68">
        <v>64</v>
      </c>
      <c r="C74" s="65">
        <f t="shared" si="11"/>
        <v>615664</v>
      </c>
      <c r="D74" s="65">
        <f t="shared" ca="1" si="12"/>
        <v>373</v>
      </c>
      <c r="E74" s="65">
        <f t="shared" ca="1" si="16"/>
        <v>105</v>
      </c>
      <c r="F74" s="65">
        <f t="shared" ca="1" si="16"/>
        <v>295</v>
      </c>
      <c r="G74" s="65">
        <f t="shared" ca="1" si="16"/>
        <v>270</v>
      </c>
      <c r="H74" s="65">
        <f t="shared" ca="1" si="13"/>
        <v>0</v>
      </c>
      <c r="I74" s="65">
        <f t="shared" ca="1" si="17"/>
        <v>127</v>
      </c>
      <c r="J74" s="65">
        <f t="shared" ca="1" si="17"/>
        <v>131</v>
      </c>
      <c r="K74" s="114">
        <f t="shared" ca="1" si="6"/>
        <v>1.0236666666666665</v>
      </c>
      <c r="L74" s="114">
        <f t="shared" ca="1" si="7"/>
        <v>6.2333333333333331E-2</v>
      </c>
      <c r="M74" s="114">
        <f t="shared" ca="1" si="8"/>
        <v>6.3666666666666663E-2</v>
      </c>
      <c r="N74" s="65"/>
    </row>
    <row r="75" spans="2:14" x14ac:dyDescent="0.2">
      <c r="B75" s="68">
        <v>65</v>
      </c>
      <c r="C75" s="65">
        <f t="shared" si="11"/>
        <v>649727</v>
      </c>
      <c r="D75" s="65">
        <f t="shared" ca="1" si="12"/>
        <v>378</v>
      </c>
      <c r="E75" s="65">
        <f t="shared" ca="1" si="16"/>
        <v>106</v>
      </c>
      <c r="F75" s="65">
        <f t="shared" ca="1" si="16"/>
        <v>300</v>
      </c>
      <c r="G75" s="65">
        <f t="shared" ca="1" si="16"/>
        <v>274</v>
      </c>
      <c r="H75" s="65">
        <f t="shared" ca="1" si="13"/>
        <v>0</v>
      </c>
      <c r="I75" s="65">
        <f t="shared" ca="1" si="17"/>
        <v>129</v>
      </c>
      <c r="J75" s="65">
        <f t="shared" ca="1" si="17"/>
        <v>133</v>
      </c>
      <c r="K75" s="114">
        <f t="shared" ca="1" si="6"/>
        <v>1.0243333333333333</v>
      </c>
      <c r="L75" s="114">
        <f t="shared" ca="1" si="7"/>
        <v>6.3E-2</v>
      </c>
      <c r="M75" s="114">
        <f t="shared" ca="1" si="8"/>
        <v>6.433333333333334E-2</v>
      </c>
      <c r="N75" s="65"/>
    </row>
    <row r="76" spans="2:14" x14ac:dyDescent="0.2">
      <c r="B76" s="68">
        <v>66</v>
      </c>
      <c r="C76" s="65">
        <f t="shared" ref="C76:C107" si="18">C75+INT(B76^2.5*VLOOKUP($A$1,profession2,3,FALSE))</f>
        <v>685115</v>
      </c>
      <c r="D76" s="65">
        <f t="shared" ref="D76:D109" ca="1" si="19">ROUND(VLOOKUP($C$2,test1,2,FALSE)+(B76-1)*(1+VLOOKUP($C$2,professionGrowP,2,FALSE))*VLOOKUP(VLOOKUP($A$1,profession2,2,FALSE),professionGrow,2,FALSE),0)</f>
        <v>384</v>
      </c>
      <c r="E76" s="65">
        <f t="shared" ca="1" si="16"/>
        <v>108</v>
      </c>
      <c r="F76" s="65">
        <f t="shared" ca="1" si="16"/>
        <v>304</v>
      </c>
      <c r="G76" s="65">
        <f t="shared" ca="1" si="16"/>
        <v>278</v>
      </c>
      <c r="H76" s="65">
        <f t="shared" ref="H76:H107" ca="1" si="20">IF(VLOOKUP($C$2,test1,G$9,FALSE)=0,0,ROUND(VLOOKUP($C$2,test1,G$9,FALSE)+($B76-1)*(1+VLOOKUP($C$2,professionGrowP,G$9,FALSE))*VLOOKUP(VLOOKUP($A$1,profession2,2,FALSE),professionGrow,G$9,FALSE),0))</f>
        <v>0</v>
      </c>
      <c r="I76" s="65">
        <f t="shared" ca="1" si="17"/>
        <v>131</v>
      </c>
      <c r="J76" s="65">
        <f t="shared" ca="1" si="17"/>
        <v>135</v>
      </c>
      <c r="K76" s="114">
        <f t="shared" ref="K76:K109" ca="1" si="21">(98+J76/30)%</f>
        <v>1.0249999999999999</v>
      </c>
      <c r="L76" s="114">
        <f t="shared" ref="L76:L109" ca="1" si="22">(2+I76/30)%</f>
        <v>6.3666666666666663E-2</v>
      </c>
      <c r="M76" s="114">
        <f t="shared" ref="M76:M109" ca="1" si="23">(2+J76/30)%</f>
        <v>6.5000000000000002E-2</v>
      </c>
      <c r="N76" s="65"/>
    </row>
    <row r="77" spans="2:14" x14ac:dyDescent="0.2">
      <c r="B77" s="68">
        <v>67</v>
      </c>
      <c r="C77" s="65">
        <f t="shared" si="18"/>
        <v>721859</v>
      </c>
      <c r="D77" s="65">
        <f t="shared" ca="1" si="19"/>
        <v>389</v>
      </c>
      <c r="E77" s="65">
        <f t="shared" ca="1" si="16"/>
        <v>110</v>
      </c>
      <c r="F77" s="65">
        <f t="shared" ca="1" si="16"/>
        <v>308</v>
      </c>
      <c r="G77" s="65">
        <f t="shared" ca="1" si="16"/>
        <v>282</v>
      </c>
      <c r="H77" s="65">
        <f t="shared" ca="1" si="20"/>
        <v>0</v>
      </c>
      <c r="I77" s="65">
        <f t="shared" ca="1" si="17"/>
        <v>133</v>
      </c>
      <c r="J77" s="65">
        <f t="shared" ca="1" si="17"/>
        <v>137</v>
      </c>
      <c r="K77" s="114">
        <f t="shared" ca="1" si="21"/>
        <v>1.0256666666666667</v>
      </c>
      <c r="L77" s="114">
        <f t="shared" ca="1" si="22"/>
        <v>6.433333333333334E-2</v>
      </c>
      <c r="M77" s="114">
        <f t="shared" ca="1" si="23"/>
        <v>6.5666666666666665E-2</v>
      </c>
      <c r="N77" s="65"/>
    </row>
    <row r="78" spans="2:14" x14ac:dyDescent="0.2">
      <c r="B78" s="68">
        <v>68</v>
      </c>
      <c r="C78" s="65">
        <f t="shared" si="18"/>
        <v>759989</v>
      </c>
      <c r="D78" s="65">
        <f t="shared" ca="1" si="19"/>
        <v>395</v>
      </c>
      <c r="E78" s="65">
        <f t="shared" ca="1" si="16"/>
        <v>111</v>
      </c>
      <c r="F78" s="65">
        <f t="shared" ca="1" si="16"/>
        <v>313</v>
      </c>
      <c r="G78" s="65">
        <f t="shared" ca="1" si="16"/>
        <v>286</v>
      </c>
      <c r="H78" s="65">
        <f t="shared" ca="1" si="20"/>
        <v>0</v>
      </c>
      <c r="I78" s="65">
        <f t="shared" ca="1" si="17"/>
        <v>135</v>
      </c>
      <c r="J78" s="65">
        <f t="shared" ca="1" si="17"/>
        <v>139</v>
      </c>
      <c r="K78" s="114">
        <f t="shared" ca="1" si="21"/>
        <v>1.0263333333333333</v>
      </c>
      <c r="L78" s="114">
        <f t="shared" ca="1" si="22"/>
        <v>6.5000000000000002E-2</v>
      </c>
      <c r="M78" s="114">
        <f t="shared" ca="1" si="23"/>
        <v>6.6333333333333341E-2</v>
      </c>
      <c r="N78" s="65"/>
    </row>
    <row r="79" spans="2:14" x14ac:dyDescent="0.2">
      <c r="B79" s="68">
        <v>69</v>
      </c>
      <c r="C79" s="65">
        <f t="shared" si="18"/>
        <v>799536</v>
      </c>
      <c r="D79" s="65">
        <f t="shared" ca="1" si="19"/>
        <v>400</v>
      </c>
      <c r="E79" s="65">
        <f t="shared" ca="1" si="16"/>
        <v>113</v>
      </c>
      <c r="F79" s="65">
        <f t="shared" ca="1" si="16"/>
        <v>317</v>
      </c>
      <c r="G79" s="65">
        <f t="shared" ca="1" si="16"/>
        <v>290</v>
      </c>
      <c r="H79" s="65">
        <f t="shared" ca="1" si="20"/>
        <v>0</v>
      </c>
      <c r="I79" s="65">
        <f t="shared" ca="1" si="17"/>
        <v>137</v>
      </c>
      <c r="J79" s="65">
        <f t="shared" ca="1" si="17"/>
        <v>141</v>
      </c>
      <c r="K79" s="114">
        <f t="shared" ca="1" si="21"/>
        <v>1.0270000000000001</v>
      </c>
      <c r="L79" s="114">
        <f t="shared" ca="1" si="22"/>
        <v>6.5666666666666665E-2</v>
      </c>
      <c r="M79" s="114">
        <f t="shared" ca="1" si="23"/>
        <v>6.7000000000000004E-2</v>
      </c>
      <c r="N79" s="65"/>
    </row>
    <row r="80" spans="2:14" x14ac:dyDescent="0.2">
      <c r="B80" s="68">
        <v>70</v>
      </c>
      <c r="C80" s="65">
        <f t="shared" si="18"/>
        <v>840532</v>
      </c>
      <c r="D80" s="65">
        <f t="shared" ca="1" si="19"/>
        <v>406</v>
      </c>
      <c r="E80" s="65">
        <f t="shared" ca="1" si="16"/>
        <v>114</v>
      </c>
      <c r="F80" s="65">
        <f t="shared" ca="1" si="16"/>
        <v>322</v>
      </c>
      <c r="G80" s="65">
        <f t="shared" ca="1" si="16"/>
        <v>294</v>
      </c>
      <c r="H80" s="65">
        <f t="shared" ca="1" si="20"/>
        <v>0</v>
      </c>
      <c r="I80" s="65">
        <f t="shared" ca="1" si="17"/>
        <v>139</v>
      </c>
      <c r="J80" s="65">
        <f t="shared" ca="1" si="17"/>
        <v>143</v>
      </c>
      <c r="K80" s="114">
        <f t="shared" ca="1" si="21"/>
        <v>1.0276666666666667</v>
      </c>
      <c r="L80" s="114">
        <f t="shared" ca="1" si="22"/>
        <v>6.6333333333333341E-2</v>
      </c>
      <c r="M80" s="114">
        <f t="shared" ca="1" si="23"/>
        <v>6.7666666666666667E-2</v>
      </c>
      <c r="N80" s="65"/>
    </row>
    <row r="81" spans="2:14" x14ac:dyDescent="0.2">
      <c r="B81" s="68">
        <v>71</v>
      </c>
      <c r="C81" s="65">
        <f t="shared" si="18"/>
        <v>883008</v>
      </c>
      <c r="D81" s="65">
        <f t="shared" ca="1" si="19"/>
        <v>411</v>
      </c>
      <c r="E81" s="65">
        <f t="shared" ca="1" si="16"/>
        <v>116</v>
      </c>
      <c r="F81" s="65">
        <f t="shared" ca="1" si="16"/>
        <v>326</v>
      </c>
      <c r="G81" s="65">
        <f t="shared" ca="1" si="16"/>
        <v>298</v>
      </c>
      <c r="H81" s="65">
        <f t="shared" ca="1" si="20"/>
        <v>0</v>
      </c>
      <c r="I81" s="65">
        <f t="shared" ca="1" si="17"/>
        <v>141</v>
      </c>
      <c r="J81" s="65">
        <f t="shared" ca="1" si="17"/>
        <v>145</v>
      </c>
      <c r="K81" s="114">
        <f t="shared" ca="1" si="21"/>
        <v>1.0283333333333333</v>
      </c>
      <c r="L81" s="114">
        <f t="shared" ca="1" si="22"/>
        <v>6.7000000000000004E-2</v>
      </c>
      <c r="M81" s="114">
        <f t="shared" ca="1" si="23"/>
        <v>6.8333333333333329E-2</v>
      </c>
      <c r="N81" s="65"/>
    </row>
    <row r="82" spans="2:14" x14ac:dyDescent="0.2">
      <c r="B82" s="68">
        <v>72</v>
      </c>
      <c r="C82" s="65">
        <f t="shared" si="18"/>
        <v>926995</v>
      </c>
      <c r="D82" s="65">
        <f t="shared" ca="1" si="19"/>
        <v>417</v>
      </c>
      <c r="E82" s="65">
        <f t="shared" ca="1" si="16"/>
        <v>118</v>
      </c>
      <c r="F82" s="65">
        <f t="shared" ca="1" si="16"/>
        <v>330</v>
      </c>
      <c r="G82" s="65">
        <f t="shared" ca="1" si="16"/>
        <v>302</v>
      </c>
      <c r="H82" s="65">
        <f t="shared" ca="1" si="20"/>
        <v>0</v>
      </c>
      <c r="I82" s="65">
        <f t="shared" ca="1" si="17"/>
        <v>142</v>
      </c>
      <c r="J82" s="65">
        <f t="shared" ca="1" si="17"/>
        <v>147</v>
      </c>
      <c r="K82" s="114">
        <f t="shared" ca="1" si="21"/>
        <v>1.0290000000000001</v>
      </c>
      <c r="L82" s="114">
        <f t="shared" ca="1" si="22"/>
        <v>6.7333333333333328E-2</v>
      </c>
      <c r="M82" s="114">
        <f t="shared" ca="1" si="23"/>
        <v>6.9000000000000006E-2</v>
      </c>
      <c r="N82" s="65"/>
    </row>
    <row r="83" spans="2:14" x14ac:dyDescent="0.2">
      <c r="B83" s="68">
        <v>73</v>
      </c>
      <c r="C83" s="65">
        <f t="shared" si="18"/>
        <v>972525</v>
      </c>
      <c r="D83" s="65">
        <f t="shared" ca="1" si="19"/>
        <v>422</v>
      </c>
      <c r="E83" s="65">
        <f t="shared" ca="1" si="16"/>
        <v>119</v>
      </c>
      <c r="F83" s="65">
        <f t="shared" ca="1" si="16"/>
        <v>335</v>
      </c>
      <c r="G83" s="65">
        <f t="shared" ca="1" si="16"/>
        <v>306</v>
      </c>
      <c r="H83" s="65">
        <f t="shared" ca="1" si="20"/>
        <v>0</v>
      </c>
      <c r="I83" s="65">
        <f t="shared" ca="1" si="17"/>
        <v>144</v>
      </c>
      <c r="J83" s="65">
        <f t="shared" ca="1" si="17"/>
        <v>149</v>
      </c>
      <c r="K83" s="114">
        <f t="shared" ca="1" si="21"/>
        <v>1.0296666666666667</v>
      </c>
      <c r="L83" s="114">
        <f t="shared" ca="1" si="22"/>
        <v>6.8000000000000005E-2</v>
      </c>
      <c r="M83" s="114">
        <f t="shared" ca="1" si="23"/>
        <v>6.9666666666666668E-2</v>
      </c>
      <c r="N83" s="65"/>
    </row>
    <row r="84" spans="2:14" x14ac:dyDescent="0.2">
      <c r="B84" s="68">
        <v>74</v>
      </c>
      <c r="C84" s="65">
        <f t="shared" si="18"/>
        <v>1019631</v>
      </c>
      <c r="D84" s="65">
        <f t="shared" ca="1" si="19"/>
        <v>428</v>
      </c>
      <c r="E84" s="65">
        <f t="shared" ca="1" si="16"/>
        <v>121</v>
      </c>
      <c r="F84" s="65">
        <f t="shared" ca="1" si="16"/>
        <v>339</v>
      </c>
      <c r="G84" s="65">
        <f t="shared" ca="1" si="16"/>
        <v>310</v>
      </c>
      <c r="H84" s="65">
        <f t="shared" ca="1" si="20"/>
        <v>0</v>
      </c>
      <c r="I84" s="65">
        <f t="shared" ca="1" si="17"/>
        <v>146</v>
      </c>
      <c r="J84" s="65">
        <f t="shared" ca="1" si="17"/>
        <v>151</v>
      </c>
      <c r="K84" s="114">
        <f t="shared" ca="1" si="21"/>
        <v>1.0303333333333333</v>
      </c>
      <c r="L84" s="114">
        <f t="shared" ca="1" si="22"/>
        <v>6.8666666666666668E-2</v>
      </c>
      <c r="M84" s="114">
        <f t="shared" ca="1" si="23"/>
        <v>7.0333333333333331E-2</v>
      </c>
      <c r="N84" s="65"/>
    </row>
    <row r="85" spans="2:14" x14ac:dyDescent="0.2">
      <c r="B85" s="68">
        <v>75</v>
      </c>
      <c r="C85" s="65">
        <f t="shared" si="18"/>
        <v>1068344</v>
      </c>
      <c r="D85" s="65">
        <f t="shared" ca="1" si="19"/>
        <v>433</v>
      </c>
      <c r="E85" s="65">
        <f t="shared" ca="1" si="16"/>
        <v>122</v>
      </c>
      <c r="F85" s="65">
        <f t="shared" ca="1" si="16"/>
        <v>344</v>
      </c>
      <c r="G85" s="65">
        <f t="shared" ca="1" si="16"/>
        <v>314</v>
      </c>
      <c r="H85" s="65">
        <f t="shared" ca="1" si="20"/>
        <v>0</v>
      </c>
      <c r="I85" s="65">
        <f t="shared" ca="1" si="17"/>
        <v>148</v>
      </c>
      <c r="J85" s="65">
        <f t="shared" ca="1" si="17"/>
        <v>153</v>
      </c>
      <c r="K85" s="114">
        <f t="shared" ca="1" si="21"/>
        <v>1.0309999999999999</v>
      </c>
      <c r="L85" s="114">
        <f t="shared" ca="1" si="22"/>
        <v>6.933333333333333E-2</v>
      </c>
      <c r="M85" s="114">
        <f t="shared" ca="1" si="23"/>
        <v>7.0999999999999994E-2</v>
      </c>
      <c r="N85" s="65"/>
    </row>
    <row r="86" spans="2:14" x14ac:dyDescent="0.2">
      <c r="B86" s="68">
        <v>76</v>
      </c>
      <c r="C86" s="65">
        <f t="shared" si="18"/>
        <v>1118698</v>
      </c>
      <c r="D86" s="65">
        <f t="shared" ca="1" si="19"/>
        <v>439</v>
      </c>
      <c r="E86" s="65">
        <f t="shared" ca="1" si="16"/>
        <v>124</v>
      </c>
      <c r="F86" s="65">
        <f t="shared" ca="1" si="16"/>
        <v>348</v>
      </c>
      <c r="G86" s="65">
        <f t="shared" ca="1" si="16"/>
        <v>318</v>
      </c>
      <c r="H86" s="65">
        <f t="shared" ca="1" si="20"/>
        <v>0</v>
      </c>
      <c r="I86" s="65">
        <f t="shared" ca="1" si="17"/>
        <v>150</v>
      </c>
      <c r="J86" s="65">
        <f t="shared" ca="1" si="17"/>
        <v>155</v>
      </c>
      <c r="K86" s="114">
        <f t="shared" ca="1" si="21"/>
        <v>1.0316666666666667</v>
      </c>
      <c r="L86" s="114">
        <f t="shared" ca="1" si="22"/>
        <v>7.0000000000000007E-2</v>
      </c>
      <c r="M86" s="114">
        <f t="shared" ca="1" si="23"/>
        <v>7.166666666666667E-2</v>
      </c>
      <c r="N86" s="65"/>
    </row>
    <row r="87" spans="2:14" x14ac:dyDescent="0.2">
      <c r="B87" s="68">
        <v>77</v>
      </c>
      <c r="C87" s="65">
        <f t="shared" si="18"/>
        <v>1170724</v>
      </c>
      <c r="D87" s="65">
        <f t="shared" ca="1" si="19"/>
        <v>444</v>
      </c>
      <c r="E87" s="65">
        <f t="shared" ca="1" si="16"/>
        <v>126</v>
      </c>
      <c r="F87" s="65">
        <f t="shared" ca="1" si="16"/>
        <v>352</v>
      </c>
      <c r="G87" s="65">
        <f t="shared" ca="1" si="16"/>
        <v>322</v>
      </c>
      <c r="H87" s="65">
        <f t="shared" ca="1" si="20"/>
        <v>0</v>
      </c>
      <c r="I87" s="65">
        <f t="shared" ca="1" si="17"/>
        <v>152</v>
      </c>
      <c r="J87" s="65">
        <f t="shared" ca="1" si="17"/>
        <v>157</v>
      </c>
      <c r="K87" s="114">
        <f t="shared" ca="1" si="21"/>
        <v>1.0323333333333333</v>
      </c>
      <c r="L87" s="114">
        <f t="shared" ca="1" si="22"/>
        <v>7.0666666666666669E-2</v>
      </c>
      <c r="M87" s="114">
        <f t="shared" ca="1" si="23"/>
        <v>7.2333333333333333E-2</v>
      </c>
      <c r="N87" s="65"/>
    </row>
    <row r="88" spans="2:14" x14ac:dyDescent="0.2">
      <c r="B88" s="68">
        <v>78</v>
      </c>
      <c r="C88" s="65">
        <f t="shared" si="18"/>
        <v>1224456</v>
      </c>
      <c r="D88" s="65">
        <f t="shared" ca="1" si="19"/>
        <v>450</v>
      </c>
      <c r="E88" s="65">
        <f t="shared" ca="1" si="16"/>
        <v>127</v>
      </c>
      <c r="F88" s="65">
        <f t="shared" ca="1" si="16"/>
        <v>357</v>
      </c>
      <c r="G88" s="65">
        <f t="shared" ca="1" si="16"/>
        <v>326</v>
      </c>
      <c r="H88" s="65">
        <f t="shared" ca="1" si="20"/>
        <v>0</v>
      </c>
      <c r="I88" s="65">
        <f t="shared" ca="1" si="17"/>
        <v>154</v>
      </c>
      <c r="J88" s="65">
        <f t="shared" ca="1" si="17"/>
        <v>159</v>
      </c>
      <c r="K88" s="114">
        <f t="shared" ca="1" si="21"/>
        <v>1.0329999999999999</v>
      </c>
      <c r="L88" s="114">
        <f t="shared" ca="1" si="22"/>
        <v>7.1333333333333332E-2</v>
      </c>
      <c r="M88" s="114">
        <f t="shared" ca="1" si="23"/>
        <v>7.2999999999999995E-2</v>
      </c>
      <c r="N88" s="65"/>
    </row>
    <row r="89" spans="2:14" x14ac:dyDescent="0.2">
      <c r="B89" s="68">
        <v>79</v>
      </c>
      <c r="C89" s="65">
        <f t="shared" si="18"/>
        <v>1279927</v>
      </c>
      <c r="D89" s="65">
        <f t="shared" ca="1" si="19"/>
        <v>455</v>
      </c>
      <c r="E89" s="65">
        <f t="shared" ca="1" si="16"/>
        <v>129</v>
      </c>
      <c r="F89" s="65">
        <f t="shared" ca="1" si="16"/>
        <v>361</v>
      </c>
      <c r="G89" s="65">
        <f t="shared" ca="1" si="16"/>
        <v>330</v>
      </c>
      <c r="H89" s="65">
        <f t="shared" ca="1" si="20"/>
        <v>0</v>
      </c>
      <c r="I89" s="65">
        <f t="shared" ca="1" si="17"/>
        <v>156</v>
      </c>
      <c r="J89" s="65">
        <f t="shared" ca="1" si="17"/>
        <v>161</v>
      </c>
      <c r="K89" s="114">
        <f t="shared" ca="1" si="21"/>
        <v>1.0336666666666665</v>
      </c>
      <c r="L89" s="114">
        <f t="shared" ca="1" si="22"/>
        <v>7.2000000000000008E-2</v>
      </c>
      <c r="M89" s="114">
        <f t="shared" ca="1" si="23"/>
        <v>7.3666666666666658E-2</v>
      </c>
      <c r="N89" s="65"/>
    </row>
    <row r="90" spans="2:14" x14ac:dyDescent="0.2">
      <c r="B90" s="68">
        <v>80</v>
      </c>
      <c r="C90" s="65">
        <f t="shared" si="18"/>
        <v>1337170</v>
      </c>
      <c r="D90" s="65">
        <f t="shared" ca="1" si="19"/>
        <v>461</v>
      </c>
      <c r="E90" s="65">
        <f t="shared" ca="1" si="16"/>
        <v>130</v>
      </c>
      <c r="F90" s="65">
        <f t="shared" ca="1" si="16"/>
        <v>366</v>
      </c>
      <c r="G90" s="65">
        <f t="shared" ca="1" si="16"/>
        <v>334</v>
      </c>
      <c r="H90" s="65">
        <f t="shared" ca="1" si="20"/>
        <v>0</v>
      </c>
      <c r="I90" s="65">
        <f t="shared" ca="1" si="17"/>
        <v>158</v>
      </c>
      <c r="J90" s="65">
        <f t="shared" ca="1" si="17"/>
        <v>163</v>
      </c>
      <c r="K90" s="114">
        <f t="shared" ca="1" si="21"/>
        <v>1.0343333333333333</v>
      </c>
      <c r="L90" s="114">
        <f t="shared" ca="1" si="22"/>
        <v>7.2666666666666671E-2</v>
      </c>
      <c r="M90" s="114">
        <f t="shared" ca="1" si="23"/>
        <v>7.4333333333333335E-2</v>
      </c>
      <c r="N90" s="65"/>
    </row>
    <row r="91" spans="2:14" x14ac:dyDescent="0.2">
      <c r="B91" s="68">
        <v>81</v>
      </c>
      <c r="C91" s="65">
        <f t="shared" si="18"/>
        <v>1396219</v>
      </c>
      <c r="D91" s="65">
        <f t="shared" ca="1" si="19"/>
        <v>466</v>
      </c>
      <c r="E91" s="65">
        <f t="shared" ca="1" si="16"/>
        <v>132</v>
      </c>
      <c r="F91" s="65">
        <f t="shared" ca="1" si="16"/>
        <v>370</v>
      </c>
      <c r="G91" s="65">
        <f t="shared" ca="1" si="16"/>
        <v>338</v>
      </c>
      <c r="H91" s="65">
        <f t="shared" ca="1" si="20"/>
        <v>0</v>
      </c>
      <c r="I91" s="65">
        <f t="shared" ca="1" si="17"/>
        <v>160</v>
      </c>
      <c r="J91" s="65">
        <f t="shared" ca="1" si="17"/>
        <v>165</v>
      </c>
      <c r="K91" s="114">
        <f t="shared" ca="1" si="21"/>
        <v>1.0349999999999999</v>
      </c>
      <c r="L91" s="114">
        <f t="shared" ca="1" si="22"/>
        <v>7.3333333333333334E-2</v>
      </c>
      <c r="M91" s="114">
        <f t="shared" ca="1" si="23"/>
        <v>7.4999999999999997E-2</v>
      </c>
      <c r="N91" s="65"/>
    </row>
    <row r="92" spans="2:14" x14ac:dyDescent="0.2">
      <c r="B92" s="68">
        <v>82</v>
      </c>
      <c r="C92" s="65">
        <f t="shared" si="18"/>
        <v>1457107</v>
      </c>
      <c r="D92" s="65">
        <f t="shared" ca="1" si="19"/>
        <v>472</v>
      </c>
      <c r="E92" s="65">
        <f t="shared" ref="E92:G109" ca="1" si="24">ROUND(VLOOKUP($C$2,test1,D$9,FALSE)+($B92-1)*(1+VLOOKUP($C$2,professionGrowP,D$9,FALSE))*VLOOKUP(VLOOKUP($A$1,profession2,2,FALSE),professionGrow,D$9,FALSE),0)</f>
        <v>134</v>
      </c>
      <c r="F92" s="65">
        <f t="shared" ca="1" si="24"/>
        <v>374</v>
      </c>
      <c r="G92" s="65">
        <f t="shared" ca="1" si="24"/>
        <v>342</v>
      </c>
      <c r="H92" s="65">
        <f t="shared" ca="1" si="20"/>
        <v>0</v>
      </c>
      <c r="I92" s="65">
        <f t="shared" ref="I92:J109" ca="1" si="25">ROUND(VLOOKUP($C$2,test1,H$9,FALSE)+($B92-1)*(1+VLOOKUP($C$2,professionGrowP,H$9,FALSE))*VLOOKUP(VLOOKUP($A$1,profession2,2,FALSE),professionGrow,H$9,FALSE),0)</f>
        <v>162</v>
      </c>
      <c r="J92" s="65">
        <f t="shared" ca="1" si="25"/>
        <v>167</v>
      </c>
      <c r="K92" s="114">
        <f t="shared" ca="1" si="21"/>
        <v>1.0356666666666667</v>
      </c>
      <c r="L92" s="114">
        <f t="shared" ca="1" si="22"/>
        <v>7.400000000000001E-2</v>
      </c>
      <c r="M92" s="114">
        <f t="shared" ca="1" si="23"/>
        <v>7.566666666666666E-2</v>
      </c>
      <c r="N92" s="65"/>
    </row>
    <row r="93" spans="2:14" x14ac:dyDescent="0.2">
      <c r="B93" s="68">
        <v>83</v>
      </c>
      <c r="C93" s="65">
        <f t="shared" si="18"/>
        <v>1519868</v>
      </c>
      <c r="D93" s="65">
        <f t="shared" ca="1" si="19"/>
        <v>477</v>
      </c>
      <c r="E93" s="65">
        <f t="shared" ca="1" si="24"/>
        <v>135</v>
      </c>
      <c r="F93" s="65">
        <f t="shared" ca="1" si="24"/>
        <v>379</v>
      </c>
      <c r="G93" s="65">
        <f t="shared" ca="1" si="24"/>
        <v>346</v>
      </c>
      <c r="H93" s="65">
        <f t="shared" ca="1" si="20"/>
        <v>0</v>
      </c>
      <c r="I93" s="65">
        <f t="shared" ca="1" si="25"/>
        <v>164</v>
      </c>
      <c r="J93" s="65">
        <f t="shared" ca="1" si="25"/>
        <v>169</v>
      </c>
      <c r="K93" s="114">
        <f t="shared" ca="1" si="21"/>
        <v>1.0363333333333333</v>
      </c>
      <c r="L93" s="114">
        <f t="shared" ca="1" si="22"/>
        <v>7.4666666666666673E-2</v>
      </c>
      <c r="M93" s="114">
        <f t="shared" ca="1" si="23"/>
        <v>7.6333333333333336E-2</v>
      </c>
      <c r="N93" s="65"/>
    </row>
    <row r="94" spans="2:14" x14ac:dyDescent="0.2">
      <c r="B94" s="68">
        <v>84</v>
      </c>
      <c r="C94" s="65">
        <f t="shared" si="18"/>
        <v>1584537</v>
      </c>
      <c r="D94" s="65">
        <f t="shared" ca="1" si="19"/>
        <v>483</v>
      </c>
      <c r="E94" s="65">
        <f t="shared" ca="1" si="24"/>
        <v>137</v>
      </c>
      <c r="F94" s="65">
        <f t="shared" ca="1" si="24"/>
        <v>383</v>
      </c>
      <c r="G94" s="65">
        <f t="shared" ca="1" si="24"/>
        <v>350</v>
      </c>
      <c r="H94" s="65">
        <f t="shared" ca="1" si="20"/>
        <v>0</v>
      </c>
      <c r="I94" s="65">
        <f t="shared" ca="1" si="25"/>
        <v>166</v>
      </c>
      <c r="J94" s="65">
        <f t="shared" ca="1" si="25"/>
        <v>171</v>
      </c>
      <c r="K94" s="114">
        <f t="shared" ca="1" si="21"/>
        <v>1.0369999999999999</v>
      </c>
      <c r="L94" s="114">
        <f t="shared" ca="1" si="22"/>
        <v>7.5333333333333335E-2</v>
      </c>
      <c r="M94" s="114">
        <f t="shared" ca="1" si="23"/>
        <v>7.6999999999999999E-2</v>
      </c>
      <c r="N94" s="65"/>
    </row>
    <row r="95" spans="2:14" x14ac:dyDescent="0.2">
      <c r="B95" s="68">
        <v>85</v>
      </c>
      <c r="C95" s="65">
        <f t="shared" si="18"/>
        <v>1651148</v>
      </c>
      <c r="D95" s="65">
        <f t="shared" ca="1" si="19"/>
        <v>488</v>
      </c>
      <c r="E95" s="65">
        <f t="shared" ca="1" si="24"/>
        <v>138</v>
      </c>
      <c r="F95" s="65">
        <f t="shared" ca="1" si="24"/>
        <v>388</v>
      </c>
      <c r="G95" s="65">
        <f t="shared" ca="1" si="24"/>
        <v>354</v>
      </c>
      <c r="H95" s="65">
        <f t="shared" ca="1" si="20"/>
        <v>0</v>
      </c>
      <c r="I95" s="65">
        <f t="shared" ca="1" si="25"/>
        <v>168</v>
      </c>
      <c r="J95" s="65">
        <f t="shared" ca="1" si="25"/>
        <v>173</v>
      </c>
      <c r="K95" s="114">
        <f t="shared" ca="1" si="21"/>
        <v>1.0376666666666667</v>
      </c>
      <c r="L95" s="114">
        <f t="shared" ca="1" si="22"/>
        <v>7.5999999999999998E-2</v>
      </c>
      <c r="M95" s="114">
        <f t="shared" ca="1" si="23"/>
        <v>7.7666666666666662E-2</v>
      </c>
      <c r="N95" s="65"/>
    </row>
    <row r="96" spans="2:14" x14ac:dyDescent="0.2">
      <c r="B96" s="68">
        <v>86</v>
      </c>
      <c r="C96" s="65">
        <f t="shared" si="18"/>
        <v>1719735</v>
      </c>
      <c r="D96" s="65">
        <f t="shared" ca="1" si="19"/>
        <v>494</v>
      </c>
      <c r="E96" s="65">
        <f t="shared" ca="1" si="24"/>
        <v>140</v>
      </c>
      <c r="F96" s="65">
        <f t="shared" ca="1" si="24"/>
        <v>392</v>
      </c>
      <c r="G96" s="65">
        <f t="shared" ca="1" si="24"/>
        <v>358</v>
      </c>
      <c r="H96" s="65">
        <f t="shared" ca="1" si="20"/>
        <v>0</v>
      </c>
      <c r="I96" s="65">
        <f t="shared" ca="1" si="25"/>
        <v>170</v>
      </c>
      <c r="J96" s="65">
        <f t="shared" ca="1" si="25"/>
        <v>175</v>
      </c>
      <c r="K96" s="114">
        <f t="shared" ca="1" si="21"/>
        <v>1.0383333333333333</v>
      </c>
      <c r="L96" s="114">
        <f t="shared" ca="1" si="22"/>
        <v>7.6666666666666675E-2</v>
      </c>
      <c r="M96" s="114">
        <f t="shared" ca="1" si="23"/>
        <v>7.8333333333333324E-2</v>
      </c>
      <c r="N96" s="65"/>
    </row>
    <row r="97" spans="2:14" x14ac:dyDescent="0.2">
      <c r="B97" s="68">
        <v>87</v>
      </c>
      <c r="C97" s="65">
        <f t="shared" si="18"/>
        <v>1790333</v>
      </c>
      <c r="D97" s="65">
        <f t="shared" ca="1" si="19"/>
        <v>499</v>
      </c>
      <c r="E97" s="65">
        <f t="shared" ca="1" si="24"/>
        <v>142</v>
      </c>
      <c r="F97" s="65">
        <f t="shared" ca="1" si="24"/>
        <v>396</v>
      </c>
      <c r="G97" s="65">
        <f t="shared" ca="1" si="24"/>
        <v>362</v>
      </c>
      <c r="H97" s="65">
        <f t="shared" ca="1" si="20"/>
        <v>0</v>
      </c>
      <c r="I97" s="65">
        <f t="shared" ca="1" si="25"/>
        <v>172</v>
      </c>
      <c r="J97" s="65">
        <f t="shared" ca="1" si="25"/>
        <v>177</v>
      </c>
      <c r="K97" s="114">
        <f t="shared" ca="1" si="21"/>
        <v>1.0390000000000001</v>
      </c>
      <c r="L97" s="114">
        <f t="shared" ca="1" si="22"/>
        <v>7.7333333333333337E-2</v>
      </c>
      <c r="M97" s="114">
        <f t="shared" ca="1" si="23"/>
        <v>7.9000000000000001E-2</v>
      </c>
      <c r="N97" s="65"/>
    </row>
    <row r="98" spans="2:14" x14ac:dyDescent="0.2">
      <c r="B98" s="68">
        <v>88</v>
      </c>
      <c r="C98" s="65">
        <f t="shared" si="18"/>
        <v>1862978</v>
      </c>
      <c r="D98" s="65">
        <f t="shared" ca="1" si="19"/>
        <v>505</v>
      </c>
      <c r="E98" s="65">
        <f t="shared" ca="1" si="24"/>
        <v>143</v>
      </c>
      <c r="F98" s="65">
        <f t="shared" ca="1" si="24"/>
        <v>401</v>
      </c>
      <c r="G98" s="65">
        <f t="shared" ca="1" si="24"/>
        <v>366</v>
      </c>
      <c r="H98" s="65">
        <f t="shared" ca="1" si="20"/>
        <v>0</v>
      </c>
      <c r="I98" s="65">
        <f t="shared" ca="1" si="25"/>
        <v>174</v>
      </c>
      <c r="J98" s="65">
        <f t="shared" ca="1" si="25"/>
        <v>179</v>
      </c>
      <c r="K98" s="114">
        <f t="shared" ca="1" si="21"/>
        <v>1.0396666666666667</v>
      </c>
      <c r="L98" s="114">
        <f t="shared" ca="1" si="22"/>
        <v>7.8E-2</v>
      </c>
      <c r="M98" s="114">
        <f t="shared" ca="1" si="23"/>
        <v>7.9666666666666663E-2</v>
      </c>
      <c r="N98" s="65"/>
    </row>
    <row r="99" spans="2:14" x14ac:dyDescent="0.2">
      <c r="B99" s="68">
        <v>89</v>
      </c>
      <c r="C99" s="65">
        <f t="shared" si="18"/>
        <v>1937704</v>
      </c>
      <c r="D99" s="65">
        <f t="shared" ca="1" si="19"/>
        <v>510</v>
      </c>
      <c r="E99" s="65">
        <f t="shared" ca="1" si="24"/>
        <v>145</v>
      </c>
      <c r="F99" s="65">
        <f t="shared" ca="1" si="24"/>
        <v>405</v>
      </c>
      <c r="G99" s="65">
        <f t="shared" ca="1" si="24"/>
        <v>370</v>
      </c>
      <c r="H99" s="65">
        <f t="shared" ca="1" si="20"/>
        <v>0</v>
      </c>
      <c r="I99" s="65">
        <f t="shared" ca="1" si="25"/>
        <v>176</v>
      </c>
      <c r="J99" s="65">
        <f t="shared" ca="1" si="25"/>
        <v>181</v>
      </c>
      <c r="K99" s="114">
        <f t="shared" ca="1" si="21"/>
        <v>1.0403333333333333</v>
      </c>
      <c r="L99" s="114">
        <f t="shared" ca="1" si="22"/>
        <v>7.8666666666666663E-2</v>
      </c>
      <c r="M99" s="114">
        <f t="shared" ca="1" si="23"/>
        <v>8.0333333333333326E-2</v>
      </c>
      <c r="N99" s="65"/>
    </row>
    <row r="100" spans="2:14" x14ac:dyDescent="0.2">
      <c r="B100" s="68">
        <v>90</v>
      </c>
      <c r="C100" s="65">
        <f t="shared" si="18"/>
        <v>2014547</v>
      </c>
      <c r="D100" s="65">
        <f t="shared" ca="1" si="19"/>
        <v>516</v>
      </c>
      <c r="E100" s="65">
        <f t="shared" ca="1" si="24"/>
        <v>146</v>
      </c>
      <c r="F100" s="65">
        <f t="shared" ca="1" si="24"/>
        <v>410</v>
      </c>
      <c r="G100" s="65">
        <f t="shared" ca="1" si="24"/>
        <v>374</v>
      </c>
      <c r="H100" s="65">
        <f t="shared" ca="1" si="20"/>
        <v>0</v>
      </c>
      <c r="I100" s="65">
        <f t="shared" ca="1" si="25"/>
        <v>178</v>
      </c>
      <c r="J100" s="65">
        <f t="shared" ca="1" si="25"/>
        <v>183</v>
      </c>
      <c r="K100" s="114">
        <f t="shared" ca="1" si="21"/>
        <v>1.0409999999999999</v>
      </c>
      <c r="L100" s="114">
        <f t="shared" ca="1" si="22"/>
        <v>7.9333333333333339E-2</v>
      </c>
      <c r="M100" s="114">
        <f t="shared" ca="1" si="23"/>
        <v>8.1000000000000003E-2</v>
      </c>
      <c r="N100" s="65"/>
    </row>
    <row r="101" spans="2:14" x14ac:dyDescent="0.2">
      <c r="B101" s="68">
        <v>91</v>
      </c>
      <c r="C101" s="65">
        <f t="shared" si="18"/>
        <v>2093542</v>
      </c>
      <c r="D101" s="65">
        <f t="shared" ca="1" si="19"/>
        <v>521</v>
      </c>
      <c r="E101" s="65">
        <f t="shared" ca="1" si="24"/>
        <v>148</v>
      </c>
      <c r="F101" s="65">
        <f t="shared" ca="1" si="24"/>
        <v>414</v>
      </c>
      <c r="G101" s="65">
        <f t="shared" ca="1" si="24"/>
        <v>378</v>
      </c>
      <c r="H101" s="65">
        <f t="shared" ca="1" si="20"/>
        <v>0</v>
      </c>
      <c r="I101" s="65">
        <f t="shared" ca="1" si="25"/>
        <v>180</v>
      </c>
      <c r="J101" s="65">
        <f t="shared" ca="1" si="25"/>
        <v>185</v>
      </c>
      <c r="K101" s="114">
        <f t="shared" ca="1" si="21"/>
        <v>1.0416666666666667</v>
      </c>
      <c r="L101" s="114">
        <f t="shared" ca="1" si="22"/>
        <v>0.08</v>
      </c>
      <c r="M101" s="114">
        <f t="shared" ca="1" si="23"/>
        <v>8.1666666666666679E-2</v>
      </c>
      <c r="N101" s="65"/>
    </row>
    <row r="102" spans="2:14" x14ac:dyDescent="0.2">
      <c r="B102" s="68">
        <v>92</v>
      </c>
      <c r="C102" s="65">
        <f t="shared" si="18"/>
        <v>2174725</v>
      </c>
      <c r="D102" s="65">
        <f t="shared" ca="1" si="19"/>
        <v>527</v>
      </c>
      <c r="E102" s="65">
        <f t="shared" ca="1" si="24"/>
        <v>150</v>
      </c>
      <c r="F102" s="65">
        <f t="shared" ca="1" si="24"/>
        <v>418</v>
      </c>
      <c r="G102" s="65">
        <f t="shared" ca="1" si="24"/>
        <v>382</v>
      </c>
      <c r="H102" s="65">
        <f t="shared" ca="1" si="20"/>
        <v>0</v>
      </c>
      <c r="I102" s="65">
        <f t="shared" ca="1" si="25"/>
        <v>181</v>
      </c>
      <c r="J102" s="65">
        <f t="shared" ca="1" si="25"/>
        <v>187</v>
      </c>
      <c r="K102" s="114">
        <f t="shared" ca="1" si="21"/>
        <v>1.0423333333333333</v>
      </c>
      <c r="L102" s="114">
        <f t="shared" ca="1" si="22"/>
        <v>8.0333333333333326E-2</v>
      </c>
      <c r="M102" s="114">
        <f t="shared" ca="1" si="23"/>
        <v>8.2333333333333342E-2</v>
      </c>
      <c r="N102" s="65"/>
    </row>
    <row r="103" spans="2:14" x14ac:dyDescent="0.2">
      <c r="B103" s="68">
        <v>93</v>
      </c>
      <c r="C103" s="65">
        <f t="shared" si="18"/>
        <v>2258132</v>
      </c>
      <c r="D103" s="65">
        <f t="shared" ca="1" si="19"/>
        <v>532</v>
      </c>
      <c r="E103" s="65">
        <f t="shared" ca="1" si="24"/>
        <v>151</v>
      </c>
      <c r="F103" s="65">
        <f t="shared" ca="1" si="24"/>
        <v>423</v>
      </c>
      <c r="G103" s="65">
        <f t="shared" ca="1" si="24"/>
        <v>386</v>
      </c>
      <c r="H103" s="65">
        <f t="shared" ca="1" si="20"/>
        <v>0</v>
      </c>
      <c r="I103" s="65">
        <f t="shared" ca="1" si="25"/>
        <v>183</v>
      </c>
      <c r="J103" s="65">
        <f t="shared" ca="1" si="25"/>
        <v>189</v>
      </c>
      <c r="K103" s="114">
        <f t="shared" ca="1" si="21"/>
        <v>1.0429999999999999</v>
      </c>
      <c r="L103" s="114">
        <f t="shared" ca="1" si="22"/>
        <v>8.1000000000000003E-2</v>
      </c>
      <c r="M103" s="114">
        <f t="shared" ca="1" si="23"/>
        <v>8.3000000000000004E-2</v>
      </c>
      <c r="N103" s="65"/>
    </row>
    <row r="104" spans="2:14" x14ac:dyDescent="0.2">
      <c r="B104" s="68">
        <v>94</v>
      </c>
      <c r="C104" s="65">
        <f t="shared" si="18"/>
        <v>2343800</v>
      </c>
      <c r="D104" s="65">
        <f t="shared" ca="1" si="19"/>
        <v>538</v>
      </c>
      <c r="E104" s="65">
        <f t="shared" ca="1" si="24"/>
        <v>153</v>
      </c>
      <c r="F104" s="65">
        <f t="shared" ca="1" si="24"/>
        <v>427</v>
      </c>
      <c r="G104" s="65">
        <f t="shared" ca="1" si="24"/>
        <v>390</v>
      </c>
      <c r="H104" s="65">
        <f t="shared" ca="1" si="20"/>
        <v>0</v>
      </c>
      <c r="I104" s="65">
        <f t="shared" ca="1" si="25"/>
        <v>185</v>
      </c>
      <c r="J104" s="65">
        <f t="shared" ca="1" si="25"/>
        <v>191</v>
      </c>
      <c r="K104" s="114">
        <f t="shared" ca="1" si="21"/>
        <v>1.0436666666666665</v>
      </c>
      <c r="L104" s="114">
        <f t="shared" ca="1" si="22"/>
        <v>8.1666666666666679E-2</v>
      </c>
      <c r="M104" s="114">
        <f t="shared" ca="1" si="23"/>
        <v>8.3666666666666667E-2</v>
      </c>
      <c r="N104" s="65"/>
    </row>
    <row r="105" spans="2:14" x14ac:dyDescent="0.2">
      <c r="B105" s="68">
        <v>95</v>
      </c>
      <c r="C105" s="65">
        <f t="shared" si="18"/>
        <v>2431764</v>
      </c>
      <c r="D105" s="65">
        <f t="shared" ca="1" si="19"/>
        <v>543</v>
      </c>
      <c r="E105" s="65">
        <f t="shared" ca="1" si="24"/>
        <v>154</v>
      </c>
      <c r="F105" s="65">
        <f t="shared" ca="1" si="24"/>
        <v>432</v>
      </c>
      <c r="G105" s="65">
        <f t="shared" ca="1" si="24"/>
        <v>394</v>
      </c>
      <c r="H105" s="65">
        <f t="shared" ca="1" si="20"/>
        <v>0</v>
      </c>
      <c r="I105" s="65">
        <f t="shared" ca="1" si="25"/>
        <v>187</v>
      </c>
      <c r="J105" s="65">
        <f t="shared" ca="1" si="25"/>
        <v>193</v>
      </c>
      <c r="K105" s="114">
        <f t="shared" ca="1" si="21"/>
        <v>1.0443333333333333</v>
      </c>
      <c r="L105" s="114">
        <f t="shared" ca="1" si="22"/>
        <v>8.2333333333333342E-2</v>
      </c>
      <c r="M105" s="114">
        <f t="shared" ca="1" si="23"/>
        <v>8.433333333333333E-2</v>
      </c>
      <c r="N105" s="65"/>
    </row>
    <row r="106" spans="2:14" x14ac:dyDescent="0.2">
      <c r="B106" s="68">
        <v>96</v>
      </c>
      <c r="C106" s="65">
        <f t="shared" si="18"/>
        <v>2522061</v>
      </c>
      <c r="D106" s="65">
        <f t="shared" ca="1" si="19"/>
        <v>549</v>
      </c>
      <c r="E106" s="65">
        <f t="shared" ca="1" si="24"/>
        <v>156</v>
      </c>
      <c r="F106" s="65">
        <f t="shared" ca="1" si="24"/>
        <v>436</v>
      </c>
      <c r="G106" s="65">
        <f t="shared" ca="1" si="24"/>
        <v>398</v>
      </c>
      <c r="H106" s="65">
        <f t="shared" ca="1" si="20"/>
        <v>0</v>
      </c>
      <c r="I106" s="65">
        <f t="shared" ca="1" si="25"/>
        <v>189</v>
      </c>
      <c r="J106" s="65">
        <f t="shared" ca="1" si="25"/>
        <v>195</v>
      </c>
      <c r="K106" s="114">
        <f t="shared" ca="1" si="21"/>
        <v>1.0449999999999999</v>
      </c>
      <c r="L106" s="114">
        <f t="shared" ca="1" si="22"/>
        <v>8.3000000000000004E-2</v>
      </c>
      <c r="M106" s="114">
        <f t="shared" ca="1" si="23"/>
        <v>8.5000000000000006E-2</v>
      </c>
      <c r="N106" s="65"/>
    </row>
    <row r="107" spans="2:14" x14ac:dyDescent="0.2">
      <c r="B107" s="68">
        <v>97</v>
      </c>
      <c r="C107" s="65">
        <f t="shared" si="18"/>
        <v>2614728</v>
      </c>
      <c r="D107" s="65">
        <f t="shared" ca="1" si="19"/>
        <v>554</v>
      </c>
      <c r="E107" s="65">
        <f t="shared" ca="1" si="24"/>
        <v>158</v>
      </c>
      <c r="F107" s="65">
        <f t="shared" ca="1" si="24"/>
        <v>440</v>
      </c>
      <c r="G107" s="65">
        <f t="shared" ca="1" si="24"/>
        <v>402</v>
      </c>
      <c r="H107" s="65">
        <f t="shared" ca="1" si="20"/>
        <v>0</v>
      </c>
      <c r="I107" s="65">
        <f t="shared" ca="1" si="25"/>
        <v>191</v>
      </c>
      <c r="J107" s="65">
        <f t="shared" ca="1" si="25"/>
        <v>197</v>
      </c>
      <c r="K107" s="114">
        <f t="shared" ca="1" si="21"/>
        <v>1.0456666666666665</v>
      </c>
      <c r="L107" s="114">
        <f t="shared" ca="1" si="22"/>
        <v>8.3666666666666667E-2</v>
      </c>
      <c r="M107" s="114">
        <f t="shared" ca="1" si="23"/>
        <v>8.5666666666666669E-2</v>
      </c>
      <c r="N107" s="65"/>
    </row>
    <row r="108" spans="2:14" x14ac:dyDescent="0.2">
      <c r="B108" s="68">
        <v>98</v>
      </c>
      <c r="C108" s="65">
        <f t="shared" ref="C108:C109" si="26">C107+INT(B108^2.5*VLOOKUP($A$1,profession2,3,FALSE))</f>
        <v>2709802</v>
      </c>
      <c r="D108" s="65">
        <f t="shared" ca="1" si="19"/>
        <v>560</v>
      </c>
      <c r="E108" s="65">
        <f t="shared" ca="1" si="24"/>
        <v>159</v>
      </c>
      <c r="F108" s="65">
        <f t="shared" ca="1" si="24"/>
        <v>445</v>
      </c>
      <c r="G108" s="65">
        <f t="shared" ca="1" si="24"/>
        <v>406</v>
      </c>
      <c r="H108" s="65">
        <f t="shared" ref="H108:H109" ca="1" si="27">IF(VLOOKUP($C$2,test1,G$9,FALSE)=0,0,ROUND(VLOOKUP($C$2,test1,G$9,FALSE)+($B108-1)*(1+VLOOKUP($C$2,professionGrowP,G$9,FALSE))*VLOOKUP(VLOOKUP($A$1,profession2,2,FALSE),professionGrow,G$9,FALSE),0))</f>
        <v>0</v>
      </c>
      <c r="I108" s="65">
        <f t="shared" ca="1" si="25"/>
        <v>193</v>
      </c>
      <c r="J108" s="65">
        <f t="shared" ca="1" si="25"/>
        <v>199</v>
      </c>
      <c r="K108" s="114">
        <f t="shared" ca="1" si="21"/>
        <v>1.0463333333333333</v>
      </c>
      <c r="L108" s="114">
        <f t="shared" ca="1" si="22"/>
        <v>8.433333333333333E-2</v>
      </c>
      <c r="M108" s="114">
        <f t="shared" ca="1" si="23"/>
        <v>8.6333333333333331E-2</v>
      </c>
      <c r="N108" s="65"/>
    </row>
    <row r="109" spans="2:14" x14ac:dyDescent="0.2">
      <c r="B109" s="68">
        <v>99</v>
      </c>
      <c r="C109" s="65">
        <f t="shared" si="26"/>
        <v>2807320</v>
      </c>
      <c r="D109" s="65">
        <f t="shared" ca="1" si="19"/>
        <v>565</v>
      </c>
      <c r="E109" s="65">
        <f t="shared" ca="1" si="24"/>
        <v>161</v>
      </c>
      <c r="F109" s="65">
        <f t="shared" ca="1" si="24"/>
        <v>449</v>
      </c>
      <c r="G109" s="65">
        <f t="shared" ca="1" si="24"/>
        <v>410</v>
      </c>
      <c r="H109" s="65">
        <f t="shared" ca="1" si="27"/>
        <v>0</v>
      </c>
      <c r="I109" s="65">
        <f t="shared" ca="1" si="25"/>
        <v>195</v>
      </c>
      <c r="J109" s="65">
        <f t="shared" ca="1" si="25"/>
        <v>201</v>
      </c>
      <c r="K109" s="114">
        <f t="shared" ca="1" si="21"/>
        <v>1.0469999999999999</v>
      </c>
      <c r="L109" s="114">
        <f t="shared" ca="1" si="22"/>
        <v>8.5000000000000006E-2</v>
      </c>
      <c r="M109" s="114">
        <f t="shared" ca="1" si="23"/>
        <v>8.6999999999999994E-2</v>
      </c>
      <c r="N109" s="65"/>
    </row>
    <row r="110" spans="2:14" x14ac:dyDescent="0.2">
      <c r="D110" s="61">
        <f ca="1">ROUND(SUM(D11:D109)/99,0)</f>
        <v>296</v>
      </c>
      <c r="E110" s="61">
        <f t="shared" ref="E110:N110" ca="1" si="28">ROUND(SUM(E11:E109)/99,0)</f>
        <v>82</v>
      </c>
      <c r="F110" s="61">
        <f t="shared" ca="1" si="28"/>
        <v>234</v>
      </c>
      <c r="G110" s="61">
        <f t="shared" ca="1" si="28"/>
        <v>214</v>
      </c>
      <c r="H110" s="61">
        <f t="shared" ca="1" si="28"/>
        <v>0</v>
      </c>
      <c r="I110" s="61">
        <f t="shared" ca="1" si="28"/>
        <v>100</v>
      </c>
      <c r="J110" s="61">
        <f t="shared" ca="1" si="28"/>
        <v>103</v>
      </c>
      <c r="K110" s="61">
        <f t="shared" ca="1" si="28"/>
        <v>1</v>
      </c>
      <c r="L110" s="61">
        <f t="shared" ca="1" si="28"/>
        <v>0</v>
      </c>
      <c r="M110" s="61">
        <f t="shared" ca="1" si="28"/>
        <v>0</v>
      </c>
      <c r="N110" s="61">
        <f t="shared" si="28"/>
        <v>0</v>
      </c>
    </row>
    <row r="112" spans="2:14" x14ac:dyDescent="0.2">
      <c r="H112" s="61">
        <f>(450+150)*0.8</f>
        <v>480</v>
      </c>
    </row>
  </sheetData>
  <sheetProtection selectLockedCells="1"/>
  <phoneticPr fontId="3" type="noConversion"/>
  <dataValidations count="1">
    <dataValidation type="list" allowBlank="1" showInputMessage="1" showErrorMessage="1" sqref="E2">
      <formula1>$B$11:$B$109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List Box 1">
              <controlPr defaultSize="0" autoLine="0" autoPict="0">
                <anchor moveWithCells="1">
                  <from>
                    <xdr:col>0</xdr:col>
                    <xdr:colOff>9525</xdr:colOff>
                    <xdr:row>1</xdr:row>
                    <xdr:rowOff>19050</xdr:rowOff>
                  </from>
                  <to>
                    <xdr:col>0</xdr:col>
                    <xdr:colOff>1724025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Drop Down 10">
              <controlPr defaultSize="0" autoLine="0" autoPict="0">
                <anchor moveWithCells="1">
                  <from>
                    <xdr:col>0</xdr:col>
                    <xdr:colOff>28575</xdr:colOff>
                    <xdr:row>0</xdr:row>
                    <xdr:rowOff>19050</xdr:rowOff>
                  </from>
                  <to>
                    <xdr:col>0</xdr:col>
                    <xdr:colOff>1724025</xdr:colOff>
                    <xdr:row>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6" name="List Box 17">
              <controlPr defaultSize="0" autoLine="0" autoPict="0">
                <anchor moveWithCells="1">
                  <from>
                    <xdr:col>1</xdr:col>
                    <xdr:colOff>19050</xdr:colOff>
                    <xdr:row>1</xdr:row>
                    <xdr:rowOff>19050</xdr:rowOff>
                  </from>
                  <to>
                    <xdr:col>1</xdr:col>
                    <xdr:colOff>762000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7" name="Group Box 21">
              <controlPr defaultSize="0" autoFill="0" autoPict="0">
                <anchor moveWithCells="1">
                  <from>
                    <xdr:col>0</xdr:col>
                    <xdr:colOff>1724025</xdr:colOff>
                    <xdr:row>0</xdr:row>
                    <xdr:rowOff>38100</xdr:rowOff>
                  </from>
                  <to>
                    <xdr:col>1</xdr:col>
                    <xdr:colOff>771525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8" name="Group Box 22">
              <controlPr defaultSize="0" autoFill="0" autoPict="0">
                <anchor moveWithCells="1">
                  <from>
                    <xdr:col>2</xdr:col>
                    <xdr:colOff>19050</xdr:colOff>
                    <xdr:row>2</xdr:row>
                    <xdr:rowOff>38100</xdr:rowOff>
                  </from>
                  <to>
                    <xdr:col>2</xdr:col>
                    <xdr:colOff>857250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9" name="Group Box 23">
              <controlPr defaultSize="0" autoFill="0" autoPict="0">
                <anchor moveWithCells="1">
                  <from>
                    <xdr:col>3</xdr:col>
                    <xdr:colOff>19050</xdr:colOff>
                    <xdr:row>2</xdr:row>
                    <xdr:rowOff>38100</xdr:rowOff>
                  </from>
                  <to>
                    <xdr:col>3</xdr:col>
                    <xdr:colOff>857250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10" name="Group Box 25">
              <controlPr defaultSize="0" autoFill="0" autoPict="0">
                <anchor moveWithCells="1">
                  <from>
                    <xdr:col>4</xdr:col>
                    <xdr:colOff>19050</xdr:colOff>
                    <xdr:row>2</xdr:row>
                    <xdr:rowOff>38100</xdr:rowOff>
                  </from>
                  <to>
                    <xdr:col>4</xdr:col>
                    <xdr:colOff>857250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11" name="Group Box 26">
              <controlPr defaultSize="0" autoFill="0" autoPict="0">
                <anchor moveWithCells="1">
                  <from>
                    <xdr:col>5</xdr:col>
                    <xdr:colOff>19050</xdr:colOff>
                    <xdr:row>2</xdr:row>
                    <xdr:rowOff>38100</xdr:rowOff>
                  </from>
                  <to>
                    <xdr:col>5</xdr:col>
                    <xdr:colOff>857250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12" name="Group Box 29">
              <controlPr defaultSize="0" autoFill="0" autoPict="0">
                <anchor moveWithCells="1">
                  <from>
                    <xdr:col>6</xdr:col>
                    <xdr:colOff>9525</xdr:colOff>
                    <xdr:row>2</xdr:row>
                    <xdr:rowOff>38100</xdr:rowOff>
                  </from>
                  <to>
                    <xdr:col>7</xdr:col>
                    <xdr:colOff>676275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13" name="Group Box 31">
              <controlPr defaultSize="0" autoFill="0" autoPict="0">
                <anchor moveWithCells="1">
                  <from>
                    <xdr:col>0</xdr:col>
                    <xdr:colOff>38100</xdr:colOff>
                    <xdr:row>9</xdr:row>
                    <xdr:rowOff>19050</xdr:rowOff>
                  </from>
                  <to>
                    <xdr:col>0</xdr:col>
                    <xdr:colOff>1695450</xdr:colOff>
                    <xdr:row>35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14" name="List Box 32">
              <controlPr defaultSize="0" autoLine="0" autoPict="0">
                <anchor moveWithCells="1">
                  <from>
                    <xdr:col>0</xdr:col>
                    <xdr:colOff>38100</xdr:colOff>
                    <xdr:row>9</xdr:row>
                    <xdr:rowOff>123825</xdr:rowOff>
                  </from>
                  <to>
                    <xdr:col>0</xdr:col>
                    <xdr:colOff>1695450</xdr:colOff>
                    <xdr:row>35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15" name="List Box 33">
              <controlPr defaultSize="0" autoLine="0" autoPict="0">
                <anchor moveWithCells="1">
                  <from>
                    <xdr:col>2</xdr:col>
                    <xdr:colOff>38100</xdr:colOff>
                    <xdr:row>2</xdr:row>
                    <xdr:rowOff>133350</xdr:rowOff>
                  </from>
                  <to>
                    <xdr:col>2</xdr:col>
                    <xdr:colOff>838200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16" name="List Box 38">
              <controlPr defaultSize="0" autoLine="0" autoPict="0">
                <anchor moveWithCells="1">
                  <from>
                    <xdr:col>3</xdr:col>
                    <xdr:colOff>38100</xdr:colOff>
                    <xdr:row>2</xdr:row>
                    <xdr:rowOff>142875</xdr:rowOff>
                  </from>
                  <to>
                    <xdr:col>3</xdr:col>
                    <xdr:colOff>838200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17" name="List Box 39">
              <controlPr defaultSize="0" autoLine="0" autoPict="0">
                <anchor moveWithCells="1">
                  <from>
                    <xdr:col>4</xdr:col>
                    <xdr:colOff>38100</xdr:colOff>
                    <xdr:row>2</xdr:row>
                    <xdr:rowOff>142875</xdr:rowOff>
                  </from>
                  <to>
                    <xdr:col>4</xdr:col>
                    <xdr:colOff>838200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18" name="List Box 40">
              <controlPr defaultSize="0" autoLine="0" autoPict="0">
                <anchor moveWithCells="1">
                  <from>
                    <xdr:col>5</xdr:col>
                    <xdr:colOff>38100</xdr:colOff>
                    <xdr:row>2</xdr:row>
                    <xdr:rowOff>142875</xdr:rowOff>
                  </from>
                  <to>
                    <xdr:col>5</xdr:col>
                    <xdr:colOff>838200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19" name="List Box 42">
              <controlPr defaultSize="0" autoLine="0" autoPict="0">
                <anchor moveWithCells="1">
                  <from>
                    <xdr:col>6</xdr:col>
                    <xdr:colOff>28575</xdr:colOff>
                    <xdr:row>2</xdr:row>
                    <xdr:rowOff>133350</xdr:rowOff>
                  </from>
                  <to>
                    <xdr:col>7</xdr:col>
                    <xdr:colOff>657225</xdr:colOff>
                    <xdr:row>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P91"/>
  <sheetViews>
    <sheetView topLeftCell="A20" workbookViewId="0">
      <selection activeCell="M47" sqref="M47"/>
    </sheetView>
  </sheetViews>
  <sheetFormatPr defaultRowHeight="12.75" x14ac:dyDescent="0.15"/>
  <cols>
    <col min="1" max="12" width="9" style="17"/>
    <col min="13" max="13" width="9.5" style="17" customWidth="1"/>
    <col min="14" max="14" width="27.125" style="17" customWidth="1"/>
    <col min="15" max="16384" width="9" style="17"/>
  </cols>
  <sheetData>
    <row r="2" spans="2:16" ht="13.5" thickBot="1" x14ac:dyDescent="0.2"/>
    <row r="3" spans="2:16" x14ac:dyDescent="0.15">
      <c r="B3" s="28" t="s">
        <v>87</v>
      </c>
      <c r="C3" s="29" t="s">
        <v>44</v>
      </c>
      <c r="D3" s="29" t="s">
        <v>45</v>
      </c>
      <c r="E3" s="29" t="s">
        <v>88</v>
      </c>
      <c r="F3" s="29" t="s">
        <v>89</v>
      </c>
      <c r="G3" s="29" t="s">
        <v>90</v>
      </c>
      <c r="H3" s="29" t="s">
        <v>91</v>
      </c>
      <c r="I3" s="29" t="s">
        <v>81</v>
      </c>
      <c r="J3" s="29" t="s">
        <v>82</v>
      </c>
      <c r="K3" s="29" t="s">
        <v>83</v>
      </c>
      <c r="L3" s="29" t="s">
        <v>84</v>
      </c>
      <c r="M3" s="30" t="s">
        <v>85</v>
      </c>
      <c r="N3" s="31" t="s">
        <v>92</v>
      </c>
      <c r="O3" s="126" t="s">
        <v>1975</v>
      </c>
      <c r="P3" s="70" t="s">
        <v>1988</v>
      </c>
    </row>
    <row r="4" spans="2:16" ht="15" x14ac:dyDescent="0.15">
      <c r="B4" s="32" t="s">
        <v>93</v>
      </c>
      <c r="C4" s="24">
        <v>26</v>
      </c>
      <c r="D4" s="24">
        <v>4</v>
      </c>
      <c r="E4" s="24">
        <v>18</v>
      </c>
      <c r="F4" s="24">
        <v>18</v>
      </c>
      <c r="G4" s="24">
        <v>0</v>
      </c>
      <c r="H4" s="24">
        <v>4</v>
      </c>
      <c r="I4" s="24">
        <v>5</v>
      </c>
      <c r="J4" s="24">
        <f>(99+I4/100)%</f>
        <v>0.99049999999999994</v>
      </c>
      <c r="K4" s="24">
        <f>(1+H4/100)%</f>
        <v>1.04E-2</v>
      </c>
      <c r="L4" s="24">
        <f>(1+I4/100)%</f>
        <v>1.0500000000000001E-2</v>
      </c>
      <c r="M4" s="24"/>
      <c r="N4" s="35" t="s">
        <v>123</v>
      </c>
      <c r="O4" s="22">
        <v>0</v>
      </c>
      <c r="P4" s="17">
        <v>0.1</v>
      </c>
    </row>
    <row r="5" spans="2:16" ht="15" x14ac:dyDescent="0.15">
      <c r="B5" s="32" t="s">
        <v>94</v>
      </c>
      <c r="C5" s="24">
        <v>24</v>
      </c>
      <c r="D5" s="24">
        <v>2</v>
      </c>
      <c r="E5" s="24">
        <v>18</v>
      </c>
      <c r="F5" s="24">
        <v>11</v>
      </c>
      <c r="G5" s="24">
        <v>0</v>
      </c>
      <c r="H5" s="24">
        <v>23</v>
      </c>
      <c r="I5" s="24">
        <v>11</v>
      </c>
      <c r="J5" s="24">
        <f t="shared" ref="J5:J13" si="0">(99+I5/100)%</f>
        <v>0.99109999999999998</v>
      </c>
      <c r="K5" s="24">
        <f t="shared" ref="K5:K13" si="1">(1+H5/100)%</f>
        <v>1.23E-2</v>
      </c>
      <c r="L5" s="24">
        <f t="shared" ref="L5:L13" si="2">(1+I5/100)%</f>
        <v>1.11E-2</v>
      </c>
      <c r="M5" s="24"/>
      <c r="N5" s="35" t="s">
        <v>123</v>
      </c>
      <c r="O5" s="22">
        <v>0</v>
      </c>
      <c r="P5" s="17">
        <v>0.1</v>
      </c>
    </row>
    <row r="6" spans="2:16" x14ac:dyDescent="0.15">
      <c r="B6" s="32" t="s">
        <v>70</v>
      </c>
      <c r="C6" s="24">
        <v>18</v>
      </c>
      <c r="D6" s="24">
        <v>18</v>
      </c>
      <c r="E6" s="24">
        <v>4</v>
      </c>
      <c r="F6" s="24">
        <v>4</v>
      </c>
      <c r="G6" s="24">
        <v>18</v>
      </c>
      <c r="H6" s="24">
        <v>18</v>
      </c>
      <c r="I6" s="24">
        <v>14</v>
      </c>
      <c r="J6" s="24">
        <f t="shared" si="0"/>
        <v>0.99140000000000006</v>
      </c>
      <c r="K6" s="24">
        <f t="shared" si="1"/>
        <v>1.18E-2</v>
      </c>
      <c r="L6" s="24">
        <f t="shared" si="2"/>
        <v>1.14E-2</v>
      </c>
      <c r="M6" s="24"/>
      <c r="N6" s="35" t="s">
        <v>123</v>
      </c>
      <c r="O6" s="22">
        <v>2</v>
      </c>
      <c r="P6" s="17">
        <v>0.15</v>
      </c>
    </row>
    <row r="7" spans="2:16" ht="15" x14ac:dyDescent="0.15">
      <c r="B7" s="32" t="s">
        <v>95</v>
      </c>
      <c r="C7" s="24">
        <v>19</v>
      </c>
      <c r="D7" s="24">
        <v>14</v>
      </c>
      <c r="E7" s="24">
        <v>9</v>
      </c>
      <c r="F7" s="24">
        <v>9</v>
      </c>
      <c r="G7" s="24">
        <v>18</v>
      </c>
      <c r="H7" s="24">
        <v>14</v>
      </c>
      <c r="I7" s="24">
        <v>9</v>
      </c>
      <c r="J7" s="24">
        <f t="shared" si="0"/>
        <v>0.9909</v>
      </c>
      <c r="K7" s="24">
        <f t="shared" si="1"/>
        <v>1.14E-2</v>
      </c>
      <c r="L7" s="24">
        <f t="shared" si="2"/>
        <v>1.09E-2</v>
      </c>
      <c r="M7" s="24"/>
      <c r="N7" s="35" t="s">
        <v>123</v>
      </c>
      <c r="O7" s="22">
        <v>5</v>
      </c>
      <c r="P7" s="17">
        <v>0.15</v>
      </c>
    </row>
    <row r="8" spans="2:16" ht="15" x14ac:dyDescent="0.15">
      <c r="B8" s="32" t="s">
        <v>96</v>
      </c>
      <c r="C8" s="24">
        <v>15</v>
      </c>
      <c r="D8" s="24">
        <v>10</v>
      </c>
      <c r="E8" s="24">
        <v>10</v>
      </c>
      <c r="F8" s="24">
        <v>9</v>
      </c>
      <c r="G8" s="24">
        <v>13</v>
      </c>
      <c r="H8" s="24">
        <v>25</v>
      </c>
      <c r="I8" s="24">
        <v>15</v>
      </c>
      <c r="J8" s="24">
        <f t="shared" si="0"/>
        <v>0.99150000000000005</v>
      </c>
      <c r="K8" s="24">
        <f t="shared" si="1"/>
        <v>1.2500000000000001E-2</v>
      </c>
      <c r="L8" s="24">
        <f t="shared" si="2"/>
        <v>1.15E-2</v>
      </c>
      <c r="M8" s="24"/>
      <c r="N8" s="35" t="s">
        <v>123</v>
      </c>
      <c r="O8" s="22">
        <v>2</v>
      </c>
      <c r="P8" s="17">
        <v>0.1</v>
      </c>
    </row>
    <row r="9" spans="2:16" ht="15" x14ac:dyDescent="0.15">
      <c r="B9" s="32" t="s">
        <v>97</v>
      </c>
      <c r="C9" s="24">
        <v>20</v>
      </c>
      <c r="D9" s="24">
        <v>5</v>
      </c>
      <c r="E9" s="24">
        <v>9</v>
      </c>
      <c r="F9" s="24">
        <v>9</v>
      </c>
      <c r="G9" s="24">
        <v>0</v>
      </c>
      <c r="H9" s="24">
        <v>20</v>
      </c>
      <c r="I9" s="24">
        <v>20</v>
      </c>
      <c r="J9" s="24">
        <f t="shared" si="0"/>
        <v>0.99199999999999999</v>
      </c>
      <c r="K9" s="24">
        <f t="shared" si="1"/>
        <v>1.2E-2</v>
      </c>
      <c r="L9" s="24">
        <f t="shared" si="2"/>
        <v>1.2E-2</v>
      </c>
      <c r="M9" s="24"/>
      <c r="N9" s="35" t="s">
        <v>123</v>
      </c>
      <c r="O9" s="22">
        <v>0</v>
      </c>
      <c r="P9" s="17">
        <v>0.1</v>
      </c>
    </row>
    <row r="10" spans="2:16" ht="15" x14ac:dyDescent="0.15">
      <c r="B10" s="32" t="s">
        <v>98</v>
      </c>
      <c r="C10" s="24">
        <v>17</v>
      </c>
      <c r="D10" s="24">
        <v>12</v>
      </c>
      <c r="E10" s="24">
        <v>6</v>
      </c>
      <c r="F10" s="24">
        <v>12</v>
      </c>
      <c r="G10" s="24">
        <v>12</v>
      </c>
      <c r="H10" s="24">
        <v>10</v>
      </c>
      <c r="I10" s="24">
        <v>13</v>
      </c>
      <c r="J10" s="24">
        <f t="shared" si="0"/>
        <v>0.99129999999999996</v>
      </c>
      <c r="K10" s="24">
        <f t="shared" si="1"/>
        <v>1.1000000000000001E-2</v>
      </c>
      <c r="L10" s="24">
        <f t="shared" si="2"/>
        <v>1.1299999999999999E-2</v>
      </c>
      <c r="M10" s="24"/>
      <c r="N10" s="35" t="s">
        <v>123</v>
      </c>
      <c r="O10" s="22">
        <v>2</v>
      </c>
      <c r="P10" s="17">
        <v>0.1</v>
      </c>
    </row>
    <row r="11" spans="2:16" ht="15" x14ac:dyDescent="0.15">
      <c r="B11" s="32" t="s">
        <v>99</v>
      </c>
      <c r="C11" s="24">
        <v>21</v>
      </c>
      <c r="D11" s="24">
        <v>10</v>
      </c>
      <c r="E11" s="24">
        <v>8</v>
      </c>
      <c r="F11" s="24">
        <v>8</v>
      </c>
      <c r="G11" s="24">
        <v>15</v>
      </c>
      <c r="H11" s="24">
        <v>10</v>
      </c>
      <c r="I11" s="24">
        <v>8</v>
      </c>
      <c r="J11" s="24">
        <f t="shared" si="0"/>
        <v>0.99080000000000001</v>
      </c>
      <c r="K11" s="24">
        <f t="shared" si="1"/>
        <v>1.1000000000000001E-2</v>
      </c>
      <c r="L11" s="24">
        <f t="shared" si="2"/>
        <v>1.0800000000000001E-2</v>
      </c>
      <c r="M11" s="24"/>
      <c r="N11" s="35" t="s">
        <v>123</v>
      </c>
      <c r="O11" s="22">
        <v>3</v>
      </c>
      <c r="P11" s="17">
        <v>0.15</v>
      </c>
    </row>
    <row r="12" spans="2:16" ht="15" x14ac:dyDescent="0.15">
      <c r="B12" s="32" t="s">
        <v>100</v>
      </c>
      <c r="C12" s="24">
        <v>16</v>
      </c>
      <c r="D12" s="24">
        <v>9</v>
      </c>
      <c r="E12" s="24">
        <v>10</v>
      </c>
      <c r="F12" s="24">
        <v>10</v>
      </c>
      <c r="G12" s="24">
        <v>8</v>
      </c>
      <c r="H12" s="24">
        <v>18</v>
      </c>
      <c r="I12" s="24">
        <v>18</v>
      </c>
      <c r="J12" s="24">
        <f t="shared" si="0"/>
        <v>0.99180000000000001</v>
      </c>
      <c r="K12" s="24">
        <f t="shared" si="1"/>
        <v>1.18E-2</v>
      </c>
      <c r="L12" s="24">
        <f t="shared" si="2"/>
        <v>1.18E-2</v>
      </c>
      <c r="M12" s="24"/>
      <c r="N12" s="35" t="s">
        <v>123</v>
      </c>
      <c r="O12" s="22">
        <v>3</v>
      </c>
      <c r="P12" s="17">
        <v>0.15</v>
      </c>
    </row>
    <row r="13" spans="2:16" ht="15.75" thickBot="1" x14ac:dyDescent="0.2">
      <c r="B13" s="33" t="s">
        <v>101</v>
      </c>
      <c r="C13" s="27">
        <v>20</v>
      </c>
      <c r="D13" s="27">
        <v>3</v>
      </c>
      <c r="E13" s="27">
        <v>12</v>
      </c>
      <c r="F13" s="27">
        <v>17</v>
      </c>
      <c r="G13" s="27">
        <v>0</v>
      </c>
      <c r="H13" s="27">
        <v>17</v>
      </c>
      <c r="I13" s="27">
        <v>15</v>
      </c>
      <c r="J13" s="27">
        <f t="shared" si="0"/>
        <v>0.99150000000000005</v>
      </c>
      <c r="K13" s="27">
        <f t="shared" si="1"/>
        <v>1.1699999999999999E-2</v>
      </c>
      <c r="L13" s="27">
        <f t="shared" si="2"/>
        <v>1.15E-2</v>
      </c>
      <c r="M13" s="27"/>
      <c r="N13" s="35" t="s">
        <v>123</v>
      </c>
      <c r="O13" s="22">
        <v>0</v>
      </c>
      <c r="P13" s="17">
        <v>0.1</v>
      </c>
    </row>
    <row r="16" spans="2:16" x14ac:dyDescent="0.15">
      <c r="B16" s="24" t="s">
        <v>49</v>
      </c>
      <c r="C16" s="24" t="s">
        <v>44</v>
      </c>
      <c r="D16" s="24" t="s">
        <v>45</v>
      </c>
      <c r="E16" s="24" t="s">
        <v>50</v>
      </c>
      <c r="F16" s="24" t="s">
        <v>51</v>
      </c>
      <c r="G16" s="24" t="s">
        <v>52</v>
      </c>
      <c r="H16" s="24" t="s">
        <v>53</v>
      </c>
      <c r="I16" s="24" t="s">
        <v>54</v>
      </c>
      <c r="J16" s="24" t="s">
        <v>55</v>
      </c>
      <c r="K16" s="24" t="s">
        <v>56</v>
      </c>
      <c r="L16" s="24" t="s">
        <v>57</v>
      </c>
      <c r="M16" s="23" t="s">
        <v>86</v>
      </c>
      <c r="N16" s="24" t="s">
        <v>58</v>
      </c>
      <c r="O16" s="22"/>
    </row>
    <row r="17" spans="2:16" ht="15" x14ac:dyDescent="0.15">
      <c r="B17" s="25" t="s">
        <v>59</v>
      </c>
      <c r="C17" s="24">
        <f>INT(C4*1.2)</f>
        <v>31</v>
      </c>
      <c r="D17" s="24">
        <f>INT(D4*1.2)</f>
        <v>4</v>
      </c>
      <c r="E17" s="24">
        <f>INT(E4*1.2)</f>
        <v>21</v>
      </c>
      <c r="F17" s="24">
        <f>INT(F4*1.2)</f>
        <v>21</v>
      </c>
      <c r="G17" s="24">
        <v>0</v>
      </c>
      <c r="H17" s="24">
        <f>INT(H5*1.2)</f>
        <v>27</v>
      </c>
      <c r="I17" s="24">
        <f>INT(I5*1.2)</f>
        <v>13</v>
      </c>
      <c r="J17" s="24">
        <f>(99+I17/100)%</f>
        <v>0.99129999999999996</v>
      </c>
      <c r="K17" s="24">
        <f>(1+H17/100)%</f>
        <v>1.2699999999999999E-2</v>
      </c>
      <c r="L17" s="24">
        <f>(1+I17/100)%</f>
        <v>1.1299999999999999E-2</v>
      </c>
      <c r="M17" s="24"/>
      <c r="N17" s="26" t="s">
        <v>71</v>
      </c>
      <c r="O17" s="22">
        <v>2</v>
      </c>
      <c r="P17" s="17">
        <v>0.15</v>
      </c>
    </row>
    <row r="18" spans="2:16" ht="15" x14ac:dyDescent="0.15">
      <c r="B18" s="25" t="s">
        <v>60</v>
      </c>
      <c r="C18" s="24">
        <f>INT(C4*1.2)</f>
        <v>31</v>
      </c>
      <c r="D18" s="24">
        <f>INT(D6*1.2)</f>
        <v>21</v>
      </c>
      <c r="E18" s="24">
        <f>INT(E4*1.2)</f>
        <v>21</v>
      </c>
      <c r="F18" s="24">
        <f>F17</f>
        <v>21</v>
      </c>
      <c r="G18" s="24">
        <f>INT(G6*1.2)</f>
        <v>21</v>
      </c>
      <c r="H18" s="24">
        <f>INT(H6*1.2)</f>
        <v>21</v>
      </c>
      <c r="I18" s="24">
        <f>INT(I6*1.2)</f>
        <v>16</v>
      </c>
      <c r="J18" s="24">
        <f t="shared" ref="J18:J23" si="3">(99+I18/100)%</f>
        <v>0.99159999999999993</v>
      </c>
      <c r="K18" s="24">
        <f t="shared" ref="K18:K23" si="4">(1+H18/100)%</f>
        <v>1.21E-2</v>
      </c>
      <c r="L18" s="24">
        <f t="shared" ref="L18:L23" si="5">(1+I18/100)%</f>
        <v>1.1599999999999999E-2</v>
      </c>
      <c r="M18" s="24"/>
      <c r="N18" s="26" t="s">
        <v>72</v>
      </c>
      <c r="O18" s="22">
        <v>3</v>
      </c>
      <c r="P18" s="17">
        <v>0.15</v>
      </c>
    </row>
    <row r="19" spans="2:16" ht="15" x14ac:dyDescent="0.15">
      <c r="B19" s="25" t="s">
        <v>61</v>
      </c>
      <c r="C19" s="24">
        <f>INT(C5*1.2)</f>
        <v>28</v>
      </c>
      <c r="D19" s="24">
        <f>INT(D7*1.2)</f>
        <v>16</v>
      </c>
      <c r="E19" s="24">
        <f>INT(E5*1.2)</f>
        <v>21</v>
      </c>
      <c r="F19" s="24">
        <f>INT(F5*1.2)</f>
        <v>13</v>
      </c>
      <c r="G19" s="24">
        <f>INT(G7*1.2)</f>
        <v>21</v>
      </c>
      <c r="H19" s="24">
        <f>INT(H5*1.2)</f>
        <v>27</v>
      </c>
      <c r="I19" s="24">
        <f>INT(I5*1.2)</f>
        <v>13</v>
      </c>
      <c r="J19" s="24">
        <f t="shared" si="3"/>
        <v>0.99129999999999996</v>
      </c>
      <c r="K19" s="24">
        <f t="shared" si="4"/>
        <v>1.2699999999999999E-2</v>
      </c>
      <c r="L19" s="24">
        <f t="shared" si="5"/>
        <v>1.1299999999999999E-2</v>
      </c>
      <c r="M19" s="24"/>
      <c r="N19" s="26" t="s">
        <v>73</v>
      </c>
      <c r="O19" s="22">
        <v>5</v>
      </c>
      <c r="P19" s="17">
        <v>0.2</v>
      </c>
    </row>
    <row r="20" spans="2:16" ht="15" x14ac:dyDescent="0.15">
      <c r="B20" s="25" t="s">
        <v>62</v>
      </c>
      <c r="C20" s="24">
        <f>INT(C7*1.2)</f>
        <v>22</v>
      </c>
      <c r="D20" s="24">
        <f>INT(D6*1.2)</f>
        <v>21</v>
      </c>
      <c r="E20" s="24">
        <f>INT(E7*1.2)</f>
        <v>10</v>
      </c>
      <c r="F20" s="24">
        <f>INT(F7*1.2)</f>
        <v>10</v>
      </c>
      <c r="G20" s="24">
        <f>INT(G7*1.2)</f>
        <v>21</v>
      </c>
      <c r="H20" s="24">
        <f>INT(H6*1.2)</f>
        <v>21</v>
      </c>
      <c r="I20" s="24">
        <f>INT(I6*1.2)</f>
        <v>16</v>
      </c>
      <c r="J20" s="24">
        <f t="shared" si="3"/>
        <v>0.99159999999999993</v>
      </c>
      <c r="K20" s="24">
        <f t="shared" si="4"/>
        <v>1.21E-2</v>
      </c>
      <c r="L20" s="24">
        <f t="shared" si="5"/>
        <v>1.1599999999999999E-2</v>
      </c>
      <c r="M20" s="24"/>
      <c r="N20" s="26" t="s">
        <v>74</v>
      </c>
      <c r="O20" s="22">
        <v>3</v>
      </c>
      <c r="P20" s="17">
        <v>0.15</v>
      </c>
    </row>
    <row r="21" spans="2:16" ht="15" x14ac:dyDescent="0.15">
      <c r="B21" s="25" t="s">
        <v>63</v>
      </c>
      <c r="C21" s="24">
        <f>INT(C9*1.2)</f>
        <v>24</v>
      </c>
      <c r="D21" s="24">
        <f>INT(D10*1.2)</f>
        <v>14</v>
      </c>
      <c r="E21" s="24">
        <f>INT(E9*1.2)</f>
        <v>10</v>
      </c>
      <c r="F21" s="24">
        <f>INT(F10*1.2)</f>
        <v>14</v>
      </c>
      <c r="G21" s="24">
        <f>INT(G10*1.2)</f>
        <v>14</v>
      </c>
      <c r="H21" s="24">
        <f>INT(H9*1.2)</f>
        <v>24</v>
      </c>
      <c r="I21" s="24">
        <f>INT(I9*1.2)</f>
        <v>24</v>
      </c>
      <c r="J21" s="24">
        <f t="shared" si="3"/>
        <v>0.99239999999999995</v>
      </c>
      <c r="K21" s="24">
        <f t="shared" si="4"/>
        <v>1.24E-2</v>
      </c>
      <c r="L21" s="24">
        <f t="shared" si="5"/>
        <v>1.24E-2</v>
      </c>
      <c r="M21" s="24"/>
      <c r="N21" s="26" t="s">
        <v>75</v>
      </c>
      <c r="O21" s="22">
        <v>3</v>
      </c>
      <c r="P21" s="17">
        <v>0.15</v>
      </c>
    </row>
    <row r="22" spans="2:16" ht="15" x14ac:dyDescent="0.15">
      <c r="B22" s="25" t="s">
        <v>64</v>
      </c>
      <c r="C22" s="24">
        <f>INT(C13*1.2)</f>
        <v>24</v>
      </c>
      <c r="D22" s="24">
        <f>INT(D9*1.2)</f>
        <v>6</v>
      </c>
      <c r="E22" s="24">
        <f>INT(E13*1.2)</f>
        <v>14</v>
      </c>
      <c r="F22" s="24">
        <f>INT(F13*1.2)</f>
        <v>20</v>
      </c>
      <c r="G22" s="24">
        <v>0</v>
      </c>
      <c r="H22" s="24">
        <f>INT(H9*1.2)</f>
        <v>24</v>
      </c>
      <c r="I22" s="24">
        <f>INT(I9*1.2)</f>
        <v>24</v>
      </c>
      <c r="J22" s="24">
        <f t="shared" si="3"/>
        <v>0.99239999999999995</v>
      </c>
      <c r="K22" s="24">
        <f t="shared" si="4"/>
        <v>1.24E-2</v>
      </c>
      <c r="L22" s="24">
        <f t="shared" si="5"/>
        <v>1.24E-2</v>
      </c>
      <c r="M22" s="24"/>
      <c r="N22" s="26" t="s">
        <v>76</v>
      </c>
      <c r="O22" s="22">
        <v>1</v>
      </c>
      <c r="P22" s="17">
        <v>0.15</v>
      </c>
    </row>
    <row r="23" spans="2:16" ht="15" x14ac:dyDescent="0.15">
      <c r="B23" s="25" t="s">
        <v>65</v>
      </c>
      <c r="C23" s="24">
        <f>INT(C11*1.2)</f>
        <v>25</v>
      </c>
      <c r="D23" s="24">
        <f>INT(D11*1.2)</f>
        <v>12</v>
      </c>
      <c r="E23" s="24">
        <f>INT(E12*1.2)</f>
        <v>12</v>
      </c>
      <c r="F23" s="24">
        <f>INT(F12*1.2)</f>
        <v>12</v>
      </c>
      <c r="G23" s="24">
        <f>INT(G11*1.2)</f>
        <v>18</v>
      </c>
      <c r="H23" s="24">
        <f>INT(H8*1.2)</f>
        <v>30</v>
      </c>
      <c r="I23" s="24">
        <f>INT(I12*1.2)</f>
        <v>21</v>
      </c>
      <c r="J23" s="24">
        <f t="shared" si="3"/>
        <v>0.99209999999999998</v>
      </c>
      <c r="K23" s="24">
        <f t="shared" si="4"/>
        <v>1.3000000000000001E-2</v>
      </c>
      <c r="L23" s="24">
        <f t="shared" si="5"/>
        <v>1.21E-2</v>
      </c>
      <c r="M23" s="24"/>
      <c r="N23" s="26" t="s">
        <v>77</v>
      </c>
      <c r="O23" s="22">
        <v>3</v>
      </c>
      <c r="P23" s="17">
        <v>0.15</v>
      </c>
    </row>
    <row r="27" spans="2:16" x14ac:dyDescent="0.15">
      <c r="B27" s="24" t="s">
        <v>66</v>
      </c>
      <c r="C27" s="24" t="s">
        <v>44</v>
      </c>
      <c r="D27" s="24" t="s">
        <v>45</v>
      </c>
      <c r="E27" s="24" t="s">
        <v>50</v>
      </c>
      <c r="F27" s="24" t="s">
        <v>51</v>
      </c>
      <c r="G27" s="24" t="s">
        <v>52</v>
      </c>
      <c r="H27" s="24" t="s">
        <v>53</v>
      </c>
      <c r="I27" s="24" t="s">
        <v>54</v>
      </c>
      <c r="J27" s="24" t="s">
        <v>55</v>
      </c>
      <c r="K27" s="24" t="s">
        <v>56</v>
      </c>
      <c r="L27" s="24" t="s">
        <v>57</v>
      </c>
      <c r="M27" s="23" t="s">
        <v>86</v>
      </c>
      <c r="N27" s="24" t="s">
        <v>58</v>
      </c>
      <c r="O27" s="22"/>
    </row>
    <row r="28" spans="2:16" ht="15" x14ac:dyDescent="0.15">
      <c r="B28" s="25" t="s">
        <v>67</v>
      </c>
      <c r="C28" s="24">
        <f>INT(C23*1.2)</f>
        <v>30</v>
      </c>
      <c r="D28" s="24">
        <f>INT(D20*1.2)</f>
        <v>25</v>
      </c>
      <c r="E28" s="24">
        <f>INT(E23*1.2)</f>
        <v>14</v>
      </c>
      <c r="F28" s="24">
        <f>INT(F23*1.2)</f>
        <v>14</v>
      </c>
      <c r="G28" s="24">
        <f>INT(G20*1.2)</f>
        <v>25</v>
      </c>
      <c r="H28" s="24">
        <f>INT(H23*1.2)</f>
        <v>36</v>
      </c>
      <c r="I28" s="24">
        <f>INT(I23*1.2)</f>
        <v>25</v>
      </c>
      <c r="J28" s="24">
        <f>(99+I28/100)%</f>
        <v>0.99250000000000005</v>
      </c>
      <c r="K28" s="24">
        <f>(1+H28/100)%</f>
        <v>1.3599999999999999E-2</v>
      </c>
      <c r="L28" s="24">
        <f>(1+I28/100)%</f>
        <v>1.2500000000000001E-2</v>
      </c>
      <c r="M28" s="24"/>
      <c r="N28" s="26" t="s">
        <v>78</v>
      </c>
      <c r="O28" s="22">
        <v>5</v>
      </c>
      <c r="P28" s="17">
        <v>0.2</v>
      </c>
    </row>
    <row r="29" spans="2:16" ht="15" x14ac:dyDescent="0.15">
      <c r="B29" s="25" t="s">
        <v>68</v>
      </c>
      <c r="C29" s="24">
        <f>INT(C17*1.5)</f>
        <v>46</v>
      </c>
      <c r="D29" s="24">
        <f>INT(D19*1.2)</f>
        <v>19</v>
      </c>
      <c r="E29" s="24">
        <f>INT(E17*1.2)</f>
        <v>25</v>
      </c>
      <c r="F29" s="24">
        <f>INT(F17*1.2)</f>
        <v>25</v>
      </c>
      <c r="G29" s="24">
        <f>INT(G20*1.2)</f>
        <v>25</v>
      </c>
      <c r="H29" s="24">
        <f>INT(H17*1.2)</f>
        <v>32</v>
      </c>
      <c r="I29" s="24">
        <f>INT(I19*1.2)</f>
        <v>15</v>
      </c>
      <c r="J29" s="24">
        <f t="shared" ref="J29:J30" si="6">(99+I29/100)%</f>
        <v>0.99150000000000005</v>
      </c>
      <c r="K29" s="24">
        <f t="shared" ref="K29:K30" si="7">(1+H29/100)%</f>
        <v>1.32E-2</v>
      </c>
      <c r="L29" s="24">
        <f t="shared" ref="L29:L30" si="8">(1+I29/100)%</f>
        <v>1.15E-2</v>
      </c>
      <c r="M29" s="24"/>
      <c r="N29" s="26" t="s">
        <v>79</v>
      </c>
      <c r="O29" s="22">
        <v>5</v>
      </c>
      <c r="P29" s="17">
        <v>0.2</v>
      </c>
    </row>
    <row r="30" spans="2:16" ht="15" x14ac:dyDescent="0.15">
      <c r="B30" s="25" t="s">
        <v>69</v>
      </c>
      <c r="C30" s="24">
        <f>INT(SUM(C17:C23)*1.2/7)</f>
        <v>31</v>
      </c>
      <c r="D30" s="24">
        <f>INT(SUM(D17:D23)*1.2/7)</f>
        <v>16</v>
      </c>
      <c r="E30" s="24">
        <f>INT(SUM(E17:E23)*1.2/7)</f>
        <v>18</v>
      </c>
      <c r="F30" s="24">
        <f>INT(SUM(F17:F23)*1.2/7)</f>
        <v>19</v>
      </c>
      <c r="G30" s="24">
        <f>INT(SUM(G17:G23)*1.2/5)</f>
        <v>22</v>
      </c>
      <c r="H30" s="24">
        <f>INT(SUM(H17:H23)*1.2/7)</f>
        <v>29</v>
      </c>
      <c r="I30" s="24">
        <f>INT(SUM(I17:I23)*1.2/7)</f>
        <v>21</v>
      </c>
      <c r="J30" s="24">
        <f t="shared" si="6"/>
        <v>0.99209999999999998</v>
      </c>
      <c r="K30" s="24">
        <f t="shared" si="7"/>
        <v>1.29E-2</v>
      </c>
      <c r="L30" s="24">
        <f t="shared" si="8"/>
        <v>1.21E-2</v>
      </c>
      <c r="M30" s="24"/>
      <c r="N30" s="26" t="s">
        <v>80</v>
      </c>
      <c r="O30" s="22">
        <v>5</v>
      </c>
      <c r="P30" s="17">
        <v>0.2</v>
      </c>
    </row>
    <row r="31" spans="2:16" ht="13.5" thickBot="1" x14ac:dyDescent="0.2"/>
    <row r="32" spans="2:16" x14ac:dyDescent="0.15">
      <c r="G32" s="54"/>
      <c r="H32" s="55" t="s">
        <v>1575</v>
      </c>
      <c r="I32" s="56" t="s">
        <v>1576</v>
      </c>
    </row>
    <row r="33" spans="2:15" x14ac:dyDescent="0.15">
      <c r="B33" s="24">
        <v>1</v>
      </c>
      <c r="C33" s="23" t="s">
        <v>102</v>
      </c>
      <c r="D33" s="17">
        <v>1</v>
      </c>
      <c r="G33" s="57" t="s">
        <v>1572</v>
      </c>
      <c r="H33" s="22">
        <f ca="1">VLOOKUP(playerLV,playerNature,5,FALSE)</f>
        <v>449</v>
      </c>
      <c r="I33" s="69">
        <f ca="1">VLOOKUP(playerLV,playerNature,5,FALSE)+VLOOKUP(weaponshowbuff,weaponnature,2,FALSE)</f>
        <v>471</v>
      </c>
    </row>
    <row r="34" spans="2:15" x14ac:dyDescent="0.15">
      <c r="B34" s="24">
        <v>2</v>
      </c>
      <c r="C34" s="23" t="s">
        <v>103</v>
      </c>
      <c r="D34" s="17">
        <v>1.5</v>
      </c>
      <c r="G34" s="57" t="s">
        <v>1573</v>
      </c>
      <c r="H34" s="22">
        <f ca="1">VLOOKUP(playerLV,playerNature,6,FALSE)</f>
        <v>410</v>
      </c>
      <c r="I34" s="69">
        <f ca="1">VLOOKUP(playerLV,playerNature,6,FALSE)+VLOOKUP(drop1showbuff,dropnature,2,FALSE)</f>
        <v>430</v>
      </c>
    </row>
    <row r="35" spans="2:15" ht="13.5" thickBot="1" x14ac:dyDescent="0.2">
      <c r="B35" s="24">
        <v>3</v>
      </c>
      <c r="C35" s="23" t="s">
        <v>104</v>
      </c>
      <c r="D35" s="17">
        <v>2</v>
      </c>
      <c r="G35" s="58" t="s">
        <v>1574</v>
      </c>
      <c r="H35" s="59">
        <v>0</v>
      </c>
      <c r="I35" s="60">
        <v>0</v>
      </c>
    </row>
    <row r="41" spans="2:15" x14ac:dyDescent="0.15">
      <c r="C41" s="17">
        <v>2</v>
      </c>
      <c r="D41" s="17">
        <v>3</v>
      </c>
      <c r="E41" s="17">
        <v>4</v>
      </c>
      <c r="F41" s="17">
        <v>5</v>
      </c>
      <c r="G41" s="17">
        <v>6</v>
      </c>
      <c r="H41" s="17">
        <v>7</v>
      </c>
      <c r="I41" s="17">
        <v>8</v>
      </c>
      <c r="J41" s="17">
        <v>9</v>
      </c>
      <c r="K41" s="17">
        <v>10</v>
      </c>
      <c r="L41" s="17">
        <v>11</v>
      </c>
      <c r="M41" s="17">
        <v>12</v>
      </c>
      <c r="N41" s="17">
        <v>13</v>
      </c>
      <c r="O41" s="17">
        <v>14</v>
      </c>
    </row>
    <row r="42" spans="2:15" x14ac:dyDescent="0.15">
      <c r="B42" s="24"/>
      <c r="C42" s="24" t="s">
        <v>44</v>
      </c>
      <c r="D42" s="24" t="s">
        <v>45</v>
      </c>
      <c r="E42" s="24" t="s">
        <v>50</v>
      </c>
      <c r="F42" s="24" t="s">
        <v>51</v>
      </c>
      <c r="G42" s="24" t="s">
        <v>52</v>
      </c>
      <c r="H42" s="24" t="s">
        <v>53</v>
      </c>
      <c r="I42" s="24" t="s">
        <v>54</v>
      </c>
      <c r="J42" s="34" t="s">
        <v>1641</v>
      </c>
      <c r="K42" s="34" t="s">
        <v>1746</v>
      </c>
      <c r="L42" s="34" t="s">
        <v>1747</v>
      </c>
      <c r="M42" s="34" t="s">
        <v>1748</v>
      </c>
      <c r="N42" s="34" t="s">
        <v>1749</v>
      </c>
      <c r="O42" s="34" t="s">
        <v>1750</v>
      </c>
    </row>
    <row r="43" spans="2:15" x14ac:dyDescent="0.15">
      <c r="B43" s="23" t="s">
        <v>115</v>
      </c>
      <c r="C43" s="24">
        <v>5</v>
      </c>
      <c r="D43" s="24">
        <v>4</v>
      </c>
      <c r="E43" s="24">
        <v>4</v>
      </c>
      <c r="F43" s="24">
        <v>4</v>
      </c>
      <c r="G43" s="24">
        <v>4</v>
      </c>
      <c r="H43" s="24">
        <v>3</v>
      </c>
      <c r="I43" s="24">
        <v>2</v>
      </c>
      <c r="J43" s="24">
        <v>2</v>
      </c>
      <c r="K43" s="24">
        <v>2</v>
      </c>
      <c r="L43" s="24">
        <v>2</v>
      </c>
      <c r="M43" s="24">
        <v>2</v>
      </c>
      <c r="N43" s="24">
        <v>2</v>
      </c>
      <c r="O43" s="17">
        <v>5</v>
      </c>
    </row>
    <row r="44" spans="2:15" x14ac:dyDescent="0.15">
      <c r="B44" s="23" t="s">
        <v>116</v>
      </c>
      <c r="C44" s="24">
        <f>C43*1.2</f>
        <v>6</v>
      </c>
      <c r="D44" s="24">
        <f t="shared" ref="D44:I44" si="9">D43*1.2</f>
        <v>4.8</v>
      </c>
      <c r="E44" s="24">
        <f t="shared" si="9"/>
        <v>4.8</v>
      </c>
      <c r="F44" s="24">
        <f t="shared" si="9"/>
        <v>4.8</v>
      </c>
      <c r="G44" s="24">
        <f t="shared" si="9"/>
        <v>4.8</v>
      </c>
      <c r="H44" s="24">
        <f t="shared" si="9"/>
        <v>3.5999999999999996</v>
      </c>
      <c r="I44" s="24">
        <f t="shared" si="9"/>
        <v>2.4</v>
      </c>
      <c r="J44" s="24">
        <f>J43*1.2</f>
        <v>2.4</v>
      </c>
      <c r="K44" s="24">
        <f t="shared" ref="K44:N45" si="10">K43*1.2</f>
        <v>2.4</v>
      </c>
      <c r="L44" s="24">
        <f t="shared" si="10"/>
        <v>2.4</v>
      </c>
      <c r="M44" s="24">
        <f t="shared" si="10"/>
        <v>2.4</v>
      </c>
      <c r="N44" s="24">
        <f t="shared" si="10"/>
        <v>2.4</v>
      </c>
      <c r="O44" s="17">
        <f t="shared" ref="O44:O45" si="11">N44</f>
        <v>2.4</v>
      </c>
    </row>
    <row r="45" spans="2:15" x14ac:dyDescent="0.15">
      <c r="B45" s="23" t="s">
        <v>117</v>
      </c>
      <c r="C45" s="24">
        <f>C44*1.2</f>
        <v>7.1999999999999993</v>
      </c>
      <c r="D45" s="24">
        <f t="shared" ref="D45:I45" si="12">D44*1.2</f>
        <v>5.76</v>
      </c>
      <c r="E45" s="24">
        <f t="shared" si="12"/>
        <v>5.76</v>
      </c>
      <c r="F45" s="24">
        <f t="shared" si="12"/>
        <v>5.76</v>
      </c>
      <c r="G45" s="24">
        <f t="shared" si="12"/>
        <v>5.76</v>
      </c>
      <c r="H45" s="24">
        <f t="shared" si="12"/>
        <v>4.3199999999999994</v>
      </c>
      <c r="I45" s="24">
        <f t="shared" si="12"/>
        <v>2.88</v>
      </c>
      <c r="J45" s="24">
        <f>J44*1.2</f>
        <v>2.88</v>
      </c>
      <c r="K45" s="24">
        <f t="shared" si="10"/>
        <v>2.88</v>
      </c>
      <c r="L45" s="24">
        <f t="shared" si="10"/>
        <v>2.88</v>
      </c>
      <c r="M45" s="24">
        <f t="shared" si="10"/>
        <v>2.88</v>
      </c>
      <c r="N45" s="24">
        <f t="shared" si="10"/>
        <v>2.88</v>
      </c>
      <c r="O45" s="17">
        <f t="shared" si="11"/>
        <v>2.88</v>
      </c>
    </row>
    <row r="48" spans="2:15" x14ac:dyDescent="0.15">
      <c r="B48" s="23" t="s">
        <v>124</v>
      </c>
      <c r="C48" s="24">
        <v>1</v>
      </c>
      <c r="D48" s="24">
        <v>2</v>
      </c>
      <c r="E48" s="24">
        <v>3</v>
      </c>
      <c r="F48" s="24">
        <v>4</v>
      </c>
      <c r="G48" s="24">
        <v>5</v>
      </c>
      <c r="H48" s="24">
        <v>6</v>
      </c>
      <c r="I48" s="24">
        <v>7</v>
      </c>
      <c r="J48" s="24">
        <v>8</v>
      </c>
      <c r="K48" s="17">
        <v>1</v>
      </c>
    </row>
    <row r="49" spans="2:11" ht="15" x14ac:dyDescent="0.15">
      <c r="B49" s="36" t="s">
        <v>93</v>
      </c>
      <c r="C49" s="24">
        <v>10</v>
      </c>
      <c r="D49" s="24">
        <f>C49+D$48^2</f>
        <v>14</v>
      </c>
      <c r="E49" s="24">
        <f t="shared" ref="E49:J49" si="13">D49+E$48^2</f>
        <v>23</v>
      </c>
      <c r="F49" s="24">
        <f t="shared" si="13"/>
        <v>39</v>
      </c>
      <c r="G49" s="24">
        <f t="shared" si="13"/>
        <v>64</v>
      </c>
      <c r="H49" s="24">
        <f t="shared" si="13"/>
        <v>100</v>
      </c>
      <c r="I49" s="24">
        <f t="shared" si="13"/>
        <v>149</v>
      </c>
      <c r="J49" s="24">
        <f t="shared" si="13"/>
        <v>213</v>
      </c>
      <c r="K49" s="17">
        <v>2</v>
      </c>
    </row>
    <row r="50" spans="2:11" ht="15" x14ac:dyDescent="0.15">
      <c r="B50" s="36" t="s">
        <v>94</v>
      </c>
      <c r="C50" s="24">
        <f>C49</f>
        <v>10</v>
      </c>
      <c r="D50" s="24">
        <f t="shared" ref="D50:J68" si="14">C50+D$48^2</f>
        <v>14</v>
      </c>
      <c r="E50" s="24">
        <f t="shared" si="14"/>
        <v>23</v>
      </c>
      <c r="F50" s="24">
        <f t="shared" si="14"/>
        <v>39</v>
      </c>
      <c r="G50" s="24">
        <f t="shared" si="14"/>
        <v>64</v>
      </c>
      <c r="H50" s="24">
        <f t="shared" si="14"/>
        <v>100</v>
      </c>
      <c r="I50" s="24">
        <f t="shared" si="14"/>
        <v>149</v>
      </c>
      <c r="J50" s="24">
        <f t="shared" si="14"/>
        <v>213</v>
      </c>
      <c r="K50" s="17">
        <v>3</v>
      </c>
    </row>
    <row r="51" spans="2:11" x14ac:dyDescent="0.15">
      <c r="B51" s="36" t="s">
        <v>70</v>
      </c>
      <c r="C51" s="24">
        <f t="shared" ref="C51:C68" si="15">C50</f>
        <v>10</v>
      </c>
      <c r="D51" s="24">
        <f t="shared" si="14"/>
        <v>14</v>
      </c>
      <c r="E51" s="24">
        <f t="shared" si="14"/>
        <v>23</v>
      </c>
      <c r="F51" s="24">
        <f t="shared" si="14"/>
        <v>39</v>
      </c>
      <c r="G51" s="24">
        <f t="shared" si="14"/>
        <v>64</v>
      </c>
      <c r="H51" s="24">
        <f t="shared" si="14"/>
        <v>100</v>
      </c>
      <c r="I51" s="24">
        <f t="shared" si="14"/>
        <v>149</v>
      </c>
      <c r="J51" s="24">
        <f t="shared" si="14"/>
        <v>213</v>
      </c>
      <c r="K51" s="17">
        <v>4</v>
      </c>
    </row>
    <row r="52" spans="2:11" ht="15" x14ac:dyDescent="0.15">
      <c r="B52" s="36" t="s">
        <v>95</v>
      </c>
      <c r="C52" s="24">
        <f t="shared" si="15"/>
        <v>10</v>
      </c>
      <c r="D52" s="24">
        <f t="shared" si="14"/>
        <v>14</v>
      </c>
      <c r="E52" s="24">
        <f t="shared" si="14"/>
        <v>23</v>
      </c>
      <c r="F52" s="24">
        <f t="shared" si="14"/>
        <v>39</v>
      </c>
      <c r="G52" s="24">
        <f t="shared" si="14"/>
        <v>64</v>
      </c>
      <c r="H52" s="24">
        <f t="shared" si="14"/>
        <v>100</v>
      </c>
      <c r="I52" s="24">
        <f t="shared" si="14"/>
        <v>149</v>
      </c>
      <c r="J52" s="24">
        <f t="shared" si="14"/>
        <v>213</v>
      </c>
      <c r="K52" s="17">
        <v>5</v>
      </c>
    </row>
    <row r="53" spans="2:11" ht="15" x14ac:dyDescent="0.15">
      <c r="B53" s="36" t="s">
        <v>96</v>
      </c>
      <c r="C53" s="24">
        <f t="shared" si="15"/>
        <v>10</v>
      </c>
      <c r="D53" s="24">
        <f t="shared" si="14"/>
        <v>14</v>
      </c>
      <c r="E53" s="24">
        <f t="shared" si="14"/>
        <v>23</v>
      </c>
      <c r="F53" s="24">
        <f t="shared" si="14"/>
        <v>39</v>
      </c>
      <c r="G53" s="24">
        <f t="shared" si="14"/>
        <v>64</v>
      </c>
      <c r="H53" s="24">
        <f t="shared" si="14"/>
        <v>100</v>
      </c>
      <c r="I53" s="24">
        <f t="shared" si="14"/>
        <v>149</v>
      </c>
      <c r="J53" s="24">
        <f t="shared" si="14"/>
        <v>213</v>
      </c>
      <c r="K53" s="17">
        <v>6</v>
      </c>
    </row>
    <row r="54" spans="2:11" ht="15" x14ac:dyDescent="0.15">
      <c r="B54" s="36" t="s">
        <v>97</v>
      </c>
      <c r="C54" s="24">
        <f t="shared" si="15"/>
        <v>10</v>
      </c>
      <c r="D54" s="24">
        <f t="shared" si="14"/>
        <v>14</v>
      </c>
      <c r="E54" s="24">
        <f t="shared" si="14"/>
        <v>23</v>
      </c>
      <c r="F54" s="24">
        <f t="shared" si="14"/>
        <v>39</v>
      </c>
      <c r="G54" s="24">
        <f t="shared" si="14"/>
        <v>64</v>
      </c>
      <c r="H54" s="24">
        <f t="shared" si="14"/>
        <v>100</v>
      </c>
      <c r="I54" s="24">
        <f t="shared" si="14"/>
        <v>149</v>
      </c>
      <c r="J54" s="24">
        <f t="shared" si="14"/>
        <v>213</v>
      </c>
      <c r="K54" s="17">
        <v>7</v>
      </c>
    </row>
    <row r="55" spans="2:11" ht="15" x14ac:dyDescent="0.15">
      <c r="B55" s="36" t="s">
        <v>98</v>
      </c>
      <c r="C55" s="24">
        <f t="shared" si="15"/>
        <v>10</v>
      </c>
      <c r="D55" s="24">
        <f t="shared" si="14"/>
        <v>14</v>
      </c>
      <c r="E55" s="24">
        <f t="shared" si="14"/>
        <v>23</v>
      </c>
      <c r="F55" s="24">
        <f t="shared" si="14"/>
        <v>39</v>
      </c>
      <c r="G55" s="24">
        <f t="shared" si="14"/>
        <v>64</v>
      </c>
      <c r="H55" s="24">
        <f t="shared" si="14"/>
        <v>100</v>
      </c>
      <c r="I55" s="24">
        <f t="shared" si="14"/>
        <v>149</v>
      </c>
      <c r="J55" s="24">
        <f t="shared" si="14"/>
        <v>213</v>
      </c>
      <c r="K55" s="17">
        <v>8</v>
      </c>
    </row>
    <row r="56" spans="2:11" ht="15" x14ac:dyDescent="0.15">
      <c r="B56" s="36" t="s">
        <v>99</v>
      </c>
      <c r="C56" s="24">
        <f t="shared" si="15"/>
        <v>10</v>
      </c>
      <c r="D56" s="24">
        <f t="shared" si="14"/>
        <v>14</v>
      </c>
      <c r="E56" s="24">
        <f t="shared" si="14"/>
        <v>23</v>
      </c>
      <c r="F56" s="24">
        <f t="shared" si="14"/>
        <v>39</v>
      </c>
      <c r="G56" s="24">
        <f t="shared" si="14"/>
        <v>64</v>
      </c>
      <c r="H56" s="24">
        <f t="shared" si="14"/>
        <v>100</v>
      </c>
      <c r="I56" s="24">
        <f t="shared" si="14"/>
        <v>149</v>
      </c>
      <c r="J56" s="24">
        <f t="shared" si="14"/>
        <v>213</v>
      </c>
    </row>
    <row r="57" spans="2:11" ht="15" x14ac:dyDescent="0.15">
      <c r="B57" s="36" t="s">
        <v>100</v>
      </c>
      <c r="C57" s="24">
        <f t="shared" si="15"/>
        <v>10</v>
      </c>
      <c r="D57" s="24">
        <f t="shared" si="14"/>
        <v>14</v>
      </c>
      <c r="E57" s="24">
        <f t="shared" si="14"/>
        <v>23</v>
      </c>
      <c r="F57" s="24">
        <f t="shared" si="14"/>
        <v>39</v>
      </c>
      <c r="G57" s="24">
        <f t="shared" si="14"/>
        <v>64</v>
      </c>
      <c r="H57" s="24">
        <f t="shared" si="14"/>
        <v>100</v>
      </c>
      <c r="I57" s="24">
        <f t="shared" si="14"/>
        <v>149</v>
      </c>
      <c r="J57" s="24">
        <f t="shared" si="14"/>
        <v>213</v>
      </c>
    </row>
    <row r="58" spans="2:11" ht="15" x14ac:dyDescent="0.15">
      <c r="B58" s="36" t="s">
        <v>101</v>
      </c>
      <c r="C58" s="24">
        <f t="shared" si="15"/>
        <v>10</v>
      </c>
      <c r="D58" s="24">
        <f t="shared" si="14"/>
        <v>14</v>
      </c>
      <c r="E58" s="24">
        <f t="shared" si="14"/>
        <v>23</v>
      </c>
      <c r="F58" s="24">
        <f t="shared" si="14"/>
        <v>39</v>
      </c>
      <c r="G58" s="24">
        <f t="shared" si="14"/>
        <v>64</v>
      </c>
      <c r="H58" s="24">
        <f t="shared" si="14"/>
        <v>100</v>
      </c>
      <c r="I58" s="24">
        <f t="shared" si="14"/>
        <v>149</v>
      </c>
      <c r="J58" s="24">
        <f t="shared" si="14"/>
        <v>213</v>
      </c>
    </row>
    <row r="59" spans="2:11" ht="15" x14ac:dyDescent="0.15">
      <c r="B59" s="25" t="s">
        <v>59</v>
      </c>
      <c r="C59" s="24">
        <f t="shared" si="15"/>
        <v>10</v>
      </c>
      <c r="D59" s="24">
        <f t="shared" si="14"/>
        <v>14</v>
      </c>
      <c r="E59" s="24">
        <f t="shared" si="14"/>
        <v>23</v>
      </c>
      <c r="F59" s="24">
        <f t="shared" si="14"/>
        <v>39</v>
      </c>
      <c r="G59" s="24">
        <f t="shared" si="14"/>
        <v>64</v>
      </c>
      <c r="H59" s="24">
        <f t="shared" si="14"/>
        <v>100</v>
      </c>
      <c r="I59" s="24">
        <f t="shared" si="14"/>
        <v>149</v>
      </c>
      <c r="J59" s="24">
        <f t="shared" si="14"/>
        <v>213</v>
      </c>
    </row>
    <row r="60" spans="2:11" ht="15" x14ac:dyDescent="0.15">
      <c r="B60" s="25" t="s">
        <v>60</v>
      </c>
      <c r="C60" s="24">
        <f t="shared" si="15"/>
        <v>10</v>
      </c>
      <c r="D60" s="24">
        <f t="shared" si="14"/>
        <v>14</v>
      </c>
      <c r="E60" s="24">
        <f t="shared" si="14"/>
        <v>23</v>
      </c>
      <c r="F60" s="24">
        <f t="shared" si="14"/>
        <v>39</v>
      </c>
      <c r="G60" s="24">
        <f t="shared" si="14"/>
        <v>64</v>
      </c>
      <c r="H60" s="24">
        <f t="shared" si="14"/>
        <v>100</v>
      </c>
      <c r="I60" s="24">
        <f t="shared" si="14"/>
        <v>149</v>
      </c>
      <c r="J60" s="24">
        <f t="shared" si="14"/>
        <v>213</v>
      </c>
    </row>
    <row r="61" spans="2:11" ht="15" x14ac:dyDescent="0.15">
      <c r="B61" s="25" t="s">
        <v>61</v>
      </c>
      <c r="C61" s="24">
        <f t="shared" si="15"/>
        <v>10</v>
      </c>
      <c r="D61" s="24">
        <f t="shared" si="14"/>
        <v>14</v>
      </c>
      <c r="E61" s="24">
        <f t="shared" si="14"/>
        <v>23</v>
      </c>
      <c r="F61" s="24">
        <f t="shared" si="14"/>
        <v>39</v>
      </c>
      <c r="G61" s="24">
        <f t="shared" si="14"/>
        <v>64</v>
      </c>
      <c r="H61" s="24">
        <f t="shared" si="14"/>
        <v>100</v>
      </c>
      <c r="I61" s="24">
        <f t="shared" si="14"/>
        <v>149</v>
      </c>
      <c r="J61" s="24">
        <f t="shared" si="14"/>
        <v>213</v>
      </c>
    </row>
    <row r="62" spans="2:11" ht="15" x14ac:dyDescent="0.15">
      <c r="B62" s="25" t="s">
        <v>62</v>
      </c>
      <c r="C62" s="24">
        <f t="shared" si="15"/>
        <v>10</v>
      </c>
      <c r="D62" s="24">
        <f t="shared" si="14"/>
        <v>14</v>
      </c>
      <c r="E62" s="24">
        <f t="shared" si="14"/>
        <v>23</v>
      </c>
      <c r="F62" s="24">
        <f t="shared" si="14"/>
        <v>39</v>
      </c>
      <c r="G62" s="24">
        <f t="shared" si="14"/>
        <v>64</v>
      </c>
      <c r="H62" s="24">
        <f t="shared" si="14"/>
        <v>100</v>
      </c>
      <c r="I62" s="24">
        <f t="shared" si="14"/>
        <v>149</v>
      </c>
      <c r="J62" s="24">
        <f t="shared" si="14"/>
        <v>213</v>
      </c>
    </row>
    <row r="63" spans="2:11" ht="15" x14ac:dyDescent="0.15">
      <c r="B63" s="25" t="s">
        <v>63</v>
      </c>
      <c r="C63" s="24">
        <f t="shared" si="15"/>
        <v>10</v>
      </c>
      <c r="D63" s="24">
        <f t="shared" si="14"/>
        <v>14</v>
      </c>
      <c r="E63" s="24">
        <f t="shared" si="14"/>
        <v>23</v>
      </c>
      <c r="F63" s="24">
        <f t="shared" si="14"/>
        <v>39</v>
      </c>
      <c r="G63" s="24">
        <f t="shared" si="14"/>
        <v>64</v>
      </c>
      <c r="H63" s="24">
        <f t="shared" si="14"/>
        <v>100</v>
      </c>
      <c r="I63" s="24">
        <f t="shared" si="14"/>
        <v>149</v>
      </c>
      <c r="J63" s="24">
        <f t="shared" si="14"/>
        <v>213</v>
      </c>
    </row>
    <row r="64" spans="2:11" ht="15" x14ac:dyDescent="0.15">
      <c r="B64" s="25" t="s">
        <v>64</v>
      </c>
      <c r="C64" s="24">
        <f t="shared" si="15"/>
        <v>10</v>
      </c>
      <c r="D64" s="24">
        <f t="shared" si="14"/>
        <v>14</v>
      </c>
      <c r="E64" s="24">
        <f t="shared" si="14"/>
        <v>23</v>
      </c>
      <c r="F64" s="24">
        <f t="shared" si="14"/>
        <v>39</v>
      </c>
      <c r="G64" s="24">
        <f t="shared" si="14"/>
        <v>64</v>
      </c>
      <c r="H64" s="24">
        <f t="shared" si="14"/>
        <v>100</v>
      </c>
      <c r="I64" s="24">
        <f t="shared" si="14"/>
        <v>149</v>
      </c>
      <c r="J64" s="24">
        <f t="shared" si="14"/>
        <v>213</v>
      </c>
    </row>
    <row r="65" spans="2:10" ht="15" x14ac:dyDescent="0.15">
      <c r="B65" s="25" t="s">
        <v>65</v>
      </c>
      <c r="C65" s="24">
        <f t="shared" si="15"/>
        <v>10</v>
      </c>
      <c r="D65" s="24">
        <f t="shared" si="14"/>
        <v>14</v>
      </c>
      <c r="E65" s="24">
        <f t="shared" si="14"/>
        <v>23</v>
      </c>
      <c r="F65" s="24">
        <f t="shared" si="14"/>
        <v>39</v>
      </c>
      <c r="G65" s="24">
        <f t="shared" si="14"/>
        <v>64</v>
      </c>
      <c r="H65" s="24">
        <f t="shared" si="14"/>
        <v>100</v>
      </c>
      <c r="I65" s="24">
        <f t="shared" si="14"/>
        <v>149</v>
      </c>
      <c r="J65" s="24">
        <f t="shared" si="14"/>
        <v>213</v>
      </c>
    </row>
    <row r="66" spans="2:10" ht="15" x14ac:dyDescent="0.15">
      <c r="B66" s="25" t="s">
        <v>67</v>
      </c>
      <c r="C66" s="24">
        <f t="shared" si="15"/>
        <v>10</v>
      </c>
      <c r="D66" s="24">
        <f t="shared" si="14"/>
        <v>14</v>
      </c>
      <c r="E66" s="24">
        <f t="shared" si="14"/>
        <v>23</v>
      </c>
      <c r="F66" s="24">
        <f t="shared" si="14"/>
        <v>39</v>
      </c>
      <c r="G66" s="24">
        <f t="shared" si="14"/>
        <v>64</v>
      </c>
      <c r="H66" s="24">
        <f t="shared" si="14"/>
        <v>100</v>
      </c>
      <c r="I66" s="24">
        <f t="shared" si="14"/>
        <v>149</v>
      </c>
      <c r="J66" s="24">
        <f t="shared" si="14"/>
        <v>213</v>
      </c>
    </row>
    <row r="67" spans="2:10" ht="15" x14ac:dyDescent="0.15">
      <c r="B67" s="25" t="s">
        <v>68</v>
      </c>
      <c r="C67" s="24">
        <f t="shared" si="15"/>
        <v>10</v>
      </c>
      <c r="D67" s="24">
        <f t="shared" si="14"/>
        <v>14</v>
      </c>
      <c r="E67" s="24">
        <f t="shared" si="14"/>
        <v>23</v>
      </c>
      <c r="F67" s="24">
        <f t="shared" si="14"/>
        <v>39</v>
      </c>
      <c r="G67" s="24">
        <f t="shared" si="14"/>
        <v>64</v>
      </c>
      <c r="H67" s="24">
        <f t="shared" si="14"/>
        <v>100</v>
      </c>
      <c r="I67" s="24">
        <f t="shared" si="14"/>
        <v>149</v>
      </c>
      <c r="J67" s="24">
        <f t="shared" si="14"/>
        <v>213</v>
      </c>
    </row>
    <row r="68" spans="2:10" ht="15" x14ac:dyDescent="0.15">
      <c r="B68" s="25" t="s">
        <v>69</v>
      </c>
      <c r="C68" s="24">
        <f t="shared" si="15"/>
        <v>10</v>
      </c>
      <c r="D68" s="24">
        <f t="shared" si="14"/>
        <v>14</v>
      </c>
      <c r="E68" s="24">
        <f t="shared" si="14"/>
        <v>23</v>
      </c>
      <c r="F68" s="24">
        <f t="shared" si="14"/>
        <v>39</v>
      </c>
      <c r="G68" s="24">
        <f t="shared" si="14"/>
        <v>64</v>
      </c>
      <c r="H68" s="24">
        <f t="shared" si="14"/>
        <v>100</v>
      </c>
      <c r="I68" s="24">
        <f t="shared" si="14"/>
        <v>149</v>
      </c>
      <c r="J68" s="24">
        <f t="shared" si="14"/>
        <v>213</v>
      </c>
    </row>
    <row r="71" spans="2:10" x14ac:dyDescent="0.15">
      <c r="B71" s="23" t="s">
        <v>124</v>
      </c>
      <c r="C71" s="24">
        <v>1</v>
      </c>
      <c r="D71" s="24">
        <v>2</v>
      </c>
      <c r="E71" s="24">
        <v>3</v>
      </c>
      <c r="F71" s="24">
        <v>4</v>
      </c>
      <c r="G71" s="24">
        <v>5</v>
      </c>
      <c r="H71" s="24">
        <v>6</v>
      </c>
      <c r="I71" s="24">
        <v>7</v>
      </c>
      <c r="J71" s="24">
        <v>8</v>
      </c>
    </row>
    <row r="72" spans="2:10" ht="15" x14ac:dyDescent="0.15">
      <c r="B72" s="36" t="s">
        <v>93</v>
      </c>
      <c r="C72" s="24">
        <f>SUM($C49:C49)</f>
        <v>10</v>
      </c>
      <c r="D72" s="24">
        <f>SUM($C49:D49)</f>
        <v>24</v>
      </c>
      <c r="E72" s="24">
        <f>SUM($C49:E49)</f>
        <v>47</v>
      </c>
      <c r="F72" s="24">
        <f>SUM($C49:F49)</f>
        <v>86</v>
      </c>
      <c r="G72" s="24">
        <f>SUM($C49:G49)</f>
        <v>150</v>
      </c>
      <c r="H72" s="24">
        <f>SUM($C49:H49)</f>
        <v>250</v>
      </c>
      <c r="I72" s="24">
        <f>SUM($C49:I49)</f>
        <v>399</v>
      </c>
      <c r="J72" s="24">
        <f>SUM($C49:J49)</f>
        <v>612</v>
      </c>
    </row>
    <row r="73" spans="2:10" ht="15" x14ac:dyDescent="0.15">
      <c r="B73" s="36" t="s">
        <v>94</v>
      </c>
      <c r="C73" s="24">
        <f>SUM($C50:C50)</f>
        <v>10</v>
      </c>
      <c r="D73" s="24">
        <f>SUM($C50:D50)</f>
        <v>24</v>
      </c>
      <c r="E73" s="24">
        <f>SUM($C50:E50)</f>
        <v>47</v>
      </c>
      <c r="F73" s="24">
        <f>SUM($C50:F50)</f>
        <v>86</v>
      </c>
      <c r="G73" s="24">
        <f>SUM($C50:G50)</f>
        <v>150</v>
      </c>
      <c r="H73" s="24">
        <f>SUM($C50:H50)</f>
        <v>250</v>
      </c>
      <c r="I73" s="24">
        <f>SUM($C50:I50)</f>
        <v>399</v>
      </c>
      <c r="J73" s="24">
        <f>SUM($C50:J50)</f>
        <v>612</v>
      </c>
    </row>
    <row r="74" spans="2:10" x14ac:dyDescent="0.15">
      <c r="B74" s="36" t="s">
        <v>70</v>
      </c>
      <c r="C74" s="24">
        <f>SUM($C51:C51)</f>
        <v>10</v>
      </c>
      <c r="D74" s="24">
        <f>SUM($C51:D51)</f>
        <v>24</v>
      </c>
      <c r="E74" s="24">
        <f>SUM($C51:E51)</f>
        <v>47</v>
      </c>
      <c r="F74" s="24">
        <f>SUM($C51:F51)</f>
        <v>86</v>
      </c>
      <c r="G74" s="24">
        <f>SUM($C51:G51)</f>
        <v>150</v>
      </c>
      <c r="H74" s="24">
        <f>SUM($C51:H51)</f>
        <v>250</v>
      </c>
      <c r="I74" s="24">
        <f>SUM($C51:I51)</f>
        <v>399</v>
      </c>
      <c r="J74" s="24">
        <f>SUM($C51:J51)</f>
        <v>612</v>
      </c>
    </row>
    <row r="75" spans="2:10" ht="15" x14ac:dyDescent="0.15">
      <c r="B75" s="36" t="s">
        <v>95</v>
      </c>
      <c r="C75" s="24">
        <f>SUM($C52:C52)</f>
        <v>10</v>
      </c>
      <c r="D75" s="24">
        <f>SUM($C52:D52)</f>
        <v>24</v>
      </c>
      <c r="E75" s="24">
        <f>SUM($C52:E52)</f>
        <v>47</v>
      </c>
      <c r="F75" s="24">
        <f>SUM($C52:F52)</f>
        <v>86</v>
      </c>
      <c r="G75" s="24">
        <f>SUM($C52:G52)</f>
        <v>150</v>
      </c>
      <c r="H75" s="24">
        <f>SUM($C52:H52)</f>
        <v>250</v>
      </c>
      <c r="I75" s="24">
        <f>SUM($C52:I52)</f>
        <v>399</v>
      </c>
      <c r="J75" s="24">
        <f>SUM($C52:J52)</f>
        <v>612</v>
      </c>
    </row>
    <row r="76" spans="2:10" ht="15" x14ac:dyDescent="0.15">
      <c r="B76" s="36" t="s">
        <v>96</v>
      </c>
      <c r="C76" s="24">
        <f>SUM($C53:C53)</f>
        <v>10</v>
      </c>
      <c r="D76" s="24">
        <f>SUM($C53:D53)</f>
        <v>24</v>
      </c>
      <c r="E76" s="24">
        <f>SUM($C53:E53)</f>
        <v>47</v>
      </c>
      <c r="F76" s="24">
        <f>SUM($C53:F53)</f>
        <v>86</v>
      </c>
      <c r="G76" s="24">
        <f>SUM($C53:G53)</f>
        <v>150</v>
      </c>
      <c r="H76" s="24">
        <f>SUM($C53:H53)</f>
        <v>250</v>
      </c>
      <c r="I76" s="24">
        <f>SUM($C53:I53)</f>
        <v>399</v>
      </c>
      <c r="J76" s="24">
        <f>SUM($C53:J53)</f>
        <v>612</v>
      </c>
    </row>
    <row r="77" spans="2:10" ht="15" x14ac:dyDescent="0.15">
      <c r="B77" s="36" t="s">
        <v>97</v>
      </c>
      <c r="C77" s="24">
        <f>SUM($C54:C54)</f>
        <v>10</v>
      </c>
      <c r="D77" s="24">
        <f>SUM($C54:D54)</f>
        <v>24</v>
      </c>
      <c r="E77" s="24">
        <f>SUM($C54:E54)</f>
        <v>47</v>
      </c>
      <c r="F77" s="24">
        <f>SUM($C54:F54)</f>
        <v>86</v>
      </c>
      <c r="G77" s="24">
        <f>SUM($C54:G54)</f>
        <v>150</v>
      </c>
      <c r="H77" s="24">
        <f>SUM($C54:H54)</f>
        <v>250</v>
      </c>
      <c r="I77" s="24">
        <f>SUM($C54:I54)</f>
        <v>399</v>
      </c>
      <c r="J77" s="24">
        <f>SUM($C54:J54)</f>
        <v>612</v>
      </c>
    </row>
    <row r="78" spans="2:10" ht="15" x14ac:dyDescent="0.15">
      <c r="B78" s="36" t="s">
        <v>98</v>
      </c>
      <c r="C78" s="24">
        <f>SUM($C55:C55)</f>
        <v>10</v>
      </c>
      <c r="D78" s="24">
        <f>SUM($C55:D55)</f>
        <v>24</v>
      </c>
      <c r="E78" s="24">
        <f>SUM($C55:E55)</f>
        <v>47</v>
      </c>
      <c r="F78" s="24">
        <f>SUM($C55:F55)</f>
        <v>86</v>
      </c>
      <c r="G78" s="24">
        <f>SUM($C55:G55)</f>
        <v>150</v>
      </c>
      <c r="H78" s="24">
        <f>SUM($C55:H55)</f>
        <v>250</v>
      </c>
      <c r="I78" s="24">
        <f>SUM($C55:I55)</f>
        <v>399</v>
      </c>
      <c r="J78" s="24">
        <f>SUM($C55:J55)</f>
        <v>612</v>
      </c>
    </row>
    <row r="79" spans="2:10" ht="15" x14ac:dyDescent="0.15">
      <c r="B79" s="36" t="s">
        <v>99</v>
      </c>
      <c r="C79" s="24">
        <f>SUM($C56:C56)</f>
        <v>10</v>
      </c>
      <c r="D79" s="24">
        <f>SUM($C56:D56)</f>
        <v>24</v>
      </c>
      <c r="E79" s="24">
        <f>SUM($C56:E56)</f>
        <v>47</v>
      </c>
      <c r="F79" s="24">
        <f>SUM($C56:F56)</f>
        <v>86</v>
      </c>
      <c r="G79" s="24">
        <f>SUM($C56:G56)</f>
        <v>150</v>
      </c>
      <c r="H79" s="24">
        <f>SUM($C56:H56)</f>
        <v>250</v>
      </c>
      <c r="I79" s="24">
        <f>SUM($C56:I56)</f>
        <v>399</v>
      </c>
      <c r="J79" s="24">
        <f>SUM($C56:J56)</f>
        <v>612</v>
      </c>
    </row>
    <row r="80" spans="2:10" ht="15" x14ac:dyDescent="0.15">
      <c r="B80" s="36" t="s">
        <v>100</v>
      </c>
      <c r="C80" s="24">
        <f>SUM($C57:C57)</f>
        <v>10</v>
      </c>
      <c r="D80" s="24">
        <f>SUM($C57:D57)</f>
        <v>24</v>
      </c>
      <c r="E80" s="24">
        <f>SUM($C57:E57)</f>
        <v>47</v>
      </c>
      <c r="F80" s="24">
        <f>SUM($C57:F57)</f>
        <v>86</v>
      </c>
      <c r="G80" s="24">
        <f>SUM($C57:G57)</f>
        <v>150</v>
      </c>
      <c r="H80" s="24">
        <f>SUM($C57:H57)</f>
        <v>250</v>
      </c>
      <c r="I80" s="24">
        <f>SUM($C57:I57)</f>
        <v>399</v>
      </c>
      <c r="J80" s="24">
        <f>SUM($C57:J57)</f>
        <v>612</v>
      </c>
    </row>
    <row r="81" spans="2:10" ht="15" x14ac:dyDescent="0.15">
      <c r="B81" s="36" t="s">
        <v>101</v>
      </c>
      <c r="C81" s="24">
        <f>SUM($C58:C58)</f>
        <v>10</v>
      </c>
      <c r="D81" s="24">
        <f>SUM($C58:D58)</f>
        <v>24</v>
      </c>
      <c r="E81" s="24">
        <f>SUM($C58:E58)</f>
        <v>47</v>
      </c>
      <c r="F81" s="24">
        <f>SUM($C58:F58)</f>
        <v>86</v>
      </c>
      <c r="G81" s="24">
        <f>SUM($C58:G58)</f>
        <v>150</v>
      </c>
      <c r="H81" s="24">
        <f>SUM($C58:H58)</f>
        <v>250</v>
      </c>
      <c r="I81" s="24">
        <f>SUM($C58:I58)</f>
        <v>399</v>
      </c>
      <c r="J81" s="24">
        <f>SUM($C58:J58)</f>
        <v>612</v>
      </c>
    </row>
    <row r="82" spans="2:10" ht="15" x14ac:dyDescent="0.15">
      <c r="B82" s="25" t="s">
        <v>59</v>
      </c>
      <c r="C82" s="24">
        <f>SUM($C59:C59)</f>
        <v>10</v>
      </c>
      <c r="D82" s="24">
        <f>SUM($C59:D59)</f>
        <v>24</v>
      </c>
      <c r="E82" s="24">
        <f>SUM($C59:E59)</f>
        <v>47</v>
      </c>
      <c r="F82" s="24">
        <f>SUM($C59:F59)</f>
        <v>86</v>
      </c>
      <c r="G82" s="24">
        <f>SUM($C59:G59)</f>
        <v>150</v>
      </c>
      <c r="H82" s="24">
        <f>SUM($C59:H59)</f>
        <v>250</v>
      </c>
      <c r="I82" s="24">
        <f>SUM($C59:I59)</f>
        <v>399</v>
      </c>
      <c r="J82" s="24">
        <f>SUM($C59:J59)</f>
        <v>612</v>
      </c>
    </row>
    <row r="83" spans="2:10" ht="15" x14ac:dyDescent="0.15">
      <c r="B83" s="25" t="s">
        <v>60</v>
      </c>
      <c r="C83" s="24">
        <f>SUM($C60:C60)</f>
        <v>10</v>
      </c>
      <c r="D83" s="24">
        <f>SUM($C60:D60)</f>
        <v>24</v>
      </c>
      <c r="E83" s="24">
        <f>SUM($C60:E60)</f>
        <v>47</v>
      </c>
      <c r="F83" s="24">
        <f>SUM($C60:F60)</f>
        <v>86</v>
      </c>
      <c r="G83" s="24">
        <f>SUM($C60:G60)</f>
        <v>150</v>
      </c>
      <c r="H83" s="24">
        <f>SUM($C60:H60)</f>
        <v>250</v>
      </c>
      <c r="I83" s="24">
        <f>SUM($C60:I60)</f>
        <v>399</v>
      </c>
      <c r="J83" s="24">
        <f>SUM($C60:J60)</f>
        <v>612</v>
      </c>
    </row>
    <row r="84" spans="2:10" ht="15" x14ac:dyDescent="0.15">
      <c r="B84" s="25" t="s">
        <v>61</v>
      </c>
      <c r="C84" s="24">
        <f>SUM($C61:C61)</f>
        <v>10</v>
      </c>
      <c r="D84" s="24">
        <f>SUM($C61:D61)</f>
        <v>24</v>
      </c>
      <c r="E84" s="24">
        <f>SUM($C61:E61)</f>
        <v>47</v>
      </c>
      <c r="F84" s="24">
        <f>SUM($C61:F61)</f>
        <v>86</v>
      </c>
      <c r="G84" s="24">
        <f>SUM($C61:G61)</f>
        <v>150</v>
      </c>
      <c r="H84" s="24">
        <f>SUM($C61:H61)</f>
        <v>250</v>
      </c>
      <c r="I84" s="24">
        <f>SUM($C61:I61)</f>
        <v>399</v>
      </c>
      <c r="J84" s="24">
        <f>SUM($C61:J61)</f>
        <v>612</v>
      </c>
    </row>
    <row r="85" spans="2:10" ht="15" x14ac:dyDescent="0.15">
      <c r="B85" s="25" t="s">
        <v>62</v>
      </c>
      <c r="C85" s="24">
        <f>SUM($C62:C62)</f>
        <v>10</v>
      </c>
      <c r="D85" s="24">
        <f>SUM($C62:D62)</f>
        <v>24</v>
      </c>
      <c r="E85" s="24">
        <f>SUM($C62:E62)</f>
        <v>47</v>
      </c>
      <c r="F85" s="24">
        <f>SUM($C62:F62)</f>
        <v>86</v>
      </c>
      <c r="G85" s="24">
        <f>SUM($C62:G62)</f>
        <v>150</v>
      </c>
      <c r="H85" s="24">
        <f>SUM($C62:H62)</f>
        <v>250</v>
      </c>
      <c r="I85" s="24">
        <f>SUM($C62:I62)</f>
        <v>399</v>
      </c>
      <c r="J85" s="24">
        <f>SUM($C62:J62)</f>
        <v>612</v>
      </c>
    </row>
    <row r="86" spans="2:10" ht="15" x14ac:dyDescent="0.15">
      <c r="B86" s="25" t="s">
        <v>63</v>
      </c>
      <c r="C86" s="24">
        <f>SUM($C63:C63)</f>
        <v>10</v>
      </c>
      <c r="D86" s="24">
        <f>SUM($C63:D63)</f>
        <v>24</v>
      </c>
      <c r="E86" s="24">
        <f>SUM($C63:E63)</f>
        <v>47</v>
      </c>
      <c r="F86" s="24">
        <f>SUM($C63:F63)</f>
        <v>86</v>
      </c>
      <c r="G86" s="24">
        <f>SUM($C63:G63)</f>
        <v>150</v>
      </c>
      <c r="H86" s="24">
        <f>SUM($C63:H63)</f>
        <v>250</v>
      </c>
      <c r="I86" s="24">
        <f>SUM($C63:I63)</f>
        <v>399</v>
      </c>
      <c r="J86" s="24">
        <f>SUM($C63:J63)</f>
        <v>612</v>
      </c>
    </row>
    <row r="87" spans="2:10" ht="15" x14ac:dyDescent="0.15">
      <c r="B87" s="25" t="s">
        <v>64</v>
      </c>
      <c r="C87" s="24">
        <f>SUM($C64:C64)</f>
        <v>10</v>
      </c>
      <c r="D87" s="24">
        <f>SUM($C64:D64)</f>
        <v>24</v>
      </c>
      <c r="E87" s="24">
        <f>SUM($C64:E64)</f>
        <v>47</v>
      </c>
      <c r="F87" s="24">
        <f>SUM($C64:F64)</f>
        <v>86</v>
      </c>
      <c r="G87" s="24">
        <f>SUM($C64:G64)</f>
        <v>150</v>
      </c>
      <c r="H87" s="24">
        <f>SUM($C64:H64)</f>
        <v>250</v>
      </c>
      <c r="I87" s="24">
        <f>SUM($C64:I64)</f>
        <v>399</v>
      </c>
      <c r="J87" s="24">
        <f>SUM($C64:J64)</f>
        <v>612</v>
      </c>
    </row>
    <row r="88" spans="2:10" ht="15" x14ac:dyDescent="0.15">
      <c r="B88" s="25" t="s">
        <v>65</v>
      </c>
      <c r="C88" s="24">
        <f>SUM($C65:C65)</f>
        <v>10</v>
      </c>
      <c r="D88" s="24">
        <f>SUM($C65:D65)</f>
        <v>24</v>
      </c>
      <c r="E88" s="24">
        <f>SUM($C65:E65)</f>
        <v>47</v>
      </c>
      <c r="F88" s="24">
        <f>SUM($C65:F65)</f>
        <v>86</v>
      </c>
      <c r="G88" s="24">
        <f>SUM($C65:G65)</f>
        <v>150</v>
      </c>
      <c r="H88" s="24">
        <f>SUM($C65:H65)</f>
        <v>250</v>
      </c>
      <c r="I88" s="24">
        <f>SUM($C65:I65)</f>
        <v>399</v>
      </c>
      <c r="J88" s="24">
        <f>SUM($C65:J65)</f>
        <v>612</v>
      </c>
    </row>
    <row r="89" spans="2:10" ht="15" x14ac:dyDescent="0.15">
      <c r="B89" s="25" t="s">
        <v>67</v>
      </c>
      <c r="C89" s="24">
        <f>SUM($C66:C66)</f>
        <v>10</v>
      </c>
      <c r="D89" s="24">
        <f>SUM($C66:D66)</f>
        <v>24</v>
      </c>
      <c r="E89" s="24">
        <f>SUM($C66:E66)</f>
        <v>47</v>
      </c>
      <c r="F89" s="24">
        <f>SUM($C66:F66)</f>
        <v>86</v>
      </c>
      <c r="G89" s="24">
        <f>SUM($C66:G66)</f>
        <v>150</v>
      </c>
      <c r="H89" s="24">
        <f>SUM($C66:H66)</f>
        <v>250</v>
      </c>
      <c r="I89" s="24">
        <f>SUM($C66:I66)</f>
        <v>399</v>
      </c>
      <c r="J89" s="24">
        <f>SUM($C66:J66)</f>
        <v>612</v>
      </c>
    </row>
    <row r="90" spans="2:10" ht="15" x14ac:dyDescent="0.15">
      <c r="B90" s="25" t="s">
        <v>68</v>
      </c>
      <c r="C90" s="24">
        <f>SUM($C67:C67)</f>
        <v>10</v>
      </c>
      <c r="D90" s="24">
        <f>SUM($C67:D67)</f>
        <v>24</v>
      </c>
      <c r="E90" s="24">
        <f>SUM($C67:E67)</f>
        <v>47</v>
      </c>
      <c r="F90" s="24">
        <f>SUM($C67:F67)</f>
        <v>86</v>
      </c>
      <c r="G90" s="24">
        <f>SUM($C67:G67)</f>
        <v>150</v>
      </c>
      <c r="H90" s="24">
        <f>SUM($C67:H67)</f>
        <v>250</v>
      </c>
      <c r="I90" s="24">
        <f>SUM($C67:I67)</f>
        <v>399</v>
      </c>
      <c r="J90" s="24">
        <f>SUM($C67:J67)</f>
        <v>612</v>
      </c>
    </row>
    <row r="91" spans="2:10" ht="15" x14ac:dyDescent="0.15">
      <c r="B91" s="25" t="s">
        <v>69</v>
      </c>
      <c r="C91" s="24">
        <f>SUM($C68:C68)</f>
        <v>10</v>
      </c>
      <c r="D91" s="24">
        <f>SUM($C68:D68)</f>
        <v>24</v>
      </c>
      <c r="E91" s="24">
        <f>SUM($C68:E68)</f>
        <v>47</v>
      </c>
      <c r="F91" s="24">
        <f>SUM($C68:F68)</f>
        <v>86</v>
      </c>
      <c r="G91" s="24">
        <f>SUM($C68:G68)</f>
        <v>150</v>
      </c>
      <c r="H91" s="24">
        <f>SUM($C68:H68)</f>
        <v>250</v>
      </c>
      <c r="I91" s="24">
        <f>SUM($C68:I68)</f>
        <v>399</v>
      </c>
      <c r="J91" s="24">
        <f>SUM($C68:J68)</f>
        <v>612</v>
      </c>
    </row>
  </sheetData>
  <phoneticPr fontId="3" type="noConversion"/>
  <conditionalFormatting sqref="C4:I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{AF07CD5B-2754-4122-B9DF-0B9338564D45}</x14:id>
        </ext>
      </extLst>
    </cfRule>
  </conditionalFormatting>
  <conditionalFormatting sqref="K4:L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{852C0D00-345E-4726-B594-4C92C58B860D}</x14:id>
        </ext>
      </extLst>
    </cfRule>
  </conditionalFormatting>
  <conditionalFormatting sqref="J4:J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{D0CC7AD8-FC86-489F-9BEC-8D23BDFECD58}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07CD5B-2754-4122-B9DF-0B9338564D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C4:I13</xm:sqref>
        </x14:conditionalFormatting>
        <x14:conditionalFormatting xmlns:xm="http://schemas.microsoft.com/office/excel/2006/main">
          <x14:cfRule type="dataBar" id="{852C0D00-345E-4726-B594-4C92C58B86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K4:L13</xm:sqref>
        </x14:conditionalFormatting>
        <x14:conditionalFormatting xmlns:xm="http://schemas.microsoft.com/office/excel/2006/main">
          <x14:cfRule type="dataBar" id="{D0CC7AD8-FC86-489F-9BEC-8D23BDFECD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J4:J13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U38"/>
  <sheetViews>
    <sheetView workbookViewId="0">
      <selection activeCell="O6" sqref="O6:O25"/>
    </sheetView>
  </sheetViews>
  <sheetFormatPr defaultRowHeight="12.75" x14ac:dyDescent="0.2"/>
  <cols>
    <col min="1" max="14" width="9" style="1"/>
    <col min="15" max="15" width="37.5" style="1" customWidth="1"/>
    <col min="16" max="16384" width="9" style="1"/>
  </cols>
  <sheetData>
    <row r="1" spans="2:20" ht="13.5" thickBot="1" x14ac:dyDescent="0.25"/>
    <row r="2" spans="2:20" x14ac:dyDescent="0.2">
      <c r="B2" s="5" t="s">
        <v>6</v>
      </c>
      <c r="C2" s="6" t="s">
        <v>8</v>
      </c>
      <c r="D2" s="7" t="s">
        <v>7</v>
      </c>
      <c r="E2" s="6" t="s">
        <v>9</v>
      </c>
      <c r="F2" s="6" t="s">
        <v>23</v>
      </c>
      <c r="G2" s="6" t="s">
        <v>10</v>
      </c>
      <c r="H2" s="6" t="s">
        <v>12</v>
      </c>
      <c r="I2" s="6" t="s">
        <v>13</v>
      </c>
      <c r="J2" s="6" t="s">
        <v>14</v>
      </c>
      <c r="K2" s="8" t="s">
        <v>15</v>
      </c>
    </row>
    <row r="3" spans="2:20" x14ac:dyDescent="0.2">
      <c r="B3" s="9" t="s">
        <v>0</v>
      </c>
      <c r="C3" s="10">
        <v>26</v>
      </c>
      <c r="D3" s="10">
        <v>4</v>
      </c>
      <c r="E3" s="10">
        <v>18</v>
      </c>
      <c r="F3" s="10">
        <v>4</v>
      </c>
      <c r="G3" s="10">
        <v>18</v>
      </c>
      <c r="H3" s="10">
        <v>5</v>
      </c>
      <c r="I3" s="10">
        <v>4</v>
      </c>
      <c r="J3" s="10">
        <v>0</v>
      </c>
      <c r="K3" s="11">
        <v>0</v>
      </c>
      <c r="L3" s="1">
        <f>SUM(C3:K3)</f>
        <v>79</v>
      </c>
    </row>
    <row r="4" spans="2:20" x14ac:dyDescent="0.2">
      <c r="B4" s="9" t="s">
        <v>1</v>
      </c>
      <c r="C4" s="10">
        <v>19</v>
      </c>
      <c r="D4" s="10">
        <v>14</v>
      </c>
      <c r="E4" s="10">
        <v>9</v>
      </c>
      <c r="F4" s="10">
        <v>14</v>
      </c>
      <c r="G4" s="10">
        <v>9</v>
      </c>
      <c r="H4" s="10">
        <v>9</v>
      </c>
      <c r="I4" s="10">
        <v>7</v>
      </c>
      <c r="J4" s="10">
        <v>18</v>
      </c>
      <c r="K4" s="11">
        <v>0</v>
      </c>
      <c r="L4" s="1">
        <f t="shared" ref="L4:L8" si="0">SUM(C4:K4)</f>
        <v>99</v>
      </c>
    </row>
    <row r="5" spans="2:20" x14ac:dyDescent="0.2">
      <c r="B5" s="9" t="s">
        <v>2</v>
      </c>
      <c r="C5" s="10">
        <v>18</v>
      </c>
      <c r="D5" s="10">
        <v>16</v>
      </c>
      <c r="E5" s="10">
        <v>4</v>
      </c>
      <c r="F5" s="10">
        <v>18</v>
      </c>
      <c r="G5" s="10">
        <v>7</v>
      </c>
      <c r="H5" s="10">
        <v>14</v>
      </c>
      <c r="I5" s="10">
        <v>7</v>
      </c>
      <c r="J5" s="10">
        <v>0</v>
      </c>
      <c r="K5" s="11">
        <v>18</v>
      </c>
      <c r="L5" s="1">
        <f t="shared" si="0"/>
        <v>102</v>
      </c>
    </row>
    <row r="6" spans="2:20" ht="15" x14ac:dyDescent="0.2">
      <c r="B6" s="9" t="s">
        <v>3</v>
      </c>
      <c r="C6" s="10">
        <v>24</v>
      </c>
      <c r="D6" s="10">
        <v>2</v>
      </c>
      <c r="E6" s="10">
        <v>18</v>
      </c>
      <c r="F6" s="10">
        <v>23</v>
      </c>
      <c r="G6" s="10">
        <v>11</v>
      </c>
      <c r="H6" s="10">
        <v>11</v>
      </c>
      <c r="I6" s="10">
        <v>5</v>
      </c>
      <c r="J6" s="10">
        <v>0</v>
      </c>
      <c r="K6" s="11">
        <v>0</v>
      </c>
      <c r="L6" s="1">
        <f t="shared" si="0"/>
        <v>94</v>
      </c>
      <c r="M6" s="113" t="s">
        <v>1600</v>
      </c>
      <c r="N6" s="115" t="s">
        <v>24</v>
      </c>
      <c r="O6" s="120" t="s">
        <v>1887</v>
      </c>
    </row>
    <row r="7" spans="2:20" ht="15" x14ac:dyDescent="0.2">
      <c r="B7" s="9" t="s">
        <v>4</v>
      </c>
      <c r="C7" s="10">
        <v>23</v>
      </c>
      <c r="D7" s="10">
        <v>6</v>
      </c>
      <c r="E7" s="10">
        <v>13</v>
      </c>
      <c r="F7" s="10">
        <v>18</v>
      </c>
      <c r="G7" s="10">
        <v>11</v>
      </c>
      <c r="H7" s="10">
        <v>18</v>
      </c>
      <c r="I7" s="10">
        <v>3</v>
      </c>
      <c r="J7" s="10">
        <v>4</v>
      </c>
      <c r="K7" s="11">
        <v>0</v>
      </c>
      <c r="L7" s="1">
        <f t="shared" si="0"/>
        <v>96</v>
      </c>
      <c r="M7" s="113" t="s">
        <v>1641</v>
      </c>
      <c r="N7" s="115" t="s">
        <v>25</v>
      </c>
      <c r="O7" s="120" t="s">
        <v>1888</v>
      </c>
    </row>
    <row r="8" spans="2:20" ht="15.75" thickBot="1" x14ac:dyDescent="0.25">
      <c r="B8" s="12" t="s">
        <v>5</v>
      </c>
      <c r="C8" s="13">
        <v>20</v>
      </c>
      <c r="D8" s="13">
        <v>6</v>
      </c>
      <c r="E8" s="13">
        <v>9</v>
      </c>
      <c r="F8" s="13">
        <v>8</v>
      </c>
      <c r="G8" s="13">
        <v>8</v>
      </c>
      <c r="H8" s="13">
        <v>12</v>
      </c>
      <c r="I8" s="13">
        <v>9</v>
      </c>
      <c r="J8" s="13">
        <v>7</v>
      </c>
      <c r="K8" s="14">
        <v>6</v>
      </c>
      <c r="L8" s="1">
        <f t="shared" si="0"/>
        <v>85</v>
      </c>
      <c r="M8" s="113" t="s">
        <v>1649</v>
      </c>
      <c r="N8" s="115" t="s">
        <v>26</v>
      </c>
      <c r="O8" s="120" t="s">
        <v>1889</v>
      </c>
    </row>
    <row r="9" spans="2:20" ht="15" x14ac:dyDescent="0.2">
      <c r="M9" s="113" t="s">
        <v>1681</v>
      </c>
      <c r="N9" s="115" t="s">
        <v>27</v>
      </c>
      <c r="O9" s="120" t="s">
        <v>1890</v>
      </c>
    </row>
    <row r="10" spans="2:20" ht="15.75" thickBot="1" x14ac:dyDescent="0.25">
      <c r="M10" s="113" t="s">
        <v>1641</v>
      </c>
      <c r="N10" s="115" t="s">
        <v>28</v>
      </c>
      <c r="O10" s="120" t="s">
        <v>1891</v>
      </c>
    </row>
    <row r="11" spans="2:20" ht="15" x14ac:dyDescent="0.2">
      <c r="B11" s="5" t="s">
        <v>16</v>
      </c>
      <c r="C11" s="6" t="s">
        <v>8</v>
      </c>
      <c r="D11" s="7" t="s">
        <v>7</v>
      </c>
      <c r="E11" s="6" t="s">
        <v>9</v>
      </c>
      <c r="F11" s="6" t="s">
        <v>11</v>
      </c>
      <c r="G11" s="6" t="s">
        <v>10</v>
      </c>
      <c r="H11" s="6" t="s">
        <v>12</v>
      </c>
      <c r="I11" s="6" t="s">
        <v>13</v>
      </c>
      <c r="J11" s="6" t="s">
        <v>14</v>
      </c>
      <c r="K11" s="8" t="s">
        <v>15</v>
      </c>
      <c r="M11" s="113" t="s">
        <v>1749</v>
      </c>
      <c r="N11" s="115" t="s">
        <v>29</v>
      </c>
      <c r="O11" s="120" t="s">
        <v>1892</v>
      </c>
    </row>
    <row r="12" spans="2:20" ht="15" x14ac:dyDescent="0.2">
      <c r="B12" s="9" t="s">
        <v>17</v>
      </c>
      <c r="C12" s="10">
        <v>32</v>
      </c>
      <c r="D12" s="10">
        <v>2</v>
      </c>
      <c r="E12" s="10">
        <v>30</v>
      </c>
      <c r="F12" s="10">
        <v>7</v>
      </c>
      <c r="G12" s="10">
        <v>19</v>
      </c>
      <c r="H12" s="10">
        <v>15</v>
      </c>
      <c r="I12" s="10">
        <v>5</v>
      </c>
      <c r="J12" s="10">
        <v>0</v>
      </c>
      <c r="K12" s="11">
        <v>0</v>
      </c>
      <c r="M12" s="113" t="s">
        <v>1649</v>
      </c>
      <c r="N12" s="115" t="s">
        <v>30</v>
      </c>
      <c r="O12" s="120" t="s">
        <v>1893</v>
      </c>
    </row>
    <row r="13" spans="2:20" ht="15" x14ac:dyDescent="0.2">
      <c r="B13" s="9" t="s">
        <v>18</v>
      </c>
      <c r="C13" s="10">
        <v>36</v>
      </c>
      <c r="D13" s="10">
        <v>11</v>
      </c>
      <c r="E13" s="10">
        <v>21</v>
      </c>
      <c r="F13" s="10">
        <v>4</v>
      </c>
      <c r="G13" s="10">
        <v>22</v>
      </c>
      <c r="H13" s="10">
        <v>1</v>
      </c>
      <c r="I13" s="10">
        <v>7</v>
      </c>
      <c r="J13" s="10">
        <v>10</v>
      </c>
      <c r="K13" s="11">
        <v>0</v>
      </c>
      <c r="M13" s="113" t="s">
        <v>1681</v>
      </c>
      <c r="N13" s="115" t="s">
        <v>31</v>
      </c>
      <c r="O13" s="120" t="s">
        <v>1894</v>
      </c>
    </row>
    <row r="14" spans="2:20" ht="15" x14ac:dyDescent="0.2">
      <c r="B14" s="9" t="s">
        <v>19</v>
      </c>
      <c r="C14" s="10">
        <v>32</v>
      </c>
      <c r="D14" s="10">
        <v>14</v>
      </c>
      <c r="E14" s="10">
        <v>21</v>
      </c>
      <c r="F14" s="10">
        <v>10</v>
      </c>
      <c r="G14" s="10">
        <v>15</v>
      </c>
      <c r="H14" s="10">
        <v>7</v>
      </c>
      <c r="I14" s="10">
        <v>11</v>
      </c>
      <c r="J14" s="10">
        <v>32</v>
      </c>
      <c r="K14" s="11">
        <v>14</v>
      </c>
      <c r="M14" s="113" t="s">
        <v>1600</v>
      </c>
      <c r="N14" s="115" t="s">
        <v>32</v>
      </c>
      <c r="O14" s="120" t="s">
        <v>1895</v>
      </c>
    </row>
    <row r="15" spans="2:20" ht="15" x14ac:dyDescent="0.2">
      <c r="B15" s="9" t="s">
        <v>20</v>
      </c>
      <c r="C15" s="10">
        <v>31</v>
      </c>
      <c r="D15" s="10">
        <v>14</v>
      </c>
      <c r="E15" s="10">
        <v>18</v>
      </c>
      <c r="F15" s="10">
        <v>16</v>
      </c>
      <c r="G15" s="10">
        <v>14</v>
      </c>
      <c r="H15" s="10">
        <v>30</v>
      </c>
      <c r="I15" s="10">
        <v>4</v>
      </c>
      <c r="J15" s="10">
        <v>12</v>
      </c>
      <c r="K15" s="11">
        <v>0</v>
      </c>
      <c r="M15" s="113" t="s">
        <v>1747</v>
      </c>
      <c r="N15" s="115" t="s">
        <v>33</v>
      </c>
      <c r="O15" s="120" t="s">
        <v>1896</v>
      </c>
    </row>
    <row r="16" spans="2:20" ht="15" x14ac:dyDescent="0.2">
      <c r="B16" s="9" t="s">
        <v>21</v>
      </c>
      <c r="C16" s="10">
        <v>30</v>
      </c>
      <c r="D16" s="10">
        <v>29</v>
      </c>
      <c r="E16" s="10">
        <v>12</v>
      </c>
      <c r="F16" s="10">
        <v>13</v>
      </c>
      <c r="G16" s="10">
        <v>12</v>
      </c>
      <c r="H16" s="10">
        <v>3</v>
      </c>
      <c r="I16" s="10">
        <v>14</v>
      </c>
      <c r="J16" s="10">
        <v>12</v>
      </c>
      <c r="K16" s="11">
        <v>14</v>
      </c>
      <c r="L16" s="2"/>
      <c r="M16" s="113" t="s">
        <v>1600</v>
      </c>
      <c r="N16" s="115" t="s">
        <v>34</v>
      </c>
      <c r="O16" s="121" t="s">
        <v>1877</v>
      </c>
      <c r="P16" s="2"/>
      <c r="Q16" s="2"/>
      <c r="R16" s="2"/>
      <c r="S16" s="2"/>
      <c r="T16" s="2"/>
    </row>
    <row r="17" spans="2:21" ht="15.75" thickBot="1" x14ac:dyDescent="0.25">
      <c r="B17" s="12" t="s">
        <v>22</v>
      </c>
      <c r="C17" s="13">
        <v>31</v>
      </c>
      <c r="D17" s="13">
        <v>13</v>
      </c>
      <c r="E17" s="13">
        <v>9</v>
      </c>
      <c r="F17" s="13">
        <v>22</v>
      </c>
      <c r="G17" s="13">
        <v>12</v>
      </c>
      <c r="H17" s="13">
        <v>16</v>
      </c>
      <c r="I17" s="13">
        <v>18</v>
      </c>
      <c r="J17" s="13">
        <v>19</v>
      </c>
      <c r="K17" s="14">
        <v>5</v>
      </c>
      <c r="L17" s="3"/>
      <c r="M17" s="113" t="s">
        <v>1649</v>
      </c>
      <c r="N17" s="115" t="s">
        <v>35</v>
      </c>
      <c r="O17" s="121" t="s">
        <v>1878</v>
      </c>
      <c r="P17" s="2"/>
      <c r="Q17" s="2"/>
      <c r="R17" s="2"/>
      <c r="S17" s="2"/>
      <c r="T17" s="2"/>
    </row>
    <row r="18" spans="2:21" ht="15" x14ac:dyDescent="0.2">
      <c r="L18" s="3"/>
      <c r="M18" s="113" t="s">
        <v>1641</v>
      </c>
      <c r="N18" s="115" t="s">
        <v>36</v>
      </c>
      <c r="O18" s="121" t="s">
        <v>1879</v>
      </c>
      <c r="P18" s="2"/>
      <c r="Q18" s="2"/>
      <c r="R18" s="2"/>
      <c r="S18" s="2"/>
      <c r="T18" s="2"/>
    </row>
    <row r="19" spans="2:21" ht="15" x14ac:dyDescent="0.2">
      <c r="L19" s="4"/>
      <c r="M19" s="113" t="s">
        <v>1681</v>
      </c>
      <c r="N19" s="115" t="s">
        <v>37</v>
      </c>
      <c r="O19" s="121" t="s">
        <v>1880</v>
      </c>
      <c r="P19" s="2"/>
      <c r="Q19" s="2"/>
      <c r="R19" s="2"/>
      <c r="S19" s="2"/>
      <c r="T19" s="2"/>
    </row>
    <row r="20" spans="2:21" ht="15" x14ac:dyDescent="0.2">
      <c r="I20" s="2"/>
      <c r="J20" s="2"/>
      <c r="K20" s="2"/>
      <c r="L20" s="2"/>
      <c r="M20" s="113" t="s">
        <v>1749</v>
      </c>
      <c r="N20" s="115" t="s">
        <v>38</v>
      </c>
      <c r="O20" s="121" t="s">
        <v>1881</v>
      </c>
      <c r="P20" s="2"/>
      <c r="Q20" s="2"/>
      <c r="R20" s="2"/>
      <c r="S20" s="2"/>
      <c r="T20" s="2"/>
      <c r="U20" s="2"/>
    </row>
    <row r="21" spans="2:21" ht="15" x14ac:dyDescent="0.2">
      <c r="I21" s="2"/>
      <c r="J21" s="2"/>
      <c r="K21" s="2"/>
      <c r="L21" s="2"/>
      <c r="M21" s="113" t="s">
        <v>1747</v>
      </c>
      <c r="N21" s="115" t="s">
        <v>39</v>
      </c>
      <c r="O21" s="121" t="s">
        <v>1882</v>
      </c>
      <c r="P21" s="2"/>
      <c r="Q21" s="2"/>
      <c r="R21" s="2"/>
      <c r="S21" s="2"/>
      <c r="T21" s="2"/>
      <c r="U21" s="2"/>
    </row>
    <row r="22" spans="2:21" ht="15" x14ac:dyDescent="0.2">
      <c r="I22" s="2"/>
      <c r="J22" s="2"/>
      <c r="K22" s="2"/>
      <c r="L22" s="2"/>
      <c r="M22" s="113" t="s">
        <v>1681</v>
      </c>
      <c r="N22" s="115" t="s">
        <v>40</v>
      </c>
      <c r="O22" s="121" t="s">
        <v>1883</v>
      </c>
      <c r="P22" s="2"/>
      <c r="Q22" s="2"/>
      <c r="R22" s="2"/>
      <c r="S22" s="2"/>
      <c r="T22" s="2"/>
      <c r="U22" s="2"/>
    </row>
    <row r="23" spans="2:21" ht="15" x14ac:dyDescent="0.2">
      <c r="I23" s="2"/>
      <c r="J23" s="2"/>
      <c r="K23" s="2"/>
      <c r="L23" s="2"/>
      <c r="M23" s="113" t="s">
        <v>1649</v>
      </c>
      <c r="N23" s="115" t="s">
        <v>41</v>
      </c>
      <c r="O23" s="121" t="s">
        <v>1884</v>
      </c>
      <c r="P23" s="2"/>
      <c r="Q23" s="2"/>
      <c r="R23" s="2"/>
      <c r="S23" s="2"/>
      <c r="T23" s="2"/>
      <c r="U23" s="2"/>
    </row>
    <row r="24" spans="2:21" ht="15" x14ac:dyDescent="0.2">
      <c r="I24" s="2"/>
      <c r="J24" s="2"/>
      <c r="K24" s="2"/>
      <c r="L24" s="2"/>
      <c r="M24" s="113" t="s">
        <v>1681</v>
      </c>
      <c r="N24" s="115" t="s">
        <v>42</v>
      </c>
      <c r="O24" s="121" t="s">
        <v>1885</v>
      </c>
      <c r="P24" s="2"/>
      <c r="Q24" s="2"/>
      <c r="R24" s="2"/>
      <c r="S24" s="2"/>
      <c r="T24" s="2"/>
      <c r="U24" s="2"/>
    </row>
    <row r="25" spans="2:21" ht="15" x14ac:dyDescent="0.2">
      <c r="I25" s="2"/>
      <c r="J25" s="2"/>
      <c r="K25" s="2"/>
      <c r="L25" s="2"/>
      <c r="M25" s="113" t="s">
        <v>1600</v>
      </c>
      <c r="N25" s="115" t="s">
        <v>43</v>
      </c>
      <c r="O25" s="121" t="s">
        <v>1886</v>
      </c>
      <c r="P25" s="2"/>
      <c r="Q25" s="2"/>
      <c r="R25" s="2"/>
      <c r="S25" s="2"/>
      <c r="T25" s="2"/>
      <c r="U25" s="2"/>
    </row>
    <row r="26" spans="2:21" ht="13.5" x14ac:dyDescent="0.2"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2:21" ht="13.5" x14ac:dyDescent="0.2"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 ht="13.5" x14ac:dyDescent="0.2"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2:21" ht="13.5" x14ac:dyDescent="0.2"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2:21" ht="13.5" x14ac:dyDescent="0.2"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2:21" ht="13.5" x14ac:dyDescent="0.2"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2:21" ht="13.5" x14ac:dyDescent="0.2"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9:21" ht="13.5" x14ac:dyDescent="0.2"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9:21" ht="13.5" x14ac:dyDescent="0.2"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9:21" ht="13.5" x14ac:dyDescent="0.2"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9:21" ht="13.5" x14ac:dyDescent="0.2"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9:21" ht="13.5" x14ac:dyDescent="0.2"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9:21" ht="13.5" x14ac:dyDescent="0.2"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Y75"/>
  <sheetViews>
    <sheetView topLeftCell="H22" workbookViewId="0">
      <selection activeCell="Q43" sqref="Q43"/>
    </sheetView>
  </sheetViews>
  <sheetFormatPr defaultRowHeight="12.75" x14ac:dyDescent="0.2"/>
  <cols>
    <col min="1" max="12" width="9" style="16"/>
    <col min="13" max="13" width="10.375" style="16" customWidth="1"/>
    <col min="14" max="16384" width="9" style="16"/>
  </cols>
  <sheetData>
    <row r="1" spans="5:21" ht="13.5" thickBot="1" x14ac:dyDescent="0.25"/>
    <row r="2" spans="5:21" x14ac:dyDescent="0.2">
      <c r="E2" s="104"/>
      <c r="F2" s="105"/>
      <c r="G2" s="105"/>
      <c r="H2" s="105"/>
      <c r="I2" s="105"/>
      <c r="J2" s="105"/>
      <c r="K2" s="105"/>
      <c r="L2" s="105"/>
      <c r="M2" s="106"/>
    </row>
    <row r="3" spans="5:21" x14ac:dyDescent="0.2">
      <c r="E3" s="107"/>
      <c r="F3" s="108">
        <v>2</v>
      </c>
      <c r="G3" s="108">
        <v>3</v>
      </c>
      <c r="H3" s="108">
        <v>4</v>
      </c>
      <c r="I3" s="108">
        <v>5</v>
      </c>
      <c r="J3" s="108">
        <v>6</v>
      </c>
      <c r="K3" s="108">
        <v>7</v>
      </c>
      <c r="L3" s="108">
        <v>8</v>
      </c>
      <c r="M3" s="109"/>
    </row>
    <row r="4" spans="5:21" x14ac:dyDescent="0.2">
      <c r="E4" s="107"/>
      <c r="F4" s="34" t="s">
        <v>105</v>
      </c>
      <c r="G4" s="34" t="s">
        <v>106</v>
      </c>
      <c r="H4" s="34" t="s">
        <v>108</v>
      </c>
      <c r="I4" s="34" t="s">
        <v>109</v>
      </c>
      <c r="J4" s="34" t="s">
        <v>126</v>
      </c>
      <c r="K4" s="34" t="s">
        <v>110</v>
      </c>
      <c r="L4" s="34" t="s">
        <v>111</v>
      </c>
      <c r="M4" s="109"/>
    </row>
    <row r="5" spans="5:21" x14ac:dyDescent="0.2">
      <c r="E5" s="107"/>
      <c r="F5" s="37">
        <f ca="1">VLOOKUP(职业设计!$C$2,professionGrowP,角色3!F3,FALSE)</f>
        <v>0.1</v>
      </c>
      <c r="G5" s="37">
        <f ca="1">VLOOKUP(职业设计!$C$2,professionGrowP,角色3!G3,FALSE)</f>
        <v>-0.6</v>
      </c>
      <c r="H5" s="37">
        <f ca="1">VLOOKUP(职业设计!$C$2,professionGrowP,角色3!H3,FALSE)</f>
        <v>0.1</v>
      </c>
      <c r="I5" s="37">
        <f ca="1">VLOOKUP(职业设计!$C$2,professionGrowP,角色3!I3,FALSE)</f>
        <v>0</v>
      </c>
      <c r="J5" s="37">
        <f ca="1">VLOOKUP(职业设计!$C$2,professionGrowP,角色3!J3,FALSE)</f>
        <v>-0.3</v>
      </c>
      <c r="K5" s="37">
        <f ca="1">VLOOKUP(职业设计!$C$2,professionGrowP,角色3!K3,FALSE)</f>
        <v>-0.35</v>
      </c>
      <c r="L5" s="37">
        <f ca="1">VLOOKUP(职业设计!$C$2,professionGrowP,角色3!L3,FALSE)</f>
        <v>0</v>
      </c>
      <c r="M5" s="109"/>
    </row>
    <row r="6" spans="5:21" ht="13.5" thickBot="1" x14ac:dyDescent="0.25">
      <c r="E6" s="110"/>
      <c r="F6" s="111"/>
      <c r="G6" s="111"/>
      <c r="H6" s="111"/>
      <c r="I6" s="111"/>
      <c r="J6" s="111"/>
      <c r="K6" s="111"/>
      <c r="L6" s="111"/>
      <c r="M6" s="112"/>
    </row>
    <row r="8" spans="5:21" x14ac:dyDescent="0.2">
      <c r="E8" s="16">
        <v>1</v>
      </c>
      <c r="F8" s="16">
        <v>2</v>
      </c>
      <c r="G8" s="16">
        <v>3</v>
      </c>
      <c r="H8" s="16">
        <v>4</v>
      </c>
      <c r="I8" s="16">
        <v>5</v>
      </c>
      <c r="J8" s="16">
        <v>6</v>
      </c>
      <c r="K8" s="16">
        <v>7</v>
      </c>
      <c r="L8" s="16">
        <v>8</v>
      </c>
      <c r="M8" s="16">
        <v>9</v>
      </c>
      <c r="N8" s="16">
        <v>10</v>
      </c>
      <c r="O8" s="16">
        <v>11</v>
      </c>
      <c r="P8" s="16">
        <v>12</v>
      </c>
      <c r="Q8" s="16">
        <v>13</v>
      </c>
      <c r="R8" s="16">
        <v>14</v>
      </c>
    </row>
    <row r="9" spans="5:21" x14ac:dyDescent="0.2">
      <c r="E9" s="103" t="s">
        <v>1805</v>
      </c>
      <c r="F9" s="34" t="s">
        <v>105</v>
      </c>
      <c r="G9" s="34" t="s">
        <v>106</v>
      </c>
      <c r="H9" s="34" t="s">
        <v>108</v>
      </c>
      <c r="I9" s="34" t="s">
        <v>109</v>
      </c>
      <c r="J9" s="34" t="s">
        <v>126</v>
      </c>
      <c r="K9" s="34" t="s">
        <v>110</v>
      </c>
      <c r="L9" s="34" t="s">
        <v>111</v>
      </c>
      <c r="M9" s="34" t="s">
        <v>1641</v>
      </c>
      <c r="N9" s="34" t="s">
        <v>1746</v>
      </c>
      <c r="O9" s="34" t="s">
        <v>1747</v>
      </c>
      <c r="P9" s="34" t="s">
        <v>1748</v>
      </c>
      <c r="Q9" s="34" t="s">
        <v>1749</v>
      </c>
      <c r="R9" s="34" t="s">
        <v>1750</v>
      </c>
    </row>
    <row r="10" spans="5:21" ht="15" x14ac:dyDescent="0.3">
      <c r="E10" s="37" t="s">
        <v>93</v>
      </c>
      <c r="F10" s="37">
        <v>0.1</v>
      </c>
      <c r="G10" s="37">
        <v>-0.6</v>
      </c>
      <c r="H10" s="37">
        <v>0.1</v>
      </c>
      <c r="I10" s="37">
        <v>0</v>
      </c>
      <c r="J10" s="37">
        <v>-0.3</v>
      </c>
      <c r="K10" s="37">
        <v>-0.35</v>
      </c>
      <c r="L10" s="37">
        <v>0</v>
      </c>
      <c r="M10" s="37">
        <v>0</v>
      </c>
      <c r="N10" s="37">
        <v>0.15</v>
      </c>
      <c r="O10" s="37">
        <v>-0.3</v>
      </c>
      <c r="P10" s="37">
        <v>0.15</v>
      </c>
      <c r="Q10" s="37">
        <v>0</v>
      </c>
      <c r="R10" s="37">
        <v>0</v>
      </c>
      <c r="U10" s="38" t="s">
        <v>1636</v>
      </c>
    </row>
    <row r="11" spans="5:21" ht="15" x14ac:dyDescent="0.3">
      <c r="E11" s="37" t="s">
        <v>94</v>
      </c>
      <c r="F11" s="37">
        <v>0</v>
      </c>
      <c r="G11" s="37">
        <v>-0.5</v>
      </c>
      <c r="H11" s="37">
        <v>0</v>
      </c>
      <c r="I11" s="37">
        <v>-0.1</v>
      </c>
      <c r="J11" s="37">
        <v>-0.2</v>
      </c>
      <c r="K11" s="37">
        <v>0.15</v>
      </c>
      <c r="L11" s="37">
        <v>0</v>
      </c>
      <c r="M11" s="37">
        <v>0.15</v>
      </c>
      <c r="N11" s="37">
        <v>-0.3</v>
      </c>
      <c r="O11" s="37">
        <v>0</v>
      </c>
      <c r="P11" s="37">
        <v>0</v>
      </c>
      <c r="Q11" s="37">
        <v>0</v>
      </c>
      <c r="R11" s="37">
        <v>0.15</v>
      </c>
      <c r="U11" s="38" t="s">
        <v>1646</v>
      </c>
    </row>
    <row r="12" spans="5:21" x14ac:dyDescent="0.2">
      <c r="E12" s="37" t="s">
        <v>125</v>
      </c>
      <c r="F12" s="37">
        <v>-0.4</v>
      </c>
      <c r="G12" s="37">
        <v>0.1</v>
      </c>
      <c r="H12" s="37">
        <v>-0.4</v>
      </c>
      <c r="I12" s="37">
        <v>-0.4</v>
      </c>
      <c r="J12" s="37">
        <v>0.2</v>
      </c>
      <c r="K12" s="37">
        <v>-0.05</v>
      </c>
      <c r="L12" s="37">
        <v>0.1</v>
      </c>
      <c r="M12" s="37">
        <v>0.15</v>
      </c>
      <c r="N12" s="37">
        <v>0.3</v>
      </c>
      <c r="O12" s="37">
        <v>0</v>
      </c>
      <c r="P12" s="37">
        <v>-0.3</v>
      </c>
      <c r="Q12" s="37">
        <v>0</v>
      </c>
      <c r="R12" s="37">
        <v>0.15</v>
      </c>
      <c r="U12" s="38" t="s">
        <v>1751</v>
      </c>
    </row>
    <row r="13" spans="5:21" ht="15" x14ac:dyDescent="0.3">
      <c r="E13" s="37" t="s">
        <v>95</v>
      </c>
      <c r="F13" s="37">
        <v>-0.2</v>
      </c>
      <c r="G13" s="37">
        <v>0</v>
      </c>
      <c r="H13" s="37">
        <v>-0.2</v>
      </c>
      <c r="I13" s="37">
        <v>-0.3</v>
      </c>
      <c r="J13" s="37">
        <v>0.1</v>
      </c>
      <c r="K13" s="37">
        <v>-0.1</v>
      </c>
      <c r="L13" s="37">
        <v>0</v>
      </c>
      <c r="M13" s="37">
        <v>-0.3</v>
      </c>
      <c r="N13" s="37">
        <v>0</v>
      </c>
      <c r="O13" s="37">
        <v>0</v>
      </c>
      <c r="P13" s="37">
        <v>0</v>
      </c>
      <c r="Q13" s="37">
        <v>0.15</v>
      </c>
      <c r="R13" s="37">
        <v>0.15</v>
      </c>
      <c r="U13" s="38" t="s">
        <v>1681</v>
      </c>
    </row>
    <row r="14" spans="5:21" ht="15" x14ac:dyDescent="0.3">
      <c r="E14" s="37" t="s">
        <v>96</v>
      </c>
      <c r="F14" s="37">
        <v>-0.3</v>
      </c>
      <c r="G14" s="37">
        <v>-0.2</v>
      </c>
      <c r="H14" s="37">
        <v>-0.3</v>
      </c>
      <c r="I14" s="37">
        <v>-0.4</v>
      </c>
      <c r="J14" s="37">
        <v>0</v>
      </c>
      <c r="K14" s="37">
        <v>0.3</v>
      </c>
      <c r="L14" s="37">
        <v>0.1</v>
      </c>
      <c r="M14" s="37">
        <v>0.15</v>
      </c>
      <c r="N14" s="37">
        <v>-0.3</v>
      </c>
      <c r="O14" s="37">
        <v>0</v>
      </c>
      <c r="P14" s="37">
        <v>0</v>
      </c>
      <c r="Q14" s="37">
        <v>0</v>
      </c>
      <c r="R14" s="37">
        <v>0.15</v>
      </c>
      <c r="U14" s="38" t="s">
        <v>1641</v>
      </c>
    </row>
    <row r="15" spans="5:21" ht="15" x14ac:dyDescent="0.3">
      <c r="E15" s="37" t="s">
        <v>97</v>
      </c>
      <c r="F15" s="37">
        <v>-0.1</v>
      </c>
      <c r="G15" s="37">
        <v>-0.4</v>
      </c>
      <c r="H15" s="37">
        <v>-0.1</v>
      </c>
      <c r="I15" s="37">
        <v>-0.3</v>
      </c>
      <c r="J15" s="37">
        <v>-0.1</v>
      </c>
      <c r="K15" s="37">
        <v>0.2</v>
      </c>
      <c r="L15" s="37">
        <v>-0.2</v>
      </c>
      <c r="M15" s="37">
        <v>0</v>
      </c>
      <c r="N15" s="37">
        <v>0</v>
      </c>
      <c r="O15" s="37">
        <v>0.15</v>
      </c>
      <c r="P15" s="37">
        <v>0</v>
      </c>
      <c r="Q15" s="37">
        <v>0.15</v>
      </c>
      <c r="R15" s="37">
        <v>-0.3</v>
      </c>
      <c r="U15" s="38" t="s">
        <v>1752</v>
      </c>
    </row>
    <row r="16" spans="5:21" ht="15" x14ac:dyDescent="0.3">
      <c r="E16" s="37" t="s">
        <v>98</v>
      </c>
      <c r="F16" s="37">
        <v>-0.2</v>
      </c>
      <c r="G16" s="37">
        <v>-0.3</v>
      </c>
      <c r="H16" s="37">
        <v>-0.15</v>
      </c>
      <c r="I16" s="37">
        <v>-0.2</v>
      </c>
      <c r="J16" s="37">
        <v>0</v>
      </c>
      <c r="K16" s="37">
        <v>0</v>
      </c>
      <c r="L16" s="37">
        <v>0</v>
      </c>
      <c r="M16" s="37">
        <v>0.15</v>
      </c>
      <c r="N16" s="37">
        <v>0.15</v>
      </c>
      <c r="O16" s="37">
        <v>0</v>
      </c>
      <c r="P16" s="37">
        <v>-0.3</v>
      </c>
      <c r="Q16" s="37">
        <v>0</v>
      </c>
      <c r="R16" s="37">
        <v>0</v>
      </c>
      <c r="U16" s="38" t="s">
        <v>1649</v>
      </c>
    </row>
    <row r="17" spans="5:25" ht="15" x14ac:dyDescent="0.3">
      <c r="E17" s="37" t="s">
        <v>99</v>
      </c>
      <c r="F17" s="37">
        <v>-0.2</v>
      </c>
      <c r="G17" s="37">
        <v>0</v>
      </c>
      <c r="H17" s="37">
        <v>-0.25</v>
      </c>
      <c r="I17" s="37">
        <v>-0.15</v>
      </c>
      <c r="J17" s="37">
        <v>0.2</v>
      </c>
      <c r="K17" s="37">
        <v>-0.1</v>
      </c>
      <c r="L17" s="37">
        <v>0.1</v>
      </c>
      <c r="M17" s="37">
        <v>-0.3</v>
      </c>
      <c r="N17" s="37">
        <v>0</v>
      </c>
      <c r="O17" s="37">
        <v>0</v>
      </c>
      <c r="P17" s="37">
        <v>0</v>
      </c>
      <c r="Q17" s="37">
        <v>0.15</v>
      </c>
      <c r="R17" s="37">
        <v>0.15</v>
      </c>
      <c r="U17" s="38" t="s">
        <v>1681</v>
      </c>
    </row>
    <row r="18" spans="5:25" ht="15" x14ac:dyDescent="0.3">
      <c r="E18" s="37" t="s">
        <v>100</v>
      </c>
      <c r="F18" s="37">
        <v>-0.3</v>
      </c>
      <c r="G18" s="37">
        <v>-0.4</v>
      </c>
      <c r="H18" s="37">
        <v>-0.3</v>
      </c>
      <c r="I18" s="37">
        <v>-0.4</v>
      </c>
      <c r="J18" s="37">
        <v>-0.2</v>
      </c>
      <c r="K18" s="37">
        <v>-0.3</v>
      </c>
      <c r="L18" s="37">
        <v>0.05</v>
      </c>
      <c r="M18" s="37">
        <v>0</v>
      </c>
      <c r="N18" s="37">
        <v>0.15</v>
      </c>
      <c r="O18" s="37">
        <v>-0.3</v>
      </c>
      <c r="P18" s="37">
        <v>0.15</v>
      </c>
      <c r="Q18" s="37">
        <v>0</v>
      </c>
      <c r="R18" s="37">
        <v>0</v>
      </c>
      <c r="U18" s="38" t="s">
        <v>1759</v>
      </c>
    </row>
    <row r="19" spans="5:25" ht="15" x14ac:dyDescent="0.3">
      <c r="E19" s="37" t="s">
        <v>101</v>
      </c>
      <c r="F19" s="37">
        <v>0.15</v>
      </c>
      <c r="G19" s="37">
        <v>-0.2</v>
      </c>
      <c r="H19" s="37">
        <v>0</v>
      </c>
      <c r="I19" s="37">
        <v>0.1</v>
      </c>
      <c r="J19" s="37">
        <v>-0.1</v>
      </c>
      <c r="K19" s="37">
        <v>0.05</v>
      </c>
      <c r="L19" s="37">
        <v>0</v>
      </c>
      <c r="M19" s="37">
        <v>0</v>
      </c>
      <c r="N19" s="37">
        <v>0</v>
      </c>
      <c r="O19" s="37">
        <v>0.15</v>
      </c>
      <c r="P19" s="37">
        <v>0.15</v>
      </c>
      <c r="Q19" s="37">
        <v>-0.3</v>
      </c>
      <c r="R19" s="37">
        <v>0</v>
      </c>
      <c r="U19" s="38" t="s">
        <v>1753</v>
      </c>
    </row>
    <row r="20" spans="5:25" ht="15" x14ac:dyDescent="0.3">
      <c r="E20" s="37" t="s">
        <v>59</v>
      </c>
      <c r="F20" s="37">
        <v>0.2</v>
      </c>
      <c r="G20" s="37">
        <v>-0.4</v>
      </c>
      <c r="H20" s="37">
        <v>0.15</v>
      </c>
      <c r="I20" s="37">
        <v>0.1</v>
      </c>
      <c r="J20" s="37">
        <v>-0.2</v>
      </c>
      <c r="K20" s="37">
        <v>0.1</v>
      </c>
      <c r="L20" s="37">
        <v>0</v>
      </c>
      <c r="M20" s="37">
        <f>M10+M11</f>
        <v>0.15</v>
      </c>
      <c r="N20" s="37">
        <f t="shared" ref="N20:R20" si="0">N10+N11</f>
        <v>-0.15</v>
      </c>
      <c r="O20" s="37">
        <f t="shared" si="0"/>
        <v>-0.3</v>
      </c>
      <c r="P20" s="37">
        <f t="shared" si="0"/>
        <v>0.15</v>
      </c>
      <c r="Q20" s="37">
        <f t="shared" si="0"/>
        <v>0</v>
      </c>
      <c r="R20" s="37">
        <f t="shared" si="0"/>
        <v>0.15</v>
      </c>
      <c r="U20" s="38" t="s">
        <v>1754</v>
      </c>
    </row>
    <row r="21" spans="5:25" ht="15" x14ac:dyDescent="0.3">
      <c r="E21" s="37" t="s">
        <v>60</v>
      </c>
      <c r="F21" s="37">
        <v>-0.1</v>
      </c>
      <c r="G21" s="37">
        <v>0.1</v>
      </c>
      <c r="H21" s="37">
        <v>0.05</v>
      </c>
      <c r="I21" s="37">
        <v>-0.15</v>
      </c>
      <c r="J21" s="37">
        <v>0</v>
      </c>
      <c r="K21" s="37">
        <v>-0.1</v>
      </c>
      <c r="L21" s="37">
        <v>0</v>
      </c>
      <c r="M21" s="37">
        <f>M10+M12</f>
        <v>0.15</v>
      </c>
      <c r="N21" s="37">
        <f t="shared" ref="N21:R21" si="1">N10+N12</f>
        <v>0.44999999999999996</v>
      </c>
      <c r="O21" s="37">
        <f t="shared" si="1"/>
        <v>-0.3</v>
      </c>
      <c r="P21" s="37">
        <f t="shared" si="1"/>
        <v>-0.15</v>
      </c>
      <c r="Q21" s="37">
        <f t="shared" si="1"/>
        <v>0</v>
      </c>
      <c r="R21" s="37">
        <f t="shared" si="1"/>
        <v>0.15</v>
      </c>
      <c r="U21" s="38" t="s">
        <v>1755</v>
      </c>
    </row>
    <row r="22" spans="5:25" ht="15" x14ac:dyDescent="0.3">
      <c r="E22" s="37" t="s">
        <v>61</v>
      </c>
      <c r="F22" s="37">
        <v>0</v>
      </c>
      <c r="G22" s="37">
        <v>0</v>
      </c>
      <c r="H22" s="37">
        <v>0.1</v>
      </c>
      <c r="I22" s="37">
        <v>0</v>
      </c>
      <c r="J22" s="37">
        <v>0.15</v>
      </c>
      <c r="K22" s="37">
        <v>0.15</v>
      </c>
      <c r="L22" s="37">
        <v>0</v>
      </c>
      <c r="M22" s="37">
        <f>M11+M13</f>
        <v>-0.15</v>
      </c>
      <c r="N22" s="37">
        <f t="shared" ref="N22:R22" si="2">N11+N13</f>
        <v>-0.3</v>
      </c>
      <c r="O22" s="37">
        <f t="shared" si="2"/>
        <v>0</v>
      </c>
      <c r="P22" s="37">
        <f t="shared" si="2"/>
        <v>0</v>
      </c>
      <c r="Q22" s="37">
        <f t="shared" si="2"/>
        <v>0.15</v>
      </c>
      <c r="R22" s="37">
        <f t="shared" si="2"/>
        <v>0.3</v>
      </c>
      <c r="U22" s="38" t="s">
        <v>1756</v>
      </c>
    </row>
    <row r="23" spans="5:25" ht="15" x14ac:dyDescent="0.3">
      <c r="E23" s="37" t="s">
        <v>62</v>
      </c>
      <c r="F23" s="37">
        <v>-0.2</v>
      </c>
      <c r="G23" s="37">
        <v>0.2</v>
      </c>
      <c r="H23" s="37">
        <v>-0.3</v>
      </c>
      <c r="I23" s="37">
        <v>-0.2</v>
      </c>
      <c r="J23" s="37">
        <v>0.2</v>
      </c>
      <c r="K23" s="37">
        <v>0.05</v>
      </c>
      <c r="L23" s="37">
        <v>0</v>
      </c>
      <c r="M23" s="37">
        <f>M17+M16</f>
        <v>-0.15</v>
      </c>
      <c r="N23" s="37">
        <f t="shared" ref="N23:R23" si="3">N17+N16</f>
        <v>0.15</v>
      </c>
      <c r="O23" s="37">
        <f t="shared" si="3"/>
        <v>0</v>
      </c>
      <c r="P23" s="37">
        <f t="shared" si="3"/>
        <v>-0.3</v>
      </c>
      <c r="Q23" s="37">
        <f t="shared" si="3"/>
        <v>0.15</v>
      </c>
      <c r="R23" s="37">
        <f t="shared" si="3"/>
        <v>0.15</v>
      </c>
      <c r="U23" s="38" t="s">
        <v>1757</v>
      </c>
    </row>
    <row r="24" spans="5:25" ht="15" x14ac:dyDescent="0.3">
      <c r="E24" s="37" t="s">
        <v>63</v>
      </c>
      <c r="F24" s="37">
        <v>-0.05</v>
      </c>
      <c r="G24" s="37">
        <v>-0.05</v>
      </c>
      <c r="H24" s="37">
        <v>0</v>
      </c>
      <c r="I24" s="37">
        <v>0</v>
      </c>
      <c r="J24" s="37">
        <v>0.2</v>
      </c>
      <c r="K24" s="37">
        <v>0.1</v>
      </c>
      <c r="L24" s="37">
        <v>0.05</v>
      </c>
      <c r="M24" s="37">
        <f>M12+M15</f>
        <v>0.15</v>
      </c>
      <c r="N24" s="37">
        <f t="shared" ref="N24:R24" si="4">N12+N15</f>
        <v>0.3</v>
      </c>
      <c r="O24" s="37">
        <f t="shared" si="4"/>
        <v>0.15</v>
      </c>
      <c r="P24" s="37">
        <f t="shared" si="4"/>
        <v>-0.3</v>
      </c>
      <c r="Q24" s="37">
        <f t="shared" si="4"/>
        <v>0.15</v>
      </c>
      <c r="R24" s="37">
        <f t="shared" si="4"/>
        <v>-0.15</v>
      </c>
      <c r="U24" s="38" t="s">
        <v>1761</v>
      </c>
    </row>
    <row r="25" spans="5:25" ht="15" x14ac:dyDescent="0.3">
      <c r="E25" s="37" t="s">
        <v>64</v>
      </c>
      <c r="F25" s="37">
        <v>0.05</v>
      </c>
      <c r="G25" s="37">
        <v>-0.1</v>
      </c>
      <c r="H25" s="37">
        <v>0.1</v>
      </c>
      <c r="I25" s="37">
        <v>0.2</v>
      </c>
      <c r="J25" s="37">
        <v>-0.1</v>
      </c>
      <c r="K25" s="37">
        <v>0.1</v>
      </c>
      <c r="L25" s="37">
        <v>0</v>
      </c>
      <c r="M25" s="37">
        <f>M15+M19</f>
        <v>0</v>
      </c>
      <c r="N25" s="37">
        <f t="shared" ref="N25:R25" si="5">N15+N19</f>
        <v>0</v>
      </c>
      <c r="O25" s="37">
        <f t="shared" si="5"/>
        <v>0.3</v>
      </c>
      <c r="P25" s="37">
        <f t="shared" si="5"/>
        <v>0.15</v>
      </c>
      <c r="Q25" s="37">
        <f t="shared" si="5"/>
        <v>-0.15</v>
      </c>
      <c r="R25" s="37">
        <f t="shared" si="5"/>
        <v>-0.3</v>
      </c>
      <c r="U25" s="38" t="s">
        <v>1758</v>
      </c>
    </row>
    <row r="26" spans="5:25" ht="15" x14ac:dyDescent="0.3">
      <c r="E26" s="37" t="s">
        <v>65</v>
      </c>
      <c r="F26" s="37">
        <v>-0.2</v>
      </c>
      <c r="G26" s="37">
        <v>-0.1</v>
      </c>
      <c r="H26" s="37">
        <v>-0.2</v>
      </c>
      <c r="I26" s="37">
        <v>-0.1</v>
      </c>
      <c r="J26" s="37">
        <v>0</v>
      </c>
      <c r="K26" s="37">
        <v>-0.1</v>
      </c>
      <c r="L26" s="37">
        <v>0.15</v>
      </c>
      <c r="M26" s="37">
        <f>M11+M10+M17</f>
        <v>-0.15</v>
      </c>
      <c r="N26" s="37">
        <f t="shared" ref="N26:R26" si="6">N11+N10+N17</f>
        <v>-0.15</v>
      </c>
      <c r="O26" s="37">
        <f t="shared" si="6"/>
        <v>-0.3</v>
      </c>
      <c r="P26" s="37">
        <f t="shared" si="6"/>
        <v>0.15</v>
      </c>
      <c r="Q26" s="37">
        <f t="shared" si="6"/>
        <v>0.15</v>
      </c>
      <c r="R26" s="37">
        <f t="shared" si="6"/>
        <v>0.3</v>
      </c>
      <c r="U26" s="38" t="s">
        <v>1760</v>
      </c>
    </row>
    <row r="27" spans="5:25" ht="15" x14ac:dyDescent="0.3">
      <c r="E27" s="37" t="s">
        <v>67</v>
      </c>
      <c r="F27" s="37">
        <v>-0.1</v>
      </c>
      <c r="G27" s="37">
        <v>0.2</v>
      </c>
      <c r="H27" s="37">
        <v>-0.1</v>
      </c>
      <c r="I27" s="37">
        <v>-0.1</v>
      </c>
      <c r="J27" s="37">
        <v>0.2</v>
      </c>
      <c r="K27" s="37">
        <v>0.15</v>
      </c>
      <c r="L27" s="37">
        <v>0</v>
      </c>
      <c r="M27" s="37">
        <f>M11+M13+M10+M16</f>
        <v>0</v>
      </c>
      <c r="N27" s="37">
        <f t="shared" ref="N27:R27" si="7">N11+N13+N10+N16</f>
        <v>0</v>
      </c>
      <c r="O27" s="37">
        <f t="shared" si="7"/>
        <v>-0.3</v>
      </c>
      <c r="P27" s="37">
        <f t="shared" si="7"/>
        <v>-0.15</v>
      </c>
      <c r="Q27" s="37">
        <f t="shared" si="7"/>
        <v>0.15</v>
      </c>
      <c r="R27" s="37">
        <f t="shared" si="7"/>
        <v>0.3</v>
      </c>
      <c r="U27" s="38" t="s">
        <v>1762</v>
      </c>
    </row>
    <row r="28" spans="5:25" ht="15" x14ac:dyDescent="0.3">
      <c r="E28" s="37" t="s">
        <v>68</v>
      </c>
      <c r="F28" s="37">
        <v>0.1</v>
      </c>
      <c r="G28" s="37">
        <v>-0.1</v>
      </c>
      <c r="H28" s="37">
        <v>0.25</v>
      </c>
      <c r="I28" s="37">
        <v>0.05</v>
      </c>
      <c r="J28" s="37">
        <v>0</v>
      </c>
      <c r="K28" s="37">
        <v>0.1</v>
      </c>
      <c r="L28" s="37">
        <v>0</v>
      </c>
      <c r="M28" s="37">
        <f>M10+M11+M13</f>
        <v>-0.15</v>
      </c>
      <c r="N28" s="37">
        <f t="shared" ref="N28:R28" si="8">N10+N11+N13</f>
        <v>-0.15</v>
      </c>
      <c r="O28" s="37">
        <f t="shared" si="8"/>
        <v>-0.3</v>
      </c>
      <c r="P28" s="37">
        <f t="shared" si="8"/>
        <v>0.15</v>
      </c>
      <c r="Q28" s="37">
        <f t="shared" si="8"/>
        <v>0.15</v>
      </c>
      <c r="R28" s="37">
        <f t="shared" si="8"/>
        <v>0.3</v>
      </c>
      <c r="U28" s="38" t="s">
        <v>1763</v>
      </c>
    </row>
    <row r="29" spans="5:25" ht="15" x14ac:dyDescent="0.3">
      <c r="E29" s="37" t="s">
        <v>69</v>
      </c>
      <c r="F29" s="37">
        <v>0.1</v>
      </c>
      <c r="G29" s="37">
        <v>0.1</v>
      </c>
      <c r="H29" s="37">
        <v>0.1</v>
      </c>
      <c r="I29" s="37">
        <v>0</v>
      </c>
      <c r="J29" s="37">
        <v>0.1</v>
      </c>
      <c r="K29" s="37">
        <v>0</v>
      </c>
      <c r="L29" s="37">
        <v>0.1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U29" s="38" t="s">
        <v>1764</v>
      </c>
    </row>
    <row r="32" spans="5:25" x14ac:dyDescent="0.2">
      <c r="E32" s="103" t="s">
        <v>2137</v>
      </c>
      <c r="F32" s="34" t="s">
        <v>105</v>
      </c>
      <c r="G32" s="34" t="s">
        <v>45</v>
      </c>
      <c r="H32" s="34" t="s">
        <v>9</v>
      </c>
      <c r="I32" s="34" t="s">
        <v>109</v>
      </c>
      <c r="J32" s="34" t="s">
        <v>126</v>
      </c>
      <c r="K32" s="34" t="s">
        <v>110</v>
      </c>
      <c r="L32" s="34" t="s">
        <v>111</v>
      </c>
      <c r="N32" s="103" t="s">
        <v>1806</v>
      </c>
      <c r="O32" s="37"/>
      <c r="R32" s="103" t="s">
        <v>2136</v>
      </c>
      <c r="S32" s="34" t="s">
        <v>105</v>
      </c>
      <c r="T32" s="34" t="s">
        <v>45</v>
      </c>
      <c r="U32" s="34" t="s">
        <v>9</v>
      </c>
      <c r="V32" s="34" t="s">
        <v>109</v>
      </c>
      <c r="W32" s="34" t="s">
        <v>126</v>
      </c>
      <c r="X32" s="34" t="s">
        <v>110</v>
      </c>
      <c r="Y32" s="34" t="s">
        <v>111</v>
      </c>
    </row>
    <row r="33" spans="5:25" ht="15" x14ac:dyDescent="0.3">
      <c r="E33" s="37" t="s">
        <v>93</v>
      </c>
      <c r="F33" s="37">
        <v>0.3</v>
      </c>
      <c r="G33" s="37">
        <v>0</v>
      </c>
      <c r="H33" s="37">
        <v>-0.1</v>
      </c>
      <c r="I33" s="37">
        <v>0.1</v>
      </c>
      <c r="J33" s="37">
        <v>-0.8</v>
      </c>
      <c r="K33" s="37">
        <v>0</v>
      </c>
      <c r="L33" s="37">
        <v>0</v>
      </c>
      <c r="N33" s="37" t="s">
        <v>93</v>
      </c>
      <c r="O33" s="113" t="s">
        <v>1636</v>
      </c>
      <c r="P33" s="16" t="s">
        <v>1989</v>
      </c>
      <c r="R33" s="37" t="s">
        <v>93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</row>
    <row r="34" spans="5:25" ht="15" x14ac:dyDescent="0.3">
      <c r="E34" s="37" t="s">
        <v>94</v>
      </c>
      <c r="F34" s="37">
        <v>0.2</v>
      </c>
      <c r="G34" s="37">
        <v>0</v>
      </c>
      <c r="H34" s="37">
        <v>0</v>
      </c>
      <c r="I34" s="37">
        <v>0</v>
      </c>
      <c r="J34" s="37">
        <v>-0.8</v>
      </c>
      <c r="K34" s="37">
        <v>0</v>
      </c>
      <c r="L34" s="37">
        <v>0</v>
      </c>
      <c r="N34" s="37" t="s">
        <v>94</v>
      </c>
      <c r="O34" s="113" t="s">
        <v>1641</v>
      </c>
      <c r="P34" s="16" t="s">
        <v>1990</v>
      </c>
      <c r="R34" s="37" t="s">
        <v>94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</row>
    <row r="35" spans="5:25" x14ac:dyDescent="0.2">
      <c r="E35" s="37" t="s">
        <v>125</v>
      </c>
      <c r="F35" s="37">
        <v>0.2</v>
      </c>
      <c r="G35" s="37">
        <v>0</v>
      </c>
      <c r="H35" s="37">
        <v>-0.5</v>
      </c>
      <c r="I35" s="37">
        <v>0</v>
      </c>
      <c r="J35" s="37">
        <v>1.5</v>
      </c>
      <c r="K35" s="37">
        <v>0</v>
      </c>
      <c r="L35" s="37">
        <v>0</v>
      </c>
      <c r="N35" s="37" t="s">
        <v>125</v>
      </c>
      <c r="O35" s="113" t="s">
        <v>1649</v>
      </c>
      <c r="P35" s="16" t="s">
        <v>1991</v>
      </c>
      <c r="R35" s="37" t="s">
        <v>125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</row>
    <row r="36" spans="5:25" ht="15" x14ac:dyDescent="0.3">
      <c r="E36" s="37" t="s">
        <v>95</v>
      </c>
      <c r="F36" s="37">
        <v>0.2</v>
      </c>
      <c r="G36" s="37">
        <v>0</v>
      </c>
      <c r="H36" s="37">
        <v>-0.3</v>
      </c>
      <c r="I36" s="37">
        <v>0</v>
      </c>
      <c r="J36" s="37">
        <v>1.2</v>
      </c>
      <c r="K36" s="37">
        <v>0</v>
      </c>
      <c r="L36" s="37">
        <v>0</v>
      </c>
      <c r="N36" s="37" t="s">
        <v>95</v>
      </c>
      <c r="O36" s="113" t="s">
        <v>1681</v>
      </c>
      <c r="P36" s="16" t="s">
        <v>1992</v>
      </c>
      <c r="R36" s="37" t="s">
        <v>95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</row>
    <row r="37" spans="5:25" ht="15" x14ac:dyDescent="0.3">
      <c r="E37" s="37" t="s">
        <v>96</v>
      </c>
      <c r="F37" s="37">
        <v>0.2</v>
      </c>
      <c r="G37" s="37">
        <v>0</v>
      </c>
      <c r="H37" s="37">
        <v>-0.3</v>
      </c>
      <c r="I37" s="37">
        <v>0</v>
      </c>
      <c r="J37" s="37">
        <v>0.5</v>
      </c>
      <c r="K37" s="37">
        <v>0.2</v>
      </c>
      <c r="L37" s="37">
        <v>0</v>
      </c>
      <c r="N37" s="37" t="s">
        <v>96</v>
      </c>
      <c r="O37" s="113" t="s">
        <v>1641</v>
      </c>
      <c r="P37" s="16" t="s">
        <v>1995</v>
      </c>
      <c r="R37" s="37" t="s">
        <v>96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</row>
    <row r="38" spans="5:25" ht="15" x14ac:dyDescent="0.3">
      <c r="E38" s="37" t="s">
        <v>97</v>
      </c>
      <c r="F38" s="37">
        <v>0.2</v>
      </c>
      <c r="G38" s="37">
        <v>0</v>
      </c>
      <c r="H38" s="37">
        <v>-0.2</v>
      </c>
      <c r="I38" s="37">
        <v>0</v>
      </c>
      <c r="J38" s="37">
        <v>0</v>
      </c>
      <c r="K38" s="37">
        <v>0.15</v>
      </c>
      <c r="L38" s="37">
        <v>0.2</v>
      </c>
      <c r="N38" s="37" t="s">
        <v>97</v>
      </c>
      <c r="O38" s="113" t="s">
        <v>1752</v>
      </c>
      <c r="P38" s="16" t="s">
        <v>1994</v>
      </c>
      <c r="R38" s="37" t="s">
        <v>97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</row>
    <row r="39" spans="5:25" ht="15" x14ac:dyDescent="0.3">
      <c r="E39" s="37" t="s">
        <v>98</v>
      </c>
      <c r="F39" s="37">
        <v>0.2</v>
      </c>
      <c r="G39" s="37">
        <v>0</v>
      </c>
      <c r="H39" s="37">
        <v>0</v>
      </c>
      <c r="I39" s="37">
        <v>0</v>
      </c>
      <c r="J39" s="37">
        <v>1.2</v>
      </c>
      <c r="K39" s="37">
        <v>0</v>
      </c>
      <c r="L39" s="37">
        <v>0.2</v>
      </c>
      <c r="N39" s="37" t="s">
        <v>98</v>
      </c>
      <c r="O39" s="113" t="s">
        <v>1649</v>
      </c>
      <c r="P39" s="16" t="s">
        <v>1997</v>
      </c>
      <c r="R39" s="37" t="s">
        <v>98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</row>
    <row r="40" spans="5:25" ht="15" x14ac:dyDescent="0.3">
      <c r="E40" s="37" t="s">
        <v>99</v>
      </c>
      <c r="F40" s="37">
        <v>0.2</v>
      </c>
      <c r="G40" s="37">
        <v>0</v>
      </c>
      <c r="H40" s="37">
        <v>0</v>
      </c>
      <c r="I40" s="37">
        <v>0</v>
      </c>
      <c r="J40" s="37">
        <v>1.2</v>
      </c>
      <c r="K40" s="37">
        <v>0</v>
      </c>
      <c r="L40" s="37">
        <v>0.15</v>
      </c>
      <c r="N40" s="37" t="s">
        <v>99</v>
      </c>
      <c r="O40" s="113" t="s">
        <v>1681</v>
      </c>
      <c r="P40" s="16" t="s">
        <v>1998</v>
      </c>
      <c r="R40" s="37" t="s">
        <v>99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0</v>
      </c>
    </row>
    <row r="41" spans="5:25" ht="15" x14ac:dyDescent="0.3">
      <c r="E41" s="37" t="s">
        <v>100</v>
      </c>
      <c r="F41" s="37">
        <v>0.3</v>
      </c>
      <c r="G41" s="37">
        <v>0.1</v>
      </c>
      <c r="H41" s="37">
        <v>0.1</v>
      </c>
      <c r="I41" s="37">
        <v>0.1</v>
      </c>
      <c r="J41" s="37">
        <v>1.2</v>
      </c>
      <c r="K41" s="37">
        <v>0</v>
      </c>
      <c r="L41" s="37">
        <v>0.3</v>
      </c>
      <c r="N41" s="37" t="s">
        <v>100</v>
      </c>
      <c r="O41" s="113" t="s">
        <v>1759</v>
      </c>
      <c r="P41" s="16" t="s">
        <v>1996</v>
      </c>
      <c r="R41" s="37" t="s">
        <v>100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</row>
    <row r="42" spans="5:25" ht="15" x14ac:dyDescent="0.3">
      <c r="E42" s="37" t="s">
        <v>101</v>
      </c>
      <c r="F42" s="37">
        <v>0.2</v>
      </c>
      <c r="G42" s="37">
        <v>0</v>
      </c>
      <c r="H42" s="37">
        <v>0</v>
      </c>
      <c r="I42" s="37">
        <v>0</v>
      </c>
      <c r="J42" s="37">
        <v>0</v>
      </c>
      <c r="K42" s="37">
        <v>0.1</v>
      </c>
      <c r="L42" s="37">
        <v>0</v>
      </c>
      <c r="N42" s="37" t="s">
        <v>101</v>
      </c>
      <c r="O42" s="113" t="s">
        <v>1753</v>
      </c>
      <c r="P42" s="16" t="s">
        <v>1993</v>
      </c>
      <c r="R42" s="37" t="s">
        <v>101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</row>
    <row r="43" spans="5:25" ht="15" x14ac:dyDescent="0.3">
      <c r="E43" s="37" t="s">
        <v>59</v>
      </c>
      <c r="F43" s="37">
        <v>0.2</v>
      </c>
      <c r="G43" s="37">
        <v>0</v>
      </c>
      <c r="H43" s="37">
        <v>0.1</v>
      </c>
      <c r="I43" s="37">
        <v>0</v>
      </c>
      <c r="J43" s="37">
        <v>0</v>
      </c>
      <c r="K43" s="37">
        <v>0.1</v>
      </c>
      <c r="L43" s="37">
        <v>0</v>
      </c>
      <c r="N43" s="37" t="s">
        <v>59</v>
      </c>
      <c r="O43" s="113" t="s">
        <v>1759</v>
      </c>
      <c r="P43" s="16" t="s">
        <v>2001</v>
      </c>
      <c r="R43" s="37" t="s">
        <v>59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</row>
    <row r="44" spans="5:25" ht="15" x14ac:dyDescent="0.3">
      <c r="E44" s="37" t="s">
        <v>60</v>
      </c>
      <c r="F44" s="37">
        <v>0.2</v>
      </c>
      <c r="G44" s="37">
        <v>0.1</v>
      </c>
      <c r="H44" s="37">
        <v>0</v>
      </c>
      <c r="I44" s="37">
        <v>0</v>
      </c>
      <c r="J44" s="37">
        <v>1.5</v>
      </c>
      <c r="K44" s="37">
        <v>0</v>
      </c>
      <c r="L44" s="37">
        <v>0</v>
      </c>
      <c r="N44" s="37" t="s">
        <v>60</v>
      </c>
      <c r="O44" s="113" t="s">
        <v>1649</v>
      </c>
      <c r="P44" s="16" t="s">
        <v>2000</v>
      </c>
      <c r="R44" s="37" t="s">
        <v>60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</row>
    <row r="45" spans="5:25" ht="15" x14ac:dyDescent="0.3">
      <c r="E45" s="37" t="s">
        <v>61</v>
      </c>
      <c r="F45" s="37">
        <v>0.3</v>
      </c>
      <c r="G45" s="37">
        <v>0.1</v>
      </c>
      <c r="H45" s="37">
        <v>0</v>
      </c>
      <c r="I45" s="37">
        <v>0</v>
      </c>
      <c r="J45" s="37">
        <v>0.8</v>
      </c>
      <c r="K45" s="37">
        <v>0</v>
      </c>
      <c r="L45" s="37">
        <v>0</v>
      </c>
      <c r="N45" s="37" t="s">
        <v>61</v>
      </c>
      <c r="O45" s="113" t="s">
        <v>1641</v>
      </c>
      <c r="P45" s="16" t="s">
        <v>1999</v>
      </c>
      <c r="R45" s="37" t="s">
        <v>61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</row>
    <row r="46" spans="5:25" ht="15" x14ac:dyDescent="0.3">
      <c r="E46" s="37" t="s">
        <v>62</v>
      </c>
      <c r="F46" s="37">
        <v>0.25</v>
      </c>
      <c r="G46" s="37">
        <v>0.05</v>
      </c>
      <c r="H46" s="37">
        <v>0.05</v>
      </c>
      <c r="I46" s="37">
        <v>0.05</v>
      </c>
      <c r="J46" s="37">
        <v>1.5</v>
      </c>
      <c r="K46" s="37">
        <v>0.05</v>
      </c>
      <c r="L46" s="37">
        <v>0.05</v>
      </c>
      <c r="N46" s="37" t="s">
        <v>62</v>
      </c>
      <c r="O46" s="113" t="s">
        <v>1681</v>
      </c>
      <c r="P46" s="16" t="s">
        <v>2002</v>
      </c>
      <c r="R46" s="37" t="s">
        <v>62</v>
      </c>
      <c r="S46" s="3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</row>
    <row r="47" spans="5:25" ht="15" x14ac:dyDescent="0.3">
      <c r="E47" s="37" t="s">
        <v>63</v>
      </c>
      <c r="F47" s="37">
        <v>0.2</v>
      </c>
      <c r="G47" s="37">
        <v>0.05</v>
      </c>
      <c r="H47" s="37">
        <v>0</v>
      </c>
      <c r="I47" s="37">
        <v>0</v>
      </c>
      <c r="J47" s="37">
        <v>0</v>
      </c>
      <c r="K47" s="37">
        <v>0.3</v>
      </c>
      <c r="L47" s="37">
        <v>0</v>
      </c>
      <c r="N47" s="37" t="s">
        <v>63</v>
      </c>
      <c r="O47" s="113" t="s">
        <v>1752</v>
      </c>
      <c r="P47" s="16" t="s">
        <v>2003</v>
      </c>
      <c r="R47" s="37" t="s">
        <v>63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</row>
    <row r="48" spans="5:25" ht="15" x14ac:dyDescent="0.3">
      <c r="E48" s="37" t="s">
        <v>64</v>
      </c>
      <c r="F48" s="37">
        <v>0.2</v>
      </c>
      <c r="G48" s="37">
        <v>0</v>
      </c>
      <c r="H48" s="37">
        <v>0.1</v>
      </c>
      <c r="I48" s="37">
        <v>0</v>
      </c>
      <c r="J48" s="37">
        <v>0</v>
      </c>
      <c r="K48" s="37">
        <v>0</v>
      </c>
      <c r="L48" s="37">
        <v>0.2</v>
      </c>
      <c r="N48" s="37" t="s">
        <v>64</v>
      </c>
      <c r="O48" s="113" t="s">
        <v>1753</v>
      </c>
      <c r="P48" s="16" t="s">
        <v>2004</v>
      </c>
      <c r="R48" s="37" t="s">
        <v>64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</row>
    <row r="49" spans="5:25" ht="15" x14ac:dyDescent="0.3">
      <c r="E49" s="37" t="s">
        <v>65</v>
      </c>
      <c r="F49" s="37">
        <v>0.25</v>
      </c>
      <c r="G49" s="37">
        <v>0.05</v>
      </c>
      <c r="H49" s="37">
        <v>0.05</v>
      </c>
      <c r="I49" s="37">
        <v>0.05</v>
      </c>
      <c r="J49" s="37">
        <v>1</v>
      </c>
      <c r="K49" s="37">
        <v>0.05</v>
      </c>
      <c r="L49" s="37">
        <v>0.05</v>
      </c>
      <c r="N49" s="37" t="s">
        <v>65</v>
      </c>
      <c r="O49" s="113" t="s">
        <v>1681</v>
      </c>
      <c r="P49" s="16" t="s">
        <v>2005</v>
      </c>
      <c r="R49" s="37" t="s">
        <v>65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</row>
    <row r="50" spans="5:25" ht="15" x14ac:dyDescent="0.3">
      <c r="E50" s="37" t="s">
        <v>67</v>
      </c>
      <c r="F50" s="37">
        <v>0.2</v>
      </c>
      <c r="G50" s="37">
        <v>0</v>
      </c>
      <c r="H50" s="37">
        <v>-0.1</v>
      </c>
      <c r="I50" s="37">
        <v>0</v>
      </c>
      <c r="J50" s="37">
        <v>1.5</v>
      </c>
      <c r="K50" s="37">
        <v>0</v>
      </c>
      <c r="L50" s="37">
        <v>0</v>
      </c>
      <c r="N50" s="37" t="s">
        <v>67</v>
      </c>
      <c r="O50" s="113" t="s">
        <v>1751</v>
      </c>
      <c r="P50" s="16" t="s">
        <v>2006</v>
      </c>
      <c r="R50" s="37" t="s">
        <v>67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</row>
    <row r="51" spans="5:25" ht="15" x14ac:dyDescent="0.3">
      <c r="E51" s="37" t="s">
        <v>68</v>
      </c>
      <c r="F51" s="37">
        <v>0.3</v>
      </c>
      <c r="G51" s="37">
        <v>0.05</v>
      </c>
      <c r="H51" s="37">
        <v>0.05</v>
      </c>
      <c r="I51" s="37">
        <v>0.1</v>
      </c>
      <c r="J51" s="37">
        <v>0</v>
      </c>
      <c r="K51" s="37">
        <v>0.05</v>
      </c>
      <c r="L51" s="37">
        <v>0.05</v>
      </c>
      <c r="N51" s="37" t="s">
        <v>68</v>
      </c>
      <c r="O51" s="113" t="s">
        <v>1681</v>
      </c>
      <c r="P51" s="16" t="s">
        <v>2007</v>
      </c>
      <c r="R51" s="37" t="s">
        <v>68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</row>
    <row r="52" spans="5:25" ht="15" x14ac:dyDescent="0.3">
      <c r="E52" s="37" t="s">
        <v>69</v>
      </c>
      <c r="F52" s="37">
        <v>0.25</v>
      </c>
      <c r="G52" s="37">
        <v>0.05</v>
      </c>
      <c r="H52" s="37">
        <v>0.05</v>
      </c>
      <c r="I52" s="37">
        <v>0.05</v>
      </c>
      <c r="J52" s="37">
        <v>0.5</v>
      </c>
      <c r="K52" s="37">
        <v>0.05</v>
      </c>
      <c r="L52" s="37">
        <v>0.05</v>
      </c>
      <c r="N52" s="37" t="s">
        <v>69</v>
      </c>
      <c r="O52" s="113" t="s">
        <v>1759</v>
      </c>
      <c r="P52" s="16" t="s">
        <v>2008</v>
      </c>
      <c r="R52" s="37" t="s">
        <v>69</v>
      </c>
      <c r="S52" s="37">
        <v>0</v>
      </c>
      <c r="T52" s="37">
        <v>0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</row>
    <row r="54" spans="5:25" x14ac:dyDescent="0.2">
      <c r="F54" s="16">
        <v>2</v>
      </c>
      <c r="G54" s="16">
        <v>3</v>
      </c>
      <c r="H54" s="16">
        <v>4</v>
      </c>
      <c r="I54" s="16">
        <v>5</v>
      </c>
      <c r="J54" s="16">
        <v>6</v>
      </c>
      <c r="K54" s="16">
        <v>7</v>
      </c>
      <c r="L54" s="16">
        <v>8</v>
      </c>
    </row>
    <row r="55" spans="5:25" x14ac:dyDescent="0.2">
      <c r="E55" s="103" t="s">
        <v>1924</v>
      </c>
      <c r="F55" s="34" t="s">
        <v>1916</v>
      </c>
      <c r="G55" s="34" t="s">
        <v>1917</v>
      </c>
      <c r="H55" s="34" t="s">
        <v>1918</v>
      </c>
      <c r="I55" s="34" t="s">
        <v>1919</v>
      </c>
      <c r="J55" s="34" t="s">
        <v>1920</v>
      </c>
      <c r="K55" s="34" t="s">
        <v>1921</v>
      </c>
      <c r="L55" s="34" t="s">
        <v>1922</v>
      </c>
      <c r="M55" s="125" t="s">
        <v>1975</v>
      </c>
    </row>
    <row r="56" spans="5:25" x14ac:dyDescent="0.2">
      <c r="E56" s="37" t="s">
        <v>24</v>
      </c>
      <c r="F56" s="124">
        <f t="shared" ref="F56:L65" si="9">(1+F10)*VLOOKUP("下级职业",professionGrow,F$54,FALSE)</f>
        <v>5.5</v>
      </c>
      <c r="G56" s="124">
        <f t="shared" si="9"/>
        <v>1.6</v>
      </c>
      <c r="H56" s="124">
        <f t="shared" si="9"/>
        <v>4.4000000000000004</v>
      </c>
      <c r="I56" s="124">
        <f t="shared" si="9"/>
        <v>4</v>
      </c>
      <c r="J56" s="124">
        <f t="shared" si="9"/>
        <v>2.8</v>
      </c>
      <c r="K56" s="124">
        <f t="shared" si="9"/>
        <v>1.9500000000000002</v>
      </c>
      <c r="L56" s="124">
        <f t="shared" si="9"/>
        <v>2</v>
      </c>
      <c r="M56" s="16">
        <v>0.1</v>
      </c>
    </row>
    <row r="57" spans="5:25" x14ac:dyDescent="0.2">
      <c r="E57" s="37" t="s">
        <v>25</v>
      </c>
      <c r="F57" s="124">
        <f t="shared" si="9"/>
        <v>5</v>
      </c>
      <c r="G57" s="124">
        <f t="shared" si="9"/>
        <v>2</v>
      </c>
      <c r="H57" s="124">
        <f t="shared" si="9"/>
        <v>4</v>
      </c>
      <c r="I57" s="124">
        <f t="shared" si="9"/>
        <v>3.6</v>
      </c>
      <c r="J57" s="124">
        <f t="shared" si="9"/>
        <v>3.2</v>
      </c>
      <c r="K57" s="124">
        <f t="shared" si="9"/>
        <v>3.4499999999999997</v>
      </c>
      <c r="L57" s="124">
        <f t="shared" si="9"/>
        <v>2</v>
      </c>
      <c r="M57" s="16">
        <v>0.1</v>
      </c>
    </row>
    <row r="58" spans="5:25" x14ac:dyDescent="0.2">
      <c r="E58" s="37" t="s">
        <v>1923</v>
      </c>
      <c r="F58" s="124">
        <f t="shared" si="9"/>
        <v>3</v>
      </c>
      <c r="G58" s="124">
        <f t="shared" si="9"/>
        <v>4.4000000000000004</v>
      </c>
      <c r="H58" s="124">
        <f t="shared" si="9"/>
        <v>2.4</v>
      </c>
      <c r="I58" s="124">
        <f t="shared" si="9"/>
        <v>2.4</v>
      </c>
      <c r="J58" s="124">
        <f t="shared" si="9"/>
        <v>4.8</v>
      </c>
      <c r="K58" s="124">
        <f t="shared" si="9"/>
        <v>2.8499999999999996</v>
      </c>
      <c r="L58" s="124">
        <f t="shared" si="9"/>
        <v>2.2000000000000002</v>
      </c>
      <c r="M58" s="16">
        <v>0.1</v>
      </c>
    </row>
    <row r="59" spans="5:25" x14ac:dyDescent="0.2">
      <c r="E59" s="37" t="s">
        <v>27</v>
      </c>
      <c r="F59" s="124">
        <f t="shared" si="9"/>
        <v>4</v>
      </c>
      <c r="G59" s="124">
        <f t="shared" si="9"/>
        <v>4</v>
      </c>
      <c r="H59" s="124">
        <f t="shared" si="9"/>
        <v>3.2</v>
      </c>
      <c r="I59" s="124">
        <f t="shared" si="9"/>
        <v>2.8</v>
      </c>
      <c r="J59" s="124">
        <f t="shared" si="9"/>
        <v>4.4000000000000004</v>
      </c>
      <c r="K59" s="124">
        <f t="shared" si="9"/>
        <v>2.7</v>
      </c>
      <c r="L59" s="124">
        <f t="shared" si="9"/>
        <v>2</v>
      </c>
      <c r="M59" s="16">
        <v>0.1</v>
      </c>
      <c r="T59" s="16">
        <f>30/(30+120)</f>
        <v>0.2</v>
      </c>
    </row>
    <row r="60" spans="5:25" x14ac:dyDescent="0.2">
      <c r="E60" s="37" t="s">
        <v>28</v>
      </c>
      <c r="F60" s="124">
        <f t="shared" si="9"/>
        <v>3.5</v>
      </c>
      <c r="G60" s="124">
        <f t="shared" si="9"/>
        <v>3.2</v>
      </c>
      <c r="H60" s="124">
        <f t="shared" si="9"/>
        <v>2.8</v>
      </c>
      <c r="I60" s="124">
        <f t="shared" si="9"/>
        <v>2.4</v>
      </c>
      <c r="J60" s="124">
        <f t="shared" si="9"/>
        <v>4</v>
      </c>
      <c r="K60" s="124">
        <f t="shared" si="9"/>
        <v>3.9000000000000004</v>
      </c>
      <c r="L60" s="124">
        <f t="shared" si="9"/>
        <v>2.2000000000000002</v>
      </c>
      <c r="M60" s="16">
        <v>0.1</v>
      </c>
      <c r="T60" s="16">
        <f>15/99</f>
        <v>0.15151515151515152</v>
      </c>
    </row>
    <row r="61" spans="5:25" x14ac:dyDescent="0.2">
      <c r="E61" s="37" t="s">
        <v>29</v>
      </c>
      <c r="F61" s="124">
        <f t="shared" si="9"/>
        <v>4.5</v>
      </c>
      <c r="G61" s="124">
        <f t="shared" si="9"/>
        <v>2.4</v>
      </c>
      <c r="H61" s="124">
        <f t="shared" si="9"/>
        <v>3.6</v>
      </c>
      <c r="I61" s="124">
        <f t="shared" si="9"/>
        <v>2.8</v>
      </c>
      <c r="J61" s="124">
        <f t="shared" si="9"/>
        <v>3.6</v>
      </c>
      <c r="K61" s="124">
        <f t="shared" si="9"/>
        <v>3.5999999999999996</v>
      </c>
      <c r="L61" s="124">
        <f t="shared" si="9"/>
        <v>1.6</v>
      </c>
      <c r="M61" s="16">
        <v>0.1</v>
      </c>
    </row>
    <row r="62" spans="5:25" x14ac:dyDescent="0.2">
      <c r="E62" s="37" t="s">
        <v>30</v>
      </c>
      <c r="F62" s="124">
        <f t="shared" si="9"/>
        <v>4</v>
      </c>
      <c r="G62" s="124">
        <f t="shared" si="9"/>
        <v>2.8</v>
      </c>
      <c r="H62" s="124">
        <f t="shared" si="9"/>
        <v>3.4</v>
      </c>
      <c r="I62" s="124">
        <f t="shared" si="9"/>
        <v>3.2</v>
      </c>
      <c r="J62" s="124">
        <f t="shared" si="9"/>
        <v>4</v>
      </c>
      <c r="K62" s="124">
        <f t="shared" si="9"/>
        <v>3</v>
      </c>
      <c r="L62" s="124">
        <f t="shared" si="9"/>
        <v>2</v>
      </c>
      <c r="M62" s="16">
        <v>0.1</v>
      </c>
    </row>
    <row r="63" spans="5:25" x14ac:dyDescent="0.2">
      <c r="E63" s="37" t="s">
        <v>31</v>
      </c>
      <c r="F63" s="124">
        <f t="shared" si="9"/>
        <v>4</v>
      </c>
      <c r="G63" s="124">
        <f t="shared" si="9"/>
        <v>4</v>
      </c>
      <c r="H63" s="124">
        <f t="shared" si="9"/>
        <v>3</v>
      </c>
      <c r="I63" s="124">
        <f t="shared" si="9"/>
        <v>3.4</v>
      </c>
      <c r="J63" s="124">
        <f t="shared" si="9"/>
        <v>4.8</v>
      </c>
      <c r="K63" s="124">
        <f t="shared" si="9"/>
        <v>2.7</v>
      </c>
      <c r="L63" s="124">
        <f t="shared" si="9"/>
        <v>2.2000000000000002</v>
      </c>
      <c r="M63" s="16">
        <v>0.1</v>
      </c>
    </row>
    <row r="64" spans="5:25" x14ac:dyDescent="0.2">
      <c r="E64" s="37" t="s">
        <v>32</v>
      </c>
      <c r="F64" s="124">
        <f t="shared" si="9"/>
        <v>3.5</v>
      </c>
      <c r="G64" s="124">
        <f t="shared" si="9"/>
        <v>2.4</v>
      </c>
      <c r="H64" s="124">
        <f t="shared" si="9"/>
        <v>2.8</v>
      </c>
      <c r="I64" s="124">
        <f t="shared" si="9"/>
        <v>2.4</v>
      </c>
      <c r="J64" s="124">
        <f t="shared" si="9"/>
        <v>3.2</v>
      </c>
      <c r="K64" s="124">
        <f t="shared" si="9"/>
        <v>2.0999999999999996</v>
      </c>
      <c r="L64" s="124">
        <f t="shared" si="9"/>
        <v>2.1</v>
      </c>
      <c r="M64" s="16">
        <v>0.1</v>
      </c>
    </row>
    <row r="65" spans="5:13" x14ac:dyDescent="0.2">
      <c r="E65" s="37" t="s">
        <v>33</v>
      </c>
      <c r="F65" s="124">
        <f t="shared" si="9"/>
        <v>5.75</v>
      </c>
      <c r="G65" s="124">
        <f t="shared" si="9"/>
        <v>3.2</v>
      </c>
      <c r="H65" s="124">
        <f t="shared" si="9"/>
        <v>4</v>
      </c>
      <c r="I65" s="124">
        <f t="shared" si="9"/>
        <v>4.4000000000000004</v>
      </c>
      <c r="J65" s="124">
        <f t="shared" si="9"/>
        <v>3.6</v>
      </c>
      <c r="K65" s="124">
        <f t="shared" si="9"/>
        <v>3.1500000000000004</v>
      </c>
      <c r="L65" s="124">
        <f t="shared" si="9"/>
        <v>2</v>
      </c>
      <c r="M65" s="16">
        <v>0.1</v>
      </c>
    </row>
    <row r="66" spans="5:13" x14ac:dyDescent="0.2">
      <c r="E66" s="37" t="s">
        <v>34</v>
      </c>
      <c r="F66" s="124">
        <f t="shared" ref="F66:L72" si="10">(1+F20)*VLOOKUP("上级职业",professionGrow,F$54,FALSE)</f>
        <v>7.1999999999999993</v>
      </c>
      <c r="G66" s="124">
        <f t="shared" si="10"/>
        <v>2.88</v>
      </c>
      <c r="H66" s="124">
        <f t="shared" si="10"/>
        <v>5.52</v>
      </c>
      <c r="I66" s="124">
        <f t="shared" si="10"/>
        <v>5.28</v>
      </c>
      <c r="J66" s="124">
        <f t="shared" si="10"/>
        <v>3.84</v>
      </c>
      <c r="K66" s="124">
        <f t="shared" si="10"/>
        <v>3.96</v>
      </c>
      <c r="L66" s="124">
        <f t="shared" si="10"/>
        <v>2.4</v>
      </c>
      <c r="M66" s="16">
        <v>0.1</v>
      </c>
    </row>
    <row r="67" spans="5:13" x14ac:dyDescent="0.2">
      <c r="E67" s="37" t="s">
        <v>35</v>
      </c>
      <c r="F67" s="124">
        <f t="shared" si="10"/>
        <v>5.4</v>
      </c>
      <c r="G67" s="124">
        <f t="shared" si="10"/>
        <v>5.28</v>
      </c>
      <c r="H67" s="124">
        <f t="shared" si="10"/>
        <v>5.04</v>
      </c>
      <c r="I67" s="124">
        <f t="shared" si="10"/>
        <v>4.08</v>
      </c>
      <c r="J67" s="124">
        <f t="shared" si="10"/>
        <v>4.8</v>
      </c>
      <c r="K67" s="124">
        <f t="shared" si="10"/>
        <v>3.2399999999999998</v>
      </c>
      <c r="L67" s="124">
        <f t="shared" si="10"/>
        <v>2.4</v>
      </c>
      <c r="M67" s="16">
        <v>0.1</v>
      </c>
    </row>
    <row r="68" spans="5:13" x14ac:dyDescent="0.2">
      <c r="E68" s="37" t="s">
        <v>36</v>
      </c>
      <c r="F68" s="124">
        <f t="shared" si="10"/>
        <v>6</v>
      </c>
      <c r="G68" s="124">
        <f t="shared" si="10"/>
        <v>4.8</v>
      </c>
      <c r="H68" s="124">
        <f t="shared" si="10"/>
        <v>5.28</v>
      </c>
      <c r="I68" s="124">
        <f t="shared" si="10"/>
        <v>4.8</v>
      </c>
      <c r="J68" s="124">
        <f t="shared" si="10"/>
        <v>5.52</v>
      </c>
      <c r="K68" s="124">
        <f t="shared" si="10"/>
        <v>4.1399999999999997</v>
      </c>
      <c r="L68" s="124">
        <f t="shared" si="10"/>
        <v>2.4</v>
      </c>
      <c r="M68" s="16">
        <v>0.1</v>
      </c>
    </row>
    <row r="69" spans="5:13" x14ac:dyDescent="0.2">
      <c r="E69" s="37" t="s">
        <v>37</v>
      </c>
      <c r="F69" s="124">
        <f t="shared" si="10"/>
        <v>4.8000000000000007</v>
      </c>
      <c r="G69" s="124">
        <f t="shared" si="10"/>
        <v>5.76</v>
      </c>
      <c r="H69" s="124">
        <f t="shared" si="10"/>
        <v>3.36</v>
      </c>
      <c r="I69" s="124">
        <f t="shared" si="10"/>
        <v>3.84</v>
      </c>
      <c r="J69" s="124">
        <f t="shared" si="10"/>
        <v>5.76</v>
      </c>
      <c r="K69" s="124">
        <f t="shared" si="10"/>
        <v>3.78</v>
      </c>
      <c r="L69" s="124">
        <f t="shared" si="10"/>
        <v>2.4</v>
      </c>
      <c r="M69" s="16">
        <v>0.1</v>
      </c>
    </row>
    <row r="70" spans="5:13" x14ac:dyDescent="0.2">
      <c r="E70" s="37" t="s">
        <v>38</v>
      </c>
      <c r="F70" s="124">
        <f t="shared" si="10"/>
        <v>5.6999999999999993</v>
      </c>
      <c r="G70" s="124">
        <f t="shared" si="10"/>
        <v>4.5599999999999996</v>
      </c>
      <c r="H70" s="124">
        <f t="shared" si="10"/>
        <v>4.8</v>
      </c>
      <c r="I70" s="124">
        <f t="shared" si="10"/>
        <v>4.8</v>
      </c>
      <c r="J70" s="124">
        <f t="shared" si="10"/>
        <v>5.76</v>
      </c>
      <c r="K70" s="124">
        <f t="shared" si="10"/>
        <v>3.96</v>
      </c>
      <c r="L70" s="124">
        <f t="shared" si="10"/>
        <v>2.52</v>
      </c>
      <c r="M70" s="16">
        <v>0.1</v>
      </c>
    </row>
    <row r="71" spans="5:13" x14ac:dyDescent="0.2">
      <c r="E71" s="37" t="s">
        <v>39</v>
      </c>
      <c r="F71" s="124">
        <f t="shared" si="10"/>
        <v>6.3000000000000007</v>
      </c>
      <c r="G71" s="124">
        <f t="shared" si="10"/>
        <v>4.32</v>
      </c>
      <c r="H71" s="124">
        <f t="shared" si="10"/>
        <v>5.28</v>
      </c>
      <c r="I71" s="124">
        <f t="shared" si="10"/>
        <v>5.76</v>
      </c>
      <c r="J71" s="124">
        <f t="shared" si="10"/>
        <v>4.32</v>
      </c>
      <c r="K71" s="124">
        <f t="shared" si="10"/>
        <v>3.96</v>
      </c>
      <c r="L71" s="124">
        <f t="shared" si="10"/>
        <v>2.4</v>
      </c>
      <c r="M71" s="16">
        <v>0.1</v>
      </c>
    </row>
    <row r="72" spans="5:13" x14ac:dyDescent="0.2">
      <c r="E72" s="37" t="s">
        <v>40</v>
      </c>
      <c r="F72" s="124">
        <f t="shared" si="10"/>
        <v>4.8000000000000007</v>
      </c>
      <c r="G72" s="124">
        <f t="shared" si="10"/>
        <v>4.32</v>
      </c>
      <c r="H72" s="124">
        <f t="shared" si="10"/>
        <v>3.84</v>
      </c>
      <c r="I72" s="124">
        <f t="shared" si="10"/>
        <v>4.32</v>
      </c>
      <c r="J72" s="124">
        <f t="shared" si="10"/>
        <v>4.8</v>
      </c>
      <c r="K72" s="124">
        <f t="shared" si="10"/>
        <v>3.2399999999999998</v>
      </c>
      <c r="L72" s="124">
        <f t="shared" si="10"/>
        <v>2.76</v>
      </c>
      <c r="M72" s="16">
        <v>0.1</v>
      </c>
    </row>
    <row r="73" spans="5:13" x14ac:dyDescent="0.2">
      <c r="E73" s="37" t="s">
        <v>41</v>
      </c>
      <c r="F73" s="124">
        <f t="shared" ref="F73:L75" si="11">(1+F27)*VLOOKUP("终极职业",professionGrow,F$54,FALSE)</f>
        <v>6.4799999999999995</v>
      </c>
      <c r="G73" s="124">
        <f t="shared" si="11"/>
        <v>6.9119999999999999</v>
      </c>
      <c r="H73" s="124">
        <f t="shared" si="11"/>
        <v>5.1840000000000002</v>
      </c>
      <c r="I73" s="124">
        <f t="shared" si="11"/>
        <v>5.1840000000000002</v>
      </c>
      <c r="J73" s="124">
        <f t="shared" si="11"/>
        <v>6.9119999999999999</v>
      </c>
      <c r="K73" s="124">
        <f t="shared" si="11"/>
        <v>4.9679999999999991</v>
      </c>
      <c r="L73" s="124">
        <f t="shared" si="11"/>
        <v>2.88</v>
      </c>
      <c r="M73" s="16">
        <v>0.1</v>
      </c>
    </row>
    <row r="74" spans="5:13" x14ac:dyDescent="0.2">
      <c r="E74" s="37" t="s">
        <v>42</v>
      </c>
      <c r="F74" s="124">
        <f t="shared" si="11"/>
        <v>7.92</v>
      </c>
      <c r="G74" s="124">
        <f t="shared" si="11"/>
        <v>5.1840000000000002</v>
      </c>
      <c r="H74" s="124">
        <f t="shared" si="11"/>
        <v>7.1999999999999993</v>
      </c>
      <c r="I74" s="124">
        <f t="shared" si="11"/>
        <v>6.048</v>
      </c>
      <c r="J74" s="124">
        <f t="shared" si="11"/>
        <v>5.76</v>
      </c>
      <c r="K74" s="124">
        <f t="shared" si="11"/>
        <v>4.7519999999999998</v>
      </c>
      <c r="L74" s="124">
        <f t="shared" si="11"/>
        <v>2.88</v>
      </c>
      <c r="M74" s="16">
        <v>0.1</v>
      </c>
    </row>
    <row r="75" spans="5:13" x14ac:dyDescent="0.2">
      <c r="E75" s="37" t="s">
        <v>43</v>
      </c>
      <c r="F75" s="124">
        <f t="shared" si="11"/>
        <v>7.92</v>
      </c>
      <c r="G75" s="124">
        <f t="shared" si="11"/>
        <v>6.3360000000000003</v>
      </c>
      <c r="H75" s="124">
        <f t="shared" si="11"/>
        <v>6.3360000000000003</v>
      </c>
      <c r="I75" s="124">
        <f t="shared" si="11"/>
        <v>5.76</v>
      </c>
      <c r="J75" s="124">
        <f t="shared" si="11"/>
        <v>6.3360000000000003</v>
      </c>
      <c r="K75" s="124">
        <f t="shared" si="11"/>
        <v>4.3199999999999994</v>
      </c>
      <c r="L75" s="124">
        <f t="shared" si="11"/>
        <v>3.1680000000000001</v>
      </c>
      <c r="M75" s="16">
        <v>0.1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553"/>
  <sheetViews>
    <sheetView topLeftCell="B1" workbookViewId="0">
      <selection activeCell="H30" sqref="H30"/>
    </sheetView>
  </sheetViews>
  <sheetFormatPr defaultRowHeight="13.5" x14ac:dyDescent="0.15"/>
  <cols>
    <col min="10" max="10" width="14.25" customWidth="1"/>
    <col min="13" max="14" width="16.875" customWidth="1"/>
  </cols>
  <sheetData>
    <row r="1" spans="1:14" x14ac:dyDescent="0.15">
      <c r="A1" t="s">
        <v>24</v>
      </c>
    </row>
    <row r="6" spans="1:14" ht="14.25" thickBot="1" x14ac:dyDescent="0.2"/>
    <row r="7" spans="1:14" ht="16.5" thickBot="1" x14ac:dyDescent="0.35">
      <c r="C7" t="s">
        <v>130</v>
      </c>
      <c r="D7">
        <v>1</v>
      </c>
      <c r="E7" s="40" t="s">
        <v>129</v>
      </c>
      <c r="F7" s="42" t="str">
        <f>E7&amp;D7</f>
        <v>战士1</v>
      </c>
      <c r="G7">
        <f ca="1">IF(F7=Player&amp;ProfessionLV,COUNTIF(F$7:F7,Player&amp;ProfessionLV),"")</f>
        <v>1</v>
      </c>
      <c r="H7" s="41" t="str">
        <f>C7</f>
        <v>武器A1</v>
      </c>
      <c r="I7">
        <v>1</v>
      </c>
      <c r="J7" s="39" t="str">
        <f ca="1">IF(ISNA(VLOOKUP(I7,G$7:H$553,2,FALSE)),"",VLOOKUP(I7,G$7:H$553,2,FALSE))</f>
        <v>武器A1</v>
      </c>
      <c r="K7" t="s">
        <v>677</v>
      </c>
      <c r="L7">
        <v>434</v>
      </c>
      <c r="M7" t="str">
        <f ca="1">IF(K7&lt;&gt;"",K7,INDIRECT("L"&amp;(7+COUNTIF(N$7:N7,TRUE))))</f>
        <v>rrrr</v>
      </c>
      <c r="N7" t="b">
        <f>IF(L7&lt;&gt;"",FALSE,TRUE)</f>
        <v>0</v>
      </c>
    </row>
    <row r="8" spans="1:14" ht="16.5" thickBot="1" x14ac:dyDescent="0.35">
      <c r="C8" t="s">
        <v>131</v>
      </c>
      <c r="D8">
        <v>1</v>
      </c>
      <c r="E8" s="37" t="s">
        <v>94</v>
      </c>
      <c r="F8" s="42" t="str">
        <f t="shared" ref="F8:F71" si="0">E8&amp;D8</f>
        <v>武斗家1</v>
      </c>
      <c r="G8" t="str">
        <f ca="1">IF(F8=Player&amp;ProfessionLV,COUNTIF(F$7:F8,Player&amp;ProfessionLV),"")</f>
        <v/>
      </c>
      <c r="H8" s="41" t="str">
        <f t="shared" ref="H8:H71" si="1">C8</f>
        <v>武器A2</v>
      </c>
      <c r="I8">
        <v>2</v>
      </c>
      <c r="J8" s="43" t="str">
        <f t="shared" ref="J8:J46" ca="1" si="2">IF(ISNA(VLOOKUP(I8,G$7:H$553,2,FALSE)),"",VLOOKUP(I8,G$7:H$553,2,FALSE))</f>
        <v/>
      </c>
      <c r="K8" t="s">
        <v>678</v>
      </c>
      <c r="L8">
        <v>2313</v>
      </c>
      <c r="M8" t="str">
        <f ca="1">IF(K8&lt;&gt;"",K8,INDIRECT("L"&amp;(7+COUNTIF(N$7:N8,TRUE))))</f>
        <v>rerere</v>
      </c>
      <c r="N8" t="b">
        <f t="shared" ref="N8:N42" si="3">IF(L8&lt;&gt;"",FALSE,TRUE)</f>
        <v>0</v>
      </c>
    </row>
    <row r="9" spans="1:14" ht="16.5" thickBot="1" x14ac:dyDescent="0.35">
      <c r="C9" t="s">
        <v>132</v>
      </c>
      <c r="D9">
        <v>1</v>
      </c>
      <c r="E9" s="37" t="s">
        <v>125</v>
      </c>
      <c r="F9" s="42" t="str">
        <f t="shared" si="0"/>
        <v>魔法师1</v>
      </c>
      <c r="G9" t="str">
        <f ca="1">IF(F9=Player&amp;ProfessionLV,COUNTIF(F$7:F9,Player&amp;ProfessionLV),"")</f>
        <v/>
      </c>
      <c r="H9" s="41" t="str">
        <f t="shared" si="1"/>
        <v>武器A3</v>
      </c>
      <c r="I9">
        <v>3</v>
      </c>
      <c r="J9" s="43" t="str">
        <f t="shared" ca="1" si="2"/>
        <v/>
      </c>
      <c r="K9" t="s">
        <v>679</v>
      </c>
      <c r="L9">
        <v>31</v>
      </c>
      <c r="M9" t="str">
        <f ca="1">IF(K9&lt;&gt;"",K9,INDIRECT("L"&amp;(7+COUNTIF(N$7:N9,TRUE))))</f>
        <v>er</v>
      </c>
      <c r="N9" t="b">
        <f t="shared" si="3"/>
        <v>0</v>
      </c>
    </row>
    <row r="10" spans="1:14" ht="16.5" thickBot="1" x14ac:dyDescent="0.35">
      <c r="C10" t="s">
        <v>133</v>
      </c>
      <c r="D10">
        <v>1</v>
      </c>
      <c r="E10" s="37" t="s">
        <v>95</v>
      </c>
      <c r="F10" s="42" t="str">
        <f t="shared" si="0"/>
        <v>僧侣1</v>
      </c>
      <c r="G10" t="str">
        <f ca="1">IF(F10=Player&amp;ProfessionLV,COUNTIF(F$7:F10,Player&amp;ProfessionLV),"")</f>
        <v/>
      </c>
      <c r="H10" s="41" t="str">
        <f t="shared" si="1"/>
        <v>武器A4</v>
      </c>
      <c r="I10">
        <v>4</v>
      </c>
      <c r="J10" s="43" t="str">
        <f t="shared" ca="1" si="2"/>
        <v/>
      </c>
      <c r="K10" t="s">
        <v>681</v>
      </c>
      <c r="L10">
        <v>13</v>
      </c>
      <c r="M10" t="str">
        <f ca="1">IF(K10&lt;&gt;"",K10,INDIRECT("L"&amp;(7+COUNTIF(N$7:N10,TRUE))))</f>
        <v>wr</v>
      </c>
      <c r="N10" t="b">
        <f t="shared" si="3"/>
        <v>0</v>
      </c>
    </row>
    <row r="11" spans="1:14" ht="16.5" thickBot="1" x14ac:dyDescent="0.35">
      <c r="C11" t="s">
        <v>134</v>
      </c>
      <c r="D11">
        <v>1</v>
      </c>
      <c r="E11" s="37" t="s">
        <v>96</v>
      </c>
      <c r="F11" s="42" t="str">
        <f t="shared" si="0"/>
        <v>舞师1</v>
      </c>
      <c r="G11" t="str">
        <f ca="1">IF(F11=Player&amp;ProfessionLV,COUNTIF(F$7:F11,Player&amp;ProfessionLV),"")</f>
        <v/>
      </c>
      <c r="H11" s="41" t="str">
        <f t="shared" si="1"/>
        <v>武器A5</v>
      </c>
      <c r="I11">
        <v>5</v>
      </c>
      <c r="J11" s="43" t="str">
        <f t="shared" ca="1" si="2"/>
        <v/>
      </c>
      <c r="K11" t="s">
        <v>680</v>
      </c>
      <c r="L11">
        <v>31</v>
      </c>
      <c r="M11" t="str">
        <f ca="1">IF(K11&lt;&gt;"",K11,INDIRECT("L"&amp;(7+COUNTIF(N$7:N11,TRUE))))</f>
        <v>wrw</v>
      </c>
      <c r="N11" t="b">
        <f t="shared" si="3"/>
        <v>0</v>
      </c>
    </row>
    <row r="12" spans="1:14" ht="16.5" thickBot="1" x14ac:dyDescent="0.35">
      <c r="C12" t="s">
        <v>135</v>
      </c>
      <c r="D12">
        <v>1</v>
      </c>
      <c r="E12" s="37" t="s">
        <v>97</v>
      </c>
      <c r="F12" s="42" t="str">
        <f t="shared" si="0"/>
        <v>盗贼1</v>
      </c>
      <c r="G12" t="str">
        <f ca="1">IF(F12=Player&amp;ProfessionLV,COUNTIF(F$7:F12,Player&amp;ProfessionLV),"")</f>
        <v/>
      </c>
      <c r="H12" s="41" t="str">
        <f t="shared" si="1"/>
        <v>武器A6</v>
      </c>
      <c r="I12">
        <v>6</v>
      </c>
      <c r="J12" s="43" t="str">
        <f t="shared" ca="1" si="2"/>
        <v/>
      </c>
      <c r="L12">
        <v>1</v>
      </c>
      <c r="M12">
        <f ca="1">IF(K12&lt;&gt;"",K12,INDIRECT("L"&amp;(7+COUNTIF(N$7:N12,TRUE))))</f>
        <v>434</v>
      </c>
      <c r="N12" t="b">
        <f t="shared" si="3"/>
        <v>0</v>
      </c>
    </row>
    <row r="13" spans="1:14" ht="16.5" thickBot="1" x14ac:dyDescent="0.35">
      <c r="C13" t="s">
        <v>136</v>
      </c>
      <c r="D13">
        <v>1</v>
      </c>
      <c r="E13" s="37" t="s">
        <v>98</v>
      </c>
      <c r="F13" s="42" t="str">
        <f t="shared" si="0"/>
        <v>养羊师1</v>
      </c>
      <c r="G13" t="str">
        <f ca="1">IF(F13=Player&amp;ProfessionLV,COUNTIF(F$7:F13,Player&amp;ProfessionLV),"")</f>
        <v/>
      </c>
      <c r="H13" s="41" t="str">
        <f t="shared" si="1"/>
        <v>武器A7</v>
      </c>
      <c r="I13">
        <v>7</v>
      </c>
      <c r="J13" s="43" t="str">
        <f t="shared" ca="1" si="2"/>
        <v/>
      </c>
      <c r="L13" t="str">
        <f t="shared" ref="L13:L42" ca="1" si="4">J13</f>
        <v/>
      </c>
      <c r="M13">
        <f ca="1">IF(K13&lt;&gt;"",K13,INDIRECT("L"&amp;(7+COUNTIF(N$7:N13,TRUE))))</f>
        <v>2313</v>
      </c>
      <c r="N13" t="b">
        <f t="shared" ca="1" si="3"/>
        <v>1</v>
      </c>
    </row>
    <row r="14" spans="1:14" ht="16.5" thickBot="1" x14ac:dyDescent="0.35">
      <c r="C14" t="s">
        <v>137</v>
      </c>
      <c r="D14">
        <v>1</v>
      </c>
      <c r="E14" s="37" t="s">
        <v>99</v>
      </c>
      <c r="F14" s="42" t="str">
        <f t="shared" si="0"/>
        <v>吟游诗人1</v>
      </c>
      <c r="G14" t="str">
        <f ca="1">IF(F14=Player&amp;ProfessionLV,COUNTIF(F$7:F14,Player&amp;ProfessionLV),"")</f>
        <v/>
      </c>
      <c r="H14" s="41" t="str">
        <f t="shared" si="1"/>
        <v>武器A8</v>
      </c>
      <c r="I14">
        <v>8</v>
      </c>
      <c r="J14" s="43" t="str">
        <f t="shared" ca="1" si="2"/>
        <v/>
      </c>
      <c r="L14" t="str">
        <f t="shared" ca="1" si="4"/>
        <v/>
      </c>
      <c r="M14">
        <f ca="1">IF(K14&lt;&gt;"",K14,INDIRECT("L"&amp;(7+COUNTIF(N$7:N14,TRUE))))</f>
        <v>31</v>
      </c>
      <c r="N14" t="b">
        <f t="shared" ca="1" si="3"/>
        <v>1</v>
      </c>
    </row>
    <row r="15" spans="1:14" ht="16.5" thickBot="1" x14ac:dyDescent="0.35">
      <c r="C15" t="s">
        <v>138</v>
      </c>
      <c r="D15">
        <v>1</v>
      </c>
      <c r="E15" s="37" t="s">
        <v>100</v>
      </c>
      <c r="F15" s="42" t="str">
        <f t="shared" si="0"/>
        <v>滑稽师1</v>
      </c>
      <c r="G15" t="str">
        <f ca="1">IF(F15=Player&amp;ProfessionLV,COUNTIF(F$7:F15,Player&amp;ProfessionLV),"")</f>
        <v/>
      </c>
      <c r="H15" s="41" t="str">
        <f t="shared" si="1"/>
        <v>武器A9</v>
      </c>
      <c r="I15">
        <v>9</v>
      </c>
      <c r="J15" s="43" t="str">
        <f t="shared" ca="1" si="2"/>
        <v/>
      </c>
      <c r="L15" t="str">
        <f t="shared" ca="1" si="4"/>
        <v/>
      </c>
      <c r="M15">
        <f ca="1">IF(K15&lt;&gt;"",K15,INDIRECT("L"&amp;(7+COUNTIF(N$7:N15,TRUE))))</f>
        <v>13</v>
      </c>
      <c r="N15" t="b">
        <f t="shared" ca="1" si="3"/>
        <v>1</v>
      </c>
    </row>
    <row r="16" spans="1:14" ht="16.5" thickBot="1" x14ac:dyDescent="0.35">
      <c r="C16" t="s">
        <v>139</v>
      </c>
      <c r="D16">
        <v>1</v>
      </c>
      <c r="E16" s="37" t="s">
        <v>101</v>
      </c>
      <c r="F16" s="42" t="str">
        <f t="shared" si="0"/>
        <v>水手1</v>
      </c>
      <c r="G16" t="str">
        <f ca="1">IF(F16=Player&amp;ProfessionLV,COUNTIF(F$7:F16,Player&amp;ProfessionLV),"")</f>
        <v/>
      </c>
      <c r="H16" s="41" t="str">
        <f t="shared" si="1"/>
        <v>武器A10</v>
      </c>
      <c r="I16">
        <v>10</v>
      </c>
      <c r="J16" s="43" t="str">
        <f t="shared" ca="1" si="2"/>
        <v/>
      </c>
      <c r="L16" t="str">
        <f t="shared" ca="1" si="4"/>
        <v/>
      </c>
      <c r="M16">
        <f ca="1">IF(K16&lt;&gt;"",K16,INDIRECT("L"&amp;(7+COUNTIF(N$7:N16,TRUE))))</f>
        <v>31</v>
      </c>
      <c r="N16" t="b">
        <f t="shared" ca="1" si="3"/>
        <v>1</v>
      </c>
    </row>
    <row r="17" spans="3:14" ht="16.5" thickBot="1" x14ac:dyDescent="0.35">
      <c r="C17" t="s">
        <v>140</v>
      </c>
      <c r="D17">
        <v>1</v>
      </c>
      <c r="E17" s="37" t="s">
        <v>59</v>
      </c>
      <c r="F17" s="42" t="str">
        <f t="shared" si="0"/>
        <v>战斗大师1</v>
      </c>
      <c r="G17" t="str">
        <f ca="1">IF(F17=Player&amp;ProfessionLV,COUNTIF(F$7:F17,Player&amp;ProfessionLV),"")</f>
        <v/>
      </c>
      <c r="H17" s="41" t="str">
        <f t="shared" si="1"/>
        <v>武器A11</v>
      </c>
      <c r="I17">
        <v>11</v>
      </c>
      <c r="J17" s="43" t="str">
        <f t="shared" ca="1" si="2"/>
        <v/>
      </c>
      <c r="L17" t="str">
        <f t="shared" ca="1" si="4"/>
        <v/>
      </c>
      <c r="M17">
        <f ca="1">IF(K17&lt;&gt;"",K17,INDIRECT("L"&amp;(7+COUNTIF(N$7:N17,TRUE))))</f>
        <v>1</v>
      </c>
      <c r="N17" t="b">
        <f t="shared" ca="1" si="3"/>
        <v>1</v>
      </c>
    </row>
    <row r="18" spans="3:14" ht="16.5" thickBot="1" x14ac:dyDescent="0.35">
      <c r="C18" t="s">
        <v>141</v>
      </c>
      <c r="D18">
        <v>1</v>
      </c>
      <c r="E18" s="37" t="s">
        <v>60</v>
      </c>
      <c r="F18" s="42" t="str">
        <f t="shared" si="0"/>
        <v>魔法战士1</v>
      </c>
      <c r="G18" t="str">
        <f ca="1">IF(F18=Player&amp;ProfessionLV,COUNTIF(F$7:F18,Player&amp;ProfessionLV),"")</f>
        <v/>
      </c>
      <c r="H18" s="41" t="str">
        <f t="shared" si="1"/>
        <v>武器A12</v>
      </c>
      <c r="I18">
        <v>12</v>
      </c>
      <c r="J18" s="43" t="str">
        <f t="shared" ca="1" si="2"/>
        <v/>
      </c>
      <c r="L18" t="str">
        <f t="shared" ca="1" si="4"/>
        <v/>
      </c>
      <c r="M18" t="str">
        <f ca="1">IF(K18&lt;&gt;"",K18,INDIRECT("L"&amp;(7+COUNTIF(N$7:N18,TRUE))))</f>
        <v/>
      </c>
      <c r="N18" t="b">
        <f t="shared" ca="1" si="3"/>
        <v>1</v>
      </c>
    </row>
    <row r="19" spans="3:14" ht="16.5" thickBot="1" x14ac:dyDescent="0.35">
      <c r="C19" t="s">
        <v>142</v>
      </c>
      <c r="D19">
        <v>1</v>
      </c>
      <c r="E19" s="37" t="s">
        <v>61</v>
      </c>
      <c r="F19" s="42" t="str">
        <f t="shared" si="0"/>
        <v>圣骑士1</v>
      </c>
      <c r="G19" t="str">
        <f ca="1">IF(F19=Player&amp;ProfessionLV,COUNTIF(F$7:F19,Player&amp;ProfessionLV),"")</f>
        <v/>
      </c>
      <c r="H19" s="41" t="str">
        <f t="shared" si="1"/>
        <v>武器A13</v>
      </c>
      <c r="I19">
        <v>13</v>
      </c>
      <c r="J19" s="43" t="str">
        <f t="shared" ca="1" si="2"/>
        <v/>
      </c>
      <c r="L19" t="str">
        <f t="shared" ca="1" si="4"/>
        <v/>
      </c>
      <c r="M19" t="str">
        <f ca="1">IF(K19&lt;&gt;"",K19,INDIRECT("L"&amp;(7+COUNTIF(N$7:N19,TRUE))))</f>
        <v/>
      </c>
      <c r="N19" t="b">
        <f t="shared" ca="1" si="3"/>
        <v>1</v>
      </c>
    </row>
    <row r="20" spans="3:14" ht="16.5" thickBot="1" x14ac:dyDescent="0.35">
      <c r="C20" t="s">
        <v>143</v>
      </c>
      <c r="D20">
        <v>1</v>
      </c>
      <c r="E20" s="37" t="s">
        <v>62</v>
      </c>
      <c r="F20" s="42" t="str">
        <f t="shared" si="0"/>
        <v>贤者1</v>
      </c>
      <c r="G20" t="str">
        <f ca="1">IF(F20=Player&amp;ProfessionLV,COUNTIF(F$7:F20,Player&amp;ProfessionLV),"")</f>
        <v/>
      </c>
      <c r="H20" s="41" t="str">
        <f t="shared" si="1"/>
        <v>武器A14</v>
      </c>
      <c r="I20">
        <v>14</v>
      </c>
      <c r="J20" s="43" t="str">
        <f t="shared" ca="1" si="2"/>
        <v/>
      </c>
      <c r="L20" t="str">
        <f t="shared" ca="1" si="4"/>
        <v/>
      </c>
      <c r="M20" t="str">
        <f ca="1">IF(K20&lt;&gt;"",K20,INDIRECT("L"&amp;(7+COUNTIF(N$7:N20,TRUE))))</f>
        <v/>
      </c>
      <c r="N20" t="b">
        <f t="shared" ca="1" si="3"/>
        <v>1</v>
      </c>
    </row>
    <row r="21" spans="3:14" ht="16.5" thickBot="1" x14ac:dyDescent="0.35">
      <c r="C21" t="s">
        <v>144</v>
      </c>
      <c r="D21">
        <v>1</v>
      </c>
      <c r="E21" s="37" t="s">
        <v>63</v>
      </c>
      <c r="F21" s="42" t="str">
        <f t="shared" si="0"/>
        <v>魔物猎人1</v>
      </c>
      <c r="G21" t="str">
        <f ca="1">IF(F21=Player&amp;ProfessionLV,COUNTIF(F$7:F21,Player&amp;ProfessionLV),"")</f>
        <v/>
      </c>
      <c r="H21" s="41" t="str">
        <f t="shared" si="1"/>
        <v>武器A15</v>
      </c>
      <c r="I21">
        <v>15</v>
      </c>
      <c r="J21" s="43" t="str">
        <f t="shared" ca="1" si="2"/>
        <v/>
      </c>
      <c r="L21" t="str">
        <f t="shared" ca="1" si="4"/>
        <v/>
      </c>
      <c r="M21" t="str">
        <f ca="1">IF(K21&lt;&gt;"",K21,INDIRECT("L"&amp;(7+COUNTIF(N$7:N21,TRUE))))</f>
        <v/>
      </c>
      <c r="N21" t="b">
        <f t="shared" ca="1" si="3"/>
        <v>1</v>
      </c>
    </row>
    <row r="22" spans="3:14" ht="16.5" thickBot="1" x14ac:dyDescent="0.35">
      <c r="C22" t="s">
        <v>145</v>
      </c>
      <c r="D22">
        <v>1</v>
      </c>
      <c r="E22" s="37" t="s">
        <v>64</v>
      </c>
      <c r="F22" s="42" t="str">
        <f t="shared" si="0"/>
        <v>海贼1</v>
      </c>
      <c r="G22" t="str">
        <f ca="1">IF(F22=Player&amp;ProfessionLV,COUNTIF(F$7:F22,Player&amp;ProfessionLV),"")</f>
        <v/>
      </c>
      <c r="H22" s="41" t="str">
        <f t="shared" si="1"/>
        <v>武器A16</v>
      </c>
      <c r="I22">
        <v>16</v>
      </c>
      <c r="J22" s="43" t="str">
        <f t="shared" ca="1" si="2"/>
        <v/>
      </c>
      <c r="L22" t="str">
        <f t="shared" ca="1" si="4"/>
        <v/>
      </c>
      <c r="M22" t="str">
        <f ca="1">IF(K22&lt;&gt;"",K22,INDIRECT("L"&amp;(7+COUNTIF(N$7:N22,TRUE))))</f>
        <v/>
      </c>
      <c r="N22" t="b">
        <f t="shared" ca="1" si="3"/>
        <v>1</v>
      </c>
    </row>
    <row r="23" spans="3:14" ht="16.5" thickBot="1" x14ac:dyDescent="0.35">
      <c r="C23" t="s">
        <v>146</v>
      </c>
      <c r="D23">
        <v>1</v>
      </c>
      <c r="E23" s="37" t="s">
        <v>65</v>
      </c>
      <c r="F23" s="42" t="str">
        <f t="shared" si="0"/>
        <v>超级明星1</v>
      </c>
      <c r="G23" t="str">
        <f ca="1">IF(F23=Player&amp;ProfessionLV,COUNTIF(F$7:F23,Player&amp;ProfessionLV),"")</f>
        <v/>
      </c>
      <c r="H23" s="41" t="str">
        <f t="shared" si="1"/>
        <v>武器A17</v>
      </c>
      <c r="I23">
        <v>17</v>
      </c>
      <c r="J23" s="43" t="str">
        <f t="shared" ca="1" si="2"/>
        <v/>
      </c>
      <c r="L23" t="str">
        <f t="shared" ca="1" si="4"/>
        <v/>
      </c>
      <c r="M23" t="str">
        <f ca="1">IF(K23&lt;&gt;"",K23,INDIRECT("L"&amp;(7+COUNTIF(N$7:N23,TRUE))))</f>
        <v/>
      </c>
      <c r="N23" t="b">
        <f t="shared" ca="1" si="3"/>
        <v>1</v>
      </c>
    </row>
    <row r="24" spans="3:14" ht="16.5" thickBot="1" x14ac:dyDescent="0.35">
      <c r="C24" t="s">
        <v>147</v>
      </c>
      <c r="D24">
        <v>1</v>
      </c>
      <c r="E24" s="37" t="s">
        <v>67</v>
      </c>
      <c r="F24" s="42" t="str">
        <f t="shared" si="0"/>
        <v>天地雷鳴士1</v>
      </c>
      <c r="G24" t="str">
        <f ca="1">IF(F24=Player&amp;ProfessionLV,COUNTIF(F$7:F24,Player&amp;ProfessionLV),"")</f>
        <v/>
      </c>
      <c r="H24" s="41" t="str">
        <f t="shared" si="1"/>
        <v>武器B1</v>
      </c>
      <c r="I24">
        <v>18</v>
      </c>
      <c r="J24" s="43" t="str">
        <f t="shared" ca="1" si="2"/>
        <v/>
      </c>
      <c r="L24" t="str">
        <f t="shared" ca="1" si="4"/>
        <v/>
      </c>
      <c r="M24" t="str">
        <f ca="1">IF(K24&lt;&gt;"",K24,INDIRECT("L"&amp;(7+COUNTIF(N$7:N24,TRUE))))</f>
        <v/>
      </c>
      <c r="N24" t="b">
        <f t="shared" ca="1" si="3"/>
        <v>1</v>
      </c>
    </row>
    <row r="25" spans="3:14" ht="16.5" thickBot="1" x14ac:dyDescent="0.35">
      <c r="C25" t="s">
        <v>148</v>
      </c>
      <c r="D25">
        <v>1</v>
      </c>
      <c r="E25" s="37" t="s">
        <v>68</v>
      </c>
      <c r="F25" s="42" t="str">
        <f t="shared" si="0"/>
        <v>神之手1</v>
      </c>
      <c r="G25" t="str">
        <f ca="1">IF(F25=Player&amp;ProfessionLV,COUNTIF(F$7:F25,Player&amp;ProfessionLV),"")</f>
        <v/>
      </c>
      <c r="H25" s="41" t="str">
        <f t="shared" si="1"/>
        <v>武器B2</v>
      </c>
      <c r="I25">
        <v>19</v>
      </c>
      <c r="J25" s="43" t="str">
        <f t="shared" ca="1" si="2"/>
        <v/>
      </c>
      <c r="L25" t="str">
        <f t="shared" ca="1" si="4"/>
        <v/>
      </c>
      <c r="M25" t="str">
        <f ca="1">IF(K25&lt;&gt;"",K25,INDIRECT("L"&amp;(7+COUNTIF(N$7:N25,TRUE))))</f>
        <v/>
      </c>
      <c r="N25" t="b">
        <f t="shared" ca="1" si="3"/>
        <v>1</v>
      </c>
    </row>
    <row r="26" spans="3:14" ht="16.5" thickBot="1" x14ac:dyDescent="0.35">
      <c r="C26" t="s">
        <v>149</v>
      </c>
      <c r="D26">
        <v>1</v>
      </c>
      <c r="E26" s="37" t="s">
        <v>69</v>
      </c>
      <c r="F26" s="42" t="str">
        <f t="shared" si="0"/>
        <v>勇者1</v>
      </c>
      <c r="G26" t="str">
        <f ca="1">IF(F26=Player&amp;ProfessionLV,COUNTIF(F$7:F26,Player&amp;ProfessionLV),"")</f>
        <v/>
      </c>
      <c r="H26" s="41" t="str">
        <f t="shared" si="1"/>
        <v>武器B3</v>
      </c>
      <c r="I26">
        <v>20</v>
      </c>
      <c r="J26" s="43" t="str">
        <f t="shared" ca="1" si="2"/>
        <v/>
      </c>
      <c r="L26" t="str">
        <f t="shared" ca="1" si="4"/>
        <v/>
      </c>
      <c r="M26" t="str">
        <f ca="1">IF(K26&lt;&gt;"",K26,INDIRECT("L"&amp;(7+COUNTIF(N$7:N26,TRUE))))</f>
        <v/>
      </c>
      <c r="N26" t="b">
        <f t="shared" ca="1" si="3"/>
        <v>1</v>
      </c>
    </row>
    <row r="27" spans="3:14" ht="16.5" thickBot="1" x14ac:dyDescent="0.35">
      <c r="C27" t="s">
        <v>150</v>
      </c>
      <c r="D27">
        <v>2</v>
      </c>
      <c r="E27" s="37" t="s">
        <v>93</v>
      </c>
      <c r="F27" s="42" t="str">
        <f t="shared" si="0"/>
        <v>战士2</v>
      </c>
      <c r="G27" t="str">
        <f ca="1">IF(F27=Player&amp;ProfessionLV,COUNTIF(F$7:F27,Player&amp;ProfessionLV),"")</f>
        <v/>
      </c>
      <c r="H27" s="41" t="str">
        <f t="shared" si="1"/>
        <v>武器B4</v>
      </c>
      <c r="J27" s="39" t="str">
        <f t="shared" ca="1" si="2"/>
        <v/>
      </c>
      <c r="L27" t="str">
        <f t="shared" ca="1" si="4"/>
        <v/>
      </c>
      <c r="M27" t="str">
        <f ca="1">IF(K27&lt;&gt;"",K27,INDIRECT("L"&amp;(7+COUNTIF(N$7:N27,TRUE))))</f>
        <v/>
      </c>
      <c r="N27" t="b">
        <f t="shared" ca="1" si="3"/>
        <v>1</v>
      </c>
    </row>
    <row r="28" spans="3:14" ht="16.5" thickBot="1" x14ac:dyDescent="0.35">
      <c r="C28" t="s">
        <v>151</v>
      </c>
      <c r="D28">
        <v>2</v>
      </c>
      <c r="E28" s="37" t="s">
        <v>94</v>
      </c>
      <c r="F28" s="42" t="str">
        <f t="shared" si="0"/>
        <v>武斗家2</v>
      </c>
      <c r="G28" t="str">
        <f ca="1">IF(F28=Player&amp;ProfessionLV,COUNTIF(F$7:F28,Player&amp;ProfessionLV),"")</f>
        <v/>
      </c>
      <c r="H28" s="41" t="str">
        <f t="shared" si="1"/>
        <v>武器B5</v>
      </c>
      <c r="J28" s="39" t="str">
        <f t="shared" ca="1" si="2"/>
        <v/>
      </c>
      <c r="L28" t="str">
        <f t="shared" ca="1" si="4"/>
        <v/>
      </c>
      <c r="M28" t="str">
        <f ca="1">IF(K28&lt;&gt;"",K28,INDIRECT("L"&amp;(7+COUNTIF(N$7:N28,TRUE))))</f>
        <v/>
      </c>
      <c r="N28" t="b">
        <f t="shared" ca="1" si="3"/>
        <v>1</v>
      </c>
    </row>
    <row r="29" spans="3:14" ht="16.5" thickBot="1" x14ac:dyDescent="0.35">
      <c r="C29" t="s">
        <v>152</v>
      </c>
      <c r="D29">
        <v>2</v>
      </c>
      <c r="E29" s="37" t="s">
        <v>125</v>
      </c>
      <c r="F29" s="42" t="str">
        <f t="shared" si="0"/>
        <v>魔法师2</v>
      </c>
      <c r="G29" t="str">
        <f ca="1">IF(F29=Player&amp;ProfessionLV,COUNTIF(F$7:F29,Player&amp;ProfessionLV),"")</f>
        <v/>
      </c>
      <c r="H29" s="41" t="str">
        <f t="shared" si="1"/>
        <v>武器B6</v>
      </c>
      <c r="J29" s="39" t="str">
        <f t="shared" ca="1" si="2"/>
        <v/>
      </c>
      <c r="L29" t="str">
        <f t="shared" ca="1" si="4"/>
        <v/>
      </c>
      <c r="M29" t="str">
        <f ca="1">IF(K29&lt;&gt;"",K29,INDIRECT("L"&amp;(7+COUNTIF(N$7:N29,TRUE))))</f>
        <v/>
      </c>
      <c r="N29" t="b">
        <f t="shared" ca="1" si="3"/>
        <v>1</v>
      </c>
    </row>
    <row r="30" spans="3:14" ht="16.5" thickBot="1" x14ac:dyDescent="0.35">
      <c r="C30" t="s">
        <v>153</v>
      </c>
      <c r="D30">
        <v>2</v>
      </c>
      <c r="E30" s="37" t="s">
        <v>95</v>
      </c>
      <c r="F30" s="42" t="str">
        <f t="shared" si="0"/>
        <v>僧侣2</v>
      </c>
      <c r="G30" t="str">
        <f ca="1">IF(F30=Player&amp;ProfessionLV,COUNTIF(F$7:F30,Player&amp;ProfessionLV),"")</f>
        <v/>
      </c>
      <c r="H30" s="41" t="str">
        <f t="shared" si="1"/>
        <v>武器B7</v>
      </c>
      <c r="J30" s="39" t="str">
        <f t="shared" ca="1" si="2"/>
        <v/>
      </c>
      <c r="L30" t="str">
        <f t="shared" ca="1" si="4"/>
        <v/>
      </c>
      <c r="M30" t="str">
        <f ca="1">IF(K30&lt;&gt;"",K30,INDIRECT("L"&amp;(7+COUNTIF(N$7:N30,TRUE))))</f>
        <v/>
      </c>
      <c r="N30" t="b">
        <f t="shared" ca="1" si="3"/>
        <v>1</v>
      </c>
    </row>
    <row r="31" spans="3:14" ht="16.5" thickBot="1" x14ac:dyDescent="0.35">
      <c r="C31" t="s">
        <v>154</v>
      </c>
      <c r="D31">
        <v>2</v>
      </c>
      <c r="E31" s="37" t="s">
        <v>96</v>
      </c>
      <c r="F31" s="42" t="str">
        <f t="shared" si="0"/>
        <v>舞师2</v>
      </c>
      <c r="G31" t="str">
        <f ca="1">IF(F31=Player&amp;ProfessionLV,COUNTIF(F$7:F31,Player&amp;ProfessionLV),"")</f>
        <v/>
      </c>
      <c r="H31" s="41" t="str">
        <f t="shared" si="1"/>
        <v>武器B8</v>
      </c>
      <c r="J31" s="39" t="str">
        <f t="shared" ca="1" si="2"/>
        <v/>
      </c>
      <c r="L31" t="str">
        <f t="shared" ca="1" si="4"/>
        <v/>
      </c>
      <c r="M31" t="str">
        <f ca="1">IF(K31&lt;&gt;"",K31,INDIRECT("L"&amp;(7+COUNTIF(N$7:N31,TRUE))))</f>
        <v/>
      </c>
      <c r="N31" t="b">
        <f t="shared" ca="1" si="3"/>
        <v>1</v>
      </c>
    </row>
    <row r="32" spans="3:14" ht="16.5" thickBot="1" x14ac:dyDescent="0.35">
      <c r="C32" t="s">
        <v>155</v>
      </c>
      <c r="D32">
        <v>2</v>
      </c>
      <c r="E32" s="37" t="s">
        <v>97</v>
      </c>
      <c r="F32" s="42" t="str">
        <f t="shared" si="0"/>
        <v>盗贼2</v>
      </c>
      <c r="G32" t="str">
        <f ca="1">IF(F32=Player&amp;ProfessionLV,COUNTIF(F$7:F32,Player&amp;ProfessionLV),"")</f>
        <v/>
      </c>
      <c r="H32" s="41" t="str">
        <f t="shared" si="1"/>
        <v>武器B9</v>
      </c>
      <c r="J32" s="39" t="str">
        <f t="shared" ca="1" si="2"/>
        <v/>
      </c>
      <c r="L32" t="str">
        <f t="shared" ca="1" si="4"/>
        <v/>
      </c>
      <c r="M32" t="str">
        <f ca="1">IF(K32&lt;&gt;"",K32,INDIRECT("L"&amp;(7+COUNTIF(N$7:N32,TRUE))))</f>
        <v/>
      </c>
      <c r="N32" t="b">
        <f t="shared" ca="1" si="3"/>
        <v>1</v>
      </c>
    </row>
    <row r="33" spans="3:14" ht="16.5" thickBot="1" x14ac:dyDescent="0.35">
      <c r="C33" t="s">
        <v>156</v>
      </c>
      <c r="D33">
        <v>2</v>
      </c>
      <c r="E33" s="37" t="s">
        <v>98</v>
      </c>
      <c r="F33" s="42" t="str">
        <f t="shared" si="0"/>
        <v>养羊师2</v>
      </c>
      <c r="G33" t="str">
        <f ca="1">IF(F33=Player&amp;ProfessionLV,COUNTIF(F$7:F33,Player&amp;ProfessionLV),"")</f>
        <v/>
      </c>
      <c r="H33" s="41" t="str">
        <f t="shared" si="1"/>
        <v>武器B10</v>
      </c>
      <c r="J33" s="39" t="str">
        <f t="shared" ca="1" si="2"/>
        <v/>
      </c>
      <c r="L33" t="str">
        <f t="shared" ca="1" si="4"/>
        <v/>
      </c>
      <c r="M33" t="str">
        <f ca="1">IF(K33&lt;&gt;"",K33,INDIRECT("L"&amp;(7+COUNTIF(N$7:N33,TRUE))))</f>
        <v/>
      </c>
      <c r="N33" t="b">
        <f t="shared" ca="1" si="3"/>
        <v>1</v>
      </c>
    </row>
    <row r="34" spans="3:14" ht="16.5" thickBot="1" x14ac:dyDescent="0.35">
      <c r="C34" t="s">
        <v>157</v>
      </c>
      <c r="D34">
        <v>2</v>
      </c>
      <c r="E34" s="37" t="s">
        <v>99</v>
      </c>
      <c r="F34" s="42" t="str">
        <f t="shared" si="0"/>
        <v>吟游诗人2</v>
      </c>
      <c r="G34" t="str">
        <f ca="1">IF(F34=Player&amp;ProfessionLV,COUNTIF(F$7:F34,Player&amp;ProfessionLV),"")</f>
        <v/>
      </c>
      <c r="H34" s="41" t="str">
        <f t="shared" si="1"/>
        <v>武器C1</v>
      </c>
      <c r="J34" s="39" t="str">
        <f t="shared" ca="1" si="2"/>
        <v/>
      </c>
      <c r="L34" t="str">
        <f t="shared" ca="1" si="4"/>
        <v/>
      </c>
      <c r="M34" t="str">
        <f ca="1">IF(K34&lt;&gt;"",K34,INDIRECT("L"&amp;(7+COUNTIF(N$7:N34,TRUE))))</f>
        <v/>
      </c>
      <c r="N34" t="b">
        <f t="shared" ca="1" si="3"/>
        <v>1</v>
      </c>
    </row>
    <row r="35" spans="3:14" ht="16.5" thickBot="1" x14ac:dyDescent="0.35">
      <c r="C35" t="s">
        <v>158</v>
      </c>
      <c r="D35">
        <v>2</v>
      </c>
      <c r="E35" s="37" t="s">
        <v>100</v>
      </c>
      <c r="F35" s="42" t="str">
        <f t="shared" si="0"/>
        <v>滑稽师2</v>
      </c>
      <c r="G35" t="str">
        <f ca="1">IF(F35=Player&amp;ProfessionLV,COUNTIF(F$7:F35,Player&amp;ProfessionLV),"")</f>
        <v/>
      </c>
      <c r="H35" s="41" t="str">
        <f t="shared" si="1"/>
        <v>武器C2</v>
      </c>
      <c r="J35" s="39" t="str">
        <f t="shared" ca="1" si="2"/>
        <v/>
      </c>
      <c r="L35" t="str">
        <f t="shared" ca="1" si="4"/>
        <v/>
      </c>
      <c r="M35" t="str">
        <f ca="1">IF(K35&lt;&gt;"",K35,INDIRECT("L"&amp;(7+COUNTIF(N$7:N35,TRUE))))</f>
        <v/>
      </c>
      <c r="N35" t="b">
        <f t="shared" ca="1" si="3"/>
        <v>1</v>
      </c>
    </row>
    <row r="36" spans="3:14" ht="16.5" thickBot="1" x14ac:dyDescent="0.35">
      <c r="C36" t="s">
        <v>159</v>
      </c>
      <c r="D36">
        <v>2</v>
      </c>
      <c r="E36" s="37" t="s">
        <v>101</v>
      </c>
      <c r="F36" s="42" t="str">
        <f t="shared" si="0"/>
        <v>水手2</v>
      </c>
      <c r="G36" t="str">
        <f ca="1">IF(F36=Player&amp;ProfessionLV,COUNTIF(F$7:F36,Player&amp;ProfessionLV),"")</f>
        <v/>
      </c>
      <c r="H36" s="41" t="str">
        <f t="shared" si="1"/>
        <v>武器C3</v>
      </c>
      <c r="J36" s="39" t="str">
        <f t="shared" ca="1" si="2"/>
        <v/>
      </c>
      <c r="L36" t="str">
        <f t="shared" ca="1" si="4"/>
        <v/>
      </c>
      <c r="M36" t="str">
        <f ca="1">IF(K36&lt;&gt;"",K36,INDIRECT("L"&amp;(7+COUNTIF(N$7:N36,TRUE))))</f>
        <v/>
      </c>
      <c r="N36" t="b">
        <f t="shared" ca="1" si="3"/>
        <v>1</v>
      </c>
    </row>
    <row r="37" spans="3:14" ht="16.5" thickBot="1" x14ac:dyDescent="0.35">
      <c r="C37" t="s">
        <v>160</v>
      </c>
      <c r="D37">
        <v>2</v>
      </c>
      <c r="E37" s="37" t="s">
        <v>59</v>
      </c>
      <c r="F37" s="42" t="str">
        <f t="shared" si="0"/>
        <v>战斗大师2</v>
      </c>
      <c r="G37" t="str">
        <f ca="1">IF(F37=Player&amp;ProfessionLV,COUNTIF(F$7:F37,Player&amp;ProfessionLV),"")</f>
        <v/>
      </c>
      <c r="H37" s="41" t="str">
        <f t="shared" si="1"/>
        <v>武器C4</v>
      </c>
      <c r="J37" s="39" t="str">
        <f t="shared" ca="1" si="2"/>
        <v/>
      </c>
      <c r="L37" t="str">
        <f t="shared" ca="1" si="4"/>
        <v/>
      </c>
      <c r="M37" t="str">
        <f ca="1">IF(K37&lt;&gt;"",K37,INDIRECT("L"&amp;(7+COUNTIF(N$7:N37,TRUE))))</f>
        <v/>
      </c>
      <c r="N37" t="b">
        <f t="shared" ca="1" si="3"/>
        <v>1</v>
      </c>
    </row>
    <row r="38" spans="3:14" ht="16.5" thickBot="1" x14ac:dyDescent="0.35">
      <c r="C38" t="s">
        <v>161</v>
      </c>
      <c r="D38">
        <v>2</v>
      </c>
      <c r="E38" s="37" t="s">
        <v>60</v>
      </c>
      <c r="F38" s="42" t="str">
        <f t="shared" si="0"/>
        <v>魔法战士2</v>
      </c>
      <c r="G38" t="str">
        <f ca="1">IF(F38=Player&amp;ProfessionLV,COUNTIF(F$7:F38,Player&amp;ProfessionLV),"")</f>
        <v/>
      </c>
      <c r="H38" s="41" t="str">
        <f t="shared" si="1"/>
        <v>武器C5</v>
      </c>
      <c r="J38" s="39" t="str">
        <f t="shared" ca="1" si="2"/>
        <v/>
      </c>
      <c r="L38" t="str">
        <f t="shared" ca="1" si="4"/>
        <v/>
      </c>
      <c r="M38" t="str">
        <f ca="1">IF(K38&lt;&gt;"",K38,INDIRECT("L"&amp;(7+COUNTIF(N$7:N38,TRUE))))</f>
        <v/>
      </c>
      <c r="N38" t="b">
        <f t="shared" ca="1" si="3"/>
        <v>1</v>
      </c>
    </row>
    <row r="39" spans="3:14" ht="16.5" thickBot="1" x14ac:dyDescent="0.35">
      <c r="C39" t="s">
        <v>162</v>
      </c>
      <c r="D39">
        <v>2</v>
      </c>
      <c r="E39" s="37" t="s">
        <v>61</v>
      </c>
      <c r="F39" s="42" t="str">
        <f t="shared" si="0"/>
        <v>圣骑士2</v>
      </c>
      <c r="G39" t="str">
        <f ca="1">IF(F39=Player&amp;ProfessionLV,COUNTIF(F$7:F39,Player&amp;ProfessionLV),"")</f>
        <v/>
      </c>
      <c r="H39" s="41" t="str">
        <f t="shared" si="1"/>
        <v>武器C6</v>
      </c>
      <c r="J39" s="39" t="str">
        <f t="shared" ca="1" si="2"/>
        <v/>
      </c>
      <c r="L39" t="str">
        <f t="shared" ca="1" si="4"/>
        <v/>
      </c>
      <c r="M39" t="str">
        <f ca="1">IF(K39&lt;&gt;"",K39,INDIRECT("L"&amp;(7+COUNTIF(N$7:N39,TRUE))))</f>
        <v/>
      </c>
      <c r="N39" t="b">
        <f t="shared" ca="1" si="3"/>
        <v>1</v>
      </c>
    </row>
    <row r="40" spans="3:14" ht="16.5" thickBot="1" x14ac:dyDescent="0.35">
      <c r="C40" t="s">
        <v>163</v>
      </c>
      <c r="D40">
        <v>2</v>
      </c>
      <c r="E40" s="37" t="s">
        <v>62</v>
      </c>
      <c r="F40" s="42" t="str">
        <f t="shared" si="0"/>
        <v>贤者2</v>
      </c>
      <c r="G40" t="str">
        <f ca="1">IF(F40=Player&amp;ProfessionLV,COUNTIF(F$7:F40,Player&amp;ProfessionLV),"")</f>
        <v/>
      </c>
      <c r="H40" s="41" t="str">
        <f t="shared" si="1"/>
        <v>武器C7</v>
      </c>
      <c r="J40" s="39" t="str">
        <f t="shared" ca="1" si="2"/>
        <v/>
      </c>
      <c r="L40" t="str">
        <f t="shared" ca="1" si="4"/>
        <v/>
      </c>
      <c r="M40" t="str">
        <f ca="1">IF(K40&lt;&gt;"",K40,INDIRECT("L"&amp;(7+COUNTIF(N$7:N40,TRUE))))</f>
        <v/>
      </c>
      <c r="N40" t="b">
        <f t="shared" ca="1" si="3"/>
        <v>1</v>
      </c>
    </row>
    <row r="41" spans="3:14" ht="16.5" thickBot="1" x14ac:dyDescent="0.35">
      <c r="C41" t="s">
        <v>164</v>
      </c>
      <c r="D41">
        <v>2</v>
      </c>
      <c r="E41" s="37" t="s">
        <v>63</v>
      </c>
      <c r="F41" s="42" t="str">
        <f t="shared" si="0"/>
        <v>魔物猎人2</v>
      </c>
      <c r="G41" t="str">
        <f ca="1">IF(F41=Player&amp;ProfessionLV,COUNTIF(F$7:F41,Player&amp;ProfessionLV),"")</f>
        <v/>
      </c>
      <c r="H41" s="41" t="str">
        <f t="shared" si="1"/>
        <v>武器C8</v>
      </c>
      <c r="J41" s="39" t="str">
        <f t="shared" ca="1" si="2"/>
        <v/>
      </c>
      <c r="L41" t="str">
        <f t="shared" ca="1" si="4"/>
        <v/>
      </c>
      <c r="M41" t="str">
        <f ca="1">IF(K41&lt;&gt;"",K41,INDIRECT("L"&amp;(7+COUNTIF(N$7:N41,TRUE))))</f>
        <v/>
      </c>
      <c r="N41" t="b">
        <f t="shared" ca="1" si="3"/>
        <v>1</v>
      </c>
    </row>
    <row r="42" spans="3:14" ht="16.5" thickBot="1" x14ac:dyDescent="0.35">
      <c r="C42" t="s">
        <v>165</v>
      </c>
      <c r="D42">
        <v>2</v>
      </c>
      <c r="E42" s="37" t="s">
        <v>64</v>
      </c>
      <c r="F42" s="42" t="str">
        <f t="shared" si="0"/>
        <v>海贼2</v>
      </c>
      <c r="G42" t="str">
        <f ca="1">IF(F42=Player&amp;ProfessionLV,COUNTIF(F$7:F42,Player&amp;ProfessionLV),"")</f>
        <v/>
      </c>
      <c r="H42" s="41" t="str">
        <f t="shared" si="1"/>
        <v>武器C9</v>
      </c>
      <c r="J42" s="39" t="str">
        <f t="shared" ca="1" si="2"/>
        <v/>
      </c>
      <c r="L42" t="str">
        <f t="shared" ca="1" si="4"/>
        <v/>
      </c>
      <c r="M42" t="str">
        <f ca="1">IF(K42&lt;&gt;"",K42,INDIRECT("L"&amp;(7+COUNTIF(N$7:N42,TRUE))))</f>
        <v/>
      </c>
      <c r="N42" t="b">
        <f t="shared" ca="1" si="3"/>
        <v>1</v>
      </c>
    </row>
    <row r="43" spans="3:14" ht="16.5" thickBot="1" x14ac:dyDescent="0.35">
      <c r="C43" t="s">
        <v>166</v>
      </c>
      <c r="D43">
        <v>2</v>
      </c>
      <c r="E43" s="37" t="s">
        <v>65</v>
      </c>
      <c r="F43" s="42" t="str">
        <f t="shared" si="0"/>
        <v>超级明星2</v>
      </c>
      <c r="G43" t="str">
        <f ca="1">IF(F43=Player&amp;ProfessionLV,COUNTIF(F$7:F43,Player&amp;ProfessionLV),"")</f>
        <v/>
      </c>
      <c r="H43" s="41" t="str">
        <f t="shared" si="1"/>
        <v>武器C10</v>
      </c>
      <c r="J43" s="39" t="str">
        <f t="shared" ca="1" si="2"/>
        <v/>
      </c>
    </row>
    <row r="44" spans="3:14" ht="16.5" thickBot="1" x14ac:dyDescent="0.35">
      <c r="C44" t="s">
        <v>167</v>
      </c>
      <c r="D44">
        <v>2</v>
      </c>
      <c r="E44" s="37" t="s">
        <v>67</v>
      </c>
      <c r="F44" s="42" t="str">
        <f t="shared" si="0"/>
        <v>天地雷鳴士2</v>
      </c>
      <c r="G44" t="str">
        <f ca="1">IF(F44=Player&amp;ProfessionLV,COUNTIF(F$7:F44,Player&amp;ProfessionLV),"")</f>
        <v/>
      </c>
      <c r="H44" s="41" t="str">
        <f t="shared" si="1"/>
        <v>武器C11</v>
      </c>
      <c r="J44" s="39" t="str">
        <f t="shared" ca="1" si="2"/>
        <v/>
      </c>
    </row>
    <row r="45" spans="3:14" ht="16.5" thickBot="1" x14ac:dyDescent="0.35">
      <c r="C45" t="s">
        <v>168</v>
      </c>
      <c r="D45">
        <v>2</v>
      </c>
      <c r="E45" s="37" t="s">
        <v>68</v>
      </c>
      <c r="F45" s="42" t="str">
        <f t="shared" si="0"/>
        <v>神之手2</v>
      </c>
      <c r="G45" t="str">
        <f ca="1">IF(F45=Player&amp;ProfessionLV,COUNTIF(F$7:F45,Player&amp;ProfessionLV),"")</f>
        <v/>
      </c>
      <c r="H45" s="41" t="str">
        <f t="shared" si="1"/>
        <v>武器C12</v>
      </c>
      <c r="J45" s="39" t="str">
        <f t="shared" ca="1" si="2"/>
        <v/>
      </c>
    </row>
    <row r="46" spans="3:14" ht="15.75" x14ac:dyDescent="0.3">
      <c r="C46" t="s">
        <v>169</v>
      </c>
      <c r="D46">
        <v>2</v>
      </c>
      <c r="E46" s="37" t="s">
        <v>69</v>
      </c>
      <c r="F46" s="42" t="str">
        <f t="shared" si="0"/>
        <v>勇者2</v>
      </c>
      <c r="G46" t="str">
        <f ca="1">IF(F46=Player&amp;ProfessionLV,COUNTIF(F$7:F46,Player&amp;ProfessionLV),"")</f>
        <v/>
      </c>
      <c r="H46" s="41" t="str">
        <f t="shared" si="1"/>
        <v>武器C13</v>
      </c>
      <c r="J46" s="39" t="str">
        <f t="shared" ca="1" si="2"/>
        <v/>
      </c>
    </row>
    <row r="47" spans="3:14" ht="15.75" x14ac:dyDescent="0.3">
      <c r="C47" t="s">
        <v>170</v>
      </c>
      <c r="D47">
        <f>D27+1</f>
        <v>3</v>
      </c>
      <c r="E47" s="41" t="str">
        <f>E27</f>
        <v>战士</v>
      </c>
      <c r="F47" s="42" t="str">
        <f t="shared" si="0"/>
        <v>战士3</v>
      </c>
      <c r="G47" t="str">
        <f ca="1">IF(F47=Player&amp;ProfessionLV,COUNTIF(F$7:F47,Player&amp;ProfessionLV),"")</f>
        <v/>
      </c>
      <c r="H47" s="41" t="str">
        <f t="shared" si="1"/>
        <v>武器C14</v>
      </c>
    </row>
    <row r="48" spans="3:14" ht="15.75" x14ac:dyDescent="0.3">
      <c r="C48" t="s">
        <v>171</v>
      </c>
      <c r="D48">
        <f t="shared" ref="D48:D111" si="5">D28+1</f>
        <v>3</v>
      </c>
      <c r="E48" s="41" t="str">
        <f t="shared" ref="E48:E111" si="6">E28</f>
        <v>武斗家</v>
      </c>
      <c r="F48" s="42" t="str">
        <f t="shared" si="0"/>
        <v>武斗家3</v>
      </c>
      <c r="G48" t="str">
        <f ca="1">IF(F48=Player&amp;ProfessionLV,COUNTIF(F$7:F48,Player&amp;ProfessionLV),"")</f>
        <v/>
      </c>
      <c r="H48" s="41" t="str">
        <f t="shared" si="1"/>
        <v>武器C15</v>
      </c>
    </row>
    <row r="49" spans="3:8" ht="15.75" x14ac:dyDescent="0.3">
      <c r="C49" t="s">
        <v>172</v>
      </c>
      <c r="D49">
        <f t="shared" si="5"/>
        <v>3</v>
      </c>
      <c r="E49" s="41" t="str">
        <f t="shared" si="6"/>
        <v>魔法师</v>
      </c>
      <c r="F49" s="42" t="str">
        <f t="shared" si="0"/>
        <v>魔法师3</v>
      </c>
      <c r="G49" t="str">
        <f ca="1">IF(F49=Player&amp;ProfessionLV,COUNTIF(F$7:F49,Player&amp;ProfessionLV),"")</f>
        <v/>
      </c>
      <c r="H49" s="41" t="str">
        <f t="shared" si="1"/>
        <v>武器C16</v>
      </c>
    </row>
    <row r="50" spans="3:8" ht="15.75" x14ac:dyDescent="0.3">
      <c r="C50" t="s">
        <v>173</v>
      </c>
      <c r="D50">
        <f t="shared" si="5"/>
        <v>3</v>
      </c>
      <c r="E50" s="41" t="str">
        <f t="shared" si="6"/>
        <v>僧侣</v>
      </c>
      <c r="F50" s="42" t="str">
        <f t="shared" si="0"/>
        <v>僧侣3</v>
      </c>
      <c r="G50" t="str">
        <f ca="1">IF(F50=Player&amp;ProfessionLV,COUNTIF(F$7:F50,Player&amp;ProfessionLV),"")</f>
        <v/>
      </c>
      <c r="H50" s="41" t="str">
        <f t="shared" si="1"/>
        <v>武器C17</v>
      </c>
    </row>
    <row r="51" spans="3:8" ht="15.75" x14ac:dyDescent="0.3">
      <c r="C51" t="s">
        <v>174</v>
      </c>
      <c r="D51">
        <f t="shared" si="5"/>
        <v>3</v>
      </c>
      <c r="E51" s="41" t="str">
        <f t="shared" si="6"/>
        <v>舞师</v>
      </c>
      <c r="F51" s="42" t="str">
        <f t="shared" si="0"/>
        <v>舞师3</v>
      </c>
      <c r="G51" t="str">
        <f ca="1">IF(F51=Player&amp;ProfessionLV,COUNTIF(F$7:F51,Player&amp;ProfessionLV),"")</f>
        <v/>
      </c>
      <c r="H51" s="41" t="str">
        <f t="shared" si="1"/>
        <v>武器C18</v>
      </c>
    </row>
    <row r="52" spans="3:8" ht="15.75" x14ac:dyDescent="0.3">
      <c r="C52" t="s">
        <v>175</v>
      </c>
      <c r="D52">
        <f t="shared" si="5"/>
        <v>3</v>
      </c>
      <c r="E52" s="41" t="str">
        <f t="shared" si="6"/>
        <v>盗贼</v>
      </c>
      <c r="F52" s="42" t="str">
        <f t="shared" si="0"/>
        <v>盗贼3</v>
      </c>
      <c r="G52" t="str">
        <f ca="1">IF(F52=Player&amp;ProfessionLV,COUNTIF(F$7:F52,Player&amp;ProfessionLV),"")</f>
        <v/>
      </c>
      <c r="H52" s="41" t="str">
        <f t="shared" si="1"/>
        <v>武器C19</v>
      </c>
    </row>
    <row r="53" spans="3:8" ht="15.75" x14ac:dyDescent="0.3">
      <c r="C53" t="s">
        <v>176</v>
      </c>
      <c r="D53">
        <f t="shared" si="5"/>
        <v>3</v>
      </c>
      <c r="E53" s="41" t="str">
        <f t="shared" si="6"/>
        <v>养羊师</v>
      </c>
      <c r="F53" s="42" t="str">
        <f t="shared" si="0"/>
        <v>养羊师3</v>
      </c>
      <c r="G53" t="str">
        <f ca="1">IF(F53=Player&amp;ProfessionLV,COUNTIF(F$7:F53,Player&amp;ProfessionLV),"")</f>
        <v/>
      </c>
      <c r="H53" s="41" t="str">
        <f t="shared" si="1"/>
        <v>武器C20</v>
      </c>
    </row>
    <row r="54" spans="3:8" ht="15.75" x14ac:dyDescent="0.3">
      <c r="C54" t="s">
        <v>177</v>
      </c>
      <c r="D54">
        <f t="shared" si="5"/>
        <v>3</v>
      </c>
      <c r="E54" s="41" t="str">
        <f t="shared" si="6"/>
        <v>吟游诗人</v>
      </c>
      <c r="F54" s="42" t="str">
        <f t="shared" si="0"/>
        <v>吟游诗人3</v>
      </c>
      <c r="G54" t="str">
        <f ca="1">IF(F54=Player&amp;ProfessionLV,COUNTIF(F$7:F54,Player&amp;ProfessionLV),"")</f>
        <v/>
      </c>
      <c r="H54" s="41" t="str">
        <f t="shared" si="1"/>
        <v>武器C21</v>
      </c>
    </row>
    <row r="55" spans="3:8" ht="15.75" x14ac:dyDescent="0.3">
      <c r="C55" t="s">
        <v>178</v>
      </c>
      <c r="D55">
        <f t="shared" si="5"/>
        <v>3</v>
      </c>
      <c r="E55" s="41" t="str">
        <f t="shared" si="6"/>
        <v>滑稽师</v>
      </c>
      <c r="F55" s="42" t="str">
        <f t="shared" si="0"/>
        <v>滑稽师3</v>
      </c>
      <c r="G55" t="str">
        <f ca="1">IF(F55=Player&amp;ProfessionLV,COUNTIF(F$7:F55,Player&amp;ProfessionLV),"")</f>
        <v/>
      </c>
      <c r="H55" s="41" t="str">
        <f t="shared" si="1"/>
        <v>武器C22</v>
      </c>
    </row>
    <row r="56" spans="3:8" ht="15.75" x14ac:dyDescent="0.3">
      <c r="C56" t="s">
        <v>179</v>
      </c>
      <c r="D56">
        <f t="shared" si="5"/>
        <v>3</v>
      </c>
      <c r="E56" s="41" t="str">
        <f t="shared" si="6"/>
        <v>水手</v>
      </c>
      <c r="F56" s="42" t="str">
        <f t="shared" si="0"/>
        <v>水手3</v>
      </c>
      <c r="G56" t="str">
        <f ca="1">IF(F56=Player&amp;ProfessionLV,COUNTIF(F$7:F56,Player&amp;ProfessionLV),"")</f>
        <v/>
      </c>
      <c r="H56" s="41" t="str">
        <f t="shared" si="1"/>
        <v>武器C23</v>
      </c>
    </row>
    <row r="57" spans="3:8" ht="15.75" x14ac:dyDescent="0.3">
      <c r="C57" t="s">
        <v>180</v>
      </c>
      <c r="D57">
        <f t="shared" si="5"/>
        <v>3</v>
      </c>
      <c r="E57" s="41" t="str">
        <f t="shared" si="6"/>
        <v>战斗大师</v>
      </c>
      <c r="F57" s="42" t="str">
        <f t="shared" si="0"/>
        <v>战斗大师3</v>
      </c>
      <c r="G57" t="str">
        <f ca="1">IF(F57=Player&amp;ProfessionLV,COUNTIF(F$7:F57,Player&amp;ProfessionLV),"")</f>
        <v/>
      </c>
      <c r="H57" s="41" t="str">
        <f t="shared" si="1"/>
        <v>武器C24</v>
      </c>
    </row>
    <row r="58" spans="3:8" ht="15.75" x14ac:dyDescent="0.3">
      <c r="C58" t="s">
        <v>181</v>
      </c>
      <c r="D58">
        <f t="shared" si="5"/>
        <v>3</v>
      </c>
      <c r="E58" s="41" t="str">
        <f t="shared" si="6"/>
        <v>魔法战士</v>
      </c>
      <c r="F58" s="42" t="str">
        <f t="shared" si="0"/>
        <v>魔法战士3</v>
      </c>
      <c r="G58" t="str">
        <f ca="1">IF(F58=Player&amp;ProfessionLV,COUNTIF(F$7:F58,Player&amp;ProfessionLV),"")</f>
        <v/>
      </c>
      <c r="H58" s="41" t="str">
        <f t="shared" si="1"/>
        <v>武器C25</v>
      </c>
    </row>
    <row r="59" spans="3:8" ht="15.75" x14ac:dyDescent="0.3">
      <c r="C59" t="s">
        <v>182</v>
      </c>
      <c r="D59">
        <f t="shared" si="5"/>
        <v>3</v>
      </c>
      <c r="E59" s="41" t="str">
        <f t="shared" si="6"/>
        <v>圣骑士</v>
      </c>
      <c r="F59" s="42" t="str">
        <f t="shared" si="0"/>
        <v>圣骑士3</v>
      </c>
      <c r="G59" t="str">
        <f ca="1">IF(F59=Player&amp;ProfessionLV,COUNTIF(F$7:F59,Player&amp;ProfessionLV),"")</f>
        <v/>
      </c>
      <c r="H59" s="41" t="str">
        <f t="shared" si="1"/>
        <v>武器C26</v>
      </c>
    </row>
    <row r="60" spans="3:8" ht="15.75" x14ac:dyDescent="0.3">
      <c r="C60" t="s">
        <v>183</v>
      </c>
      <c r="D60">
        <f t="shared" si="5"/>
        <v>3</v>
      </c>
      <c r="E60" s="41" t="str">
        <f t="shared" si="6"/>
        <v>贤者</v>
      </c>
      <c r="F60" s="42" t="str">
        <f t="shared" si="0"/>
        <v>贤者3</v>
      </c>
      <c r="G60" t="str">
        <f ca="1">IF(F60=Player&amp;ProfessionLV,COUNTIF(F$7:F60,Player&amp;ProfessionLV),"")</f>
        <v/>
      </c>
      <c r="H60" s="41" t="str">
        <f t="shared" si="1"/>
        <v>武器C27</v>
      </c>
    </row>
    <row r="61" spans="3:8" ht="15.75" x14ac:dyDescent="0.3">
      <c r="C61" t="s">
        <v>184</v>
      </c>
      <c r="D61">
        <f t="shared" si="5"/>
        <v>3</v>
      </c>
      <c r="E61" s="41" t="str">
        <f t="shared" si="6"/>
        <v>魔物猎人</v>
      </c>
      <c r="F61" s="42" t="str">
        <f t="shared" si="0"/>
        <v>魔物猎人3</v>
      </c>
      <c r="G61" t="str">
        <f ca="1">IF(F61=Player&amp;ProfessionLV,COUNTIF(F$7:F61,Player&amp;ProfessionLV),"")</f>
        <v/>
      </c>
      <c r="H61" s="41" t="str">
        <f t="shared" si="1"/>
        <v>武器C28</v>
      </c>
    </row>
    <row r="62" spans="3:8" ht="15.75" x14ac:dyDescent="0.3">
      <c r="C62" t="s">
        <v>185</v>
      </c>
      <c r="D62">
        <f t="shared" si="5"/>
        <v>3</v>
      </c>
      <c r="E62" s="41" t="str">
        <f t="shared" si="6"/>
        <v>海贼</v>
      </c>
      <c r="F62" s="42" t="str">
        <f t="shared" si="0"/>
        <v>海贼3</v>
      </c>
      <c r="G62" t="str">
        <f ca="1">IF(F62=Player&amp;ProfessionLV,COUNTIF(F$7:F62,Player&amp;ProfessionLV),"")</f>
        <v/>
      </c>
      <c r="H62" s="41" t="str">
        <f t="shared" si="1"/>
        <v>武器C29</v>
      </c>
    </row>
    <row r="63" spans="3:8" ht="15.75" x14ac:dyDescent="0.3">
      <c r="C63" t="s">
        <v>186</v>
      </c>
      <c r="D63">
        <f t="shared" si="5"/>
        <v>3</v>
      </c>
      <c r="E63" s="41" t="str">
        <f t="shared" si="6"/>
        <v>超级明星</v>
      </c>
      <c r="F63" s="42" t="str">
        <f t="shared" si="0"/>
        <v>超级明星3</v>
      </c>
      <c r="G63" t="str">
        <f ca="1">IF(F63=Player&amp;ProfessionLV,COUNTIF(F$7:F63,Player&amp;ProfessionLV),"")</f>
        <v/>
      </c>
      <c r="H63" s="41" t="str">
        <f t="shared" si="1"/>
        <v>武器C30</v>
      </c>
    </row>
    <row r="64" spans="3:8" ht="15.75" x14ac:dyDescent="0.3">
      <c r="C64" t="s">
        <v>187</v>
      </c>
      <c r="D64">
        <f t="shared" si="5"/>
        <v>3</v>
      </c>
      <c r="E64" s="41" t="str">
        <f t="shared" si="6"/>
        <v>天地雷鳴士</v>
      </c>
      <c r="F64" s="42" t="str">
        <f t="shared" si="0"/>
        <v>天地雷鳴士3</v>
      </c>
      <c r="G64" t="str">
        <f ca="1">IF(F64=Player&amp;ProfessionLV,COUNTIF(F$7:F64,Player&amp;ProfessionLV),"")</f>
        <v/>
      </c>
      <c r="H64" s="41" t="str">
        <f t="shared" si="1"/>
        <v>武器C31</v>
      </c>
    </row>
    <row r="65" spans="3:8" ht="15.75" x14ac:dyDescent="0.3">
      <c r="C65" t="s">
        <v>188</v>
      </c>
      <c r="D65">
        <f t="shared" si="5"/>
        <v>3</v>
      </c>
      <c r="E65" s="41" t="str">
        <f t="shared" si="6"/>
        <v>神之手</v>
      </c>
      <c r="F65" s="42" t="str">
        <f t="shared" si="0"/>
        <v>神之手3</v>
      </c>
      <c r="G65" t="str">
        <f ca="1">IF(F65=Player&amp;ProfessionLV,COUNTIF(F$7:F65,Player&amp;ProfessionLV),"")</f>
        <v/>
      </c>
      <c r="H65" s="41" t="str">
        <f t="shared" si="1"/>
        <v>武器C32</v>
      </c>
    </row>
    <row r="66" spans="3:8" ht="15.75" x14ac:dyDescent="0.3">
      <c r="C66" t="s">
        <v>189</v>
      </c>
      <c r="D66">
        <f t="shared" si="5"/>
        <v>3</v>
      </c>
      <c r="E66" s="41" t="str">
        <f t="shared" si="6"/>
        <v>勇者</v>
      </c>
      <c r="F66" s="42" t="str">
        <f t="shared" si="0"/>
        <v>勇者3</v>
      </c>
      <c r="G66" t="str">
        <f ca="1">IF(F66=Player&amp;ProfessionLV,COUNTIF(F$7:F66,Player&amp;ProfessionLV),"")</f>
        <v/>
      </c>
      <c r="H66" s="41" t="str">
        <f t="shared" si="1"/>
        <v>武器C33</v>
      </c>
    </row>
    <row r="67" spans="3:8" ht="15.75" x14ac:dyDescent="0.3">
      <c r="C67" t="s">
        <v>190</v>
      </c>
      <c r="D67">
        <f t="shared" si="5"/>
        <v>4</v>
      </c>
      <c r="E67" s="41" t="str">
        <f t="shared" si="6"/>
        <v>战士</v>
      </c>
      <c r="F67" s="42" t="str">
        <f t="shared" si="0"/>
        <v>战士4</v>
      </c>
      <c r="G67" t="str">
        <f ca="1">IF(F67=Player&amp;ProfessionLV,COUNTIF(F$7:F67,Player&amp;ProfessionLV),"")</f>
        <v/>
      </c>
      <c r="H67" s="41" t="str">
        <f t="shared" si="1"/>
        <v>武器C34</v>
      </c>
    </row>
    <row r="68" spans="3:8" ht="15.75" x14ac:dyDescent="0.3">
      <c r="C68" t="s">
        <v>191</v>
      </c>
      <c r="D68">
        <f t="shared" si="5"/>
        <v>4</v>
      </c>
      <c r="E68" s="41" t="str">
        <f t="shared" si="6"/>
        <v>武斗家</v>
      </c>
      <c r="F68" s="42" t="str">
        <f t="shared" si="0"/>
        <v>武斗家4</v>
      </c>
      <c r="G68" t="str">
        <f ca="1">IF(F68=Player&amp;ProfessionLV,COUNTIF(F$7:F68,Player&amp;ProfessionLV),"")</f>
        <v/>
      </c>
      <c r="H68" s="41" t="str">
        <f t="shared" si="1"/>
        <v>武器C35</v>
      </c>
    </row>
    <row r="69" spans="3:8" ht="15.75" x14ac:dyDescent="0.3">
      <c r="C69" t="s">
        <v>192</v>
      </c>
      <c r="D69">
        <f t="shared" si="5"/>
        <v>4</v>
      </c>
      <c r="E69" s="41" t="str">
        <f t="shared" si="6"/>
        <v>魔法师</v>
      </c>
      <c r="F69" s="42" t="str">
        <f t="shared" si="0"/>
        <v>魔法师4</v>
      </c>
      <c r="G69" t="str">
        <f ca="1">IF(F69=Player&amp;ProfessionLV,COUNTIF(F$7:F69,Player&amp;ProfessionLV),"")</f>
        <v/>
      </c>
      <c r="H69" s="41" t="str">
        <f t="shared" si="1"/>
        <v>武器C36</v>
      </c>
    </row>
    <row r="70" spans="3:8" ht="15.75" x14ac:dyDescent="0.3">
      <c r="C70" t="s">
        <v>193</v>
      </c>
      <c r="D70">
        <f t="shared" si="5"/>
        <v>4</v>
      </c>
      <c r="E70" s="41" t="str">
        <f t="shared" si="6"/>
        <v>僧侣</v>
      </c>
      <c r="F70" s="42" t="str">
        <f t="shared" si="0"/>
        <v>僧侣4</v>
      </c>
      <c r="G70" t="str">
        <f ca="1">IF(F70=Player&amp;ProfessionLV,COUNTIF(F$7:F70,Player&amp;ProfessionLV),"")</f>
        <v/>
      </c>
      <c r="H70" s="41" t="str">
        <f t="shared" si="1"/>
        <v>武器C37</v>
      </c>
    </row>
    <row r="71" spans="3:8" ht="15.75" x14ac:dyDescent="0.3">
      <c r="C71" t="s">
        <v>194</v>
      </c>
      <c r="D71">
        <f t="shared" si="5"/>
        <v>4</v>
      </c>
      <c r="E71" s="41" t="str">
        <f t="shared" si="6"/>
        <v>舞师</v>
      </c>
      <c r="F71" s="42" t="str">
        <f t="shared" si="0"/>
        <v>舞师4</v>
      </c>
      <c r="G71" t="str">
        <f ca="1">IF(F71=Player&amp;ProfessionLV,COUNTIF(F$7:F71,Player&amp;ProfessionLV),"")</f>
        <v/>
      </c>
      <c r="H71" s="41" t="str">
        <f t="shared" si="1"/>
        <v>武器C38</v>
      </c>
    </row>
    <row r="72" spans="3:8" ht="15.75" x14ac:dyDescent="0.3">
      <c r="C72" t="s">
        <v>195</v>
      </c>
      <c r="D72">
        <f t="shared" si="5"/>
        <v>4</v>
      </c>
      <c r="E72" s="41" t="str">
        <f t="shared" si="6"/>
        <v>盗贼</v>
      </c>
      <c r="F72" s="42" t="str">
        <f t="shared" ref="F72:F135" si="7">E72&amp;D72</f>
        <v>盗贼4</v>
      </c>
      <c r="G72" t="str">
        <f ca="1">IF(F72=Player&amp;ProfessionLV,COUNTIF(F$7:F72,Player&amp;ProfessionLV),"")</f>
        <v/>
      </c>
      <c r="H72" s="41" t="str">
        <f t="shared" ref="H72:H135" si="8">C72</f>
        <v>武器C39</v>
      </c>
    </row>
    <row r="73" spans="3:8" ht="15.75" x14ac:dyDescent="0.3">
      <c r="C73" t="s">
        <v>196</v>
      </c>
      <c r="D73">
        <f t="shared" si="5"/>
        <v>4</v>
      </c>
      <c r="E73" s="41" t="str">
        <f t="shared" si="6"/>
        <v>养羊师</v>
      </c>
      <c r="F73" s="42" t="str">
        <f t="shared" si="7"/>
        <v>养羊师4</v>
      </c>
      <c r="G73" t="str">
        <f ca="1">IF(F73=Player&amp;ProfessionLV,COUNTIF(F$7:F73,Player&amp;ProfessionLV),"")</f>
        <v/>
      </c>
      <c r="H73" s="41" t="str">
        <f t="shared" si="8"/>
        <v>武器C40</v>
      </c>
    </row>
    <row r="74" spans="3:8" ht="15.75" x14ac:dyDescent="0.3">
      <c r="C74" t="s">
        <v>197</v>
      </c>
      <c r="D74">
        <f t="shared" si="5"/>
        <v>4</v>
      </c>
      <c r="E74" s="41" t="str">
        <f t="shared" si="6"/>
        <v>吟游诗人</v>
      </c>
      <c r="F74" s="42" t="str">
        <f t="shared" si="7"/>
        <v>吟游诗人4</v>
      </c>
      <c r="G74" t="str">
        <f ca="1">IF(F74=Player&amp;ProfessionLV,COUNTIF(F$7:F74,Player&amp;ProfessionLV),"")</f>
        <v/>
      </c>
      <c r="H74" s="41" t="str">
        <f t="shared" si="8"/>
        <v>武器C41</v>
      </c>
    </row>
    <row r="75" spans="3:8" ht="15.75" x14ac:dyDescent="0.3">
      <c r="C75" t="s">
        <v>198</v>
      </c>
      <c r="D75">
        <f t="shared" si="5"/>
        <v>4</v>
      </c>
      <c r="E75" s="41" t="str">
        <f t="shared" si="6"/>
        <v>滑稽师</v>
      </c>
      <c r="F75" s="42" t="str">
        <f t="shared" si="7"/>
        <v>滑稽师4</v>
      </c>
      <c r="G75" t="str">
        <f ca="1">IF(F75=Player&amp;ProfessionLV,COUNTIF(F$7:F75,Player&amp;ProfessionLV),"")</f>
        <v/>
      </c>
      <c r="H75" s="41" t="str">
        <f t="shared" si="8"/>
        <v>武器C42</v>
      </c>
    </row>
    <row r="76" spans="3:8" ht="15.75" x14ac:dyDescent="0.3">
      <c r="C76" t="s">
        <v>199</v>
      </c>
      <c r="D76">
        <f t="shared" si="5"/>
        <v>4</v>
      </c>
      <c r="E76" s="41" t="str">
        <f t="shared" si="6"/>
        <v>水手</v>
      </c>
      <c r="F76" s="42" t="str">
        <f t="shared" si="7"/>
        <v>水手4</v>
      </c>
      <c r="G76" t="str">
        <f ca="1">IF(F76=Player&amp;ProfessionLV,COUNTIF(F$7:F76,Player&amp;ProfessionLV),"")</f>
        <v/>
      </c>
      <c r="H76" s="41" t="str">
        <f t="shared" si="8"/>
        <v>武器C43</v>
      </c>
    </row>
    <row r="77" spans="3:8" ht="15.75" x14ac:dyDescent="0.3">
      <c r="C77" t="s">
        <v>200</v>
      </c>
      <c r="D77">
        <f t="shared" si="5"/>
        <v>4</v>
      </c>
      <c r="E77" s="41" t="str">
        <f t="shared" si="6"/>
        <v>战斗大师</v>
      </c>
      <c r="F77" s="42" t="str">
        <f t="shared" si="7"/>
        <v>战斗大师4</v>
      </c>
      <c r="G77" t="str">
        <f ca="1">IF(F77=Player&amp;ProfessionLV,COUNTIF(F$7:F77,Player&amp;ProfessionLV),"")</f>
        <v/>
      </c>
      <c r="H77" s="41" t="str">
        <f t="shared" si="8"/>
        <v>武器C44</v>
      </c>
    </row>
    <row r="78" spans="3:8" ht="15.75" x14ac:dyDescent="0.3">
      <c r="C78" t="s">
        <v>201</v>
      </c>
      <c r="D78">
        <f t="shared" si="5"/>
        <v>4</v>
      </c>
      <c r="E78" s="41" t="str">
        <f t="shared" si="6"/>
        <v>魔法战士</v>
      </c>
      <c r="F78" s="42" t="str">
        <f t="shared" si="7"/>
        <v>魔法战士4</v>
      </c>
      <c r="G78" t="str">
        <f ca="1">IF(F78=Player&amp;ProfessionLV,COUNTIF(F$7:F78,Player&amp;ProfessionLV),"")</f>
        <v/>
      </c>
      <c r="H78" s="41" t="str">
        <f t="shared" si="8"/>
        <v>武器C45</v>
      </c>
    </row>
    <row r="79" spans="3:8" ht="15.75" x14ac:dyDescent="0.3">
      <c r="C79" t="s">
        <v>202</v>
      </c>
      <c r="D79">
        <f t="shared" si="5"/>
        <v>4</v>
      </c>
      <c r="E79" s="41" t="str">
        <f t="shared" si="6"/>
        <v>圣骑士</v>
      </c>
      <c r="F79" s="42" t="str">
        <f t="shared" si="7"/>
        <v>圣骑士4</v>
      </c>
      <c r="G79" t="str">
        <f ca="1">IF(F79=Player&amp;ProfessionLV,COUNTIF(F$7:F79,Player&amp;ProfessionLV),"")</f>
        <v/>
      </c>
      <c r="H79" s="41" t="str">
        <f t="shared" si="8"/>
        <v>武器C46</v>
      </c>
    </row>
    <row r="80" spans="3:8" ht="15.75" x14ac:dyDescent="0.3">
      <c r="C80" t="s">
        <v>203</v>
      </c>
      <c r="D80">
        <f t="shared" si="5"/>
        <v>4</v>
      </c>
      <c r="E80" s="41" t="str">
        <f t="shared" si="6"/>
        <v>贤者</v>
      </c>
      <c r="F80" s="42" t="str">
        <f t="shared" si="7"/>
        <v>贤者4</v>
      </c>
      <c r="G80" t="str">
        <f ca="1">IF(F80=Player&amp;ProfessionLV,COUNTIF(F$7:F80,Player&amp;ProfessionLV),"")</f>
        <v/>
      </c>
      <c r="H80" s="41" t="str">
        <f t="shared" si="8"/>
        <v>武器C47</v>
      </c>
    </row>
    <row r="81" spans="3:8" ht="15.75" x14ac:dyDescent="0.3">
      <c r="C81" t="s">
        <v>204</v>
      </c>
      <c r="D81">
        <f t="shared" si="5"/>
        <v>4</v>
      </c>
      <c r="E81" s="41" t="str">
        <f t="shared" si="6"/>
        <v>魔物猎人</v>
      </c>
      <c r="F81" s="42" t="str">
        <f t="shared" si="7"/>
        <v>魔物猎人4</v>
      </c>
      <c r="G81" t="str">
        <f ca="1">IF(F81=Player&amp;ProfessionLV,COUNTIF(F$7:F81,Player&amp;ProfessionLV),"")</f>
        <v/>
      </c>
      <c r="H81" s="41" t="str">
        <f t="shared" si="8"/>
        <v>武器C48</v>
      </c>
    </row>
    <row r="82" spans="3:8" ht="15.75" x14ac:dyDescent="0.3">
      <c r="C82" t="s">
        <v>205</v>
      </c>
      <c r="D82">
        <f t="shared" si="5"/>
        <v>4</v>
      </c>
      <c r="E82" s="41" t="str">
        <f t="shared" si="6"/>
        <v>海贼</v>
      </c>
      <c r="F82" s="42" t="str">
        <f t="shared" si="7"/>
        <v>海贼4</v>
      </c>
      <c r="G82" t="str">
        <f ca="1">IF(F82=Player&amp;ProfessionLV,COUNTIF(F$7:F82,Player&amp;ProfessionLV),"")</f>
        <v/>
      </c>
      <c r="H82" s="41" t="str">
        <f t="shared" si="8"/>
        <v>武器C49</v>
      </c>
    </row>
    <row r="83" spans="3:8" ht="15.75" x14ac:dyDescent="0.3">
      <c r="C83" t="s">
        <v>206</v>
      </c>
      <c r="D83">
        <f t="shared" si="5"/>
        <v>4</v>
      </c>
      <c r="E83" s="41" t="str">
        <f t="shared" si="6"/>
        <v>超级明星</v>
      </c>
      <c r="F83" s="42" t="str">
        <f t="shared" si="7"/>
        <v>超级明星4</v>
      </c>
      <c r="G83" t="str">
        <f ca="1">IF(F83=Player&amp;ProfessionLV,COUNTIF(F$7:F83,Player&amp;ProfessionLV),"")</f>
        <v/>
      </c>
      <c r="H83" s="41" t="str">
        <f t="shared" si="8"/>
        <v>武器C50</v>
      </c>
    </row>
    <row r="84" spans="3:8" ht="15.75" x14ac:dyDescent="0.3">
      <c r="C84" t="s">
        <v>207</v>
      </c>
      <c r="D84">
        <f t="shared" si="5"/>
        <v>4</v>
      </c>
      <c r="E84" s="41" t="str">
        <f t="shared" si="6"/>
        <v>天地雷鳴士</v>
      </c>
      <c r="F84" s="42" t="str">
        <f t="shared" si="7"/>
        <v>天地雷鳴士4</v>
      </c>
      <c r="G84" t="str">
        <f ca="1">IF(F84=Player&amp;ProfessionLV,COUNTIF(F$7:F84,Player&amp;ProfessionLV),"")</f>
        <v/>
      </c>
      <c r="H84" s="41" t="str">
        <f t="shared" si="8"/>
        <v>武器C51</v>
      </c>
    </row>
    <row r="85" spans="3:8" ht="15.75" x14ac:dyDescent="0.3">
      <c r="C85" t="s">
        <v>208</v>
      </c>
      <c r="D85">
        <f t="shared" si="5"/>
        <v>4</v>
      </c>
      <c r="E85" s="41" t="str">
        <f t="shared" si="6"/>
        <v>神之手</v>
      </c>
      <c r="F85" s="42" t="str">
        <f t="shared" si="7"/>
        <v>神之手4</v>
      </c>
      <c r="G85" t="str">
        <f ca="1">IF(F85=Player&amp;ProfessionLV,COUNTIF(F$7:F85,Player&amp;ProfessionLV),"")</f>
        <v/>
      </c>
      <c r="H85" s="41" t="str">
        <f t="shared" si="8"/>
        <v>武器C52</v>
      </c>
    </row>
    <row r="86" spans="3:8" ht="15.75" x14ac:dyDescent="0.3">
      <c r="C86" t="s">
        <v>209</v>
      </c>
      <c r="D86">
        <f t="shared" si="5"/>
        <v>4</v>
      </c>
      <c r="E86" s="41" t="str">
        <f t="shared" si="6"/>
        <v>勇者</v>
      </c>
      <c r="F86" s="42" t="str">
        <f t="shared" si="7"/>
        <v>勇者4</v>
      </c>
      <c r="G86" t="str">
        <f ca="1">IF(F86=Player&amp;ProfessionLV,COUNTIF(F$7:F86,Player&amp;ProfessionLV),"")</f>
        <v/>
      </c>
      <c r="H86" s="41" t="str">
        <f t="shared" si="8"/>
        <v>武器C53</v>
      </c>
    </row>
    <row r="87" spans="3:8" ht="15.75" x14ac:dyDescent="0.3">
      <c r="C87" t="s">
        <v>210</v>
      </c>
      <c r="D87">
        <f t="shared" si="5"/>
        <v>5</v>
      </c>
      <c r="E87" s="41" t="str">
        <f t="shared" si="6"/>
        <v>战士</v>
      </c>
      <c r="F87" s="42" t="str">
        <f t="shared" si="7"/>
        <v>战士5</v>
      </c>
      <c r="G87" t="str">
        <f ca="1">IF(F87=Player&amp;ProfessionLV,COUNTIF(F$7:F87,Player&amp;ProfessionLV),"")</f>
        <v/>
      </c>
      <c r="H87" s="41" t="str">
        <f t="shared" si="8"/>
        <v>武器C54</v>
      </c>
    </row>
    <row r="88" spans="3:8" ht="15.75" x14ac:dyDescent="0.3">
      <c r="C88" t="s">
        <v>211</v>
      </c>
      <c r="D88">
        <f t="shared" si="5"/>
        <v>5</v>
      </c>
      <c r="E88" s="41" t="str">
        <f t="shared" si="6"/>
        <v>武斗家</v>
      </c>
      <c r="F88" s="42" t="str">
        <f t="shared" si="7"/>
        <v>武斗家5</v>
      </c>
      <c r="G88" t="str">
        <f ca="1">IF(F88=Player&amp;ProfessionLV,COUNTIF(F$7:F88,Player&amp;ProfessionLV),"")</f>
        <v/>
      </c>
      <c r="H88" s="41" t="str">
        <f t="shared" si="8"/>
        <v>武器C55</v>
      </c>
    </row>
    <row r="89" spans="3:8" ht="15.75" x14ac:dyDescent="0.3">
      <c r="C89" t="s">
        <v>212</v>
      </c>
      <c r="D89">
        <f t="shared" si="5"/>
        <v>5</v>
      </c>
      <c r="E89" s="41" t="str">
        <f t="shared" si="6"/>
        <v>魔法师</v>
      </c>
      <c r="F89" s="42" t="str">
        <f t="shared" si="7"/>
        <v>魔法师5</v>
      </c>
      <c r="G89" t="str">
        <f ca="1">IF(F89=Player&amp;ProfessionLV,COUNTIF(F$7:F89,Player&amp;ProfessionLV),"")</f>
        <v/>
      </c>
      <c r="H89" s="41" t="str">
        <f t="shared" si="8"/>
        <v>武器C56</v>
      </c>
    </row>
    <row r="90" spans="3:8" ht="15.75" x14ac:dyDescent="0.3">
      <c r="C90" t="s">
        <v>213</v>
      </c>
      <c r="D90">
        <f t="shared" si="5"/>
        <v>5</v>
      </c>
      <c r="E90" s="41" t="str">
        <f t="shared" si="6"/>
        <v>僧侣</v>
      </c>
      <c r="F90" s="42" t="str">
        <f t="shared" si="7"/>
        <v>僧侣5</v>
      </c>
      <c r="G90" t="str">
        <f ca="1">IF(F90=Player&amp;ProfessionLV,COUNTIF(F$7:F90,Player&amp;ProfessionLV),"")</f>
        <v/>
      </c>
      <c r="H90" s="41" t="str">
        <f t="shared" si="8"/>
        <v>武器C57</v>
      </c>
    </row>
    <row r="91" spans="3:8" ht="15.75" x14ac:dyDescent="0.3">
      <c r="C91" t="s">
        <v>214</v>
      </c>
      <c r="D91">
        <f t="shared" si="5"/>
        <v>5</v>
      </c>
      <c r="E91" s="41" t="str">
        <f t="shared" si="6"/>
        <v>舞师</v>
      </c>
      <c r="F91" s="42" t="str">
        <f t="shared" si="7"/>
        <v>舞师5</v>
      </c>
      <c r="G91" t="str">
        <f ca="1">IF(F91=Player&amp;ProfessionLV,COUNTIF(F$7:F91,Player&amp;ProfessionLV),"")</f>
        <v/>
      </c>
      <c r="H91" s="41" t="str">
        <f t="shared" si="8"/>
        <v>武器C58</v>
      </c>
    </row>
    <row r="92" spans="3:8" ht="15.75" x14ac:dyDescent="0.3">
      <c r="C92" t="s">
        <v>215</v>
      </c>
      <c r="D92">
        <f t="shared" si="5"/>
        <v>5</v>
      </c>
      <c r="E92" s="41" t="str">
        <f t="shared" si="6"/>
        <v>盗贼</v>
      </c>
      <c r="F92" s="42" t="str">
        <f t="shared" si="7"/>
        <v>盗贼5</v>
      </c>
      <c r="G92" t="str">
        <f ca="1">IF(F92=Player&amp;ProfessionLV,COUNTIF(F$7:F92,Player&amp;ProfessionLV),"")</f>
        <v/>
      </c>
      <c r="H92" s="41" t="str">
        <f t="shared" si="8"/>
        <v>武器C59</v>
      </c>
    </row>
    <row r="93" spans="3:8" ht="15.75" x14ac:dyDescent="0.3">
      <c r="C93" t="s">
        <v>216</v>
      </c>
      <c r="D93">
        <f t="shared" si="5"/>
        <v>5</v>
      </c>
      <c r="E93" s="41" t="str">
        <f t="shared" si="6"/>
        <v>养羊师</v>
      </c>
      <c r="F93" s="42" t="str">
        <f t="shared" si="7"/>
        <v>养羊师5</v>
      </c>
      <c r="G93" t="str">
        <f ca="1">IF(F93=Player&amp;ProfessionLV,COUNTIF(F$7:F93,Player&amp;ProfessionLV),"")</f>
        <v/>
      </c>
      <c r="H93" s="41" t="str">
        <f t="shared" si="8"/>
        <v>武器C60</v>
      </c>
    </row>
    <row r="94" spans="3:8" ht="15.75" x14ac:dyDescent="0.3">
      <c r="C94" t="s">
        <v>217</v>
      </c>
      <c r="D94">
        <f t="shared" si="5"/>
        <v>5</v>
      </c>
      <c r="E94" s="41" t="str">
        <f t="shared" si="6"/>
        <v>吟游诗人</v>
      </c>
      <c r="F94" s="42" t="str">
        <f t="shared" si="7"/>
        <v>吟游诗人5</v>
      </c>
      <c r="G94" t="str">
        <f ca="1">IF(F94=Player&amp;ProfessionLV,COUNTIF(F$7:F94,Player&amp;ProfessionLV),"")</f>
        <v/>
      </c>
      <c r="H94" s="41" t="str">
        <f t="shared" si="8"/>
        <v>武器C61</v>
      </c>
    </row>
    <row r="95" spans="3:8" ht="15.75" x14ac:dyDescent="0.3">
      <c r="C95" t="s">
        <v>218</v>
      </c>
      <c r="D95">
        <f t="shared" si="5"/>
        <v>5</v>
      </c>
      <c r="E95" s="41" t="str">
        <f t="shared" si="6"/>
        <v>滑稽师</v>
      </c>
      <c r="F95" s="42" t="str">
        <f t="shared" si="7"/>
        <v>滑稽师5</v>
      </c>
      <c r="G95" t="str">
        <f ca="1">IF(F95=Player&amp;ProfessionLV,COUNTIF(F$7:F95,Player&amp;ProfessionLV),"")</f>
        <v/>
      </c>
      <c r="H95" s="41" t="str">
        <f t="shared" si="8"/>
        <v>武器C62</v>
      </c>
    </row>
    <row r="96" spans="3:8" ht="15.75" x14ac:dyDescent="0.3">
      <c r="C96" t="s">
        <v>219</v>
      </c>
      <c r="D96">
        <f t="shared" si="5"/>
        <v>5</v>
      </c>
      <c r="E96" s="41" t="str">
        <f t="shared" si="6"/>
        <v>水手</v>
      </c>
      <c r="F96" s="42" t="str">
        <f t="shared" si="7"/>
        <v>水手5</v>
      </c>
      <c r="G96" t="str">
        <f ca="1">IF(F96=Player&amp;ProfessionLV,COUNTIF(F$7:F96,Player&amp;ProfessionLV),"")</f>
        <v/>
      </c>
      <c r="H96" s="41" t="str">
        <f t="shared" si="8"/>
        <v>武器C63</v>
      </c>
    </row>
    <row r="97" spans="3:8" ht="15.75" x14ac:dyDescent="0.3">
      <c r="C97" t="s">
        <v>220</v>
      </c>
      <c r="D97">
        <f t="shared" si="5"/>
        <v>5</v>
      </c>
      <c r="E97" s="41" t="str">
        <f t="shared" si="6"/>
        <v>战斗大师</v>
      </c>
      <c r="F97" s="42" t="str">
        <f t="shared" si="7"/>
        <v>战斗大师5</v>
      </c>
      <c r="G97" t="str">
        <f ca="1">IF(F97=Player&amp;ProfessionLV,COUNTIF(F$7:F97,Player&amp;ProfessionLV),"")</f>
        <v/>
      </c>
      <c r="H97" s="41" t="str">
        <f t="shared" si="8"/>
        <v>武器C64</v>
      </c>
    </row>
    <row r="98" spans="3:8" ht="15.75" x14ac:dyDescent="0.3">
      <c r="C98" t="s">
        <v>221</v>
      </c>
      <c r="D98">
        <f t="shared" si="5"/>
        <v>5</v>
      </c>
      <c r="E98" s="41" t="str">
        <f t="shared" si="6"/>
        <v>魔法战士</v>
      </c>
      <c r="F98" s="42" t="str">
        <f t="shared" si="7"/>
        <v>魔法战士5</v>
      </c>
      <c r="G98" t="str">
        <f ca="1">IF(F98=Player&amp;ProfessionLV,COUNTIF(F$7:F98,Player&amp;ProfessionLV),"")</f>
        <v/>
      </c>
      <c r="H98" s="41" t="str">
        <f t="shared" si="8"/>
        <v>武器C65</v>
      </c>
    </row>
    <row r="99" spans="3:8" ht="15.75" x14ac:dyDescent="0.3">
      <c r="C99" t="s">
        <v>222</v>
      </c>
      <c r="D99">
        <f t="shared" si="5"/>
        <v>5</v>
      </c>
      <c r="E99" s="41" t="str">
        <f t="shared" si="6"/>
        <v>圣骑士</v>
      </c>
      <c r="F99" s="42" t="str">
        <f t="shared" si="7"/>
        <v>圣骑士5</v>
      </c>
      <c r="G99" t="str">
        <f ca="1">IF(F99=Player&amp;ProfessionLV,COUNTIF(F$7:F99,Player&amp;ProfessionLV),"")</f>
        <v/>
      </c>
      <c r="H99" s="41" t="str">
        <f t="shared" si="8"/>
        <v>武器C66</v>
      </c>
    </row>
    <row r="100" spans="3:8" ht="15.75" x14ac:dyDescent="0.3">
      <c r="C100" t="s">
        <v>223</v>
      </c>
      <c r="D100">
        <f t="shared" si="5"/>
        <v>5</v>
      </c>
      <c r="E100" s="41" t="str">
        <f t="shared" si="6"/>
        <v>贤者</v>
      </c>
      <c r="F100" s="42" t="str">
        <f t="shared" si="7"/>
        <v>贤者5</v>
      </c>
      <c r="G100" t="str">
        <f ca="1">IF(F100=Player&amp;ProfessionLV,COUNTIF(F$7:F100,Player&amp;ProfessionLV),"")</f>
        <v/>
      </c>
      <c r="H100" s="41" t="str">
        <f t="shared" si="8"/>
        <v>武器C67</v>
      </c>
    </row>
    <row r="101" spans="3:8" ht="15.75" x14ac:dyDescent="0.3">
      <c r="C101" t="s">
        <v>224</v>
      </c>
      <c r="D101">
        <f t="shared" si="5"/>
        <v>5</v>
      </c>
      <c r="E101" s="41" t="str">
        <f t="shared" si="6"/>
        <v>魔物猎人</v>
      </c>
      <c r="F101" s="42" t="str">
        <f t="shared" si="7"/>
        <v>魔物猎人5</v>
      </c>
      <c r="G101" t="str">
        <f ca="1">IF(F101=Player&amp;ProfessionLV,COUNTIF(F$7:F101,Player&amp;ProfessionLV),"")</f>
        <v/>
      </c>
      <c r="H101" s="41" t="str">
        <f t="shared" si="8"/>
        <v>武器C68</v>
      </c>
    </row>
    <row r="102" spans="3:8" ht="15.75" x14ac:dyDescent="0.3">
      <c r="C102" t="s">
        <v>225</v>
      </c>
      <c r="D102">
        <f t="shared" si="5"/>
        <v>5</v>
      </c>
      <c r="E102" s="41" t="str">
        <f t="shared" si="6"/>
        <v>海贼</v>
      </c>
      <c r="F102" s="42" t="str">
        <f t="shared" si="7"/>
        <v>海贼5</v>
      </c>
      <c r="G102" t="str">
        <f ca="1">IF(F102=Player&amp;ProfessionLV,COUNTIF(F$7:F102,Player&amp;ProfessionLV),"")</f>
        <v/>
      </c>
      <c r="H102" s="41" t="str">
        <f t="shared" si="8"/>
        <v>武器C69</v>
      </c>
    </row>
    <row r="103" spans="3:8" ht="15.75" x14ac:dyDescent="0.3">
      <c r="C103" t="s">
        <v>226</v>
      </c>
      <c r="D103">
        <f t="shared" si="5"/>
        <v>5</v>
      </c>
      <c r="E103" s="41" t="str">
        <f t="shared" si="6"/>
        <v>超级明星</v>
      </c>
      <c r="F103" s="42" t="str">
        <f t="shared" si="7"/>
        <v>超级明星5</v>
      </c>
      <c r="G103" t="str">
        <f ca="1">IF(F103=Player&amp;ProfessionLV,COUNTIF(F$7:F103,Player&amp;ProfessionLV),"")</f>
        <v/>
      </c>
      <c r="H103" s="41" t="str">
        <f t="shared" si="8"/>
        <v>武器C70</v>
      </c>
    </row>
    <row r="104" spans="3:8" ht="15.75" x14ac:dyDescent="0.3">
      <c r="C104" t="s">
        <v>227</v>
      </c>
      <c r="D104">
        <f t="shared" si="5"/>
        <v>5</v>
      </c>
      <c r="E104" s="41" t="str">
        <f t="shared" si="6"/>
        <v>天地雷鳴士</v>
      </c>
      <c r="F104" s="42" t="str">
        <f t="shared" si="7"/>
        <v>天地雷鳴士5</v>
      </c>
      <c r="G104" t="str">
        <f ca="1">IF(F104=Player&amp;ProfessionLV,COUNTIF(F$7:F104,Player&amp;ProfessionLV),"")</f>
        <v/>
      </c>
      <c r="H104" s="41" t="str">
        <f t="shared" si="8"/>
        <v>武器C71</v>
      </c>
    </row>
    <row r="105" spans="3:8" ht="15.75" x14ac:dyDescent="0.3">
      <c r="C105" t="s">
        <v>228</v>
      </c>
      <c r="D105">
        <f t="shared" si="5"/>
        <v>5</v>
      </c>
      <c r="E105" s="41" t="str">
        <f t="shared" si="6"/>
        <v>神之手</v>
      </c>
      <c r="F105" s="42" t="str">
        <f t="shared" si="7"/>
        <v>神之手5</v>
      </c>
      <c r="G105" t="str">
        <f ca="1">IF(F105=Player&amp;ProfessionLV,COUNTIF(F$7:F105,Player&amp;ProfessionLV),"")</f>
        <v/>
      </c>
      <c r="H105" s="41" t="str">
        <f t="shared" si="8"/>
        <v>武器C72</v>
      </c>
    </row>
    <row r="106" spans="3:8" ht="15.75" x14ac:dyDescent="0.3">
      <c r="C106" t="s">
        <v>229</v>
      </c>
      <c r="D106">
        <f t="shared" si="5"/>
        <v>5</v>
      </c>
      <c r="E106" s="41" t="str">
        <f t="shared" si="6"/>
        <v>勇者</v>
      </c>
      <c r="F106" s="42" t="str">
        <f t="shared" si="7"/>
        <v>勇者5</v>
      </c>
      <c r="G106" t="str">
        <f ca="1">IF(F106=Player&amp;ProfessionLV,COUNTIF(F$7:F106,Player&amp;ProfessionLV),"")</f>
        <v/>
      </c>
      <c r="H106" s="41" t="str">
        <f t="shared" si="8"/>
        <v>武器C73</v>
      </c>
    </row>
    <row r="107" spans="3:8" ht="15.75" x14ac:dyDescent="0.3">
      <c r="C107" t="s">
        <v>230</v>
      </c>
      <c r="D107">
        <f t="shared" si="5"/>
        <v>6</v>
      </c>
      <c r="E107" s="41" t="str">
        <f t="shared" si="6"/>
        <v>战士</v>
      </c>
      <c r="F107" s="42" t="str">
        <f t="shared" si="7"/>
        <v>战士6</v>
      </c>
      <c r="G107" t="str">
        <f ca="1">IF(F107=Player&amp;ProfessionLV,COUNTIF(F$7:F107,Player&amp;ProfessionLV),"")</f>
        <v/>
      </c>
      <c r="H107" s="41" t="str">
        <f t="shared" si="8"/>
        <v>武器C74</v>
      </c>
    </row>
    <row r="108" spans="3:8" ht="15.75" x14ac:dyDescent="0.3">
      <c r="C108" t="s">
        <v>231</v>
      </c>
      <c r="D108">
        <f t="shared" si="5"/>
        <v>6</v>
      </c>
      <c r="E108" s="41" t="str">
        <f t="shared" si="6"/>
        <v>武斗家</v>
      </c>
      <c r="F108" s="42" t="str">
        <f t="shared" si="7"/>
        <v>武斗家6</v>
      </c>
      <c r="G108" t="str">
        <f ca="1">IF(F108=Player&amp;ProfessionLV,COUNTIF(F$7:F108,Player&amp;ProfessionLV),"")</f>
        <v/>
      </c>
      <c r="H108" s="41" t="str">
        <f t="shared" si="8"/>
        <v>武器C75</v>
      </c>
    </row>
    <row r="109" spans="3:8" ht="15.75" x14ac:dyDescent="0.3">
      <c r="C109" t="s">
        <v>232</v>
      </c>
      <c r="D109">
        <f t="shared" si="5"/>
        <v>6</v>
      </c>
      <c r="E109" s="41" t="str">
        <f t="shared" si="6"/>
        <v>魔法师</v>
      </c>
      <c r="F109" s="42" t="str">
        <f t="shared" si="7"/>
        <v>魔法师6</v>
      </c>
      <c r="G109" t="str">
        <f ca="1">IF(F109=Player&amp;ProfessionLV,COUNTIF(F$7:F109,Player&amp;ProfessionLV),"")</f>
        <v/>
      </c>
      <c r="H109" s="41" t="str">
        <f t="shared" si="8"/>
        <v>武器C76</v>
      </c>
    </row>
    <row r="110" spans="3:8" ht="15.75" x14ac:dyDescent="0.3">
      <c r="C110" t="s">
        <v>233</v>
      </c>
      <c r="D110">
        <f t="shared" si="5"/>
        <v>6</v>
      </c>
      <c r="E110" s="41" t="str">
        <f t="shared" si="6"/>
        <v>僧侣</v>
      </c>
      <c r="F110" s="42" t="str">
        <f t="shared" si="7"/>
        <v>僧侣6</v>
      </c>
      <c r="G110" t="str">
        <f ca="1">IF(F110=Player&amp;ProfessionLV,COUNTIF(F$7:F110,Player&amp;ProfessionLV),"")</f>
        <v/>
      </c>
      <c r="H110" s="41" t="str">
        <f t="shared" si="8"/>
        <v>武器C77</v>
      </c>
    </row>
    <row r="111" spans="3:8" ht="15.75" x14ac:dyDescent="0.3">
      <c r="C111" t="s">
        <v>234</v>
      </c>
      <c r="D111">
        <f t="shared" si="5"/>
        <v>6</v>
      </c>
      <c r="E111" s="41" t="str">
        <f t="shared" si="6"/>
        <v>舞师</v>
      </c>
      <c r="F111" s="42" t="str">
        <f t="shared" si="7"/>
        <v>舞师6</v>
      </c>
      <c r="G111" t="str">
        <f ca="1">IF(F111=Player&amp;ProfessionLV,COUNTIF(F$7:F111,Player&amp;ProfessionLV),"")</f>
        <v/>
      </c>
      <c r="H111" s="41" t="str">
        <f t="shared" si="8"/>
        <v>武器C78</v>
      </c>
    </row>
    <row r="112" spans="3:8" ht="15.75" x14ac:dyDescent="0.3">
      <c r="C112" t="s">
        <v>235</v>
      </c>
      <c r="D112">
        <f t="shared" ref="D112:D175" si="9">D92+1</f>
        <v>6</v>
      </c>
      <c r="E112" s="41" t="str">
        <f t="shared" ref="E112:E175" si="10">E92</f>
        <v>盗贼</v>
      </c>
      <c r="F112" s="42" t="str">
        <f t="shared" si="7"/>
        <v>盗贼6</v>
      </c>
      <c r="G112" t="str">
        <f ca="1">IF(F112=Player&amp;ProfessionLV,COUNTIF(F$7:F112,Player&amp;ProfessionLV),"")</f>
        <v/>
      </c>
      <c r="H112" s="41" t="str">
        <f t="shared" si="8"/>
        <v>武器C79</v>
      </c>
    </row>
    <row r="113" spans="3:8" ht="15.75" x14ac:dyDescent="0.3">
      <c r="C113" t="s">
        <v>236</v>
      </c>
      <c r="D113">
        <f t="shared" si="9"/>
        <v>6</v>
      </c>
      <c r="E113" s="41" t="str">
        <f t="shared" si="10"/>
        <v>养羊师</v>
      </c>
      <c r="F113" s="42" t="str">
        <f t="shared" si="7"/>
        <v>养羊师6</v>
      </c>
      <c r="G113" t="str">
        <f ca="1">IF(F113=Player&amp;ProfessionLV,COUNTIF(F$7:F113,Player&amp;ProfessionLV),"")</f>
        <v/>
      </c>
      <c r="H113" s="41" t="str">
        <f t="shared" si="8"/>
        <v>武器C80</v>
      </c>
    </row>
    <row r="114" spans="3:8" ht="15.75" x14ac:dyDescent="0.3">
      <c r="C114" t="s">
        <v>237</v>
      </c>
      <c r="D114">
        <f t="shared" si="9"/>
        <v>6</v>
      </c>
      <c r="E114" s="41" t="str">
        <f t="shared" si="10"/>
        <v>吟游诗人</v>
      </c>
      <c r="F114" s="42" t="str">
        <f t="shared" si="7"/>
        <v>吟游诗人6</v>
      </c>
      <c r="G114" t="str">
        <f ca="1">IF(F114=Player&amp;ProfessionLV,COUNTIF(F$7:F114,Player&amp;ProfessionLV),"")</f>
        <v/>
      </c>
      <c r="H114" s="41" t="str">
        <f t="shared" si="8"/>
        <v>武器C81</v>
      </c>
    </row>
    <row r="115" spans="3:8" ht="15.75" x14ac:dyDescent="0.3">
      <c r="C115" t="s">
        <v>238</v>
      </c>
      <c r="D115">
        <f t="shared" si="9"/>
        <v>6</v>
      </c>
      <c r="E115" s="41" t="str">
        <f t="shared" si="10"/>
        <v>滑稽师</v>
      </c>
      <c r="F115" s="42" t="str">
        <f t="shared" si="7"/>
        <v>滑稽师6</v>
      </c>
      <c r="G115" t="str">
        <f ca="1">IF(F115=Player&amp;ProfessionLV,COUNTIF(F$7:F115,Player&amp;ProfessionLV),"")</f>
        <v/>
      </c>
      <c r="H115" s="41" t="str">
        <f t="shared" si="8"/>
        <v>武器C82</v>
      </c>
    </row>
    <row r="116" spans="3:8" ht="15.75" x14ac:dyDescent="0.3">
      <c r="C116" t="s">
        <v>239</v>
      </c>
      <c r="D116">
        <f t="shared" si="9"/>
        <v>6</v>
      </c>
      <c r="E116" s="41" t="str">
        <f t="shared" si="10"/>
        <v>水手</v>
      </c>
      <c r="F116" s="42" t="str">
        <f t="shared" si="7"/>
        <v>水手6</v>
      </c>
      <c r="G116" t="str">
        <f ca="1">IF(F116=Player&amp;ProfessionLV,COUNTIF(F$7:F116,Player&amp;ProfessionLV),"")</f>
        <v/>
      </c>
      <c r="H116" s="41" t="str">
        <f t="shared" si="8"/>
        <v>武器C83</v>
      </c>
    </row>
    <row r="117" spans="3:8" ht="15.75" x14ac:dyDescent="0.3">
      <c r="C117" t="s">
        <v>240</v>
      </c>
      <c r="D117">
        <f t="shared" si="9"/>
        <v>6</v>
      </c>
      <c r="E117" s="41" t="str">
        <f t="shared" si="10"/>
        <v>战斗大师</v>
      </c>
      <c r="F117" s="42" t="str">
        <f t="shared" si="7"/>
        <v>战斗大师6</v>
      </c>
      <c r="G117" t="str">
        <f ca="1">IF(F117=Player&amp;ProfessionLV,COUNTIF(F$7:F117,Player&amp;ProfessionLV),"")</f>
        <v/>
      </c>
      <c r="H117" s="41" t="str">
        <f t="shared" si="8"/>
        <v>武器C84</v>
      </c>
    </row>
    <row r="118" spans="3:8" ht="15.75" x14ac:dyDescent="0.3">
      <c r="C118" t="s">
        <v>241</v>
      </c>
      <c r="D118">
        <f t="shared" si="9"/>
        <v>6</v>
      </c>
      <c r="E118" s="41" t="str">
        <f t="shared" si="10"/>
        <v>魔法战士</v>
      </c>
      <c r="F118" s="42" t="str">
        <f t="shared" si="7"/>
        <v>魔法战士6</v>
      </c>
      <c r="G118" t="str">
        <f ca="1">IF(F118=Player&amp;ProfessionLV,COUNTIF(F$7:F118,Player&amp;ProfessionLV),"")</f>
        <v/>
      </c>
      <c r="H118" s="41" t="str">
        <f t="shared" si="8"/>
        <v>武器C85</v>
      </c>
    </row>
    <row r="119" spans="3:8" ht="15.75" x14ac:dyDescent="0.3">
      <c r="C119" t="s">
        <v>242</v>
      </c>
      <c r="D119">
        <f t="shared" si="9"/>
        <v>6</v>
      </c>
      <c r="E119" s="41" t="str">
        <f t="shared" si="10"/>
        <v>圣骑士</v>
      </c>
      <c r="F119" s="42" t="str">
        <f t="shared" si="7"/>
        <v>圣骑士6</v>
      </c>
      <c r="G119" t="str">
        <f ca="1">IF(F119=Player&amp;ProfessionLV,COUNTIF(F$7:F119,Player&amp;ProfessionLV),"")</f>
        <v/>
      </c>
      <c r="H119" s="41" t="str">
        <f t="shared" si="8"/>
        <v>武器C86</v>
      </c>
    </row>
    <row r="120" spans="3:8" ht="15.75" x14ac:dyDescent="0.3">
      <c r="C120" t="s">
        <v>243</v>
      </c>
      <c r="D120">
        <f t="shared" si="9"/>
        <v>6</v>
      </c>
      <c r="E120" s="41" t="str">
        <f t="shared" si="10"/>
        <v>贤者</v>
      </c>
      <c r="F120" s="42" t="str">
        <f t="shared" si="7"/>
        <v>贤者6</v>
      </c>
      <c r="G120" t="str">
        <f ca="1">IF(F120=Player&amp;ProfessionLV,COUNTIF(F$7:F120,Player&amp;ProfessionLV),"")</f>
        <v/>
      </c>
      <c r="H120" s="41" t="str">
        <f t="shared" si="8"/>
        <v>武器C87</v>
      </c>
    </row>
    <row r="121" spans="3:8" ht="15.75" x14ac:dyDescent="0.3">
      <c r="C121" t="s">
        <v>244</v>
      </c>
      <c r="D121">
        <f t="shared" si="9"/>
        <v>6</v>
      </c>
      <c r="E121" s="41" t="str">
        <f t="shared" si="10"/>
        <v>魔物猎人</v>
      </c>
      <c r="F121" s="42" t="str">
        <f t="shared" si="7"/>
        <v>魔物猎人6</v>
      </c>
      <c r="G121" t="str">
        <f ca="1">IF(F121=Player&amp;ProfessionLV,COUNTIF(F$7:F121,Player&amp;ProfessionLV),"")</f>
        <v/>
      </c>
      <c r="H121" s="41" t="str">
        <f t="shared" si="8"/>
        <v>武器C88</v>
      </c>
    </row>
    <row r="122" spans="3:8" ht="15.75" x14ac:dyDescent="0.3">
      <c r="C122" t="s">
        <v>245</v>
      </c>
      <c r="D122">
        <f t="shared" si="9"/>
        <v>6</v>
      </c>
      <c r="E122" s="41" t="str">
        <f t="shared" si="10"/>
        <v>海贼</v>
      </c>
      <c r="F122" s="42" t="str">
        <f t="shared" si="7"/>
        <v>海贼6</v>
      </c>
      <c r="G122" t="str">
        <f ca="1">IF(F122=Player&amp;ProfessionLV,COUNTIF(F$7:F122,Player&amp;ProfessionLV),"")</f>
        <v/>
      </c>
      <c r="H122" s="41" t="str">
        <f t="shared" si="8"/>
        <v>武器C89</v>
      </c>
    </row>
    <row r="123" spans="3:8" ht="15.75" x14ac:dyDescent="0.3">
      <c r="C123" t="s">
        <v>246</v>
      </c>
      <c r="D123">
        <f t="shared" si="9"/>
        <v>6</v>
      </c>
      <c r="E123" s="41" t="str">
        <f t="shared" si="10"/>
        <v>超级明星</v>
      </c>
      <c r="F123" s="42" t="str">
        <f t="shared" si="7"/>
        <v>超级明星6</v>
      </c>
      <c r="G123" t="str">
        <f ca="1">IF(F123=Player&amp;ProfessionLV,COUNTIF(F$7:F123,Player&amp;ProfessionLV),"")</f>
        <v/>
      </c>
      <c r="H123" s="41" t="str">
        <f t="shared" si="8"/>
        <v>武器C90</v>
      </c>
    </row>
    <row r="124" spans="3:8" ht="15.75" x14ac:dyDescent="0.3">
      <c r="C124" t="s">
        <v>247</v>
      </c>
      <c r="D124">
        <f t="shared" si="9"/>
        <v>6</v>
      </c>
      <c r="E124" s="41" t="str">
        <f t="shared" si="10"/>
        <v>天地雷鳴士</v>
      </c>
      <c r="F124" s="42" t="str">
        <f t="shared" si="7"/>
        <v>天地雷鳴士6</v>
      </c>
      <c r="G124" t="str">
        <f ca="1">IF(F124=Player&amp;ProfessionLV,COUNTIF(F$7:F124,Player&amp;ProfessionLV),"")</f>
        <v/>
      </c>
      <c r="H124" s="41" t="str">
        <f t="shared" si="8"/>
        <v>武器C91</v>
      </c>
    </row>
    <row r="125" spans="3:8" ht="15.75" x14ac:dyDescent="0.3">
      <c r="C125" t="s">
        <v>248</v>
      </c>
      <c r="D125">
        <f t="shared" si="9"/>
        <v>6</v>
      </c>
      <c r="E125" s="41" t="str">
        <f t="shared" si="10"/>
        <v>神之手</v>
      </c>
      <c r="F125" s="42" t="str">
        <f t="shared" si="7"/>
        <v>神之手6</v>
      </c>
      <c r="G125" t="str">
        <f ca="1">IF(F125=Player&amp;ProfessionLV,COUNTIF(F$7:F125,Player&amp;ProfessionLV),"")</f>
        <v/>
      </c>
      <c r="H125" s="41" t="str">
        <f t="shared" si="8"/>
        <v>武器C92</v>
      </c>
    </row>
    <row r="126" spans="3:8" ht="15.75" x14ac:dyDescent="0.3">
      <c r="C126" t="s">
        <v>249</v>
      </c>
      <c r="D126">
        <f t="shared" si="9"/>
        <v>6</v>
      </c>
      <c r="E126" s="41" t="str">
        <f t="shared" si="10"/>
        <v>勇者</v>
      </c>
      <c r="F126" s="42" t="str">
        <f t="shared" si="7"/>
        <v>勇者6</v>
      </c>
      <c r="G126" t="str">
        <f ca="1">IF(F126=Player&amp;ProfessionLV,COUNTIF(F$7:F126,Player&amp;ProfessionLV),"")</f>
        <v/>
      </c>
      <c r="H126" s="41" t="str">
        <f t="shared" si="8"/>
        <v>武器C93</v>
      </c>
    </row>
    <row r="127" spans="3:8" ht="15.75" x14ac:dyDescent="0.3">
      <c r="C127" t="s">
        <v>250</v>
      </c>
      <c r="D127">
        <f t="shared" si="9"/>
        <v>7</v>
      </c>
      <c r="E127" s="41" t="str">
        <f t="shared" si="10"/>
        <v>战士</v>
      </c>
      <c r="F127" s="42" t="str">
        <f t="shared" si="7"/>
        <v>战士7</v>
      </c>
      <c r="G127" t="str">
        <f ca="1">IF(F127=Player&amp;ProfessionLV,COUNTIF(F$7:F127,Player&amp;ProfessionLV),"")</f>
        <v/>
      </c>
      <c r="H127" s="41" t="str">
        <f t="shared" si="8"/>
        <v>武器C94</v>
      </c>
    </row>
    <row r="128" spans="3:8" ht="15.75" x14ac:dyDescent="0.3">
      <c r="C128" t="s">
        <v>251</v>
      </c>
      <c r="D128">
        <f t="shared" si="9"/>
        <v>7</v>
      </c>
      <c r="E128" s="41" t="str">
        <f t="shared" si="10"/>
        <v>武斗家</v>
      </c>
      <c r="F128" s="42" t="str">
        <f t="shared" si="7"/>
        <v>武斗家7</v>
      </c>
      <c r="G128" t="str">
        <f ca="1">IF(F128=Player&amp;ProfessionLV,COUNTIF(F$7:F128,Player&amp;ProfessionLV),"")</f>
        <v/>
      </c>
      <c r="H128" s="41" t="str">
        <f t="shared" si="8"/>
        <v>武器C95</v>
      </c>
    </row>
    <row r="129" spans="3:8" ht="15.75" x14ac:dyDescent="0.3">
      <c r="C129" t="s">
        <v>252</v>
      </c>
      <c r="D129">
        <f t="shared" si="9"/>
        <v>7</v>
      </c>
      <c r="E129" s="41" t="str">
        <f t="shared" si="10"/>
        <v>魔法师</v>
      </c>
      <c r="F129" s="42" t="str">
        <f t="shared" si="7"/>
        <v>魔法师7</v>
      </c>
      <c r="G129" t="str">
        <f ca="1">IF(F129=Player&amp;ProfessionLV,COUNTIF(F$7:F129,Player&amp;ProfessionLV),"")</f>
        <v/>
      </c>
      <c r="H129" s="41" t="str">
        <f t="shared" si="8"/>
        <v>武器C96</v>
      </c>
    </row>
    <row r="130" spans="3:8" ht="15.75" x14ac:dyDescent="0.3">
      <c r="C130" t="s">
        <v>253</v>
      </c>
      <c r="D130">
        <f t="shared" si="9"/>
        <v>7</v>
      </c>
      <c r="E130" s="41" t="str">
        <f t="shared" si="10"/>
        <v>僧侣</v>
      </c>
      <c r="F130" s="42" t="str">
        <f t="shared" si="7"/>
        <v>僧侣7</v>
      </c>
      <c r="G130" t="str">
        <f ca="1">IF(F130=Player&amp;ProfessionLV,COUNTIF(F$7:F130,Player&amp;ProfessionLV),"")</f>
        <v/>
      </c>
      <c r="H130" s="41" t="str">
        <f t="shared" si="8"/>
        <v>武器C97</v>
      </c>
    </row>
    <row r="131" spans="3:8" ht="15.75" x14ac:dyDescent="0.3">
      <c r="C131" t="s">
        <v>254</v>
      </c>
      <c r="D131">
        <f t="shared" si="9"/>
        <v>7</v>
      </c>
      <c r="E131" s="41" t="str">
        <f t="shared" si="10"/>
        <v>舞师</v>
      </c>
      <c r="F131" s="42" t="str">
        <f t="shared" si="7"/>
        <v>舞师7</v>
      </c>
      <c r="G131" t="str">
        <f ca="1">IF(F131=Player&amp;ProfessionLV,COUNTIF(F$7:F131,Player&amp;ProfessionLV),"")</f>
        <v/>
      </c>
      <c r="H131" s="41" t="str">
        <f t="shared" si="8"/>
        <v>武器C98</v>
      </c>
    </row>
    <row r="132" spans="3:8" ht="15.75" x14ac:dyDescent="0.3">
      <c r="C132" t="s">
        <v>255</v>
      </c>
      <c r="D132">
        <f t="shared" si="9"/>
        <v>7</v>
      </c>
      <c r="E132" s="41" t="str">
        <f t="shared" si="10"/>
        <v>盗贼</v>
      </c>
      <c r="F132" s="42" t="str">
        <f t="shared" si="7"/>
        <v>盗贼7</v>
      </c>
      <c r="G132" t="str">
        <f ca="1">IF(F132=Player&amp;ProfessionLV,COUNTIF(F$7:F132,Player&amp;ProfessionLV),"")</f>
        <v/>
      </c>
      <c r="H132" s="41" t="str">
        <f t="shared" si="8"/>
        <v>武器C99</v>
      </c>
    </row>
    <row r="133" spans="3:8" ht="15.75" x14ac:dyDescent="0.3">
      <c r="C133" t="s">
        <v>256</v>
      </c>
      <c r="D133">
        <f t="shared" si="9"/>
        <v>7</v>
      </c>
      <c r="E133" s="41" t="str">
        <f t="shared" si="10"/>
        <v>养羊师</v>
      </c>
      <c r="F133" s="42" t="str">
        <f t="shared" si="7"/>
        <v>养羊师7</v>
      </c>
      <c r="G133" t="str">
        <f ca="1">IF(F133=Player&amp;ProfessionLV,COUNTIF(F$7:F133,Player&amp;ProfessionLV),"")</f>
        <v/>
      </c>
      <c r="H133" s="41" t="str">
        <f t="shared" si="8"/>
        <v>武器C100</v>
      </c>
    </row>
    <row r="134" spans="3:8" ht="15.75" x14ac:dyDescent="0.3">
      <c r="C134" t="s">
        <v>257</v>
      </c>
      <c r="D134">
        <f t="shared" si="9"/>
        <v>7</v>
      </c>
      <c r="E134" s="41" t="str">
        <f t="shared" si="10"/>
        <v>吟游诗人</v>
      </c>
      <c r="F134" s="42" t="str">
        <f t="shared" si="7"/>
        <v>吟游诗人7</v>
      </c>
      <c r="G134" t="str">
        <f ca="1">IF(F134=Player&amp;ProfessionLV,COUNTIF(F$7:F134,Player&amp;ProfessionLV),"")</f>
        <v/>
      </c>
      <c r="H134" s="41" t="str">
        <f t="shared" si="8"/>
        <v>武器C101</v>
      </c>
    </row>
    <row r="135" spans="3:8" ht="15.75" x14ac:dyDescent="0.3">
      <c r="C135" t="s">
        <v>258</v>
      </c>
      <c r="D135">
        <f t="shared" si="9"/>
        <v>7</v>
      </c>
      <c r="E135" s="41" t="str">
        <f t="shared" si="10"/>
        <v>滑稽师</v>
      </c>
      <c r="F135" s="42" t="str">
        <f t="shared" si="7"/>
        <v>滑稽师7</v>
      </c>
      <c r="G135" t="str">
        <f ca="1">IF(F135=Player&amp;ProfessionLV,COUNTIF(F$7:F135,Player&amp;ProfessionLV),"")</f>
        <v/>
      </c>
      <c r="H135" s="41" t="str">
        <f t="shared" si="8"/>
        <v>武器C102</v>
      </c>
    </row>
    <row r="136" spans="3:8" ht="15.75" x14ac:dyDescent="0.3">
      <c r="C136" t="s">
        <v>259</v>
      </c>
      <c r="D136">
        <f t="shared" si="9"/>
        <v>7</v>
      </c>
      <c r="E136" s="41" t="str">
        <f t="shared" si="10"/>
        <v>水手</v>
      </c>
      <c r="F136" s="42" t="str">
        <f t="shared" ref="F136:F199" si="11">E136&amp;D136</f>
        <v>水手7</v>
      </c>
      <c r="G136" t="str">
        <f ca="1">IF(F136=Player&amp;ProfessionLV,COUNTIF(F$7:F136,Player&amp;ProfessionLV),"")</f>
        <v/>
      </c>
      <c r="H136" s="41" t="str">
        <f t="shared" ref="H136:H199" si="12">C136</f>
        <v>武器C103</v>
      </c>
    </row>
    <row r="137" spans="3:8" ht="15.75" x14ac:dyDescent="0.3">
      <c r="C137" t="s">
        <v>260</v>
      </c>
      <c r="D137">
        <f t="shared" si="9"/>
        <v>7</v>
      </c>
      <c r="E137" s="41" t="str">
        <f t="shared" si="10"/>
        <v>战斗大师</v>
      </c>
      <c r="F137" s="42" t="str">
        <f t="shared" si="11"/>
        <v>战斗大师7</v>
      </c>
      <c r="G137" t="str">
        <f ca="1">IF(F137=Player&amp;ProfessionLV,COUNTIF(F$7:F137,Player&amp;ProfessionLV),"")</f>
        <v/>
      </c>
      <c r="H137" s="41" t="str">
        <f t="shared" si="12"/>
        <v>武器C104</v>
      </c>
    </row>
    <row r="138" spans="3:8" ht="15.75" x14ac:dyDescent="0.3">
      <c r="C138" t="s">
        <v>261</v>
      </c>
      <c r="D138">
        <f t="shared" si="9"/>
        <v>7</v>
      </c>
      <c r="E138" s="41" t="str">
        <f t="shared" si="10"/>
        <v>魔法战士</v>
      </c>
      <c r="F138" s="42" t="str">
        <f t="shared" si="11"/>
        <v>魔法战士7</v>
      </c>
      <c r="G138" t="str">
        <f ca="1">IF(F138=Player&amp;ProfessionLV,COUNTIF(F$7:F138,Player&amp;ProfessionLV),"")</f>
        <v/>
      </c>
      <c r="H138" s="41" t="str">
        <f t="shared" si="12"/>
        <v>武器C105</v>
      </c>
    </row>
    <row r="139" spans="3:8" ht="15.75" x14ac:dyDescent="0.3">
      <c r="C139" t="s">
        <v>262</v>
      </c>
      <c r="D139">
        <f t="shared" si="9"/>
        <v>7</v>
      </c>
      <c r="E139" s="41" t="str">
        <f t="shared" si="10"/>
        <v>圣骑士</v>
      </c>
      <c r="F139" s="42" t="str">
        <f t="shared" si="11"/>
        <v>圣骑士7</v>
      </c>
      <c r="G139" t="str">
        <f ca="1">IF(F139=Player&amp;ProfessionLV,COUNTIF(F$7:F139,Player&amp;ProfessionLV),"")</f>
        <v/>
      </c>
      <c r="H139" s="41" t="str">
        <f t="shared" si="12"/>
        <v>武器C106</v>
      </c>
    </row>
    <row r="140" spans="3:8" ht="15.75" x14ac:dyDescent="0.3">
      <c r="C140" t="s">
        <v>263</v>
      </c>
      <c r="D140">
        <f t="shared" si="9"/>
        <v>7</v>
      </c>
      <c r="E140" s="41" t="str">
        <f t="shared" si="10"/>
        <v>贤者</v>
      </c>
      <c r="F140" s="42" t="str">
        <f t="shared" si="11"/>
        <v>贤者7</v>
      </c>
      <c r="G140" t="str">
        <f ca="1">IF(F140=Player&amp;ProfessionLV,COUNTIF(F$7:F140,Player&amp;ProfessionLV),"")</f>
        <v/>
      </c>
      <c r="H140" s="41" t="str">
        <f t="shared" si="12"/>
        <v>武器C107</v>
      </c>
    </row>
    <row r="141" spans="3:8" ht="15.75" x14ac:dyDescent="0.3">
      <c r="C141" t="s">
        <v>264</v>
      </c>
      <c r="D141">
        <f t="shared" si="9"/>
        <v>7</v>
      </c>
      <c r="E141" s="41" t="str">
        <f t="shared" si="10"/>
        <v>魔物猎人</v>
      </c>
      <c r="F141" s="42" t="str">
        <f t="shared" si="11"/>
        <v>魔物猎人7</v>
      </c>
      <c r="G141" t="str">
        <f ca="1">IF(F141=Player&amp;ProfessionLV,COUNTIF(F$7:F141,Player&amp;ProfessionLV),"")</f>
        <v/>
      </c>
      <c r="H141" s="41" t="str">
        <f t="shared" si="12"/>
        <v>武器C108</v>
      </c>
    </row>
    <row r="142" spans="3:8" ht="15.75" x14ac:dyDescent="0.3">
      <c r="C142" t="s">
        <v>265</v>
      </c>
      <c r="D142">
        <f t="shared" si="9"/>
        <v>7</v>
      </c>
      <c r="E142" s="41" t="str">
        <f t="shared" si="10"/>
        <v>海贼</v>
      </c>
      <c r="F142" s="42" t="str">
        <f t="shared" si="11"/>
        <v>海贼7</v>
      </c>
      <c r="G142" t="str">
        <f ca="1">IF(F142=Player&amp;ProfessionLV,COUNTIF(F$7:F142,Player&amp;ProfessionLV),"")</f>
        <v/>
      </c>
      <c r="H142" s="41" t="str">
        <f t="shared" si="12"/>
        <v>武器C109</v>
      </c>
    </row>
    <row r="143" spans="3:8" ht="15.75" x14ac:dyDescent="0.3">
      <c r="C143" t="s">
        <v>266</v>
      </c>
      <c r="D143">
        <f t="shared" si="9"/>
        <v>7</v>
      </c>
      <c r="E143" s="41" t="str">
        <f t="shared" si="10"/>
        <v>超级明星</v>
      </c>
      <c r="F143" s="42" t="str">
        <f t="shared" si="11"/>
        <v>超级明星7</v>
      </c>
      <c r="G143" t="str">
        <f ca="1">IF(F143=Player&amp;ProfessionLV,COUNTIF(F$7:F143,Player&amp;ProfessionLV),"")</f>
        <v/>
      </c>
      <c r="H143" s="41" t="str">
        <f t="shared" si="12"/>
        <v>武器C110</v>
      </c>
    </row>
    <row r="144" spans="3:8" ht="15.75" x14ac:dyDescent="0.3">
      <c r="C144" t="s">
        <v>267</v>
      </c>
      <c r="D144">
        <f t="shared" si="9"/>
        <v>7</v>
      </c>
      <c r="E144" s="41" t="str">
        <f t="shared" si="10"/>
        <v>天地雷鳴士</v>
      </c>
      <c r="F144" s="42" t="str">
        <f t="shared" si="11"/>
        <v>天地雷鳴士7</v>
      </c>
      <c r="G144" t="str">
        <f ca="1">IF(F144=Player&amp;ProfessionLV,COUNTIF(F$7:F144,Player&amp;ProfessionLV),"")</f>
        <v/>
      </c>
      <c r="H144" s="41" t="str">
        <f t="shared" si="12"/>
        <v>武器C111</v>
      </c>
    </row>
    <row r="145" spans="3:8" ht="15.75" x14ac:dyDescent="0.3">
      <c r="C145" t="s">
        <v>268</v>
      </c>
      <c r="D145">
        <f t="shared" si="9"/>
        <v>7</v>
      </c>
      <c r="E145" s="41" t="str">
        <f t="shared" si="10"/>
        <v>神之手</v>
      </c>
      <c r="F145" s="42" t="str">
        <f t="shared" si="11"/>
        <v>神之手7</v>
      </c>
      <c r="G145" t="str">
        <f ca="1">IF(F145=Player&amp;ProfessionLV,COUNTIF(F$7:F145,Player&amp;ProfessionLV),"")</f>
        <v/>
      </c>
      <c r="H145" s="41" t="str">
        <f t="shared" si="12"/>
        <v>武器C112</v>
      </c>
    </row>
    <row r="146" spans="3:8" ht="15.75" x14ac:dyDescent="0.3">
      <c r="C146" t="s">
        <v>269</v>
      </c>
      <c r="D146">
        <f t="shared" si="9"/>
        <v>7</v>
      </c>
      <c r="E146" s="41" t="str">
        <f t="shared" si="10"/>
        <v>勇者</v>
      </c>
      <c r="F146" s="42" t="str">
        <f t="shared" si="11"/>
        <v>勇者7</v>
      </c>
      <c r="G146" t="str">
        <f ca="1">IF(F146=Player&amp;ProfessionLV,COUNTIF(F$7:F146,Player&amp;ProfessionLV),"")</f>
        <v/>
      </c>
      <c r="H146" s="41" t="str">
        <f t="shared" si="12"/>
        <v>武器C113</v>
      </c>
    </row>
    <row r="147" spans="3:8" ht="15.75" x14ac:dyDescent="0.3">
      <c r="C147" t="s">
        <v>270</v>
      </c>
      <c r="D147">
        <f t="shared" si="9"/>
        <v>8</v>
      </c>
      <c r="E147" s="41" t="str">
        <f t="shared" si="10"/>
        <v>战士</v>
      </c>
      <c r="F147" s="42" t="str">
        <f t="shared" si="11"/>
        <v>战士8</v>
      </c>
      <c r="G147" t="str">
        <f ca="1">IF(F147=Player&amp;ProfessionLV,COUNTIF(F$7:F147,Player&amp;ProfessionLV),"")</f>
        <v/>
      </c>
      <c r="H147" s="41" t="str">
        <f t="shared" si="12"/>
        <v>武器C114</v>
      </c>
    </row>
    <row r="148" spans="3:8" ht="15.75" x14ac:dyDescent="0.3">
      <c r="C148" t="s">
        <v>271</v>
      </c>
      <c r="D148">
        <f t="shared" si="9"/>
        <v>8</v>
      </c>
      <c r="E148" s="41" t="str">
        <f t="shared" si="10"/>
        <v>武斗家</v>
      </c>
      <c r="F148" s="42" t="str">
        <f t="shared" si="11"/>
        <v>武斗家8</v>
      </c>
      <c r="G148" t="str">
        <f ca="1">IF(F148=Player&amp;ProfessionLV,COUNTIF(F$7:F148,Player&amp;ProfessionLV),"")</f>
        <v/>
      </c>
      <c r="H148" s="41" t="str">
        <f t="shared" si="12"/>
        <v>武器C115</v>
      </c>
    </row>
    <row r="149" spans="3:8" ht="15.75" x14ac:dyDescent="0.3">
      <c r="C149" t="s">
        <v>272</v>
      </c>
      <c r="D149">
        <f t="shared" si="9"/>
        <v>8</v>
      </c>
      <c r="E149" s="41" t="str">
        <f t="shared" si="10"/>
        <v>魔法师</v>
      </c>
      <c r="F149" s="42" t="str">
        <f t="shared" si="11"/>
        <v>魔法师8</v>
      </c>
      <c r="G149" t="str">
        <f ca="1">IF(F149=Player&amp;ProfessionLV,COUNTIF(F$7:F149,Player&amp;ProfessionLV),"")</f>
        <v/>
      </c>
      <c r="H149" s="41" t="str">
        <f t="shared" si="12"/>
        <v>武器C116</v>
      </c>
    </row>
    <row r="150" spans="3:8" ht="15.75" x14ac:dyDescent="0.3">
      <c r="C150" t="s">
        <v>273</v>
      </c>
      <c r="D150">
        <f t="shared" si="9"/>
        <v>8</v>
      </c>
      <c r="E150" s="41" t="str">
        <f t="shared" si="10"/>
        <v>僧侣</v>
      </c>
      <c r="F150" s="42" t="str">
        <f t="shared" si="11"/>
        <v>僧侣8</v>
      </c>
      <c r="G150" t="str">
        <f ca="1">IF(F150=Player&amp;ProfessionLV,COUNTIF(F$7:F150,Player&amp;ProfessionLV),"")</f>
        <v/>
      </c>
      <c r="H150" s="41" t="str">
        <f t="shared" si="12"/>
        <v>武器C117</v>
      </c>
    </row>
    <row r="151" spans="3:8" ht="15.75" x14ac:dyDescent="0.3">
      <c r="C151" t="s">
        <v>274</v>
      </c>
      <c r="D151">
        <f t="shared" si="9"/>
        <v>8</v>
      </c>
      <c r="E151" s="41" t="str">
        <f t="shared" si="10"/>
        <v>舞师</v>
      </c>
      <c r="F151" s="42" t="str">
        <f t="shared" si="11"/>
        <v>舞师8</v>
      </c>
      <c r="G151" t="str">
        <f ca="1">IF(F151=Player&amp;ProfessionLV,COUNTIF(F$7:F151,Player&amp;ProfessionLV),"")</f>
        <v/>
      </c>
      <c r="H151" s="41" t="str">
        <f t="shared" si="12"/>
        <v>武器C118</v>
      </c>
    </row>
    <row r="152" spans="3:8" ht="15.75" x14ac:dyDescent="0.3">
      <c r="C152" t="s">
        <v>275</v>
      </c>
      <c r="D152">
        <f t="shared" si="9"/>
        <v>8</v>
      </c>
      <c r="E152" s="41" t="str">
        <f t="shared" si="10"/>
        <v>盗贼</v>
      </c>
      <c r="F152" s="42" t="str">
        <f t="shared" si="11"/>
        <v>盗贼8</v>
      </c>
      <c r="G152" t="str">
        <f ca="1">IF(F152=Player&amp;ProfessionLV,COUNTIF(F$7:F152,Player&amp;ProfessionLV),"")</f>
        <v/>
      </c>
      <c r="H152" s="41" t="str">
        <f t="shared" si="12"/>
        <v>武器C119</v>
      </c>
    </row>
    <row r="153" spans="3:8" ht="15.75" x14ac:dyDescent="0.3">
      <c r="C153" t="s">
        <v>276</v>
      </c>
      <c r="D153">
        <f t="shared" si="9"/>
        <v>8</v>
      </c>
      <c r="E153" s="41" t="str">
        <f t="shared" si="10"/>
        <v>养羊师</v>
      </c>
      <c r="F153" s="42" t="str">
        <f t="shared" si="11"/>
        <v>养羊师8</v>
      </c>
      <c r="G153" t="str">
        <f ca="1">IF(F153=Player&amp;ProfessionLV,COUNTIF(F$7:F153,Player&amp;ProfessionLV),"")</f>
        <v/>
      </c>
      <c r="H153" s="41" t="str">
        <f t="shared" si="12"/>
        <v>武器C120</v>
      </c>
    </row>
    <row r="154" spans="3:8" ht="15.75" x14ac:dyDescent="0.3">
      <c r="C154" t="s">
        <v>277</v>
      </c>
      <c r="D154">
        <f t="shared" si="9"/>
        <v>8</v>
      </c>
      <c r="E154" s="41" t="str">
        <f t="shared" si="10"/>
        <v>吟游诗人</v>
      </c>
      <c r="F154" s="42" t="str">
        <f t="shared" si="11"/>
        <v>吟游诗人8</v>
      </c>
      <c r="G154" t="str">
        <f ca="1">IF(F154=Player&amp;ProfessionLV,COUNTIF(F$7:F154,Player&amp;ProfessionLV),"")</f>
        <v/>
      </c>
      <c r="H154" s="41" t="str">
        <f t="shared" si="12"/>
        <v>武器C121</v>
      </c>
    </row>
    <row r="155" spans="3:8" ht="15.75" x14ac:dyDescent="0.3">
      <c r="C155" t="s">
        <v>278</v>
      </c>
      <c r="D155">
        <f t="shared" si="9"/>
        <v>8</v>
      </c>
      <c r="E155" s="41" t="str">
        <f t="shared" si="10"/>
        <v>滑稽师</v>
      </c>
      <c r="F155" s="42" t="str">
        <f t="shared" si="11"/>
        <v>滑稽师8</v>
      </c>
      <c r="G155" t="str">
        <f ca="1">IF(F155=Player&amp;ProfessionLV,COUNTIF(F$7:F155,Player&amp;ProfessionLV),"")</f>
        <v/>
      </c>
      <c r="H155" s="41" t="str">
        <f t="shared" si="12"/>
        <v>武器C122</v>
      </c>
    </row>
    <row r="156" spans="3:8" ht="15.75" x14ac:dyDescent="0.3">
      <c r="C156" t="s">
        <v>279</v>
      </c>
      <c r="D156">
        <f t="shared" si="9"/>
        <v>8</v>
      </c>
      <c r="E156" s="41" t="str">
        <f t="shared" si="10"/>
        <v>水手</v>
      </c>
      <c r="F156" s="42" t="str">
        <f t="shared" si="11"/>
        <v>水手8</v>
      </c>
      <c r="G156" t="str">
        <f ca="1">IF(F156=Player&amp;ProfessionLV,COUNTIF(F$7:F156,Player&amp;ProfessionLV),"")</f>
        <v/>
      </c>
      <c r="H156" s="41" t="str">
        <f t="shared" si="12"/>
        <v>武器C123</v>
      </c>
    </row>
    <row r="157" spans="3:8" ht="15.75" x14ac:dyDescent="0.3">
      <c r="C157" t="s">
        <v>280</v>
      </c>
      <c r="D157">
        <f t="shared" si="9"/>
        <v>8</v>
      </c>
      <c r="E157" s="41" t="str">
        <f t="shared" si="10"/>
        <v>战斗大师</v>
      </c>
      <c r="F157" s="42" t="str">
        <f t="shared" si="11"/>
        <v>战斗大师8</v>
      </c>
      <c r="G157" t="str">
        <f ca="1">IF(F157=Player&amp;ProfessionLV,COUNTIF(F$7:F157,Player&amp;ProfessionLV),"")</f>
        <v/>
      </c>
      <c r="H157" s="41" t="str">
        <f t="shared" si="12"/>
        <v>武器C124</v>
      </c>
    </row>
    <row r="158" spans="3:8" ht="15.75" x14ac:dyDescent="0.3">
      <c r="C158" t="s">
        <v>281</v>
      </c>
      <c r="D158">
        <f t="shared" si="9"/>
        <v>8</v>
      </c>
      <c r="E158" s="41" t="str">
        <f t="shared" si="10"/>
        <v>魔法战士</v>
      </c>
      <c r="F158" s="42" t="str">
        <f t="shared" si="11"/>
        <v>魔法战士8</v>
      </c>
      <c r="G158" t="str">
        <f ca="1">IF(F158=Player&amp;ProfessionLV,COUNTIF(F$7:F158,Player&amp;ProfessionLV),"")</f>
        <v/>
      </c>
      <c r="H158" s="41" t="str">
        <f t="shared" si="12"/>
        <v>武器C125</v>
      </c>
    </row>
    <row r="159" spans="3:8" ht="15.75" x14ac:dyDescent="0.3">
      <c r="C159" t="s">
        <v>282</v>
      </c>
      <c r="D159">
        <f t="shared" si="9"/>
        <v>8</v>
      </c>
      <c r="E159" s="41" t="str">
        <f t="shared" si="10"/>
        <v>圣骑士</v>
      </c>
      <c r="F159" s="42" t="str">
        <f t="shared" si="11"/>
        <v>圣骑士8</v>
      </c>
      <c r="G159" t="str">
        <f ca="1">IF(F159=Player&amp;ProfessionLV,COUNTIF(F$7:F159,Player&amp;ProfessionLV),"")</f>
        <v/>
      </c>
      <c r="H159" s="41" t="str">
        <f t="shared" si="12"/>
        <v>武器C126</v>
      </c>
    </row>
    <row r="160" spans="3:8" ht="15.75" x14ac:dyDescent="0.3">
      <c r="C160" t="s">
        <v>283</v>
      </c>
      <c r="D160">
        <f t="shared" si="9"/>
        <v>8</v>
      </c>
      <c r="E160" s="41" t="str">
        <f t="shared" si="10"/>
        <v>贤者</v>
      </c>
      <c r="F160" s="42" t="str">
        <f t="shared" si="11"/>
        <v>贤者8</v>
      </c>
      <c r="G160" t="str">
        <f ca="1">IF(F160=Player&amp;ProfessionLV,COUNTIF(F$7:F160,Player&amp;ProfessionLV),"")</f>
        <v/>
      </c>
      <c r="H160" s="41" t="str">
        <f t="shared" si="12"/>
        <v>武器C127</v>
      </c>
    </row>
    <row r="161" spans="3:8" ht="15.75" x14ac:dyDescent="0.3">
      <c r="C161" t="s">
        <v>284</v>
      </c>
      <c r="D161">
        <f t="shared" si="9"/>
        <v>8</v>
      </c>
      <c r="E161" s="41" t="str">
        <f t="shared" si="10"/>
        <v>魔物猎人</v>
      </c>
      <c r="F161" s="42" t="str">
        <f t="shared" si="11"/>
        <v>魔物猎人8</v>
      </c>
      <c r="G161" t="str">
        <f ca="1">IF(F161=Player&amp;ProfessionLV,COUNTIF(F$7:F161,Player&amp;ProfessionLV),"")</f>
        <v/>
      </c>
      <c r="H161" s="41" t="str">
        <f t="shared" si="12"/>
        <v>武器C128</v>
      </c>
    </row>
    <row r="162" spans="3:8" ht="15.75" x14ac:dyDescent="0.3">
      <c r="C162" t="s">
        <v>285</v>
      </c>
      <c r="D162">
        <f t="shared" si="9"/>
        <v>8</v>
      </c>
      <c r="E162" s="41" t="str">
        <f t="shared" si="10"/>
        <v>海贼</v>
      </c>
      <c r="F162" s="42" t="str">
        <f t="shared" si="11"/>
        <v>海贼8</v>
      </c>
      <c r="G162" t="str">
        <f ca="1">IF(F162=Player&amp;ProfessionLV,COUNTIF(F$7:F162,Player&amp;ProfessionLV),"")</f>
        <v/>
      </c>
      <c r="H162" s="41" t="str">
        <f t="shared" si="12"/>
        <v>武器C129</v>
      </c>
    </row>
    <row r="163" spans="3:8" ht="15.75" x14ac:dyDescent="0.3">
      <c r="C163" t="s">
        <v>286</v>
      </c>
      <c r="D163">
        <f t="shared" si="9"/>
        <v>8</v>
      </c>
      <c r="E163" s="41" t="str">
        <f t="shared" si="10"/>
        <v>超级明星</v>
      </c>
      <c r="F163" s="42" t="str">
        <f t="shared" si="11"/>
        <v>超级明星8</v>
      </c>
      <c r="G163" t="str">
        <f ca="1">IF(F163=Player&amp;ProfessionLV,COUNTIF(F$7:F163,Player&amp;ProfessionLV),"")</f>
        <v/>
      </c>
      <c r="H163" s="41" t="str">
        <f t="shared" si="12"/>
        <v>武器C130</v>
      </c>
    </row>
    <row r="164" spans="3:8" ht="15.75" x14ac:dyDescent="0.3">
      <c r="C164" t="s">
        <v>287</v>
      </c>
      <c r="D164">
        <f t="shared" si="9"/>
        <v>8</v>
      </c>
      <c r="E164" s="41" t="str">
        <f t="shared" si="10"/>
        <v>天地雷鳴士</v>
      </c>
      <c r="F164" s="42" t="str">
        <f t="shared" si="11"/>
        <v>天地雷鳴士8</v>
      </c>
      <c r="G164" t="str">
        <f ca="1">IF(F164=Player&amp;ProfessionLV,COUNTIF(F$7:F164,Player&amp;ProfessionLV),"")</f>
        <v/>
      </c>
      <c r="H164" s="41" t="str">
        <f t="shared" si="12"/>
        <v>武器C131</v>
      </c>
    </row>
    <row r="165" spans="3:8" ht="15.75" x14ac:dyDescent="0.3">
      <c r="C165" t="s">
        <v>288</v>
      </c>
      <c r="D165">
        <f t="shared" si="9"/>
        <v>8</v>
      </c>
      <c r="E165" s="41" t="str">
        <f t="shared" si="10"/>
        <v>神之手</v>
      </c>
      <c r="F165" s="42" t="str">
        <f t="shared" si="11"/>
        <v>神之手8</v>
      </c>
      <c r="G165" t="str">
        <f ca="1">IF(F165=Player&amp;ProfessionLV,COUNTIF(F$7:F165,Player&amp;ProfessionLV),"")</f>
        <v/>
      </c>
      <c r="H165" s="41" t="str">
        <f t="shared" si="12"/>
        <v>武器C132</v>
      </c>
    </row>
    <row r="166" spans="3:8" ht="15.75" x14ac:dyDescent="0.3">
      <c r="C166" t="s">
        <v>289</v>
      </c>
      <c r="D166">
        <f t="shared" si="9"/>
        <v>8</v>
      </c>
      <c r="E166" s="41" t="str">
        <f t="shared" si="10"/>
        <v>勇者</v>
      </c>
      <c r="F166" s="42" t="str">
        <f t="shared" si="11"/>
        <v>勇者8</v>
      </c>
      <c r="G166" t="str">
        <f ca="1">IF(F166=Player&amp;ProfessionLV,COUNTIF(F$7:F166,Player&amp;ProfessionLV),"")</f>
        <v/>
      </c>
      <c r="H166" s="41" t="str">
        <f t="shared" si="12"/>
        <v>武器C133</v>
      </c>
    </row>
    <row r="167" spans="3:8" ht="15.75" x14ac:dyDescent="0.3">
      <c r="C167" t="s">
        <v>290</v>
      </c>
      <c r="D167">
        <f t="shared" si="9"/>
        <v>9</v>
      </c>
      <c r="E167" s="41" t="str">
        <f t="shared" si="10"/>
        <v>战士</v>
      </c>
      <c r="F167" s="42" t="str">
        <f t="shared" si="11"/>
        <v>战士9</v>
      </c>
      <c r="G167" t="str">
        <f ca="1">IF(F167=Player&amp;ProfessionLV,COUNTIF(F$7:F167,Player&amp;ProfessionLV),"")</f>
        <v/>
      </c>
      <c r="H167" s="41" t="str">
        <f t="shared" si="12"/>
        <v>武器C134</v>
      </c>
    </row>
    <row r="168" spans="3:8" ht="15.75" x14ac:dyDescent="0.3">
      <c r="C168" t="s">
        <v>291</v>
      </c>
      <c r="D168">
        <f t="shared" si="9"/>
        <v>9</v>
      </c>
      <c r="E168" s="41" t="str">
        <f t="shared" si="10"/>
        <v>武斗家</v>
      </c>
      <c r="F168" s="42" t="str">
        <f t="shared" si="11"/>
        <v>武斗家9</v>
      </c>
      <c r="G168" t="str">
        <f ca="1">IF(F168=Player&amp;ProfessionLV,COUNTIF(F$7:F168,Player&amp;ProfessionLV),"")</f>
        <v/>
      </c>
      <c r="H168" s="41" t="str">
        <f t="shared" si="12"/>
        <v>武器C135</v>
      </c>
    </row>
    <row r="169" spans="3:8" ht="15.75" x14ac:dyDescent="0.3">
      <c r="C169" t="s">
        <v>292</v>
      </c>
      <c r="D169">
        <f t="shared" si="9"/>
        <v>9</v>
      </c>
      <c r="E169" s="41" t="str">
        <f t="shared" si="10"/>
        <v>魔法师</v>
      </c>
      <c r="F169" s="42" t="str">
        <f t="shared" si="11"/>
        <v>魔法师9</v>
      </c>
      <c r="G169" t="str">
        <f ca="1">IF(F169=Player&amp;ProfessionLV,COUNTIF(F$7:F169,Player&amp;ProfessionLV),"")</f>
        <v/>
      </c>
      <c r="H169" s="41" t="str">
        <f t="shared" si="12"/>
        <v>武器C136</v>
      </c>
    </row>
    <row r="170" spans="3:8" ht="15.75" x14ac:dyDescent="0.3">
      <c r="C170" t="s">
        <v>293</v>
      </c>
      <c r="D170">
        <f t="shared" si="9"/>
        <v>9</v>
      </c>
      <c r="E170" s="41" t="str">
        <f t="shared" si="10"/>
        <v>僧侣</v>
      </c>
      <c r="F170" s="42" t="str">
        <f t="shared" si="11"/>
        <v>僧侣9</v>
      </c>
      <c r="G170" t="str">
        <f ca="1">IF(F170=Player&amp;ProfessionLV,COUNTIF(F$7:F170,Player&amp;ProfessionLV),"")</f>
        <v/>
      </c>
      <c r="H170" s="41" t="str">
        <f t="shared" si="12"/>
        <v>武器C137</v>
      </c>
    </row>
    <row r="171" spans="3:8" ht="15.75" x14ac:dyDescent="0.3">
      <c r="C171" t="s">
        <v>294</v>
      </c>
      <c r="D171">
        <f t="shared" si="9"/>
        <v>9</v>
      </c>
      <c r="E171" s="41" t="str">
        <f t="shared" si="10"/>
        <v>舞师</v>
      </c>
      <c r="F171" s="42" t="str">
        <f t="shared" si="11"/>
        <v>舞师9</v>
      </c>
      <c r="G171" t="str">
        <f ca="1">IF(F171=Player&amp;ProfessionLV,COUNTIF(F$7:F171,Player&amp;ProfessionLV),"")</f>
        <v/>
      </c>
      <c r="H171" s="41" t="str">
        <f t="shared" si="12"/>
        <v>武器C138</v>
      </c>
    </row>
    <row r="172" spans="3:8" ht="15.75" x14ac:dyDescent="0.3">
      <c r="C172" t="s">
        <v>295</v>
      </c>
      <c r="D172">
        <f t="shared" si="9"/>
        <v>9</v>
      </c>
      <c r="E172" s="41" t="str">
        <f t="shared" si="10"/>
        <v>盗贼</v>
      </c>
      <c r="F172" s="42" t="str">
        <f t="shared" si="11"/>
        <v>盗贼9</v>
      </c>
      <c r="G172" t="str">
        <f ca="1">IF(F172=Player&amp;ProfessionLV,COUNTIF(F$7:F172,Player&amp;ProfessionLV),"")</f>
        <v/>
      </c>
      <c r="H172" s="41" t="str">
        <f t="shared" si="12"/>
        <v>武器C139</v>
      </c>
    </row>
    <row r="173" spans="3:8" ht="15.75" x14ac:dyDescent="0.3">
      <c r="C173" t="s">
        <v>296</v>
      </c>
      <c r="D173">
        <f t="shared" si="9"/>
        <v>9</v>
      </c>
      <c r="E173" s="41" t="str">
        <f t="shared" si="10"/>
        <v>养羊师</v>
      </c>
      <c r="F173" s="42" t="str">
        <f t="shared" si="11"/>
        <v>养羊师9</v>
      </c>
      <c r="G173" t="str">
        <f ca="1">IF(F173=Player&amp;ProfessionLV,COUNTIF(F$7:F173,Player&amp;ProfessionLV),"")</f>
        <v/>
      </c>
      <c r="H173" s="41" t="str">
        <f t="shared" si="12"/>
        <v>武器C140</v>
      </c>
    </row>
    <row r="174" spans="3:8" ht="15.75" x14ac:dyDescent="0.3">
      <c r="C174" t="s">
        <v>297</v>
      </c>
      <c r="D174">
        <f t="shared" si="9"/>
        <v>9</v>
      </c>
      <c r="E174" s="41" t="str">
        <f t="shared" si="10"/>
        <v>吟游诗人</v>
      </c>
      <c r="F174" s="42" t="str">
        <f t="shared" si="11"/>
        <v>吟游诗人9</v>
      </c>
      <c r="G174" t="str">
        <f ca="1">IF(F174=Player&amp;ProfessionLV,COUNTIF(F$7:F174,Player&amp;ProfessionLV),"")</f>
        <v/>
      </c>
      <c r="H174" s="41" t="str">
        <f t="shared" si="12"/>
        <v>武器C141</v>
      </c>
    </row>
    <row r="175" spans="3:8" ht="15.75" x14ac:dyDescent="0.3">
      <c r="C175" t="s">
        <v>298</v>
      </c>
      <c r="D175">
        <f t="shared" si="9"/>
        <v>9</v>
      </c>
      <c r="E175" s="41" t="str">
        <f t="shared" si="10"/>
        <v>滑稽师</v>
      </c>
      <c r="F175" s="42" t="str">
        <f t="shared" si="11"/>
        <v>滑稽师9</v>
      </c>
      <c r="G175" t="str">
        <f ca="1">IF(F175=Player&amp;ProfessionLV,COUNTIF(F$7:F175,Player&amp;ProfessionLV),"")</f>
        <v/>
      </c>
      <c r="H175" s="41" t="str">
        <f t="shared" si="12"/>
        <v>武器C142</v>
      </c>
    </row>
    <row r="176" spans="3:8" ht="15.75" x14ac:dyDescent="0.3">
      <c r="C176" t="s">
        <v>299</v>
      </c>
      <c r="D176">
        <f t="shared" ref="D176:D239" si="13">D156+1</f>
        <v>9</v>
      </c>
      <c r="E176" s="41" t="str">
        <f t="shared" ref="E176:E239" si="14">E156</f>
        <v>水手</v>
      </c>
      <c r="F176" s="42" t="str">
        <f t="shared" si="11"/>
        <v>水手9</v>
      </c>
      <c r="G176" t="str">
        <f ca="1">IF(F176=Player&amp;ProfessionLV,COUNTIF(F$7:F176,Player&amp;ProfessionLV),"")</f>
        <v/>
      </c>
      <c r="H176" s="41" t="str">
        <f t="shared" si="12"/>
        <v>武器C143</v>
      </c>
    </row>
    <row r="177" spans="3:8" ht="15.75" x14ac:dyDescent="0.3">
      <c r="C177" t="s">
        <v>300</v>
      </c>
      <c r="D177">
        <f t="shared" si="13"/>
        <v>9</v>
      </c>
      <c r="E177" s="41" t="str">
        <f t="shared" si="14"/>
        <v>战斗大师</v>
      </c>
      <c r="F177" s="42" t="str">
        <f t="shared" si="11"/>
        <v>战斗大师9</v>
      </c>
      <c r="G177" t="str">
        <f ca="1">IF(F177=Player&amp;ProfessionLV,COUNTIF(F$7:F177,Player&amp;ProfessionLV),"")</f>
        <v/>
      </c>
      <c r="H177" s="41" t="str">
        <f t="shared" si="12"/>
        <v>武器C144</v>
      </c>
    </row>
    <row r="178" spans="3:8" ht="15.75" x14ac:dyDescent="0.3">
      <c r="C178" t="s">
        <v>301</v>
      </c>
      <c r="D178">
        <f t="shared" si="13"/>
        <v>9</v>
      </c>
      <c r="E178" s="41" t="str">
        <f t="shared" si="14"/>
        <v>魔法战士</v>
      </c>
      <c r="F178" s="42" t="str">
        <f t="shared" si="11"/>
        <v>魔法战士9</v>
      </c>
      <c r="G178" t="str">
        <f ca="1">IF(F178=Player&amp;ProfessionLV,COUNTIF(F$7:F178,Player&amp;ProfessionLV),"")</f>
        <v/>
      </c>
      <c r="H178" s="41" t="str">
        <f t="shared" si="12"/>
        <v>武器C145</v>
      </c>
    </row>
    <row r="179" spans="3:8" ht="15.75" x14ac:dyDescent="0.3">
      <c r="C179" t="s">
        <v>302</v>
      </c>
      <c r="D179">
        <f t="shared" si="13"/>
        <v>9</v>
      </c>
      <c r="E179" s="41" t="str">
        <f t="shared" si="14"/>
        <v>圣骑士</v>
      </c>
      <c r="F179" s="42" t="str">
        <f t="shared" si="11"/>
        <v>圣骑士9</v>
      </c>
      <c r="G179" t="str">
        <f ca="1">IF(F179=Player&amp;ProfessionLV,COUNTIF(F$7:F179,Player&amp;ProfessionLV),"")</f>
        <v/>
      </c>
      <c r="H179" s="41" t="str">
        <f t="shared" si="12"/>
        <v>武器C146</v>
      </c>
    </row>
    <row r="180" spans="3:8" ht="15.75" x14ac:dyDescent="0.3">
      <c r="C180" t="s">
        <v>303</v>
      </c>
      <c r="D180">
        <f t="shared" si="13"/>
        <v>9</v>
      </c>
      <c r="E180" s="41" t="str">
        <f t="shared" si="14"/>
        <v>贤者</v>
      </c>
      <c r="F180" s="42" t="str">
        <f t="shared" si="11"/>
        <v>贤者9</v>
      </c>
      <c r="G180" t="str">
        <f ca="1">IF(F180=Player&amp;ProfessionLV,COUNTIF(F$7:F180,Player&amp;ProfessionLV),"")</f>
        <v/>
      </c>
      <c r="H180" s="41" t="str">
        <f t="shared" si="12"/>
        <v>武器C147</v>
      </c>
    </row>
    <row r="181" spans="3:8" ht="15.75" x14ac:dyDescent="0.3">
      <c r="C181" t="s">
        <v>304</v>
      </c>
      <c r="D181">
        <f t="shared" si="13"/>
        <v>9</v>
      </c>
      <c r="E181" s="41" t="str">
        <f t="shared" si="14"/>
        <v>魔物猎人</v>
      </c>
      <c r="F181" s="42" t="str">
        <f t="shared" si="11"/>
        <v>魔物猎人9</v>
      </c>
      <c r="G181" t="str">
        <f ca="1">IF(F181=Player&amp;ProfessionLV,COUNTIF(F$7:F181,Player&amp;ProfessionLV),"")</f>
        <v/>
      </c>
      <c r="H181" s="41" t="str">
        <f t="shared" si="12"/>
        <v>武器C148</v>
      </c>
    </row>
    <row r="182" spans="3:8" ht="15.75" x14ac:dyDescent="0.3">
      <c r="C182" t="s">
        <v>305</v>
      </c>
      <c r="D182">
        <f t="shared" si="13"/>
        <v>9</v>
      </c>
      <c r="E182" s="41" t="str">
        <f t="shared" si="14"/>
        <v>海贼</v>
      </c>
      <c r="F182" s="42" t="str">
        <f t="shared" si="11"/>
        <v>海贼9</v>
      </c>
      <c r="G182" t="str">
        <f ca="1">IF(F182=Player&amp;ProfessionLV,COUNTIF(F$7:F182,Player&amp;ProfessionLV),"")</f>
        <v/>
      </c>
      <c r="H182" s="41" t="str">
        <f t="shared" si="12"/>
        <v>武器C149</v>
      </c>
    </row>
    <row r="183" spans="3:8" ht="15.75" x14ac:dyDescent="0.3">
      <c r="C183" t="s">
        <v>306</v>
      </c>
      <c r="D183">
        <f t="shared" si="13"/>
        <v>9</v>
      </c>
      <c r="E183" s="41" t="str">
        <f t="shared" si="14"/>
        <v>超级明星</v>
      </c>
      <c r="F183" s="42" t="str">
        <f t="shared" si="11"/>
        <v>超级明星9</v>
      </c>
      <c r="G183" t="str">
        <f ca="1">IF(F183=Player&amp;ProfessionLV,COUNTIF(F$7:F183,Player&amp;ProfessionLV),"")</f>
        <v/>
      </c>
      <c r="H183" s="41" t="str">
        <f t="shared" si="12"/>
        <v>武器C150</v>
      </c>
    </row>
    <row r="184" spans="3:8" ht="15.75" x14ac:dyDescent="0.3">
      <c r="C184" t="s">
        <v>307</v>
      </c>
      <c r="D184">
        <f t="shared" si="13"/>
        <v>9</v>
      </c>
      <c r="E184" s="41" t="str">
        <f t="shared" si="14"/>
        <v>天地雷鳴士</v>
      </c>
      <c r="F184" s="42" t="str">
        <f t="shared" si="11"/>
        <v>天地雷鳴士9</v>
      </c>
      <c r="G184" t="str">
        <f ca="1">IF(F184=Player&amp;ProfessionLV,COUNTIF(F$7:F184,Player&amp;ProfessionLV),"")</f>
        <v/>
      </c>
      <c r="H184" s="41" t="str">
        <f t="shared" si="12"/>
        <v>武器C151</v>
      </c>
    </row>
    <row r="185" spans="3:8" ht="15.75" x14ac:dyDescent="0.3">
      <c r="C185" t="s">
        <v>308</v>
      </c>
      <c r="D185">
        <f t="shared" si="13"/>
        <v>9</v>
      </c>
      <c r="E185" s="41" t="str">
        <f t="shared" si="14"/>
        <v>神之手</v>
      </c>
      <c r="F185" s="42" t="str">
        <f t="shared" si="11"/>
        <v>神之手9</v>
      </c>
      <c r="G185" t="str">
        <f ca="1">IF(F185=Player&amp;ProfessionLV,COUNTIF(F$7:F185,Player&amp;ProfessionLV),"")</f>
        <v/>
      </c>
      <c r="H185" s="41" t="str">
        <f t="shared" si="12"/>
        <v>武器C152</v>
      </c>
    </row>
    <row r="186" spans="3:8" ht="15.75" x14ac:dyDescent="0.3">
      <c r="C186" t="s">
        <v>309</v>
      </c>
      <c r="D186">
        <f t="shared" si="13"/>
        <v>9</v>
      </c>
      <c r="E186" s="41" t="str">
        <f t="shared" si="14"/>
        <v>勇者</v>
      </c>
      <c r="F186" s="42" t="str">
        <f t="shared" si="11"/>
        <v>勇者9</v>
      </c>
      <c r="G186" t="str">
        <f ca="1">IF(F186=Player&amp;ProfessionLV,COUNTIF(F$7:F186,Player&amp;ProfessionLV),"")</f>
        <v/>
      </c>
      <c r="H186" s="41" t="str">
        <f t="shared" si="12"/>
        <v>武器C153</v>
      </c>
    </row>
    <row r="187" spans="3:8" ht="15.75" x14ac:dyDescent="0.3">
      <c r="C187" t="s">
        <v>310</v>
      </c>
      <c r="D187">
        <f t="shared" si="13"/>
        <v>10</v>
      </c>
      <c r="E187" s="41" t="str">
        <f t="shared" si="14"/>
        <v>战士</v>
      </c>
      <c r="F187" s="42" t="str">
        <f t="shared" si="11"/>
        <v>战士10</v>
      </c>
      <c r="G187" t="str">
        <f ca="1">IF(F187=Player&amp;ProfessionLV,COUNTIF(F$7:F187,Player&amp;ProfessionLV),"")</f>
        <v/>
      </c>
      <c r="H187" s="41" t="str">
        <f t="shared" si="12"/>
        <v>武器C154</v>
      </c>
    </row>
    <row r="188" spans="3:8" ht="15.75" x14ac:dyDescent="0.3">
      <c r="C188" t="s">
        <v>311</v>
      </c>
      <c r="D188">
        <f t="shared" si="13"/>
        <v>10</v>
      </c>
      <c r="E188" s="41" t="str">
        <f t="shared" si="14"/>
        <v>武斗家</v>
      </c>
      <c r="F188" s="42" t="str">
        <f t="shared" si="11"/>
        <v>武斗家10</v>
      </c>
      <c r="G188" t="str">
        <f ca="1">IF(F188=Player&amp;ProfessionLV,COUNTIF(F$7:F188,Player&amp;ProfessionLV),"")</f>
        <v/>
      </c>
      <c r="H188" s="41" t="str">
        <f t="shared" si="12"/>
        <v>武器C155</v>
      </c>
    </row>
    <row r="189" spans="3:8" ht="15.75" x14ac:dyDescent="0.3">
      <c r="C189" t="s">
        <v>312</v>
      </c>
      <c r="D189">
        <f t="shared" si="13"/>
        <v>10</v>
      </c>
      <c r="E189" s="41" t="str">
        <f t="shared" si="14"/>
        <v>魔法师</v>
      </c>
      <c r="F189" s="42" t="str">
        <f t="shared" si="11"/>
        <v>魔法师10</v>
      </c>
      <c r="G189" t="str">
        <f ca="1">IF(F189=Player&amp;ProfessionLV,COUNTIF(F$7:F189,Player&amp;ProfessionLV),"")</f>
        <v/>
      </c>
      <c r="H189" s="41" t="str">
        <f t="shared" si="12"/>
        <v>武器C156</v>
      </c>
    </row>
    <row r="190" spans="3:8" ht="15.75" x14ac:dyDescent="0.3">
      <c r="C190" t="s">
        <v>313</v>
      </c>
      <c r="D190">
        <f t="shared" si="13"/>
        <v>10</v>
      </c>
      <c r="E190" s="41" t="str">
        <f t="shared" si="14"/>
        <v>僧侣</v>
      </c>
      <c r="F190" s="42" t="str">
        <f t="shared" si="11"/>
        <v>僧侣10</v>
      </c>
      <c r="G190" t="str">
        <f ca="1">IF(F190=Player&amp;ProfessionLV,COUNTIF(F$7:F190,Player&amp;ProfessionLV),"")</f>
        <v/>
      </c>
      <c r="H190" s="41" t="str">
        <f t="shared" si="12"/>
        <v>武器C157</v>
      </c>
    </row>
    <row r="191" spans="3:8" ht="15.75" x14ac:dyDescent="0.3">
      <c r="C191" t="s">
        <v>314</v>
      </c>
      <c r="D191">
        <f t="shared" si="13"/>
        <v>10</v>
      </c>
      <c r="E191" s="41" t="str">
        <f t="shared" si="14"/>
        <v>舞师</v>
      </c>
      <c r="F191" s="42" t="str">
        <f t="shared" si="11"/>
        <v>舞师10</v>
      </c>
      <c r="G191" t="str">
        <f ca="1">IF(F191=Player&amp;ProfessionLV,COUNTIF(F$7:F191,Player&amp;ProfessionLV),"")</f>
        <v/>
      </c>
      <c r="H191" s="41" t="str">
        <f t="shared" si="12"/>
        <v>武器C158</v>
      </c>
    </row>
    <row r="192" spans="3:8" ht="15.75" x14ac:dyDescent="0.3">
      <c r="C192" t="s">
        <v>315</v>
      </c>
      <c r="D192">
        <f t="shared" si="13"/>
        <v>10</v>
      </c>
      <c r="E192" s="41" t="str">
        <f t="shared" si="14"/>
        <v>盗贼</v>
      </c>
      <c r="F192" s="42" t="str">
        <f t="shared" si="11"/>
        <v>盗贼10</v>
      </c>
      <c r="G192" t="str">
        <f ca="1">IF(F192=Player&amp;ProfessionLV,COUNTIF(F$7:F192,Player&amp;ProfessionLV),"")</f>
        <v/>
      </c>
      <c r="H192" s="41" t="str">
        <f t="shared" si="12"/>
        <v>武器C159</v>
      </c>
    </row>
    <row r="193" spans="3:8" ht="15.75" x14ac:dyDescent="0.3">
      <c r="C193" t="s">
        <v>316</v>
      </c>
      <c r="D193">
        <f t="shared" si="13"/>
        <v>10</v>
      </c>
      <c r="E193" s="41" t="str">
        <f t="shared" si="14"/>
        <v>养羊师</v>
      </c>
      <c r="F193" s="42" t="str">
        <f t="shared" si="11"/>
        <v>养羊师10</v>
      </c>
      <c r="G193" t="str">
        <f ca="1">IF(F193=Player&amp;ProfessionLV,COUNTIF(F$7:F193,Player&amp;ProfessionLV),"")</f>
        <v/>
      </c>
      <c r="H193" s="41" t="str">
        <f t="shared" si="12"/>
        <v>武器C160</v>
      </c>
    </row>
    <row r="194" spans="3:8" ht="15.75" x14ac:dyDescent="0.3">
      <c r="C194" t="s">
        <v>317</v>
      </c>
      <c r="D194">
        <f t="shared" si="13"/>
        <v>10</v>
      </c>
      <c r="E194" s="41" t="str">
        <f t="shared" si="14"/>
        <v>吟游诗人</v>
      </c>
      <c r="F194" s="42" t="str">
        <f t="shared" si="11"/>
        <v>吟游诗人10</v>
      </c>
      <c r="G194" t="str">
        <f ca="1">IF(F194=Player&amp;ProfessionLV,COUNTIF(F$7:F194,Player&amp;ProfessionLV),"")</f>
        <v/>
      </c>
      <c r="H194" s="41" t="str">
        <f t="shared" si="12"/>
        <v>武器C161</v>
      </c>
    </row>
    <row r="195" spans="3:8" ht="15.75" x14ac:dyDescent="0.3">
      <c r="C195" t="s">
        <v>318</v>
      </c>
      <c r="D195">
        <f t="shared" si="13"/>
        <v>10</v>
      </c>
      <c r="E195" s="41" t="str">
        <f t="shared" si="14"/>
        <v>滑稽师</v>
      </c>
      <c r="F195" s="42" t="str">
        <f t="shared" si="11"/>
        <v>滑稽师10</v>
      </c>
      <c r="G195" t="str">
        <f ca="1">IF(F195=Player&amp;ProfessionLV,COUNTIF(F$7:F195,Player&amp;ProfessionLV),"")</f>
        <v/>
      </c>
      <c r="H195" s="41" t="str">
        <f t="shared" si="12"/>
        <v>武器C162</v>
      </c>
    </row>
    <row r="196" spans="3:8" ht="15.75" x14ac:dyDescent="0.3">
      <c r="C196" t="s">
        <v>319</v>
      </c>
      <c r="D196">
        <f t="shared" si="13"/>
        <v>10</v>
      </c>
      <c r="E196" s="41" t="str">
        <f t="shared" si="14"/>
        <v>水手</v>
      </c>
      <c r="F196" s="42" t="str">
        <f t="shared" si="11"/>
        <v>水手10</v>
      </c>
      <c r="G196" t="str">
        <f ca="1">IF(F196=Player&amp;ProfessionLV,COUNTIF(F$7:F196,Player&amp;ProfessionLV),"")</f>
        <v/>
      </c>
      <c r="H196" s="41" t="str">
        <f t="shared" si="12"/>
        <v>武器C163</v>
      </c>
    </row>
    <row r="197" spans="3:8" ht="15.75" x14ac:dyDescent="0.3">
      <c r="C197" t="s">
        <v>320</v>
      </c>
      <c r="D197">
        <f t="shared" si="13"/>
        <v>10</v>
      </c>
      <c r="E197" s="41" t="str">
        <f t="shared" si="14"/>
        <v>战斗大师</v>
      </c>
      <c r="F197" s="42" t="str">
        <f t="shared" si="11"/>
        <v>战斗大师10</v>
      </c>
      <c r="G197" t="str">
        <f ca="1">IF(F197=Player&amp;ProfessionLV,COUNTIF(F$7:F197,Player&amp;ProfessionLV),"")</f>
        <v/>
      </c>
      <c r="H197" s="41" t="str">
        <f t="shared" si="12"/>
        <v>武器C164</v>
      </c>
    </row>
    <row r="198" spans="3:8" ht="15.75" x14ac:dyDescent="0.3">
      <c r="C198" t="s">
        <v>321</v>
      </c>
      <c r="D198">
        <f t="shared" si="13"/>
        <v>10</v>
      </c>
      <c r="E198" s="41" t="str">
        <f t="shared" si="14"/>
        <v>魔法战士</v>
      </c>
      <c r="F198" s="42" t="str">
        <f t="shared" si="11"/>
        <v>魔法战士10</v>
      </c>
      <c r="G198" t="str">
        <f ca="1">IF(F198=Player&amp;ProfessionLV,COUNTIF(F$7:F198,Player&amp;ProfessionLV),"")</f>
        <v/>
      </c>
      <c r="H198" s="41" t="str">
        <f t="shared" si="12"/>
        <v>武器C165</v>
      </c>
    </row>
    <row r="199" spans="3:8" ht="15.75" x14ac:dyDescent="0.3">
      <c r="C199" t="s">
        <v>322</v>
      </c>
      <c r="D199">
        <f t="shared" si="13"/>
        <v>10</v>
      </c>
      <c r="E199" s="41" t="str">
        <f t="shared" si="14"/>
        <v>圣骑士</v>
      </c>
      <c r="F199" s="42" t="str">
        <f t="shared" si="11"/>
        <v>圣骑士10</v>
      </c>
      <c r="G199" t="str">
        <f ca="1">IF(F199=Player&amp;ProfessionLV,COUNTIF(F$7:F199,Player&amp;ProfessionLV),"")</f>
        <v/>
      </c>
      <c r="H199" s="41" t="str">
        <f t="shared" si="12"/>
        <v>武器C166</v>
      </c>
    </row>
    <row r="200" spans="3:8" ht="15.75" x14ac:dyDescent="0.3">
      <c r="C200" t="s">
        <v>323</v>
      </c>
      <c r="D200">
        <f t="shared" si="13"/>
        <v>10</v>
      </c>
      <c r="E200" s="41" t="str">
        <f t="shared" si="14"/>
        <v>贤者</v>
      </c>
      <c r="F200" s="42" t="str">
        <f t="shared" ref="F200:F263" si="15">E200&amp;D200</f>
        <v>贤者10</v>
      </c>
      <c r="G200" t="str">
        <f ca="1">IF(F200=Player&amp;ProfessionLV,COUNTIF(F$7:F200,Player&amp;ProfessionLV),"")</f>
        <v/>
      </c>
      <c r="H200" s="41" t="str">
        <f t="shared" ref="H200:H263" si="16">C200</f>
        <v>武器C167</v>
      </c>
    </row>
    <row r="201" spans="3:8" ht="15.75" x14ac:dyDescent="0.3">
      <c r="C201" t="s">
        <v>324</v>
      </c>
      <c r="D201">
        <f t="shared" si="13"/>
        <v>10</v>
      </c>
      <c r="E201" s="41" t="str">
        <f t="shared" si="14"/>
        <v>魔物猎人</v>
      </c>
      <c r="F201" s="42" t="str">
        <f t="shared" si="15"/>
        <v>魔物猎人10</v>
      </c>
      <c r="G201" t="str">
        <f ca="1">IF(F201=Player&amp;ProfessionLV,COUNTIF(F$7:F201,Player&amp;ProfessionLV),"")</f>
        <v/>
      </c>
      <c r="H201" s="41" t="str">
        <f t="shared" si="16"/>
        <v>武器C168</v>
      </c>
    </row>
    <row r="202" spans="3:8" ht="15.75" x14ac:dyDescent="0.3">
      <c r="C202" t="s">
        <v>325</v>
      </c>
      <c r="D202">
        <f t="shared" si="13"/>
        <v>10</v>
      </c>
      <c r="E202" s="41" t="str">
        <f t="shared" si="14"/>
        <v>海贼</v>
      </c>
      <c r="F202" s="42" t="str">
        <f t="shared" si="15"/>
        <v>海贼10</v>
      </c>
      <c r="G202" t="str">
        <f ca="1">IF(F202=Player&amp;ProfessionLV,COUNTIF(F$7:F202,Player&amp;ProfessionLV),"")</f>
        <v/>
      </c>
      <c r="H202" s="41" t="str">
        <f t="shared" si="16"/>
        <v>武器C169</v>
      </c>
    </row>
    <row r="203" spans="3:8" ht="15.75" x14ac:dyDescent="0.3">
      <c r="C203" t="s">
        <v>326</v>
      </c>
      <c r="D203">
        <f t="shared" si="13"/>
        <v>10</v>
      </c>
      <c r="E203" s="41" t="str">
        <f t="shared" si="14"/>
        <v>超级明星</v>
      </c>
      <c r="F203" s="42" t="str">
        <f t="shared" si="15"/>
        <v>超级明星10</v>
      </c>
      <c r="G203" t="str">
        <f ca="1">IF(F203=Player&amp;ProfessionLV,COUNTIF(F$7:F203,Player&amp;ProfessionLV),"")</f>
        <v/>
      </c>
      <c r="H203" s="41" t="str">
        <f t="shared" si="16"/>
        <v>武器C170</v>
      </c>
    </row>
    <row r="204" spans="3:8" ht="15.75" x14ac:dyDescent="0.3">
      <c r="C204" t="s">
        <v>327</v>
      </c>
      <c r="D204">
        <f t="shared" si="13"/>
        <v>10</v>
      </c>
      <c r="E204" s="41" t="str">
        <f t="shared" si="14"/>
        <v>天地雷鳴士</v>
      </c>
      <c r="F204" s="42" t="str">
        <f t="shared" si="15"/>
        <v>天地雷鳴士10</v>
      </c>
      <c r="G204" t="str">
        <f ca="1">IF(F204=Player&amp;ProfessionLV,COUNTIF(F$7:F204,Player&amp;ProfessionLV),"")</f>
        <v/>
      </c>
      <c r="H204" s="41" t="str">
        <f t="shared" si="16"/>
        <v>武器C171</v>
      </c>
    </row>
    <row r="205" spans="3:8" ht="15.75" x14ac:dyDescent="0.3">
      <c r="C205" t="s">
        <v>328</v>
      </c>
      <c r="D205">
        <f t="shared" si="13"/>
        <v>10</v>
      </c>
      <c r="E205" s="41" t="str">
        <f t="shared" si="14"/>
        <v>神之手</v>
      </c>
      <c r="F205" s="42" t="str">
        <f t="shared" si="15"/>
        <v>神之手10</v>
      </c>
      <c r="G205" t="str">
        <f ca="1">IF(F205=Player&amp;ProfessionLV,COUNTIF(F$7:F205,Player&amp;ProfessionLV),"")</f>
        <v/>
      </c>
      <c r="H205" s="41" t="str">
        <f t="shared" si="16"/>
        <v>武器C172</v>
      </c>
    </row>
    <row r="206" spans="3:8" ht="15.75" x14ac:dyDescent="0.3">
      <c r="C206" t="s">
        <v>329</v>
      </c>
      <c r="D206">
        <f t="shared" si="13"/>
        <v>10</v>
      </c>
      <c r="E206" s="41" t="str">
        <f t="shared" si="14"/>
        <v>勇者</v>
      </c>
      <c r="F206" s="42" t="str">
        <f t="shared" si="15"/>
        <v>勇者10</v>
      </c>
      <c r="G206" t="str">
        <f ca="1">IF(F206=Player&amp;ProfessionLV,COUNTIF(F$7:F206,Player&amp;ProfessionLV),"")</f>
        <v/>
      </c>
      <c r="H206" s="41" t="str">
        <f t="shared" si="16"/>
        <v>武器C173</v>
      </c>
    </row>
    <row r="207" spans="3:8" ht="15.75" x14ac:dyDescent="0.3">
      <c r="C207" t="s">
        <v>330</v>
      </c>
      <c r="D207">
        <f t="shared" si="13"/>
        <v>11</v>
      </c>
      <c r="E207" s="41" t="str">
        <f t="shared" si="14"/>
        <v>战士</v>
      </c>
      <c r="F207" s="42" t="str">
        <f t="shared" si="15"/>
        <v>战士11</v>
      </c>
      <c r="G207" t="str">
        <f ca="1">IF(F207=Player&amp;ProfessionLV,COUNTIF(F$7:F207,Player&amp;ProfessionLV),"")</f>
        <v/>
      </c>
      <c r="H207" s="41" t="str">
        <f t="shared" si="16"/>
        <v>武器C174</v>
      </c>
    </row>
    <row r="208" spans="3:8" ht="15.75" x14ac:dyDescent="0.3">
      <c r="C208" t="s">
        <v>331</v>
      </c>
      <c r="D208">
        <f t="shared" si="13"/>
        <v>11</v>
      </c>
      <c r="E208" s="41" t="str">
        <f t="shared" si="14"/>
        <v>武斗家</v>
      </c>
      <c r="F208" s="42" t="str">
        <f t="shared" si="15"/>
        <v>武斗家11</v>
      </c>
      <c r="G208" t="str">
        <f ca="1">IF(F208=Player&amp;ProfessionLV,COUNTIF(F$7:F208,Player&amp;ProfessionLV),"")</f>
        <v/>
      </c>
      <c r="H208" s="41" t="str">
        <f t="shared" si="16"/>
        <v>武器C175</v>
      </c>
    </row>
    <row r="209" spans="3:8" ht="15.75" x14ac:dyDescent="0.3">
      <c r="C209" t="s">
        <v>332</v>
      </c>
      <c r="D209">
        <f t="shared" si="13"/>
        <v>11</v>
      </c>
      <c r="E209" s="41" t="str">
        <f t="shared" si="14"/>
        <v>魔法师</v>
      </c>
      <c r="F209" s="42" t="str">
        <f t="shared" si="15"/>
        <v>魔法师11</v>
      </c>
      <c r="G209" t="str">
        <f ca="1">IF(F209=Player&amp;ProfessionLV,COUNTIF(F$7:F209,Player&amp;ProfessionLV),"")</f>
        <v/>
      </c>
      <c r="H209" s="41" t="str">
        <f t="shared" si="16"/>
        <v>武器C176</v>
      </c>
    </row>
    <row r="210" spans="3:8" ht="15.75" x14ac:dyDescent="0.3">
      <c r="C210" t="s">
        <v>333</v>
      </c>
      <c r="D210">
        <f t="shared" si="13"/>
        <v>11</v>
      </c>
      <c r="E210" s="41" t="str">
        <f t="shared" si="14"/>
        <v>僧侣</v>
      </c>
      <c r="F210" s="42" t="str">
        <f t="shared" si="15"/>
        <v>僧侣11</v>
      </c>
      <c r="G210" t="str">
        <f ca="1">IF(F210=Player&amp;ProfessionLV,COUNTIF(F$7:F210,Player&amp;ProfessionLV),"")</f>
        <v/>
      </c>
      <c r="H210" s="41" t="str">
        <f t="shared" si="16"/>
        <v>武器C177</v>
      </c>
    </row>
    <row r="211" spans="3:8" ht="15.75" x14ac:dyDescent="0.3">
      <c r="C211" t="s">
        <v>334</v>
      </c>
      <c r="D211">
        <f t="shared" si="13"/>
        <v>11</v>
      </c>
      <c r="E211" s="41" t="str">
        <f t="shared" si="14"/>
        <v>舞师</v>
      </c>
      <c r="F211" s="42" t="str">
        <f t="shared" si="15"/>
        <v>舞师11</v>
      </c>
      <c r="G211" t="str">
        <f ca="1">IF(F211=Player&amp;ProfessionLV,COUNTIF(F$7:F211,Player&amp;ProfessionLV),"")</f>
        <v/>
      </c>
      <c r="H211" s="41" t="str">
        <f t="shared" si="16"/>
        <v>武器C178</v>
      </c>
    </row>
    <row r="212" spans="3:8" ht="15.75" x14ac:dyDescent="0.3">
      <c r="C212" t="s">
        <v>335</v>
      </c>
      <c r="D212">
        <f t="shared" si="13"/>
        <v>11</v>
      </c>
      <c r="E212" s="41" t="str">
        <f t="shared" si="14"/>
        <v>盗贼</v>
      </c>
      <c r="F212" s="42" t="str">
        <f t="shared" si="15"/>
        <v>盗贼11</v>
      </c>
      <c r="G212" t="str">
        <f ca="1">IF(F212=Player&amp;ProfessionLV,COUNTIF(F$7:F212,Player&amp;ProfessionLV),"")</f>
        <v/>
      </c>
      <c r="H212" s="41" t="str">
        <f t="shared" si="16"/>
        <v>武器C179</v>
      </c>
    </row>
    <row r="213" spans="3:8" ht="15.75" x14ac:dyDescent="0.3">
      <c r="C213" t="s">
        <v>336</v>
      </c>
      <c r="D213">
        <f t="shared" si="13"/>
        <v>11</v>
      </c>
      <c r="E213" s="41" t="str">
        <f t="shared" si="14"/>
        <v>养羊师</v>
      </c>
      <c r="F213" s="42" t="str">
        <f t="shared" si="15"/>
        <v>养羊师11</v>
      </c>
      <c r="G213" t="str">
        <f ca="1">IF(F213=Player&amp;ProfessionLV,COUNTIF(F$7:F213,Player&amp;ProfessionLV),"")</f>
        <v/>
      </c>
      <c r="H213" s="41" t="str">
        <f t="shared" si="16"/>
        <v>武器C180</v>
      </c>
    </row>
    <row r="214" spans="3:8" ht="15.75" x14ac:dyDescent="0.3">
      <c r="C214" t="s">
        <v>337</v>
      </c>
      <c r="D214">
        <f t="shared" si="13"/>
        <v>11</v>
      </c>
      <c r="E214" s="41" t="str">
        <f t="shared" si="14"/>
        <v>吟游诗人</v>
      </c>
      <c r="F214" s="42" t="str">
        <f t="shared" si="15"/>
        <v>吟游诗人11</v>
      </c>
      <c r="G214" t="str">
        <f ca="1">IF(F214=Player&amp;ProfessionLV,COUNTIF(F$7:F214,Player&amp;ProfessionLV),"")</f>
        <v/>
      </c>
      <c r="H214" s="41" t="str">
        <f t="shared" si="16"/>
        <v>武器C181</v>
      </c>
    </row>
    <row r="215" spans="3:8" ht="15.75" x14ac:dyDescent="0.3">
      <c r="C215" t="s">
        <v>338</v>
      </c>
      <c r="D215">
        <f t="shared" si="13"/>
        <v>11</v>
      </c>
      <c r="E215" s="41" t="str">
        <f t="shared" si="14"/>
        <v>滑稽师</v>
      </c>
      <c r="F215" s="42" t="str">
        <f t="shared" si="15"/>
        <v>滑稽师11</v>
      </c>
      <c r="G215" t="str">
        <f ca="1">IF(F215=Player&amp;ProfessionLV,COUNTIF(F$7:F215,Player&amp;ProfessionLV),"")</f>
        <v/>
      </c>
      <c r="H215" s="41" t="str">
        <f t="shared" si="16"/>
        <v>武器C182</v>
      </c>
    </row>
    <row r="216" spans="3:8" ht="15.75" x14ac:dyDescent="0.3">
      <c r="C216" t="s">
        <v>339</v>
      </c>
      <c r="D216">
        <f t="shared" si="13"/>
        <v>11</v>
      </c>
      <c r="E216" s="41" t="str">
        <f t="shared" si="14"/>
        <v>水手</v>
      </c>
      <c r="F216" s="42" t="str">
        <f t="shared" si="15"/>
        <v>水手11</v>
      </c>
      <c r="G216" t="str">
        <f ca="1">IF(F216=Player&amp;ProfessionLV,COUNTIF(F$7:F216,Player&amp;ProfessionLV),"")</f>
        <v/>
      </c>
      <c r="H216" s="41" t="str">
        <f t="shared" si="16"/>
        <v>武器C183</v>
      </c>
    </row>
    <row r="217" spans="3:8" ht="15.75" x14ac:dyDescent="0.3">
      <c r="C217" t="s">
        <v>340</v>
      </c>
      <c r="D217">
        <f t="shared" si="13"/>
        <v>11</v>
      </c>
      <c r="E217" s="41" t="str">
        <f t="shared" si="14"/>
        <v>战斗大师</v>
      </c>
      <c r="F217" s="42" t="str">
        <f t="shared" si="15"/>
        <v>战斗大师11</v>
      </c>
      <c r="G217" t="str">
        <f ca="1">IF(F217=Player&amp;ProfessionLV,COUNTIF(F$7:F217,Player&amp;ProfessionLV),"")</f>
        <v/>
      </c>
      <c r="H217" s="41" t="str">
        <f t="shared" si="16"/>
        <v>武器C184</v>
      </c>
    </row>
    <row r="218" spans="3:8" ht="15.75" x14ac:dyDescent="0.3">
      <c r="C218" t="s">
        <v>341</v>
      </c>
      <c r="D218">
        <f t="shared" si="13"/>
        <v>11</v>
      </c>
      <c r="E218" s="41" t="str">
        <f t="shared" si="14"/>
        <v>魔法战士</v>
      </c>
      <c r="F218" s="42" t="str">
        <f t="shared" si="15"/>
        <v>魔法战士11</v>
      </c>
      <c r="G218" t="str">
        <f ca="1">IF(F218=Player&amp;ProfessionLV,COUNTIF(F$7:F218,Player&amp;ProfessionLV),"")</f>
        <v/>
      </c>
      <c r="H218" s="41" t="str">
        <f t="shared" si="16"/>
        <v>武器C185</v>
      </c>
    </row>
    <row r="219" spans="3:8" ht="15.75" x14ac:dyDescent="0.3">
      <c r="C219" t="s">
        <v>342</v>
      </c>
      <c r="D219">
        <f t="shared" si="13"/>
        <v>11</v>
      </c>
      <c r="E219" s="41" t="str">
        <f t="shared" si="14"/>
        <v>圣骑士</v>
      </c>
      <c r="F219" s="42" t="str">
        <f t="shared" si="15"/>
        <v>圣骑士11</v>
      </c>
      <c r="G219" t="str">
        <f ca="1">IF(F219=Player&amp;ProfessionLV,COUNTIF(F$7:F219,Player&amp;ProfessionLV),"")</f>
        <v/>
      </c>
      <c r="H219" s="41" t="str">
        <f t="shared" si="16"/>
        <v>武器C186</v>
      </c>
    </row>
    <row r="220" spans="3:8" ht="15.75" x14ac:dyDescent="0.3">
      <c r="C220" t="s">
        <v>343</v>
      </c>
      <c r="D220">
        <f t="shared" si="13"/>
        <v>11</v>
      </c>
      <c r="E220" s="41" t="str">
        <f t="shared" si="14"/>
        <v>贤者</v>
      </c>
      <c r="F220" s="42" t="str">
        <f t="shared" si="15"/>
        <v>贤者11</v>
      </c>
      <c r="G220" t="str">
        <f ca="1">IF(F220=Player&amp;ProfessionLV,COUNTIF(F$7:F220,Player&amp;ProfessionLV),"")</f>
        <v/>
      </c>
      <c r="H220" s="41" t="str">
        <f t="shared" si="16"/>
        <v>武器C187</v>
      </c>
    </row>
    <row r="221" spans="3:8" ht="15.75" x14ac:dyDescent="0.3">
      <c r="C221" t="s">
        <v>344</v>
      </c>
      <c r="D221">
        <f t="shared" si="13"/>
        <v>11</v>
      </c>
      <c r="E221" s="41" t="str">
        <f t="shared" si="14"/>
        <v>魔物猎人</v>
      </c>
      <c r="F221" s="42" t="str">
        <f t="shared" si="15"/>
        <v>魔物猎人11</v>
      </c>
      <c r="G221" t="str">
        <f ca="1">IF(F221=Player&amp;ProfessionLV,COUNTIF(F$7:F221,Player&amp;ProfessionLV),"")</f>
        <v/>
      </c>
      <c r="H221" s="41" t="str">
        <f t="shared" si="16"/>
        <v>武器C188</v>
      </c>
    </row>
    <row r="222" spans="3:8" ht="15.75" x14ac:dyDescent="0.3">
      <c r="C222" t="s">
        <v>345</v>
      </c>
      <c r="D222">
        <f t="shared" si="13"/>
        <v>11</v>
      </c>
      <c r="E222" s="41" t="str">
        <f t="shared" si="14"/>
        <v>海贼</v>
      </c>
      <c r="F222" s="42" t="str">
        <f t="shared" si="15"/>
        <v>海贼11</v>
      </c>
      <c r="G222" t="str">
        <f ca="1">IF(F222=Player&amp;ProfessionLV,COUNTIF(F$7:F222,Player&amp;ProfessionLV),"")</f>
        <v/>
      </c>
      <c r="H222" s="41" t="str">
        <f t="shared" si="16"/>
        <v>武器C189</v>
      </c>
    </row>
    <row r="223" spans="3:8" ht="15.75" x14ac:dyDescent="0.3">
      <c r="C223" t="s">
        <v>346</v>
      </c>
      <c r="D223">
        <f t="shared" si="13"/>
        <v>11</v>
      </c>
      <c r="E223" s="41" t="str">
        <f t="shared" si="14"/>
        <v>超级明星</v>
      </c>
      <c r="F223" s="42" t="str">
        <f t="shared" si="15"/>
        <v>超级明星11</v>
      </c>
      <c r="G223" t="str">
        <f ca="1">IF(F223=Player&amp;ProfessionLV,COUNTIF(F$7:F223,Player&amp;ProfessionLV),"")</f>
        <v/>
      </c>
      <c r="H223" s="41" t="str">
        <f t="shared" si="16"/>
        <v>武器C190</v>
      </c>
    </row>
    <row r="224" spans="3:8" ht="15.75" x14ac:dyDescent="0.3">
      <c r="C224" t="s">
        <v>347</v>
      </c>
      <c r="D224">
        <f t="shared" si="13"/>
        <v>11</v>
      </c>
      <c r="E224" s="41" t="str">
        <f t="shared" si="14"/>
        <v>天地雷鳴士</v>
      </c>
      <c r="F224" s="42" t="str">
        <f t="shared" si="15"/>
        <v>天地雷鳴士11</v>
      </c>
      <c r="G224" t="str">
        <f ca="1">IF(F224=Player&amp;ProfessionLV,COUNTIF(F$7:F224,Player&amp;ProfessionLV),"")</f>
        <v/>
      </c>
      <c r="H224" s="41" t="str">
        <f t="shared" si="16"/>
        <v>武器C191</v>
      </c>
    </row>
    <row r="225" spans="3:8" ht="15.75" x14ac:dyDescent="0.3">
      <c r="C225" t="s">
        <v>348</v>
      </c>
      <c r="D225">
        <f t="shared" si="13"/>
        <v>11</v>
      </c>
      <c r="E225" s="41" t="str">
        <f t="shared" si="14"/>
        <v>神之手</v>
      </c>
      <c r="F225" s="42" t="str">
        <f t="shared" si="15"/>
        <v>神之手11</v>
      </c>
      <c r="G225" t="str">
        <f ca="1">IF(F225=Player&amp;ProfessionLV,COUNTIF(F$7:F225,Player&amp;ProfessionLV),"")</f>
        <v/>
      </c>
      <c r="H225" s="41" t="str">
        <f t="shared" si="16"/>
        <v>武器C192</v>
      </c>
    </row>
    <row r="226" spans="3:8" ht="15.75" x14ac:dyDescent="0.3">
      <c r="C226" t="s">
        <v>349</v>
      </c>
      <c r="D226">
        <f t="shared" si="13"/>
        <v>11</v>
      </c>
      <c r="E226" s="41" t="str">
        <f t="shared" si="14"/>
        <v>勇者</v>
      </c>
      <c r="F226" s="42" t="str">
        <f t="shared" si="15"/>
        <v>勇者11</v>
      </c>
      <c r="G226" t="str">
        <f ca="1">IF(F226=Player&amp;ProfessionLV,COUNTIF(F$7:F226,Player&amp;ProfessionLV),"")</f>
        <v/>
      </c>
      <c r="H226" s="41" t="str">
        <f t="shared" si="16"/>
        <v>武器C193</v>
      </c>
    </row>
    <row r="227" spans="3:8" ht="15.75" x14ac:dyDescent="0.3">
      <c r="C227" t="s">
        <v>350</v>
      </c>
      <c r="D227">
        <f t="shared" si="13"/>
        <v>12</v>
      </c>
      <c r="E227" s="41" t="str">
        <f t="shared" si="14"/>
        <v>战士</v>
      </c>
      <c r="F227" s="42" t="str">
        <f t="shared" si="15"/>
        <v>战士12</v>
      </c>
      <c r="G227" t="str">
        <f ca="1">IF(F227=Player&amp;ProfessionLV,COUNTIF(F$7:F227,Player&amp;ProfessionLV),"")</f>
        <v/>
      </c>
      <c r="H227" s="41" t="str">
        <f t="shared" si="16"/>
        <v>武器C194</v>
      </c>
    </row>
    <row r="228" spans="3:8" ht="15.75" x14ac:dyDescent="0.3">
      <c r="C228" t="s">
        <v>351</v>
      </c>
      <c r="D228">
        <f t="shared" si="13"/>
        <v>12</v>
      </c>
      <c r="E228" s="41" t="str">
        <f t="shared" si="14"/>
        <v>武斗家</v>
      </c>
      <c r="F228" s="42" t="str">
        <f t="shared" si="15"/>
        <v>武斗家12</v>
      </c>
      <c r="G228" t="str">
        <f ca="1">IF(F228=Player&amp;ProfessionLV,COUNTIF(F$7:F228,Player&amp;ProfessionLV),"")</f>
        <v/>
      </c>
      <c r="H228" s="41" t="str">
        <f t="shared" si="16"/>
        <v>武器C195</v>
      </c>
    </row>
    <row r="229" spans="3:8" ht="15.75" x14ac:dyDescent="0.3">
      <c r="C229" t="s">
        <v>352</v>
      </c>
      <c r="D229">
        <f t="shared" si="13"/>
        <v>12</v>
      </c>
      <c r="E229" s="41" t="str">
        <f t="shared" si="14"/>
        <v>魔法师</v>
      </c>
      <c r="F229" s="42" t="str">
        <f t="shared" si="15"/>
        <v>魔法师12</v>
      </c>
      <c r="G229" t="str">
        <f ca="1">IF(F229=Player&amp;ProfessionLV,COUNTIF(F$7:F229,Player&amp;ProfessionLV),"")</f>
        <v/>
      </c>
      <c r="H229" s="41" t="str">
        <f t="shared" si="16"/>
        <v>武器C196</v>
      </c>
    </row>
    <row r="230" spans="3:8" ht="15.75" x14ac:dyDescent="0.3">
      <c r="C230" t="s">
        <v>353</v>
      </c>
      <c r="D230">
        <f t="shared" si="13"/>
        <v>12</v>
      </c>
      <c r="E230" s="41" t="str">
        <f t="shared" si="14"/>
        <v>僧侣</v>
      </c>
      <c r="F230" s="42" t="str">
        <f t="shared" si="15"/>
        <v>僧侣12</v>
      </c>
      <c r="G230" t="str">
        <f ca="1">IF(F230=Player&amp;ProfessionLV,COUNTIF(F$7:F230,Player&amp;ProfessionLV),"")</f>
        <v/>
      </c>
      <c r="H230" s="41" t="str">
        <f t="shared" si="16"/>
        <v>武器C197</v>
      </c>
    </row>
    <row r="231" spans="3:8" ht="15.75" x14ac:dyDescent="0.3">
      <c r="C231" t="s">
        <v>354</v>
      </c>
      <c r="D231">
        <f t="shared" si="13"/>
        <v>12</v>
      </c>
      <c r="E231" s="41" t="str">
        <f t="shared" si="14"/>
        <v>舞师</v>
      </c>
      <c r="F231" s="42" t="str">
        <f t="shared" si="15"/>
        <v>舞师12</v>
      </c>
      <c r="G231" t="str">
        <f ca="1">IF(F231=Player&amp;ProfessionLV,COUNTIF(F$7:F231,Player&amp;ProfessionLV),"")</f>
        <v/>
      </c>
      <c r="H231" s="41" t="str">
        <f t="shared" si="16"/>
        <v>武器C198</v>
      </c>
    </row>
    <row r="232" spans="3:8" ht="15.75" x14ac:dyDescent="0.3">
      <c r="C232" t="s">
        <v>355</v>
      </c>
      <c r="D232">
        <f t="shared" si="13"/>
        <v>12</v>
      </c>
      <c r="E232" s="41" t="str">
        <f t="shared" si="14"/>
        <v>盗贼</v>
      </c>
      <c r="F232" s="42" t="str">
        <f t="shared" si="15"/>
        <v>盗贼12</v>
      </c>
      <c r="G232" t="str">
        <f ca="1">IF(F232=Player&amp;ProfessionLV,COUNTIF(F$7:F232,Player&amp;ProfessionLV),"")</f>
        <v/>
      </c>
      <c r="H232" s="41" t="str">
        <f t="shared" si="16"/>
        <v>武器C199</v>
      </c>
    </row>
    <row r="233" spans="3:8" ht="15.75" x14ac:dyDescent="0.3">
      <c r="C233" t="s">
        <v>356</v>
      </c>
      <c r="D233">
        <f t="shared" si="13"/>
        <v>12</v>
      </c>
      <c r="E233" s="41" t="str">
        <f t="shared" si="14"/>
        <v>养羊师</v>
      </c>
      <c r="F233" s="42" t="str">
        <f t="shared" si="15"/>
        <v>养羊师12</v>
      </c>
      <c r="G233" t="str">
        <f ca="1">IF(F233=Player&amp;ProfessionLV,COUNTIF(F$7:F233,Player&amp;ProfessionLV),"")</f>
        <v/>
      </c>
      <c r="H233" s="41" t="str">
        <f t="shared" si="16"/>
        <v>武器C200</v>
      </c>
    </row>
    <row r="234" spans="3:8" ht="15.75" x14ac:dyDescent="0.3">
      <c r="C234" t="s">
        <v>357</v>
      </c>
      <c r="D234">
        <f t="shared" si="13"/>
        <v>12</v>
      </c>
      <c r="E234" s="41" t="str">
        <f t="shared" si="14"/>
        <v>吟游诗人</v>
      </c>
      <c r="F234" s="42" t="str">
        <f t="shared" si="15"/>
        <v>吟游诗人12</v>
      </c>
      <c r="G234" t="str">
        <f ca="1">IF(F234=Player&amp;ProfessionLV,COUNTIF(F$7:F234,Player&amp;ProfessionLV),"")</f>
        <v/>
      </c>
      <c r="H234" s="41" t="str">
        <f t="shared" si="16"/>
        <v>武器C201</v>
      </c>
    </row>
    <row r="235" spans="3:8" ht="15.75" x14ac:dyDescent="0.3">
      <c r="C235" t="s">
        <v>358</v>
      </c>
      <c r="D235">
        <f t="shared" si="13"/>
        <v>12</v>
      </c>
      <c r="E235" s="41" t="str">
        <f t="shared" si="14"/>
        <v>滑稽师</v>
      </c>
      <c r="F235" s="42" t="str">
        <f t="shared" si="15"/>
        <v>滑稽师12</v>
      </c>
      <c r="G235" t="str">
        <f ca="1">IF(F235=Player&amp;ProfessionLV,COUNTIF(F$7:F235,Player&amp;ProfessionLV),"")</f>
        <v/>
      </c>
      <c r="H235" s="41" t="str">
        <f t="shared" si="16"/>
        <v>武器C202</v>
      </c>
    </row>
    <row r="236" spans="3:8" ht="15.75" x14ac:dyDescent="0.3">
      <c r="C236" t="s">
        <v>359</v>
      </c>
      <c r="D236">
        <f t="shared" si="13"/>
        <v>12</v>
      </c>
      <c r="E236" s="41" t="str">
        <f t="shared" si="14"/>
        <v>水手</v>
      </c>
      <c r="F236" s="42" t="str">
        <f t="shared" si="15"/>
        <v>水手12</v>
      </c>
      <c r="G236" t="str">
        <f ca="1">IF(F236=Player&amp;ProfessionLV,COUNTIF(F$7:F236,Player&amp;ProfessionLV),"")</f>
        <v/>
      </c>
      <c r="H236" s="41" t="str">
        <f t="shared" si="16"/>
        <v>武器C203</v>
      </c>
    </row>
    <row r="237" spans="3:8" ht="15.75" x14ac:dyDescent="0.3">
      <c r="C237" t="s">
        <v>360</v>
      </c>
      <c r="D237">
        <f t="shared" si="13"/>
        <v>12</v>
      </c>
      <c r="E237" s="41" t="str">
        <f t="shared" si="14"/>
        <v>战斗大师</v>
      </c>
      <c r="F237" s="42" t="str">
        <f t="shared" si="15"/>
        <v>战斗大师12</v>
      </c>
      <c r="G237" t="str">
        <f ca="1">IF(F237=Player&amp;ProfessionLV,COUNTIF(F$7:F237,Player&amp;ProfessionLV),"")</f>
        <v/>
      </c>
      <c r="H237" s="41" t="str">
        <f t="shared" si="16"/>
        <v>武器C204</v>
      </c>
    </row>
    <row r="238" spans="3:8" ht="15.75" x14ac:dyDescent="0.3">
      <c r="C238" t="s">
        <v>361</v>
      </c>
      <c r="D238">
        <f t="shared" si="13"/>
        <v>12</v>
      </c>
      <c r="E238" s="41" t="str">
        <f t="shared" si="14"/>
        <v>魔法战士</v>
      </c>
      <c r="F238" s="42" t="str">
        <f t="shared" si="15"/>
        <v>魔法战士12</v>
      </c>
      <c r="G238" t="str">
        <f ca="1">IF(F238=Player&amp;ProfessionLV,COUNTIF(F$7:F238,Player&amp;ProfessionLV),"")</f>
        <v/>
      </c>
      <c r="H238" s="41" t="str">
        <f t="shared" si="16"/>
        <v>武器C205</v>
      </c>
    </row>
    <row r="239" spans="3:8" ht="15.75" x14ac:dyDescent="0.3">
      <c r="C239" t="s">
        <v>362</v>
      </c>
      <c r="D239">
        <f t="shared" si="13"/>
        <v>12</v>
      </c>
      <c r="E239" s="41" t="str">
        <f t="shared" si="14"/>
        <v>圣骑士</v>
      </c>
      <c r="F239" s="42" t="str">
        <f t="shared" si="15"/>
        <v>圣骑士12</v>
      </c>
      <c r="G239" t="str">
        <f ca="1">IF(F239=Player&amp;ProfessionLV,COUNTIF(F$7:F239,Player&amp;ProfessionLV),"")</f>
        <v/>
      </c>
      <c r="H239" s="41" t="str">
        <f t="shared" si="16"/>
        <v>武器C206</v>
      </c>
    </row>
    <row r="240" spans="3:8" ht="15.75" x14ac:dyDescent="0.3">
      <c r="C240" t="s">
        <v>363</v>
      </c>
      <c r="D240">
        <f t="shared" ref="D240:D303" si="17">D220+1</f>
        <v>12</v>
      </c>
      <c r="E240" s="41" t="str">
        <f t="shared" ref="E240:E303" si="18">E220</f>
        <v>贤者</v>
      </c>
      <c r="F240" s="42" t="str">
        <f t="shared" si="15"/>
        <v>贤者12</v>
      </c>
      <c r="G240" t="str">
        <f ca="1">IF(F240=Player&amp;ProfessionLV,COUNTIF(F$7:F240,Player&amp;ProfessionLV),"")</f>
        <v/>
      </c>
      <c r="H240" s="41" t="str">
        <f t="shared" si="16"/>
        <v>武器C207</v>
      </c>
    </row>
    <row r="241" spans="3:8" ht="15.75" x14ac:dyDescent="0.3">
      <c r="C241" t="s">
        <v>364</v>
      </c>
      <c r="D241">
        <f t="shared" si="17"/>
        <v>12</v>
      </c>
      <c r="E241" s="41" t="str">
        <f t="shared" si="18"/>
        <v>魔物猎人</v>
      </c>
      <c r="F241" s="42" t="str">
        <f t="shared" si="15"/>
        <v>魔物猎人12</v>
      </c>
      <c r="G241" t="str">
        <f ca="1">IF(F241=Player&amp;ProfessionLV,COUNTIF(F$7:F241,Player&amp;ProfessionLV),"")</f>
        <v/>
      </c>
      <c r="H241" s="41" t="str">
        <f t="shared" si="16"/>
        <v>武器C208</v>
      </c>
    </row>
    <row r="242" spans="3:8" ht="15.75" x14ac:dyDescent="0.3">
      <c r="C242" t="s">
        <v>365</v>
      </c>
      <c r="D242">
        <f t="shared" si="17"/>
        <v>12</v>
      </c>
      <c r="E242" s="41" t="str">
        <f t="shared" si="18"/>
        <v>海贼</v>
      </c>
      <c r="F242" s="42" t="str">
        <f t="shared" si="15"/>
        <v>海贼12</v>
      </c>
      <c r="G242" t="str">
        <f ca="1">IF(F242=Player&amp;ProfessionLV,COUNTIF(F$7:F242,Player&amp;ProfessionLV),"")</f>
        <v/>
      </c>
      <c r="H242" s="41" t="str">
        <f t="shared" si="16"/>
        <v>武器C209</v>
      </c>
    </row>
    <row r="243" spans="3:8" ht="15.75" x14ac:dyDescent="0.3">
      <c r="C243" t="s">
        <v>366</v>
      </c>
      <c r="D243">
        <f t="shared" si="17"/>
        <v>12</v>
      </c>
      <c r="E243" s="41" t="str">
        <f t="shared" si="18"/>
        <v>超级明星</v>
      </c>
      <c r="F243" s="42" t="str">
        <f t="shared" si="15"/>
        <v>超级明星12</v>
      </c>
      <c r="G243" t="str">
        <f ca="1">IF(F243=Player&amp;ProfessionLV,COUNTIF(F$7:F243,Player&amp;ProfessionLV),"")</f>
        <v/>
      </c>
      <c r="H243" s="41" t="str">
        <f t="shared" si="16"/>
        <v>武器C210</v>
      </c>
    </row>
    <row r="244" spans="3:8" ht="15.75" x14ac:dyDescent="0.3">
      <c r="C244" t="s">
        <v>367</v>
      </c>
      <c r="D244">
        <f t="shared" si="17"/>
        <v>12</v>
      </c>
      <c r="E244" s="41" t="str">
        <f t="shared" si="18"/>
        <v>天地雷鳴士</v>
      </c>
      <c r="F244" s="42" t="str">
        <f t="shared" si="15"/>
        <v>天地雷鳴士12</v>
      </c>
      <c r="G244" t="str">
        <f ca="1">IF(F244=Player&amp;ProfessionLV,COUNTIF(F$7:F244,Player&amp;ProfessionLV),"")</f>
        <v/>
      </c>
      <c r="H244" s="41" t="str">
        <f t="shared" si="16"/>
        <v>武器C211</v>
      </c>
    </row>
    <row r="245" spans="3:8" ht="15.75" x14ac:dyDescent="0.3">
      <c r="C245" t="s">
        <v>368</v>
      </c>
      <c r="D245">
        <f t="shared" si="17"/>
        <v>12</v>
      </c>
      <c r="E245" s="41" t="str">
        <f t="shared" si="18"/>
        <v>神之手</v>
      </c>
      <c r="F245" s="42" t="str">
        <f t="shared" si="15"/>
        <v>神之手12</v>
      </c>
      <c r="G245" t="str">
        <f ca="1">IF(F245=Player&amp;ProfessionLV,COUNTIF(F$7:F245,Player&amp;ProfessionLV),"")</f>
        <v/>
      </c>
      <c r="H245" s="41" t="str">
        <f t="shared" si="16"/>
        <v>武器C212</v>
      </c>
    </row>
    <row r="246" spans="3:8" ht="15.75" x14ac:dyDescent="0.3">
      <c r="C246" t="s">
        <v>369</v>
      </c>
      <c r="D246">
        <f t="shared" si="17"/>
        <v>12</v>
      </c>
      <c r="E246" s="41" t="str">
        <f t="shared" si="18"/>
        <v>勇者</v>
      </c>
      <c r="F246" s="42" t="str">
        <f t="shared" si="15"/>
        <v>勇者12</v>
      </c>
      <c r="G246" t="str">
        <f ca="1">IF(F246=Player&amp;ProfessionLV,COUNTIF(F$7:F246,Player&amp;ProfessionLV),"")</f>
        <v/>
      </c>
      <c r="H246" s="41" t="str">
        <f t="shared" si="16"/>
        <v>武器C213</v>
      </c>
    </row>
    <row r="247" spans="3:8" ht="15.75" x14ac:dyDescent="0.3">
      <c r="C247" t="s">
        <v>370</v>
      </c>
      <c r="D247">
        <f t="shared" si="17"/>
        <v>13</v>
      </c>
      <c r="E247" s="41" t="str">
        <f t="shared" si="18"/>
        <v>战士</v>
      </c>
      <c r="F247" s="42" t="str">
        <f t="shared" si="15"/>
        <v>战士13</v>
      </c>
      <c r="G247" t="str">
        <f ca="1">IF(F247=Player&amp;ProfessionLV,COUNTIF(F$7:F247,Player&amp;ProfessionLV),"")</f>
        <v/>
      </c>
      <c r="H247" s="41" t="str">
        <f t="shared" si="16"/>
        <v>武器C214</v>
      </c>
    </row>
    <row r="248" spans="3:8" ht="15.75" x14ac:dyDescent="0.3">
      <c r="C248" t="s">
        <v>371</v>
      </c>
      <c r="D248">
        <f t="shared" si="17"/>
        <v>13</v>
      </c>
      <c r="E248" s="41" t="str">
        <f t="shared" si="18"/>
        <v>武斗家</v>
      </c>
      <c r="F248" s="42" t="str">
        <f t="shared" si="15"/>
        <v>武斗家13</v>
      </c>
      <c r="G248" t="str">
        <f ca="1">IF(F248=Player&amp;ProfessionLV,COUNTIF(F$7:F248,Player&amp;ProfessionLV),"")</f>
        <v/>
      </c>
      <c r="H248" s="41" t="str">
        <f t="shared" si="16"/>
        <v>武器C215</v>
      </c>
    </row>
    <row r="249" spans="3:8" ht="15.75" x14ac:dyDescent="0.3">
      <c r="C249" t="s">
        <v>372</v>
      </c>
      <c r="D249">
        <f t="shared" si="17"/>
        <v>13</v>
      </c>
      <c r="E249" s="41" t="str">
        <f t="shared" si="18"/>
        <v>魔法师</v>
      </c>
      <c r="F249" s="42" t="str">
        <f t="shared" si="15"/>
        <v>魔法师13</v>
      </c>
      <c r="G249" t="str">
        <f ca="1">IF(F249=Player&amp;ProfessionLV,COUNTIF(F$7:F249,Player&amp;ProfessionLV),"")</f>
        <v/>
      </c>
      <c r="H249" s="41" t="str">
        <f t="shared" si="16"/>
        <v>武器C216</v>
      </c>
    </row>
    <row r="250" spans="3:8" ht="15.75" x14ac:dyDescent="0.3">
      <c r="C250" t="s">
        <v>373</v>
      </c>
      <c r="D250">
        <f t="shared" si="17"/>
        <v>13</v>
      </c>
      <c r="E250" s="41" t="str">
        <f t="shared" si="18"/>
        <v>僧侣</v>
      </c>
      <c r="F250" s="42" t="str">
        <f t="shared" si="15"/>
        <v>僧侣13</v>
      </c>
      <c r="G250" t="str">
        <f ca="1">IF(F250=Player&amp;ProfessionLV,COUNTIF(F$7:F250,Player&amp;ProfessionLV),"")</f>
        <v/>
      </c>
      <c r="H250" s="41" t="str">
        <f t="shared" si="16"/>
        <v>武器C217</v>
      </c>
    </row>
    <row r="251" spans="3:8" ht="15.75" x14ac:dyDescent="0.3">
      <c r="C251" t="s">
        <v>374</v>
      </c>
      <c r="D251">
        <f t="shared" si="17"/>
        <v>13</v>
      </c>
      <c r="E251" s="41" t="str">
        <f t="shared" si="18"/>
        <v>舞师</v>
      </c>
      <c r="F251" s="42" t="str">
        <f t="shared" si="15"/>
        <v>舞师13</v>
      </c>
      <c r="G251" t="str">
        <f ca="1">IF(F251=Player&amp;ProfessionLV,COUNTIF(F$7:F251,Player&amp;ProfessionLV),"")</f>
        <v/>
      </c>
      <c r="H251" s="41" t="str">
        <f t="shared" si="16"/>
        <v>武器C218</v>
      </c>
    </row>
    <row r="252" spans="3:8" ht="15.75" x14ac:dyDescent="0.3">
      <c r="C252" t="s">
        <v>375</v>
      </c>
      <c r="D252">
        <f t="shared" si="17"/>
        <v>13</v>
      </c>
      <c r="E252" s="41" t="str">
        <f t="shared" si="18"/>
        <v>盗贼</v>
      </c>
      <c r="F252" s="42" t="str">
        <f t="shared" si="15"/>
        <v>盗贼13</v>
      </c>
      <c r="G252" t="str">
        <f ca="1">IF(F252=Player&amp;ProfessionLV,COUNTIF(F$7:F252,Player&amp;ProfessionLV),"")</f>
        <v/>
      </c>
      <c r="H252" s="41" t="str">
        <f t="shared" si="16"/>
        <v>武器C219</v>
      </c>
    </row>
    <row r="253" spans="3:8" ht="15.75" x14ac:dyDescent="0.3">
      <c r="C253" t="s">
        <v>376</v>
      </c>
      <c r="D253">
        <f t="shared" si="17"/>
        <v>13</v>
      </c>
      <c r="E253" s="41" t="str">
        <f t="shared" si="18"/>
        <v>养羊师</v>
      </c>
      <c r="F253" s="42" t="str">
        <f t="shared" si="15"/>
        <v>养羊师13</v>
      </c>
      <c r="G253" t="str">
        <f ca="1">IF(F253=Player&amp;ProfessionLV,COUNTIF(F$7:F253,Player&amp;ProfessionLV),"")</f>
        <v/>
      </c>
      <c r="H253" s="41" t="str">
        <f t="shared" si="16"/>
        <v>武器C220</v>
      </c>
    </row>
    <row r="254" spans="3:8" ht="15.75" x14ac:dyDescent="0.3">
      <c r="C254" t="s">
        <v>377</v>
      </c>
      <c r="D254">
        <f t="shared" si="17"/>
        <v>13</v>
      </c>
      <c r="E254" s="41" t="str">
        <f t="shared" si="18"/>
        <v>吟游诗人</v>
      </c>
      <c r="F254" s="42" t="str">
        <f t="shared" si="15"/>
        <v>吟游诗人13</v>
      </c>
      <c r="G254" t="str">
        <f ca="1">IF(F254=Player&amp;ProfessionLV,COUNTIF(F$7:F254,Player&amp;ProfessionLV),"")</f>
        <v/>
      </c>
      <c r="H254" s="41" t="str">
        <f t="shared" si="16"/>
        <v>武器C221</v>
      </c>
    </row>
    <row r="255" spans="3:8" ht="15.75" x14ac:dyDescent="0.3">
      <c r="C255" t="s">
        <v>378</v>
      </c>
      <c r="D255">
        <f t="shared" si="17"/>
        <v>13</v>
      </c>
      <c r="E255" s="41" t="str">
        <f t="shared" si="18"/>
        <v>滑稽师</v>
      </c>
      <c r="F255" s="42" t="str">
        <f t="shared" si="15"/>
        <v>滑稽师13</v>
      </c>
      <c r="G255" t="str">
        <f ca="1">IF(F255=Player&amp;ProfessionLV,COUNTIF(F$7:F255,Player&amp;ProfessionLV),"")</f>
        <v/>
      </c>
      <c r="H255" s="41" t="str">
        <f t="shared" si="16"/>
        <v>武器C222</v>
      </c>
    </row>
    <row r="256" spans="3:8" ht="15.75" x14ac:dyDescent="0.3">
      <c r="C256" t="s">
        <v>379</v>
      </c>
      <c r="D256">
        <f t="shared" si="17"/>
        <v>13</v>
      </c>
      <c r="E256" s="41" t="str">
        <f t="shared" si="18"/>
        <v>水手</v>
      </c>
      <c r="F256" s="42" t="str">
        <f t="shared" si="15"/>
        <v>水手13</v>
      </c>
      <c r="G256" t="str">
        <f ca="1">IF(F256=Player&amp;ProfessionLV,COUNTIF(F$7:F256,Player&amp;ProfessionLV),"")</f>
        <v/>
      </c>
      <c r="H256" s="41" t="str">
        <f t="shared" si="16"/>
        <v>武器C223</v>
      </c>
    </row>
    <row r="257" spans="3:8" ht="15.75" x14ac:dyDescent="0.3">
      <c r="C257" t="s">
        <v>380</v>
      </c>
      <c r="D257">
        <f t="shared" si="17"/>
        <v>13</v>
      </c>
      <c r="E257" s="41" t="str">
        <f t="shared" si="18"/>
        <v>战斗大师</v>
      </c>
      <c r="F257" s="42" t="str">
        <f t="shared" si="15"/>
        <v>战斗大师13</v>
      </c>
      <c r="G257" t="str">
        <f ca="1">IF(F257=Player&amp;ProfessionLV,COUNTIF(F$7:F257,Player&amp;ProfessionLV),"")</f>
        <v/>
      </c>
      <c r="H257" s="41" t="str">
        <f t="shared" si="16"/>
        <v>武器C224</v>
      </c>
    </row>
    <row r="258" spans="3:8" ht="15.75" x14ac:dyDescent="0.3">
      <c r="C258" t="s">
        <v>381</v>
      </c>
      <c r="D258">
        <f t="shared" si="17"/>
        <v>13</v>
      </c>
      <c r="E258" s="41" t="str">
        <f t="shared" si="18"/>
        <v>魔法战士</v>
      </c>
      <c r="F258" s="42" t="str">
        <f t="shared" si="15"/>
        <v>魔法战士13</v>
      </c>
      <c r="G258" t="str">
        <f ca="1">IF(F258=Player&amp;ProfessionLV,COUNTIF(F$7:F258,Player&amp;ProfessionLV),"")</f>
        <v/>
      </c>
      <c r="H258" s="41" t="str">
        <f t="shared" si="16"/>
        <v>武器C225</v>
      </c>
    </row>
    <row r="259" spans="3:8" ht="15.75" x14ac:dyDescent="0.3">
      <c r="C259" t="s">
        <v>382</v>
      </c>
      <c r="D259">
        <f t="shared" si="17"/>
        <v>13</v>
      </c>
      <c r="E259" s="41" t="str">
        <f t="shared" si="18"/>
        <v>圣骑士</v>
      </c>
      <c r="F259" s="42" t="str">
        <f t="shared" si="15"/>
        <v>圣骑士13</v>
      </c>
      <c r="G259" t="str">
        <f ca="1">IF(F259=Player&amp;ProfessionLV,COUNTIF(F$7:F259,Player&amp;ProfessionLV),"")</f>
        <v/>
      </c>
      <c r="H259" s="41" t="str">
        <f t="shared" si="16"/>
        <v>武器C226</v>
      </c>
    </row>
    <row r="260" spans="3:8" ht="15.75" x14ac:dyDescent="0.3">
      <c r="C260" t="s">
        <v>383</v>
      </c>
      <c r="D260">
        <f t="shared" si="17"/>
        <v>13</v>
      </c>
      <c r="E260" s="41" t="str">
        <f t="shared" si="18"/>
        <v>贤者</v>
      </c>
      <c r="F260" s="42" t="str">
        <f t="shared" si="15"/>
        <v>贤者13</v>
      </c>
      <c r="G260" t="str">
        <f ca="1">IF(F260=Player&amp;ProfessionLV,COUNTIF(F$7:F260,Player&amp;ProfessionLV),"")</f>
        <v/>
      </c>
      <c r="H260" s="41" t="str">
        <f t="shared" si="16"/>
        <v>武器C227</v>
      </c>
    </row>
    <row r="261" spans="3:8" ht="15.75" x14ac:dyDescent="0.3">
      <c r="C261" t="s">
        <v>384</v>
      </c>
      <c r="D261">
        <f t="shared" si="17"/>
        <v>13</v>
      </c>
      <c r="E261" s="41" t="str">
        <f t="shared" si="18"/>
        <v>魔物猎人</v>
      </c>
      <c r="F261" s="42" t="str">
        <f t="shared" si="15"/>
        <v>魔物猎人13</v>
      </c>
      <c r="G261" t="str">
        <f ca="1">IF(F261=Player&amp;ProfessionLV,COUNTIF(F$7:F261,Player&amp;ProfessionLV),"")</f>
        <v/>
      </c>
      <c r="H261" s="41" t="str">
        <f t="shared" si="16"/>
        <v>武器C228</v>
      </c>
    </row>
    <row r="262" spans="3:8" ht="15.75" x14ac:dyDescent="0.3">
      <c r="C262" t="s">
        <v>385</v>
      </c>
      <c r="D262">
        <f t="shared" si="17"/>
        <v>13</v>
      </c>
      <c r="E262" s="41" t="str">
        <f t="shared" si="18"/>
        <v>海贼</v>
      </c>
      <c r="F262" s="42" t="str">
        <f t="shared" si="15"/>
        <v>海贼13</v>
      </c>
      <c r="G262" t="str">
        <f ca="1">IF(F262=Player&amp;ProfessionLV,COUNTIF(F$7:F262,Player&amp;ProfessionLV),"")</f>
        <v/>
      </c>
      <c r="H262" s="41" t="str">
        <f t="shared" si="16"/>
        <v>武器C229</v>
      </c>
    </row>
    <row r="263" spans="3:8" ht="15.75" x14ac:dyDescent="0.3">
      <c r="C263" t="s">
        <v>386</v>
      </c>
      <c r="D263">
        <f t="shared" si="17"/>
        <v>13</v>
      </c>
      <c r="E263" s="41" t="str">
        <f t="shared" si="18"/>
        <v>超级明星</v>
      </c>
      <c r="F263" s="42" t="str">
        <f t="shared" si="15"/>
        <v>超级明星13</v>
      </c>
      <c r="G263" t="str">
        <f ca="1">IF(F263=Player&amp;ProfessionLV,COUNTIF(F$7:F263,Player&amp;ProfessionLV),"")</f>
        <v/>
      </c>
      <c r="H263" s="41" t="str">
        <f t="shared" si="16"/>
        <v>武器C230</v>
      </c>
    </row>
    <row r="264" spans="3:8" ht="15.75" x14ac:dyDescent="0.3">
      <c r="C264" t="s">
        <v>387</v>
      </c>
      <c r="D264">
        <f t="shared" si="17"/>
        <v>13</v>
      </c>
      <c r="E264" s="41" t="str">
        <f t="shared" si="18"/>
        <v>天地雷鳴士</v>
      </c>
      <c r="F264" s="42" t="str">
        <f t="shared" ref="F264:F327" si="19">E264&amp;D264</f>
        <v>天地雷鳴士13</v>
      </c>
      <c r="G264" t="str">
        <f ca="1">IF(F264=Player&amp;ProfessionLV,COUNTIF(F$7:F264,Player&amp;ProfessionLV),"")</f>
        <v/>
      </c>
      <c r="H264" s="41" t="str">
        <f t="shared" ref="H264:H327" si="20">C264</f>
        <v>武器C231</v>
      </c>
    </row>
    <row r="265" spans="3:8" ht="15.75" x14ac:dyDescent="0.3">
      <c r="C265" t="s">
        <v>388</v>
      </c>
      <c r="D265">
        <f t="shared" si="17"/>
        <v>13</v>
      </c>
      <c r="E265" s="41" t="str">
        <f t="shared" si="18"/>
        <v>神之手</v>
      </c>
      <c r="F265" s="42" t="str">
        <f t="shared" si="19"/>
        <v>神之手13</v>
      </c>
      <c r="G265" t="str">
        <f ca="1">IF(F265=Player&amp;ProfessionLV,COUNTIF(F$7:F265,Player&amp;ProfessionLV),"")</f>
        <v/>
      </c>
      <c r="H265" s="41" t="str">
        <f t="shared" si="20"/>
        <v>武器C232</v>
      </c>
    </row>
    <row r="266" spans="3:8" ht="15.75" x14ac:dyDescent="0.3">
      <c r="C266" t="s">
        <v>389</v>
      </c>
      <c r="D266">
        <f t="shared" si="17"/>
        <v>13</v>
      </c>
      <c r="E266" s="41" t="str">
        <f t="shared" si="18"/>
        <v>勇者</v>
      </c>
      <c r="F266" s="42" t="str">
        <f t="shared" si="19"/>
        <v>勇者13</v>
      </c>
      <c r="G266" t="str">
        <f ca="1">IF(F266=Player&amp;ProfessionLV,COUNTIF(F$7:F266,Player&amp;ProfessionLV),"")</f>
        <v/>
      </c>
      <c r="H266" s="41" t="str">
        <f t="shared" si="20"/>
        <v>武器C233</v>
      </c>
    </row>
    <row r="267" spans="3:8" ht="15.75" x14ac:dyDescent="0.3">
      <c r="C267" t="s">
        <v>390</v>
      </c>
      <c r="D267">
        <f t="shared" si="17"/>
        <v>14</v>
      </c>
      <c r="E267" s="41" t="str">
        <f t="shared" si="18"/>
        <v>战士</v>
      </c>
      <c r="F267" s="42" t="str">
        <f t="shared" si="19"/>
        <v>战士14</v>
      </c>
      <c r="G267" t="str">
        <f ca="1">IF(F267=Player&amp;ProfessionLV,COUNTIF(F$7:F267,Player&amp;ProfessionLV),"")</f>
        <v/>
      </c>
      <c r="H267" s="41" t="str">
        <f t="shared" si="20"/>
        <v>武器C234</v>
      </c>
    </row>
    <row r="268" spans="3:8" ht="15.75" x14ac:dyDescent="0.3">
      <c r="C268" t="s">
        <v>391</v>
      </c>
      <c r="D268">
        <f t="shared" si="17"/>
        <v>14</v>
      </c>
      <c r="E268" s="41" t="str">
        <f t="shared" si="18"/>
        <v>武斗家</v>
      </c>
      <c r="F268" s="42" t="str">
        <f t="shared" si="19"/>
        <v>武斗家14</v>
      </c>
      <c r="G268" t="str">
        <f ca="1">IF(F268=Player&amp;ProfessionLV,COUNTIF(F$7:F268,Player&amp;ProfessionLV),"")</f>
        <v/>
      </c>
      <c r="H268" s="41" t="str">
        <f t="shared" si="20"/>
        <v>武器C235</v>
      </c>
    </row>
    <row r="269" spans="3:8" ht="15.75" x14ac:dyDescent="0.3">
      <c r="C269" t="s">
        <v>392</v>
      </c>
      <c r="D269">
        <f t="shared" si="17"/>
        <v>14</v>
      </c>
      <c r="E269" s="41" t="str">
        <f t="shared" si="18"/>
        <v>魔法师</v>
      </c>
      <c r="F269" s="42" t="str">
        <f t="shared" si="19"/>
        <v>魔法师14</v>
      </c>
      <c r="G269" t="str">
        <f ca="1">IF(F269=Player&amp;ProfessionLV,COUNTIF(F$7:F269,Player&amp;ProfessionLV),"")</f>
        <v/>
      </c>
      <c r="H269" s="41" t="str">
        <f t="shared" si="20"/>
        <v>武器C236</v>
      </c>
    </row>
    <row r="270" spans="3:8" ht="15.75" x14ac:dyDescent="0.3">
      <c r="C270" t="s">
        <v>393</v>
      </c>
      <c r="D270">
        <f t="shared" si="17"/>
        <v>14</v>
      </c>
      <c r="E270" s="41" t="str">
        <f t="shared" si="18"/>
        <v>僧侣</v>
      </c>
      <c r="F270" s="42" t="str">
        <f t="shared" si="19"/>
        <v>僧侣14</v>
      </c>
      <c r="G270" t="str">
        <f ca="1">IF(F270=Player&amp;ProfessionLV,COUNTIF(F$7:F270,Player&amp;ProfessionLV),"")</f>
        <v/>
      </c>
      <c r="H270" s="41" t="str">
        <f t="shared" si="20"/>
        <v>武器C237</v>
      </c>
    </row>
    <row r="271" spans="3:8" ht="15.75" x14ac:dyDescent="0.3">
      <c r="C271" t="s">
        <v>394</v>
      </c>
      <c r="D271">
        <f t="shared" si="17"/>
        <v>14</v>
      </c>
      <c r="E271" s="41" t="str">
        <f t="shared" si="18"/>
        <v>舞师</v>
      </c>
      <c r="F271" s="42" t="str">
        <f t="shared" si="19"/>
        <v>舞师14</v>
      </c>
      <c r="G271" t="str">
        <f ca="1">IF(F271=Player&amp;ProfessionLV,COUNTIF(F$7:F271,Player&amp;ProfessionLV),"")</f>
        <v/>
      </c>
      <c r="H271" s="41" t="str">
        <f t="shared" si="20"/>
        <v>武器C238</v>
      </c>
    </row>
    <row r="272" spans="3:8" ht="15.75" x14ac:dyDescent="0.3">
      <c r="C272" t="s">
        <v>395</v>
      </c>
      <c r="D272">
        <f t="shared" si="17"/>
        <v>14</v>
      </c>
      <c r="E272" s="41" t="str">
        <f t="shared" si="18"/>
        <v>盗贼</v>
      </c>
      <c r="F272" s="42" t="str">
        <f t="shared" si="19"/>
        <v>盗贼14</v>
      </c>
      <c r="G272" t="str">
        <f ca="1">IF(F272=Player&amp;ProfessionLV,COUNTIF(F$7:F272,Player&amp;ProfessionLV),"")</f>
        <v/>
      </c>
      <c r="H272" s="41" t="str">
        <f t="shared" si="20"/>
        <v>武器C239</v>
      </c>
    </row>
    <row r="273" spans="3:8" ht="15.75" x14ac:dyDescent="0.3">
      <c r="C273" t="s">
        <v>396</v>
      </c>
      <c r="D273">
        <f t="shared" si="17"/>
        <v>14</v>
      </c>
      <c r="E273" s="41" t="str">
        <f t="shared" si="18"/>
        <v>养羊师</v>
      </c>
      <c r="F273" s="42" t="str">
        <f t="shared" si="19"/>
        <v>养羊师14</v>
      </c>
      <c r="G273" t="str">
        <f ca="1">IF(F273=Player&amp;ProfessionLV,COUNTIF(F$7:F273,Player&amp;ProfessionLV),"")</f>
        <v/>
      </c>
      <c r="H273" s="41" t="str">
        <f t="shared" si="20"/>
        <v>武器C240</v>
      </c>
    </row>
    <row r="274" spans="3:8" ht="15.75" x14ac:dyDescent="0.3">
      <c r="C274" t="s">
        <v>397</v>
      </c>
      <c r="D274">
        <f t="shared" si="17"/>
        <v>14</v>
      </c>
      <c r="E274" s="41" t="str">
        <f t="shared" si="18"/>
        <v>吟游诗人</v>
      </c>
      <c r="F274" s="42" t="str">
        <f t="shared" si="19"/>
        <v>吟游诗人14</v>
      </c>
      <c r="G274" t="str">
        <f ca="1">IF(F274=Player&amp;ProfessionLV,COUNTIF(F$7:F274,Player&amp;ProfessionLV),"")</f>
        <v/>
      </c>
      <c r="H274" s="41" t="str">
        <f t="shared" si="20"/>
        <v>武器C241</v>
      </c>
    </row>
    <row r="275" spans="3:8" ht="15.75" x14ac:dyDescent="0.3">
      <c r="C275" t="s">
        <v>398</v>
      </c>
      <c r="D275">
        <f t="shared" si="17"/>
        <v>14</v>
      </c>
      <c r="E275" s="41" t="str">
        <f t="shared" si="18"/>
        <v>滑稽师</v>
      </c>
      <c r="F275" s="42" t="str">
        <f t="shared" si="19"/>
        <v>滑稽师14</v>
      </c>
      <c r="G275" t="str">
        <f ca="1">IF(F275=Player&amp;ProfessionLV,COUNTIF(F$7:F275,Player&amp;ProfessionLV),"")</f>
        <v/>
      </c>
      <c r="H275" s="41" t="str">
        <f t="shared" si="20"/>
        <v>武器C242</v>
      </c>
    </row>
    <row r="276" spans="3:8" ht="15.75" x14ac:dyDescent="0.3">
      <c r="C276" t="s">
        <v>399</v>
      </c>
      <c r="D276">
        <f t="shared" si="17"/>
        <v>14</v>
      </c>
      <c r="E276" s="41" t="str">
        <f t="shared" si="18"/>
        <v>水手</v>
      </c>
      <c r="F276" s="42" t="str">
        <f t="shared" si="19"/>
        <v>水手14</v>
      </c>
      <c r="G276" t="str">
        <f ca="1">IF(F276=Player&amp;ProfessionLV,COUNTIF(F$7:F276,Player&amp;ProfessionLV),"")</f>
        <v/>
      </c>
      <c r="H276" s="41" t="str">
        <f t="shared" si="20"/>
        <v>武器C243</v>
      </c>
    </row>
    <row r="277" spans="3:8" ht="15.75" x14ac:dyDescent="0.3">
      <c r="C277" t="s">
        <v>400</v>
      </c>
      <c r="D277">
        <f t="shared" si="17"/>
        <v>14</v>
      </c>
      <c r="E277" s="41" t="str">
        <f t="shared" si="18"/>
        <v>战斗大师</v>
      </c>
      <c r="F277" s="42" t="str">
        <f t="shared" si="19"/>
        <v>战斗大师14</v>
      </c>
      <c r="G277" t="str">
        <f ca="1">IF(F277=Player&amp;ProfessionLV,COUNTIF(F$7:F277,Player&amp;ProfessionLV),"")</f>
        <v/>
      </c>
      <c r="H277" s="41" t="str">
        <f t="shared" si="20"/>
        <v>武器C244</v>
      </c>
    </row>
    <row r="278" spans="3:8" ht="15.75" x14ac:dyDescent="0.3">
      <c r="C278" t="s">
        <v>401</v>
      </c>
      <c r="D278">
        <f t="shared" si="17"/>
        <v>14</v>
      </c>
      <c r="E278" s="41" t="str">
        <f t="shared" si="18"/>
        <v>魔法战士</v>
      </c>
      <c r="F278" s="42" t="str">
        <f t="shared" si="19"/>
        <v>魔法战士14</v>
      </c>
      <c r="G278" t="str">
        <f ca="1">IF(F278=Player&amp;ProfessionLV,COUNTIF(F$7:F278,Player&amp;ProfessionLV),"")</f>
        <v/>
      </c>
      <c r="H278" s="41" t="str">
        <f t="shared" si="20"/>
        <v>武器C245</v>
      </c>
    </row>
    <row r="279" spans="3:8" ht="15.75" x14ac:dyDescent="0.3">
      <c r="C279" t="s">
        <v>402</v>
      </c>
      <c r="D279">
        <f t="shared" si="17"/>
        <v>14</v>
      </c>
      <c r="E279" s="41" t="str">
        <f t="shared" si="18"/>
        <v>圣骑士</v>
      </c>
      <c r="F279" s="42" t="str">
        <f t="shared" si="19"/>
        <v>圣骑士14</v>
      </c>
      <c r="G279" t="str">
        <f ca="1">IF(F279=Player&amp;ProfessionLV,COUNTIF(F$7:F279,Player&amp;ProfessionLV),"")</f>
        <v/>
      </c>
      <c r="H279" s="41" t="str">
        <f t="shared" si="20"/>
        <v>武器C246</v>
      </c>
    </row>
    <row r="280" spans="3:8" ht="15.75" x14ac:dyDescent="0.3">
      <c r="C280" t="s">
        <v>403</v>
      </c>
      <c r="D280">
        <f t="shared" si="17"/>
        <v>14</v>
      </c>
      <c r="E280" s="41" t="str">
        <f t="shared" si="18"/>
        <v>贤者</v>
      </c>
      <c r="F280" s="42" t="str">
        <f t="shared" si="19"/>
        <v>贤者14</v>
      </c>
      <c r="G280" t="str">
        <f ca="1">IF(F280=Player&amp;ProfessionLV,COUNTIF(F$7:F280,Player&amp;ProfessionLV),"")</f>
        <v/>
      </c>
      <c r="H280" s="41" t="str">
        <f t="shared" si="20"/>
        <v>武器C247</v>
      </c>
    </row>
    <row r="281" spans="3:8" ht="15.75" x14ac:dyDescent="0.3">
      <c r="C281" t="s">
        <v>404</v>
      </c>
      <c r="D281">
        <f t="shared" si="17"/>
        <v>14</v>
      </c>
      <c r="E281" s="41" t="str">
        <f t="shared" si="18"/>
        <v>魔物猎人</v>
      </c>
      <c r="F281" s="42" t="str">
        <f t="shared" si="19"/>
        <v>魔物猎人14</v>
      </c>
      <c r="G281" t="str">
        <f ca="1">IF(F281=Player&amp;ProfessionLV,COUNTIF(F$7:F281,Player&amp;ProfessionLV),"")</f>
        <v/>
      </c>
      <c r="H281" s="41" t="str">
        <f t="shared" si="20"/>
        <v>武器C248</v>
      </c>
    </row>
    <row r="282" spans="3:8" ht="15.75" x14ac:dyDescent="0.3">
      <c r="C282" t="s">
        <v>405</v>
      </c>
      <c r="D282">
        <f t="shared" si="17"/>
        <v>14</v>
      </c>
      <c r="E282" s="41" t="str">
        <f t="shared" si="18"/>
        <v>海贼</v>
      </c>
      <c r="F282" s="42" t="str">
        <f t="shared" si="19"/>
        <v>海贼14</v>
      </c>
      <c r="G282" t="str">
        <f ca="1">IF(F282=Player&amp;ProfessionLV,COUNTIF(F$7:F282,Player&amp;ProfessionLV),"")</f>
        <v/>
      </c>
      <c r="H282" s="41" t="str">
        <f t="shared" si="20"/>
        <v>武器C249</v>
      </c>
    </row>
    <row r="283" spans="3:8" ht="15.75" x14ac:dyDescent="0.3">
      <c r="C283" t="s">
        <v>406</v>
      </c>
      <c r="D283">
        <f t="shared" si="17"/>
        <v>14</v>
      </c>
      <c r="E283" s="41" t="str">
        <f t="shared" si="18"/>
        <v>超级明星</v>
      </c>
      <c r="F283" s="42" t="str">
        <f t="shared" si="19"/>
        <v>超级明星14</v>
      </c>
      <c r="G283" t="str">
        <f ca="1">IF(F283=Player&amp;ProfessionLV,COUNTIF(F$7:F283,Player&amp;ProfessionLV),"")</f>
        <v/>
      </c>
      <c r="H283" s="41" t="str">
        <f t="shared" si="20"/>
        <v>武器C250</v>
      </c>
    </row>
    <row r="284" spans="3:8" ht="15.75" x14ac:dyDescent="0.3">
      <c r="C284" t="s">
        <v>407</v>
      </c>
      <c r="D284">
        <f t="shared" si="17"/>
        <v>14</v>
      </c>
      <c r="E284" s="41" t="str">
        <f t="shared" si="18"/>
        <v>天地雷鳴士</v>
      </c>
      <c r="F284" s="42" t="str">
        <f t="shared" si="19"/>
        <v>天地雷鳴士14</v>
      </c>
      <c r="G284" t="str">
        <f ca="1">IF(F284=Player&amp;ProfessionLV,COUNTIF(F$7:F284,Player&amp;ProfessionLV),"")</f>
        <v/>
      </c>
      <c r="H284" s="41" t="str">
        <f t="shared" si="20"/>
        <v>武器C251</v>
      </c>
    </row>
    <row r="285" spans="3:8" ht="15.75" x14ac:dyDescent="0.3">
      <c r="C285" t="s">
        <v>408</v>
      </c>
      <c r="D285">
        <f t="shared" si="17"/>
        <v>14</v>
      </c>
      <c r="E285" s="41" t="str">
        <f t="shared" si="18"/>
        <v>神之手</v>
      </c>
      <c r="F285" s="42" t="str">
        <f t="shared" si="19"/>
        <v>神之手14</v>
      </c>
      <c r="G285" t="str">
        <f ca="1">IF(F285=Player&amp;ProfessionLV,COUNTIF(F$7:F285,Player&amp;ProfessionLV),"")</f>
        <v/>
      </c>
      <c r="H285" s="41" t="str">
        <f t="shared" si="20"/>
        <v>武器C252</v>
      </c>
    </row>
    <row r="286" spans="3:8" ht="15.75" x14ac:dyDescent="0.3">
      <c r="C286" t="s">
        <v>409</v>
      </c>
      <c r="D286">
        <f t="shared" si="17"/>
        <v>14</v>
      </c>
      <c r="E286" s="41" t="str">
        <f t="shared" si="18"/>
        <v>勇者</v>
      </c>
      <c r="F286" s="42" t="str">
        <f t="shared" si="19"/>
        <v>勇者14</v>
      </c>
      <c r="G286" t="str">
        <f ca="1">IF(F286=Player&amp;ProfessionLV,COUNTIF(F$7:F286,Player&amp;ProfessionLV),"")</f>
        <v/>
      </c>
      <c r="H286" s="41" t="str">
        <f t="shared" si="20"/>
        <v>武器C253</v>
      </c>
    </row>
    <row r="287" spans="3:8" ht="15.75" x14ac:dyDescent="0.3">
      <c r="C287" t="s">
        <v>410</v>
      </c>
      <c r="D287">
        <f t="shared" si="17"/>
        <v>15</v>
      </c>
      <c r="E287" s="41" t="str">
        <f t="shared" si="18"/>
        <v>战士</v>
      </c>
      <c r="F287" s="42" t="str">
        <f t="shared" si="19"/>
        <v>战士15</v>
      </c>
      <c r="G287" t="str">
        <f ca="1">IF(F287=Player&amp;ProfessionLV,COUNTIF(F$7:F287,Player&amp;ProfessionLV),"")</f>
        <v/>
      </c>
      <c r="H287" s="41" t="str">
        <f t="shared" si="20"/>
        <v>武器C254</v>
      </c>
    </row>
    <row r="288" spans="3:8" ht="15.75" x14ac:dyDescent="0.3">
      <c r="C288" t="s">
        <v>411</v>
      </c>
      <c r="D288">
        <f t="shared" si="17"/>
        <v>15</v>
      </c>
      <c r="E288" s="41" t="str">
        <f t="shared" si="18"/>
        <v>武斗家</v>
      </c>
      <c r="F288" s="42" t="str">
        <f t="shared" si="19"/>
        <v>武斗家15</v>
      </c>
      <c r="G288" t="str">
        <f ca="1">IF(F288=Player&amp;ProfessionLV,COUNTIF(F$7:F288,Player&amp;ProfessionLV),"")</f>
        <v/>
      </c>
      <c r="H288" s="41" t="str">
        <f t="shared" si="20"/>
        <v>武器C255</v>
      </c>
    </row>
    <row r="289" spans="3:8" ht="15.75" x14ac:dyDescent="0.3">
      <c r="C289" t="s">
        <v>412</v>
      </c>
      <c r="D289">
        <f t="shared" si="17"/>
        <v>15</v>
      </c>
      <c r="E289" s="41" t="str">
        <f t="shared" si="18"/>
        <v>魔法师</v>
      </c>
      <c r="F289" s="42" t="str">
        <f t="shared" si="19"/>
        <v>魔法师15</v>
      </c>
      <c r="G289" t="str">
        <f ca="1">IF(F289=Player&amp;ProfessionLV,COUNTIF(F$7:F289,Player&amp;ProfessionLV),"")</f>
        <v/>
      </c>
      <c r="H289" s="41" t="str">
        <f t="shared" si="20"/>
        <v>武器C256</v>
      </c>
    </row>
    <row r="290" spans="3:8" ht="15.75" x14ac:dyDescent="0.3">
      <c r="C290" t="s">
        <v>413</v>
      </c>
      <c r="D290">
        <f t="shared" si="17"/>
        <v>15</v>
      </c>
      <c r="E290" s="41" t="str">
        <f t="shared" si="18"/>
        <v>僧侣</v>
      </c>
      <c r="F290" s="42" t="str">
        <f t="shared" si="19"/>
        <v>僧侣15</v>
      </c>
      <c r="G290" t="str">
        <f ca="1">IF(F290=Player&amp;ProfessionLV,COUNTIF(F$7:F290,Player&amp;ProfessionLV),"")</f>
        <v/>
      </c>
      <c r="H290" s="41" t="str">
        <f t="shared" si="20"/>
        <v>武器C257</v>
      </c>
    </row>
    <row r="291" spans="3:8" ht="15.75" x14ac:dyDescent="0.3">
      <c r="C291" t="s">
        <v>414</v>
      </c>
      <c r="D291">
        <f t="shared" si="17"/>
        <v>15</v>
      </c>
      <c r="E291" s="41" t="str">
        <f t="shared" si="18"/>
        <v>舞师</v>
      </c>
      <c r="F291" s="42" t="str">
        <f t="shared" si="19"/>
        <v>舞师15</v>
      </c>
      <c r="G291" t="str">
        <f ca="1">IF(F291=Player&amp;ProfessionLV,COUNTIF(F$7:F291,Player&amp;ProfessionLV),"")</f>
        <v/>
      </c>
      <c r="H291" s="41" t="str">
        <f t="shared" si="20"/>
        <v>武器C258</v>
      </c>
    </row>
    <row r="292" spans="3:8" ht="15.75" x14ac:dyDescent="0.3">
      <c r="C292" t="s">
        <v>415</v>
      </c>
      <c r="D292">
        <f t="shared" si="17"/>
        <v>15</v>
      </c>
      <c r="E292" s="41" t="str">
        <f t="shared" si="18"/>
        <v>盗贼</v>
      </c>
      <c r="F292" s="42" t="str">
        <f t="shared" si="19"/>
        <v>盗贼15</v>
      </c>
      <c r="G292" t="str">
        <f ca="1">IF(F292=Player&amp;ProfessionLV,COUNTIF(F$7:F292,Player&amp;ProfessionLV),"")</f>
        <v/>
      </c>
      <c r="H292" s="41" t="str">
        <f t="shared" si="20"/>
        <v>武器C259</v>
      </c>
    </row>
    <row r="293" spans="3:8" ht="15.75" x14ac:dyDescent="0.3">
      <c r="C293" t="s">
        <v>416</v>
      </c>
      <c r="D293">
        <f t="shared" si="17"/>
        <v>15</v>
      </c>
      <c r="E293" s="41" t="str">
        <f t="shared" si="18"/>
        <v>养羊师</v>
      </c>
      <c r="F293" s="42" t="str">
        <f t="shared" si="19"/>
        <v>养羊师15</v>
      </c>
      <c r="G293" t="str">
        <f ca="1">IF(F293=Player&amp;ProfessionLV,COUNTIF(F$7:F293,Player&amp;ProfessionLV),"")</f>
        <v/>
      </c>
      <c r="H293" s="41" t="str">
        <f t="shared" si="20"/>
        <v>武器C260</v>
      </c>
    </row>
    <row r="294" spans="3:8" ht="15.75" x14ac:dyDescent="0.3">
      <c r="C294" t="s">
        <v>417</v>
      </c>
      <c r="D294">
        <f t="shared" si="17"/>
        <v>15</v>
      </c>
      <c r="E294" s="41" t="str">
        <f t="shared" si="18"/>
        <v>吟游诗人</v>
      </c>
      <c r="F294" s="42" t="str">
        <f t="shared" si="19"/>
        <v>吟游诗人15</v>
      </c>
      <c r="G294" t="str">
        <f ca="1">IF(F294=Player&amp;ProfessionLV,COUNTIF(F$7:F294,Player&amp;ProfessionLV),"")</f>
        <v/>
      </c>
      <c r="H294" s="41" t="str">
        <f t="shared" si="20"/>
        <v>武器C261</v>
      </c>
    </row>
    <row r="295" spans="3:8" ht="15.75" x14ac:dyDescent="0.3">
      <c r="C295" t="s">
        <v>418</v>
      </c>
      <c r="D295">
        <f t="shared" si="17"/>
        <v>15</v>
      </c>
      <c r="E295" s="41" t="str">
        <f t="shared" si="18"/>
        <v>滑稽师</v>
      </c>
      <c r="F295" s="42" t="str">
        <f t="shared" si="19"/>
        <v>滑稽师15</v>
      </c>
      <c r="G295" t="str">
        <f ca="1">IF(F295=Player&amp;ProfessionLV,COUNTIF(F$7:F295,Player&amp;ProfessionLV),"")</f>
        <v/>
      </c>
      <c r="H295" s="41" t="str">
        <f t="shared" si="20"/>
        <v>武器C262</v>
      </c>
    </row>
    <row r="296" spans="3:8" ht="15.75" x14ac:dyDescent="0.3">
      <c r="C296" t="s">
        <v>419</v>
      </c>
      <c r="D296">
        <f t="shared" si="17"/>
        <v>15</v>
      </c>
      <c r="E296" s="41" t="str">
        <f t="shared" si="18"/>
        <v>水手</v>
      </c>
      <c r="F296" s="42" t="str">
        <f t="shared" si="19"/>
        <v>水手15</v>
      </c>
      <c r="G296" t="str">
        <f ca="1">IF(F296=Player&amp;ProfessionLV,COUNTIF(F$7:F296,Player&amp;ProfessionLV),"")</f>
        <v/>
      </c>
      <c r="H296" s="41" t="str">
        <f t="shared" si="20"/>
        <v>武器C263</v>
      </c>
    </row>
    <row r="297" spans="3:8" ht="15.75" x14ac:dyDescent="0.3">
      <c r="C297" t="s">
        <v>420</v>
      </c>
      <c r="D297">
        <f t="shared" si="17"/>
        <v>15</v>
      </c>
      <c r="E297" s="41" t="str">
        <f t="shared" si="18"/>
        <v>战斗大师</v>
      </c>
      <c r="F297" s="42" t="str">
        <f t="shared" si="19"/>
        <v>战斗大师15</v>
      </c>
      <c r="G297" t="str">
        <f ca="1">IF(F297=Player&amp;ProfessionLV,COUNTIF(F$7:F297,Player&amp;ProfessionLV),"")</f>
        <v/>
      </c>
      <c r="H297" s="41" t="str">
        <f t="shared" si="20"/>
        <v>武器C264</v>
      </c>
    </row>
    <row r="298" spans="3:8" ht="15.75" x14ac:dyDescent="0.3">
      <c r="C298" t="s">
        <v>421</v>
      </c>
      <c r="D298">
        <f t="shared" si="17"/>
        <v>15</v>
      </c>
      <c r="E298" s="41" t="str">
        <f t="shared" si="18"/>
        <v>魔法战士</v>
      </c>
      <c r="F298" s="42" t="str">
        <f t="shared" si="19"/>
        <v>魔法战士15</v>
      </c>
      <c r="G298" t="str">
        <f ca="1">IF(F298=Player&amp;ProfessionLV,COUNTIF(F$7:F298,Player&amp;ProfessionLV),"")</f>
        <v/>
      </c>
      <c r="H298" s="41" t="str">
        <f t="shared" si="20"/>
        <v>武器C265</v>
      </c>
    </row>
    <row r="299" spans="3:8" ht="15.75" x14ac:dyDescent="0.3">
      <c r="C299" t="s">
        <v>422</v>
      </c>
      <c r="D299">
        <f t="shared" si="17"/>
        <v>15</v>
      </c>
      <c r="E299" s="41" t="str">
        <f t="shared" si="18"/>
        <v>圣骑士</v>
      </c>
      <c r="F299" s="42" t="str">
        <f t="shared" si="19"/>
        <v>圣骑士15</v>
      </c>
      <c r="G299" t="str">
        <f ca="1">IF(F299=Player&amp;ProfessionLV,COUNTIF(F$7:F299,Player&amp;ProfessionLV),"")</f>
        <v/>
      </c>
      <c r="H299" s="41" t="str">
        <f t="shared" si="20"/>
        <v>武器C266</v>
      </c>
    </row>
    <row r="300" spans="3:8" ht="15.75" x14ac:dyDescent="0.3">
      <c r="C300" t="s">
        <v>423</v>
      </c>
      <c r="D300">
        <f t="shared" si="17"/>
        <v>15</v>
      </c>
      <c r="E300" s="41" t="str">
        <f t="shared" si="18"/>
        <v>贤者</v>
      </c>
      <c r="F300" s="42" t="str">
        <f t="shared" si="19"/>
        <v>贤者15</v>
      </c>
      <c r="G300" t="str">
        <f ca="1">IF(F300=Player&amp;ProfessionLV,COUNTIF(F$7:F300,Player&amp;ProfessionLV),"")</f>
        <v/>
      </c>
      <c r="H300" s="41" t="str">
        <f t="shared" si="20"/>
        <v>武器C267</v>
      </c>
    </row>
    <row r="301" spans="3:8" ht="15.75" x14ac:dyDescent="0.3">
      <c r="C301" t="s">
        <v>424</v>
      </c>
      <c r="D301">
        <f t="shared" si="17"/>
        <v>15</v>
      </c>
      <c r="E301" s="41" t="str">
        <f t="shared" si="18"/>
        <v>魔物猎人</v>
      </c>
      <c r="F301" s="42" t="str">
        <f t="shared" si="19"/>
        <v>魔物猎人15</v>
      </c>
      <c r="G301" t="str">
        <f ca="1">IF(F301=Player&amp;ProfessionLV,COUNTIF(F$7:F301,Player&amp;ProfessionLV),"")</f>
        <v/>
      </c>
      <c r="H301" s="41" t="str">
        <f t="shared" si="20"/>
        <v>武器C268</v>
      </c>
    </row>
    <row r="302" spans="3:8" ht="15.75" x14ac:dyDescent="0.3">
      <c r="C302" t="s">
        <v>425</v>
      </c>
      <c r="D302">
        <f t="shared" si="17"/>
        <v>15</v>
      </c>
      <c r="E302" s="41" t="str">
        <f t="shared" si="18"/>
        <v>海贼</v>
      </c>
      <c r="F302" s="42" t="str">
        <f t="shared" si="19"/>
        <v>海贼15</v>
      </c>
      <c r="G302" t="str">
        <f ca="1">IF(F302=Player&amp;ProfessionLV,COUNTIF(F$7:F302,Player&amp;ProfessionLV),"")</f>
        <v/>
      </c>
      <c r="H302" s="41" t="str">
        <f t="shared" si="20"/>
        <v>武器C269</v>
      </c>
    </row>
    <row r="303" spans="3:8" ht="15.75" x14ac:dyDescent="0.3">
      <c r="C303" t="s">
        <v>426</v>
      </c>
      <c r="D303">
        <f t="shared" si="17"/>
        <v>15</v>
      </c>
      <c r="E303" s="41" t="str">
        <f t="shared" si="18"/>
        <v>超级明星</v>
      </c>
      <c r="F303" s="42" t="str">
        <f t="shared" si="19"/>
        <v>超级明星15</v>
      </c>
      <c r="G303" t="str">
        <f ca="1">IF(F303=Player&amp;ProfessionLV,COUNTIF(F$7:F303,Player&amp;ProfessionLV),"")</f>
        <v/>
      </c>
      <c r="H303" s="41" t="str">
        <f t="shared" si="20"/>
        <v>武器C270</v>
      </c>
    </row>
    <row r="304" spans="3:8" ht="15.75" x14ac:dyDescent="0.3">
      <c r="C304" t="s">
        <v>427</v>
      </c>
      <c r="D304">
        <f t="shared" ref="D304:D367" si="21">D284+1</f>
        <v>15</v>
      </c>
      <c r="E304" s="41" t="str">
        <f t="shared" ref="E304:E367" si="22">E284</f>
        <v>天地雷鳴士</v>
      </c>
      <c r="F304" s="42" t="str">
        <f t="shared" si="19"/>
        <v>天地雷鳴士15</v>
      </c>
      <c r="G304" t="str">
        <f ca="1">IF(F304=Player&amp;ProfessionLV,COUNTIF(F$7:F304,Player&amp;ProfessionLV),"")</f>
        <v/>
      </c>
      <c r="H304" s="41" t="str">
        <f t="shared" si="20"/>
        <v>武器C271</v>
      </c>
    </row>
    <row r="305" spans="3:8" ht="15.75" x14ac:dyDescent="0.3">
      <c r="C305" t="s">
        <v>428</v>
      </c>
      <c r="D305">
        <f t="shared" si="21"/>
        <v>15</v>
      </c>
      <c r="E305" s="41" t="str">
        <f t="shared" si="22"/>
        <v>神之手</v>
      </c>
      <c r="F305" s="42" t="str">
        <f t="shared" si="19"/>
        <v>神之手15</v>
      </c>
      <c r="G305" t="str">
        <f ca="1">IF(F305=Player&amp;ProfessionLV,COUNTIF(F$7:F305,Player&amp;ProfessionLV),"")</f>
        <v/>
      </c>
      <c r="H305" s="41" t="str">
        <f t="shared" si="20"/>
        <v>武器C272</v>
      </c>
    </row>
    <row r="306" spans="3:8" ht="15.75" x14ac:dyDescent="0.3">
      <c r="C306" t="s">
        <v>429</v>
      </c>
      <c r="D306">
        <f t="shared" si="21"/>
        <v>15</v>
      </c>
      <c r="E306" s="41" t="str">
        <f t="shared" si="22"/>
        <v>勇者</v>
      </c>
      <c r="F306" s="42" t="str">
        <f t="shared" si="19"/>
        <v>勇者15</v>
      </c>
      <c r="G306" t="str">
        <f ca="1">IF(F306=Player&amp;ProfessionLV,COUNTIF(F$7:F306,Player&amp;ProfessionLV),"")</f>
        <v/>
      </c>
      <c r="H306" s="41" t="str">
        <f t="shared" si="20"/>
        <v>武器C273</v>
      </c>
    </row>
    <row r="307" spans="3:8" ht="15.75" x14ac:dyDescent="0.3">
      <c r="C307" t="s">
        <v>430</v>
      </c>
      <c r="D307">
        <f t="shared" si="21"/>
        <v>16</v>
      </c>
      <c r="E307" s="41" t="str">
        <f t="shared" si="22"/>
        <v>战士</v>
      </c>
      <c r="F307" s="42" t="str">
        <f t="shared" si="19"/>
        <v>战士16</v>
      </c>
      <c r="G307" t="str">
        <f ca="1">IF(F307=Player&amp;ProfessionLV,COUNTIF(F$7:F307,Player&amp;ProfessionLV),"")</f>
        <v/>
      </c>
      <c r="H307" s="41" t="str">
        <f t="shared" si="20"/>
        <v>武器C274</v>
      </c>
    </row>
    <row r="308" spans="3:8" ht="15.75" x14ac:dyDescent="0.3">
      <c r="C308" t="s">
        <v>431</v>
      </c>
      <c r="D308">
        <f t="shared" si="21"/>
        <v>16</v>
      </c>
      <c r="E308" s="41" t="str">
        <f t="shared" si="22"/>
        <v>武斗家</v>
      </c>
      <c r="F308" s="42" t="str">
        <f t="shared" si="19"/>
        <v>武斗家16</v>
      </c>
      <c r="G308" t="str">
        <f ca="1">IF(F308=Player&amp;ProfessionLV,COUNTIF(F$7:F308,Player&amp;ProfessionLV),"")</f>
        <v/>
      </c>
      <c r="H308" s="41" t="str">
        <f t="shared" si="20"/>
        <v>武器C275</v>
      </c>
    </row>
    <row r="309" spans="3:8" ht="15.75" x14ac:dyDescent="0.3">
      <c r="C309" t="s">
        <v>432</v>
      </c>
      <c r="D309">
        <f t="shared" si="21"/>
        <v>16</v>
      </c>
      <c r="E309" s="41" t="str">
        <f t="shared" si="22"/>
        <v>魔法师</v>
      </c>
      <c r="F309" s="42" t="str">
        <f t="shared" si="19"/>
        <v>魔法师16</v>
      </c>
      <c r="G309" t="str">
        <f ca="1">IF(F309=Player&amp;ProfessionLV,COUNTIF(F$7:F309,Player&amp;ProfessionLV),"")</f>
        <v/>
      </c>
      <c r="H309" s="41" t="str">
        <f t="shared" si="20"/>
        <v>武器C276</v>
      </c>
    </row>
    <row r="310" spans="3:8" ht="15.75" x14ac:dyDescent="0.3">
      <c r="C310" t="s">
        <v>433</v>
      </c>
      <c r="D310">
        <f t="shared" si="21"/>
        <v>16</v>
      </c>
      <c r="E310" s="41" t="str">
        <f t="shared" si="22"/>
        <v>僧侣</v>
      </c>
      <c r="F310" s="42" t="str">
        <f t="shared" si="19"/>
        <v>僧侣16</v>
      </c>
      <c r="G310" t="str">
        <f ca="1">IF(F310=Player&amp;ProfessionLV,COUNTIF(F$7:F310,Player&amp;ProfessionLV),"")</f>
        <v/>
      </c>
      <c r="H310" s="41" t="str">
        <f t="shared" si="20"/>
        <v>武器C277</v>
      </c>
    </row>
    <row r="311" spans="3:8" ht="15.75" x14ac:dyDescent="0.3">
      <c r="C311" t="s">
        <v>434</v>
      </c>
      <c r="D311">
        <f t="shared" si="21"/>
        <v>16</v>
      </c>
      <c r="E311" s="41" t="str">
        <f t="shared" si="22"/>
        <v>舞师</v>
      </c>
      <c r="F311" s="42" t="str">
        <f t="shared" si="19"/>
        <v>舞师16</v>
      </c>
      <c r="G311" t="str">
        <f ca="1">IF(F311=Player&amp;ProfessionLV,COUNTIF(F$7:F311,Player&amp;ProfessionLV),"")</f>
        <v/>
      </c>
      <c r="H311" s="41" t="str">
        <f t="shared" si="20"/>
        <v>武器C278</v>
      </c>
    </row>
    <row r="312" spans="3:8" ht="15.75" x14ac:dyDescent="0.3">
      <c r="C312" t="s">
        <v>435</v>
      </c>
      <c r="D312">
        <f t="shared" si="21"/>
        <v>16</v>
      </c>
      <c r="E312" s="41" t="str">
        <f t="shared" si="22"/>
        <v>盗贼</v>
      </c>
      <c r="F312" s="42" t="str">
        <f t="shared" si="19"/>
        <v>盗贼16</v>
      </c>
      <c r="G312" t="str">
        <f ca="1">IF(F312=Player&amp;ProfessionLV,COUNTIF(F$7:F312,Player&amp;ProfessionLV),"")</f>
        <v/>
      </c>
      <c r="H312" s="41" t="str">
        <f t="shared" si="20"/>
        <v>武器C279</v>
      </c>
    </row>
    <row r="313" spans="3:8" ht="15.75" x14ac:dyDescent="0.3">
      <c r="C313" t="s">
        <v>436</v>
      </c>
      <c r="D313">
        <f t="shared" si="21"/>
        <v>16</v>
      </c>
      <c r="E313" s="41" t="str">
        <f t="shared" si="22"/>
        <v>养羊师</v>
      </c>
      <c r="F313" s="42" t="str">
        <f t="shared" si="19"/>
        <v>养羊师16</v>
      </c>
      <c r="G313" t="str">
        <f ca="1">IF(F313=Player&amp;ProfessionLV,COUNTIF(F$7:F313,Player&amp;ProfessionLV),"")</f>
        <v/>
      </c>
      <c r="H313" s="41" t="str">
        <f t="shared" si="20"/>
        <v>武器C280</v>
      </c>
    </row>
    <row r="314" spans="3:8" ht="15.75" x14ac:dyDescent="0.3">
      <c r="C314" t="s">
        <v>437</v>
      </c>
      <c r="D314">
        <f t="shared" si="21"/>
        <v>16</v>
      </c>
      <c r="E314" s="41" t="str">
        <f t="shared" si="22"/>
        <v>吟游诗人</v>
      </c>
      <c r="F314" s="42" t="str">
        <f t="shared" si="19"/>
        <v>吟游诗人16</v>
      </c>
      <c r="G314" t="str">
        <f ca="1">IF(F314=Player&amp;ProfessionLV,COUNTIF(F$7:F314,Player&amp;ProfessionLV),"")</f>
        <v/>
      </c>
      <c r="H314" s="41" t="str">
        <f t="shared" si="20"/>
        <v>武器C281</v>
      </c>
    </row>
    <row r="315" spans="3:8" ht="15.75" x14ac:dyDescent="0.3">
      <c r="C315" t="s">
        <v>438</v>
      </c>
      <c r="D315">
        <f t="shared" si="21"/>
        <v>16</v>
      </c>
      <c r="E315" s="41" t="str">
        <f t="shared" si="22"/>
        <v>滑稽师</v>
      </c>
      <c r="F315" s="42" t="str">
        <f t="shared" si="19"/>
        <v>滑稽师16</v>
      </c>
      <c r="G315" t="str">
        <f ca="1">IF(F315=Player&amp;ProfessionLV,COUNTIF(F$7:F315,Player&amp;ProfessionLV),"")</f>
        <v/>
      </c>
      <c r="H315" s="41" t="str">
        <f t="shared" si="20"/>
        <v>武器C282</v>
      </c>
    </row>
    <row r="316" spans="3:8" ht="15.75" x14ac:dyDescent="0.3">
      <c r="C316" t="s">
        <v>439</v>
      </c>
      <c r="D316">
        <f t="shared" si="21"/>
        <v>16</v>
      </c>
      <c r="E316" s="41" t="str">
        <f t="shared" si="22"/>
        <v>水手</v>
      </c>
      <c r="F316" s="42" t="str">
        <f t="shared" si="19"/>
        <v>水手16</v>
      </c>
      <c r="G316" t="str">
        <f ca="1">IF(F316=Player&amp;ProfessionLV,COUNTIF(F$7:F316,Player&amp;ProfessionLV),"")</f>
        <v/>
      </c>
      <c r="H316" s="41" t="str">
        <f t="shared" si="20"/>
        <v>武器C283</v>
      </c>
    </row>
    <row r="317" spans="3:8" ht="15.75" x14ac:dyDescent="0.3">
      <c r="C317" t="s">
        <v>440</v>
      </c>
      <c r="D317">
        <f t="shared" si="21"/>
        <v>16</v>
      </c>
      <c r="E317" s="41" t="str">
        <f t="shared" si="22"/>
        <v>战斗大师</v>
      </c>
      <c r="F317" s="42" t="str">
        <f t="shared" si="19"/>
        <v>战斗大师16</v>
      </c>
      <c r="G317" t="str">
        <f ca="1">IF(F317=Player&amp;ProfessionLV,COUNTIF(F$7:F317,Player&amp;ProfessionLV),"")</f>
        <v/>
      </c>
      <c r="H317" s="41" t="str">
        <f t="shared" si="20"/>
        <v>武器C284</v>
      </c>
    </row>
    <row r="318" spans="3:8" ht="15.75" x14ac:dyDescent="0.3">
      <c r="C318" t="s">
        <v>441</v>
      </c>
      <c r="D318">
        <f t="shared" si="21"/>
        <v>16</v>
      </c>
      <c r="E318" s="41" t="str">
        <f t="shared" si="22"/>
        <v>魔法战士</v>
      </c>
      <c r="F318" s="42" t="str">
        <f t="shared" si="19"/>
        <v>魔法战士16</v>
      </c>
      <c r="G318" t="str">
        <f ca="1">IF(F318=Player&amp;ProfessionLV,COUNTIF(F$7:F318,Player&amp;ProfessionLV),"")</f>
        <v/>
      </c>
      <c r="H318" s="41" t="str">
        <f t="shared" si="20"/>
        <v>武器C285</v>
      </c>
    </row>
    <row r="319" spans="3:8" ht="15.75" x14ac:dyDescent="0.3">
      <c r="C319" t="s">
        <v>442</v>
      </c>
      <c r="D319">
        <f t="shared" si="21"/>
        <v>16</v>
      </c>
      <c r="E319" s="41" t="str">
        <f t="shared" si="22"/>
        <v>圣骑士</v>
      </c>
      <c r="F319" s="42" t="str">
        <f t="shared" si="19"/>
        <v>圣骑士16</v>
      </c>
      <c r="G319" t="str">
        <f ca="1">IF(F319=Player&amp;ProfessionLV,COUNTIF(F$7:F319,Player&amp;ProfessionLV),"")</f>
        <v/>
      </c>
      <c r="H319" s="41" t="str">
        <f t="shared" si="20"/>
        <v>武器C286</v>
      </c>
    </row>
    <row r="320" spans="3:8" ht="15.75" x14ac:dyDescent="0.3">
      <c r="C320" t="s">
        <v>443</v>
      </c>
      <c r="D320">
        <f t="shared" si="21"/>
        <v>16</v>
      </c>
      <c r="E320" s="41" t="str">
        <f t="shared" si="22"/>
        <v>贤者</v>
      </c>
      <c r="F320" s="42" t="str">
        <f t="shared" si="19"/>
        <v>贤者16</v>
      </c>
      <c r="G320" t="str">
        <f ca="1">IF(F320=Player&amp;ProfessionLV,COUNTIF(F$7:F320,Player&amp;ProfessionLV),"")</f>
        <v/>
      </c>
      <c r="H320" s="41" t="str">
        <f t="shared" si="20"/>
        <v>武器C287</v>
      </c>
    </row>
    <row r="321" spans="3:8" ht="15.75" x14ac:dyDescent="0.3">
      <c r="C321" t="s">
        <v>444</v>
      </c>
      <c r="D321">
        <f t="shared" si="21"/>
        <v>16</v>
      </c>
      <c r="E321" s="41" t="str">
        <f t="shared" si="22"/>
        <v>魔物猎人</v>
      </c>
      <c r="F321" s="42" t="str">
        <f t="shared" si="19"/>
        <v>魔物猎人16</v>
      </c>
      <c r="G321" t="str">
        <f ca="1">IF(F321=Player&amp;ProfessionLV,COUNTIF(F$7:F321,Player&amp;ProfessionLV),"")</f>
        <v/>
      </c>
      <c r="H321" s="41" t="str">
        <f t="shared" si="20"/>
        <v>武器C288</v>
      </c>
    </row>
    <row r="322" spans="3:8" ht="15.75" x14ac:dyDescent="0.3">
      <c r="C322" t="s">
        <v>445</v>
      </c>
      <c r="D322">
        <f t="shared" si="21"/>
        <v>16</v>
      </c>
      <c r="E322" s="41" t="str">
        <f t="shared" si="22"/>
        <v>海贼</v>
      </c>
      <c r="F322" s="42" t="str">
        <f t="shared" si="19"/>
        <v>海贼16</v>
      </c>
      <c r="G322" t="str">
        <f ca="1">IF(F322=Player&amp;ProfessionLV,COUNTIF(F$7:F322,Player&amp;ProfessionLV),"")</f>
        <v/>
      </c>
      <c r="H322" s="41" t="str">
        <f t="shared" si="20"/>
        <v>武器C289</v>
      </c>
    </row>
    <row r="323" spans="3:8" ht="15.75" x14ac:dyDescent="0.3">
      <c r="C323" t="s">
        <v>446</v>
      </c>
      <c r="D323">
        <f t="shared" si="21"/>
        <v>16</v>
      </c>
      <c r="E323" s="41" t="str">
        <f t="shared" si="22"/>
        <v>超级明星</v>
      </c>
      <c r="F323" s="42" t="str">
        <f t="shared" si="19"/>
        <v>超级明星16</v>
      </c>
      <c r="G323" t="str">
        <f ca="1">IF(F323=Player&amp;ProfessionLV,COUNTIF(F$7:F323,Player&amp;ProfessionLV),"")</f>
        <v/>
      </c>
      <c r="H323" s="41" t="str">
        <f t="shared" si="20"/>
        <v>武器C290</v>
      </c>
    </row>
    <row r="324" spans="3:8" ht="15.75" x14ac:dyDescent="0.3">
      <c r="C324" t="s">
        <v>447</v>
      </c>
      <c r="D324">
        <f t="shared" si="21"/>
        <v>16</v>
      </c>
      <c r="E324" s="41" t="str">
        <f t="shared" si="22"/>
        <v>天地雷鳴士</v>
      </c>
      <c r="F324" s="42" t="str">
        <f t="shared" si="19"/>
        <v>天地雷鳴士16</v>
      </c>
      <c r="G324" t="str">
        <f ca="1">IF(F324=Player&amp;ProfessionLV,COUNTIF(F$7:F324,Player&amp;ProfessionLV),"")</f>
        <v/>
      </c>
      <c r="H324" s="41" t="str">
        <f t="shared" si="20"/>
        <v>武器C291</v>
      </c>
    </row>
    <row r="325" spans="3:8" ht="15.75" x14ac:dyDescent="0.3">
      <c r="C325" t="s">
        <v>448</v>
      </c>
      <c r="D325">
        <f t="shared" si="21"/>
        <v>16</v>
      </c>
      <c r="E325" s="41" t="str">
        <f t="shared" si="22"/>
        <v>神之手</v>
      </c>
      <c r="F325" s="42" t="str">
        <f t="shared" si="19"/>
        <v>神之手16</v>
      </c>
      <c r="G325" t="str">
        <f ca="1">IF(F325=Player&amp;ProfessionLV,COUNTIF(F$7:F325,Player&amp;ProfessionLV),"")</f>
        <v/>
      </c>
      <c r="H325" s="41" t="str">
        <f t="shared" si="20"/>
        <v>武器C292</v>
      </c>
    </row>
    <row r="326" spans="3:8" ht="15.75" x14ac:dyDescent="0.3">
      <c r="C326" t="s">
        <v>449</v>
      </c>
      <c r="D326">
        <f t="shared" si="21"/>
        <v>16</v>
      </c>
      <c r="E326" s="41" t="str">
        <f t="shared" si="22"/>
        <v>勇者</v>
      </c>
      <c r="F326" s="42" t="str">
        <f t="shared" si="19"/>
        <v>勇者16</v>
      </c>
      <c r="G326" t="str">
        <f ca="1">IF(F326=Player&amp;ProfessionLV,COUNTIF(F$7:F326,Player&amp;ProfessionLV),"")</f>
        <v/>
      </c>
      <c r="H326" s="41" t="str">
        <f t="shared" si="20"/>
        <v>武器C293</v>
      </c>
    </row>
    <row r="327" spans="3:8" ht="15.75" x14ac:dyDescent="0.3">
      <c r="C327" t="s">
        <v>450</v>
      </c>
      <c r="D327">
        <f t="shared" si="21"/>
        <v>17</v>
      </c>
      <c r="E327" s="41" t="str">
        <f t="shared" si="22"/>
        <v>战士</v>
      </c>
      <c r="F327" s="42" t="str">
        <f t="shared" si="19"/>
        <v>战士17</v>
      </c>
      <c r="G327" t="str">
        <f ca="1">IF(F327=Player&amp;ProfessionLV,COUNTIF(F$7:F327,Player&amp;ProfessionLV),"")</f>
        <v/>
      </c>
      <c r="H327" s="41" t="str">
        <f t="shared" si="20"/>
        <v>武器C294</v>
      </c>
    </row>
    <row r="328" spans="3:8" ht="15.75" x14ac:dyDescent="0.3">
      <c r="C328" t="s">
        <v>451</v>
      </c>
      <c r="D328">
        <f t="shared" si="21"/>
        <v>17</v>
      </c>
      <c r="E328" s="41" t="str">
        <f t="shared" si="22"/>
        <v>武斗家</v>
      </c>
      <c r="F328" s="42" t="str">
        <f t="shared" ref="F328:F391" si="23">E328&amp;D328</f>
        <v>武斗家17</v>
      </c>
      <c r="G328" t="str">
        <f ca="1">IF(F328=Player&amp;ProfessionLV,COUNTIF(F$7:F328,Player&amp;ProfessionLV),"")</f>
        <v/>
      </c>
      <c r="H328" s="41" t="str">
        <f t="shared" ref="H328:H391" si="24">C328</f>
        <v>武器C295</v>
      </c>
    </row>
    <row r="329" spans="3:8" ht="15.75" x14ac:dyDescent="0.3">
      <c r="C329" t="s">
        <v>452</v>
      </c>
      <c r="D329">
        <f t="shared" si="21"/>
        <v>17</v>
      </c>
      <c r="E329" s="41" t="str">
        <f t="shared" si="22"/>
        <v>魔法师</v>
      </c>
      <c r="F329" s="42" t="str">
        <f t="shared" si="23"/>
        <v>魔法师17</v>
      </c>
      <c r="G329" t="str">
        <f ca="1">IF(F329=Player&amp;ProfessionLV,COUNTIF(F$7:F329,Player&amp;ProfessionLV),"")</f>
        <v/>
      </c>
      <c r="H329" s="41" t="str">
        <f t="shared" si="24"/>
        <v>武器C296</v>
      </c>
    </row>
    <row r="330" spans="3:8" ht="15.75" x14ac:dyDescent="0.3">
      <c r="C330" t="s">
        <v>453</v>
      </c>
      <c r="D330">
        <f t="shared" si="21"/>
        <v>17</v>
      </c>
      <c r="E330" s="41" t="str">
        <f t="shared" si="22"/>
        <v>僧侣</v>
      </c>
      <c r="F330" s="42" t="str">
        <f t="shared" si="23"/>
        <v>僧侣17</v>
      </c>
      <c r="G330" t="str">
        <f ca="1">IF(F330=Player&amp;ProfessionLV,COUNTIF(F$7:F330,Player&amp;ProfessionLV),"")</f>
        <v/>
      </c>
      <c r="H330" s="41" t="str">
        <f t="shared" si="24"/>
        <v>武器C297</v>
      </c>
    </row>
    <row r="331" spans="3:8" ht="15.75" x14ac:dyDescent="0.3">
      <c r="C331" t="s">
        <v>454</v>
      </c>
      <c r="D331">
        <f t="shared" si="21"/>
        <v>17</v>
      </c>
      <c r="E331" s="41" t="str">
        <f t="shared" si="22"/>
        <v>舞师</v>
      </c>
      <c r="F331" s="42" t="str">
        <f t="shared" si="23"/>
        <v>舞师17</v>
      </c>
      <c r="G331" t="str">
        <f ca="1">IF(F331=Player&amp;ProfessionLV,COUNTIF(F$7:F331,Player&amp;ProfessionLV),"")</f>
        <v/>
      </c>
      <c r="H331" s="41" t="str">
        <f t="shared" si="24"/>
        <v>武器C298</v>
      </c>
    </row>
    <row r="332" spans="3:8" ht="15.75" x14ac:dyDescent="0.3">
      <c r="C332" t="s">
        <v>455</v>
      </c>
      <c r="D332">
        <f t="shared" si="21"/>
        <v>17</v>
      </c>
      <c r="E332" s="41" t="str">
        <f t="shared" si="22"/>
        <v>盗贼</v>
      </c>
      <c r="F332" s="42" t="str">
        <f t="shared" si="23"/>
        <v>盗贼17</v>
      </c>
      <c r="G332" t="str">
        <f ca="1">IF(F332=Player&amp;ProfessionLV,COUNTIF(F$7:F332,Player&amp;ProfessionLV),"")</f>
        <v/>
      </c>
      <c r="H332" s="41" t="str">
        <f t="shared" si="24"/>
        <v>武器C299</v>
      </c>
    </row>
    <row r="333" spans="3:8" ht="15.75" x14ac:dyDescent="0.3">
      <c r="C333" t="s">
        <v>456</v>
      </c>
      <c r="D333">
        <f t="shared" si="21"/>
        <v>17</v>
      </c>
      <c r="E333" s="41" t="str">
        <f t="shared" si="22"/>
        <v>养羊师</v>
      </c>
      <c r="F333" s="42" t="str">
        <f t="shared" si="23"/>
        <v>养羊师17</v>
      </c>
      <c r="G333" t="str">
        <f ca="1">IF(F333=Player&amp;ProfessionLV,COUNTIF(F$7:F333,Player&amp;ProfessionLV),"")</f>
        <v/>
      </c>
      <c r="H333" s="41" t="str">
        <f t="shared" si="24"/>
        <v>武器C300</v>
      </c>
    </row>
    <row r="334" spans="3:8" ht="15.75" x14ac:dyDescent="0.3">
      <c r="C334" t="s">
        <v>457</v>
      </c>
      <c r="D334">
        <f t="shared" si="21"/>
        <v>17</v>
      </c>
      <c r="E334" s="41" t="str">
        <f t="shared" si="22"/>
        <v>吟游诗人</v>
      </c>
      <c r="F334" s="42" t="str">
        <f t="shared" si="23"/>
        <v>吟游诗人17</v>
      </c>
      <c r="G334" t="str">
        <f ca="1">IF(F334=Player&amp;ProfessionLV,COUNTIF(F$7:F334,Player&amp;ProfessionLV),"")</f>
        <v/>
      </c>
      <c r="H334" s="41" t="str">
        <f t="shared" si="24"/>
        <v>武器C301</v>
      </c>
    </row>
    <row r="335" spans="3:8" ht="15.75" x14ac:dyDescent="0.3">
      <c r="C335" t="s">
        <v>458</v>
      </c>
      <c r="D335">
        <f t="shared" si="21"/>
        <v>17</v>
      </c>
      <c r="E335" s="41" t="str">
        <f t="shared" si="22"/>
        <v>滑稽师</v>
      </c>
      <c r="F335" s="42" t="str">
        <f t="shared" si="23"/>
        <v>滑稽师17</v>
      </c>
      <c r="G335" t="str">
        <f ca="1">IF(F335=Player&amp;ProfessionLV,COUNTIF(F$7:F335,Player&amp;ProfessionLV),"")</f>
        <v/>
      </c>
      <c r="H335" s="41" t="str">
        <f t="shared" si="24"/>
        <v>武器C302</v>
      </c>
    </row>
    <row r="336" spans="3:8" ht="15.75" x14ac:dyDescent="0.3">
      <c r="C336" t="s">
        <v>459</v>
      </c>
      <c r="D336">
        <f t="shared" si="21"/>
        <v>17</v>
      </c>
      <c r="E336" s="41" t="str">
        <f t="shared" si="22"/>
        <v>水手</v>
      </c>
      <c r="F336" s="42" t="str">
        <f t="shared" si="23"/>
        <v>水手17</v>
      </c>
      <c r="G336" t="str">
        <f ca="1">IF(F336=Player&amp;ProfessionLV,COUNTIF(F$7:F336,Player&amp;ProfessionLV),"")</f>
        <v/>
      </c>
      <c r="H336" s="41" t="str">
        <f t="shared" si="24"/>
        <v>武器C303</v>
      </c>
    </row>
    <row r="337" spans="3:8" ht="15.75" x14ac:dyDescent="0.3">
      <c r="C337" t="s">
        <v>460</v>
      </c>
      <c r="D337">
        <f t="shared" si="21"/>
        <v>17</v>
      </c>
      <c r="E337" s="41" t="str">
        <f t="shared" si="22"/>
        <v>战斗大师</v>
      </c>
      <c r="F337" s="42" t="str">
        <f t="shared" si="23"/>
        <v>战斗大师17</v>
      </c>
      <c r="G337" t="str">
        <f ca="1">IF(F337=Player&amp;ProfessionLV,COUNTIF(F$7:F337,Player&amp;ProfessionLV),"")</f>
        <v/>
      </c>
      <c r="H337" s="41" t="str">
        <f t="shared" si="24"/>
        <v>武器C304</v>
      </c>
    </row>
    <row r="338" spans="3:8" ht="15.75" x14ac:dyDescent="0.3">
      <c r="C338" t="s">
        <v>461</v>
      </c>
      <c r="D338">
        <f t="shared" si="21"/>
        <v>17</v>
      </c>
      <c r="E338" s="41" t="str">
        <f t="shared" si="22"/>
        <v>魔法战士</v>
      </c>
      <c r="F338" s="42" t="str">
        <f t="shared" si="23"/>
        <v>魔法战士17</v>
      </c>
      <c r="G338" t="str">
        <f ca="1">IF(F338=Player&amp;ProfessionLV,COUNTIF(F$7:F338,Player&amp;ProfessionLV),"")</f>
        <v/>
      </c>
      <c r="H338" s="41" t="str">
        <f t="shared" si="24"/>
        <v>武器C305</v>
      </c>
    </row>
    <row r="339" spans="3:8" ht="15.75" x14ac:dyDescent="0.3">
      <c r="C339" t="s">
        <v>462</v>
      </c>
      <c r="D339">
        <f t="shared" si="21"/>
        <v>17</v>
      </c>
      <c r="E339" s="41" t="str">
        <f t="shared" si="22"/>
        <v>圣骑士</v>
      </c>
      <c r="F339" s="42" t="str">
        <f t="shared" si="23"/>
        <v>圣骑士17</v>
      </c>
      <c r="G339" t="str">
        <f ca="1">IF(F339=Player&amp;ProfessionLV,COUNTIF(F$7:F339,Player&amp;ProfessionLV),"")</f>
        <v/>
      </c>
      <c r="H339" s="41" t="str">
        <f t="shared" si="24"/>
        <v>武器C306</v>
      </c>
    </row>
    <row r="340" spans="3:8" ht="15.75" x14ac:dyDescent="0.3">
      <c r="C340" t="s">
        <v>463</v>
      </c>
      <c r="D340">
        <f t="shared" si="21"/>
        <v>17</v>
      </c>
      <c r="E340" s="41" t="str">
        <f t="shared" si="22"/>
        <v>贤者</v>
      </c>
      <c r="F340" s="42" t="str">
        <f t="shared" si="23"/>
        <v>贤者17</v>
      </c>
      <c r="G340" t="str">
        <f ca="1">IF(F340=Player&amp;ProfessionLV,COUNTIF(F$7:F340,Player&amp;ProfessionLV),"")</f>
        <v/>
      </c>
      <c r="H340" s="41" t="str">
        <f t="shared" si="24"/>
        <v>武器C307</v>
      </c>
    </row>
    <row r="341" spans="3:8" ht="15.75" x14ac:dyDescent="0.3">
      <c r="C341" t="s">
        <v>464</v>
      </c>
      <c r="D341">
        <f t="shared" si="21"/>
        <v>17</v>
      </c>
      <c r="E341" s="41" t="str">
        <f t="shared" si="22"/>
        <v>魔物猎人</v>
      </c>
      <c r="F341" s="42" t="str">
        <f t="shared" si="23"/>
        <v>魔物猎人17</v>
      </c>
      <c r="G341" t="str">
        <f ca="1">IF(F341=Player&amp;ProfessionLV,COUNTIF(F$7:F341,Player&amp;ProfessionLV),"")</f>
        <v/>
      </c>
      <c r="H341" s="41" t="str">
        <f t="shared" si="24"/>
        <v>武器C308</v>
      </c>
    </row>
    <row r="342" spans="3:8" ht="15.75" x14ac:dyDescent="0.3">
      <c r="C342" t="s">
        <v>465</v>
      </c>
      <c r="D342">
        <f t="shared" si="21"/>
        <v>17</v>
      </c>
      <c r="E342" s="41" t="str">
        <f t="shared" si="22"/>
        <v>海贼</v>
      </c>
      <c r="F342" s="42" t="str">
        <f t="shared" si="23"/>
        <v>海贼17</v>
      </c>
      <c r="G342" t="str">
        <f ca="1">IF(F342=Player&amp;ProfessionLV,COUNTIF(F$7:F342,Player&amp;ProfessionLV),"")</f>
        <v/>
      </c>
      <c r="H342" s="41" t="str">
        <f t="shared" si="24"/>
        <v>武器C309</v>
      </c>
    </row>
    <row r="343" spans="3:8" ht="15.75" x14ac:dyDescent="0.3">
      <c r="C343" t="s">
        <v>466</v>
      </c>
      <c r="D343">
        <f t="shared" si="21"/>
        <v>17</v>
      </c>
      <c r="E343" s="41" t="str">
        <f t="shared" si="22"/>
        <v>超级明星</v>
      </c>
      <c r="F343" s="42" t="str">
        <f t="shared" si="23"/>
        <v>超级明星17</v>
      </c>
      <c r="G343" t="str">
        <f ca="1">IF(F343=Player&amp;ProfessionLV,COUNTIF(F$7:F343,Player&amp;ProfessionLV),"")</f>
        <v/>
      </c>
      <c r="H343" s="41" t="str">
        <f t="shared" si="24"/>
        <v>武器C310</v>
      </c>
    </row>
    <row r="344" spans="3:8" ht="15.75" x14ac:dyDescent="0.3">
      <c r="C344" t="s">
        <v>467</v>
      </c>
      <c r="D344">
        <f t="shared" si="21"/>
        <v>17</v>
      </c>
      <c r="E344" s="41" t="str">
        <f t="shared" si="22"/>
        <v>天地雷鳴士</v>
      </c>
      <c r="F344" s="42" t="str">
        <f t="shared" si="23"/>
        <v>天地雷鳴士17</v>
      </c>
      <c r="G344" t="str">
        <f ca="1">IF(F344=Player&amp;ProfessionLV,COUNTIF(F$7:F344,Player&amp;ProfessionLV),"")</f>
        <v/>
      </c>
      <c r="H344" s="41" t="str">
        <f t="shared" si="24"/>
        <v>武器C311</v>
      </c>
    </row>
    <row r="345" spans="3:8" ht="15.75" x14ac:dyDescent="0.3">
      <c r="C345" t="s">
        <v>468</v>
      </c>
      <c r="D345">
        <f t="shared" si="21"/>
        <v>17</v>
      </c>
      <c r="E345" s="41" t="str">
        <f t="shared" si="22"/>
        <v>神之手</v>
      </c>
      <c r="F345" s="42" t="str">
        <f t="shared" si="23"/>
        <v>神之手17</v>
      </c>
      <c r="G345" t="str">
        <f ca="1">IF(F345=Player&amp;ProfessionLV,COUNTIF(F$7:F345,Player&amp;ProfessionLV),"")</f>
        <v/>
      </c>
      <c r="H345" s="41" t="str">
        <f t="shared" si="24"/>
        <v>武器C312</v>
      </c>
    </row>
    <row r="346" spans="3:8" ht="15.75" x14ac:dyDescent="0.3">
      <c r="C346" t="s">
        <v>469</v>
      </c>
      <c r="D346">
        <f t="shared" si="21"/>
        <v>17</v>
      </c>
      <c r="E346" s="41" t="str">
        <f t="shared" si="22"/>
        <v>勇者</v>
      </c>
      <c r="F346" s="42" t="str">
        <f t="shared" si="23"/>
        <v>勇者17</v>
      </c>
      <c r="G346" t="str">
        <f ca="1">IF(F346=Player&amp;ProfessionLV,COUNTIF(F$7:F346,Player&amp;ProfessionLV),"")</f>
        <v/>
      </c>
      <c r="H346" s="41" t="str">
        <f t="shared" si="24"/>
        <v>武器C313</v>
      </c>
    </row>
    <row r="347" spans="3:8" ht="15.75" x14ac:dyDescent="0.3">
      <c r="C347" t="s">
        <v>470</v>
      </c>
      <c r="D347">
        <f t="shared" si="21"/>
        <v>18</v>
      </c>
      <c r="E347" s="41" t="str">
        <f t="shared" si="22"/>
        <v>战士</v>
      </c>
      <c r="F347" s="42" t="str">
        <f t="shared" si="23"/>
        <v>战士18</v>
      </c>
      <c r="G347" t="str">
        <f ca="1">IF(F347=Player&amp;ProfessionLV,COUNTIF(F$7:F347,Player&amp;ProfessionLV),"")</f>
        <v/>
      </c>
      <c r="H347" s="41" t="str">
        <f t="shared" si="24"/>
        <v>武器C314</v>
      </c>
    </row>
    <row r="348" spans="3:8" ht="15.75" x14ac:dyDescent="0.3">
      <c r="C348" t="s">
        <v>471</v>
      </c>
      <c r="D348">
        <f t="shared" si="21"/>
        <v>18</v>
      </c>
      <c r="E348" s="41" t="str">
        <f t="shared" si="22"/>
        <v>武斗家</v>
      </c>
      <c r="F348" s="42" t="str">
        <f t="shared" si="23"/>
        <v>武斗家18</v>
      </c>
      <c r="G348" t="str">
        <f ca="1">IF(F348=Player&amp;ProfessionLV,COUNTIF(F$7:F348,Player&amp;ProfessionLV),"")</f>
        <v/>
      </c>
      <c r="H348" s="41" t="str">
        <f t="shared" si="24"/>
        <v>武器C315</v>
      </c>
    </row>
    <row r="349" spans="3:8" ht="15.75" x14ac:dyDescent="0.3">
      <c r="C349" t="s">
        <v>472</v>
      </c>
      <c r="D349">
        <f t="shared" si="21"/>
        <v>18</v>
      </c>
      <c r="E349" s="41" t="str">
        <f t="shared" si="22"/>
        <v>魔法师</v>
      </c>
      <c r="F349" s="42" t="str">
        <f t="shared" si="23"/>
        <v>魔法师18</v>
      </c>
      <c r="G349" t="str">
        <f ca="1">IF(F349=Player&amp;ProfessionLV,COUNTIF(F$7:F349,Player&amp;ProfessionLV),"")</f>
        <v/>
      </c>
      <c r="H349" s="41" t="str">
        <f t="shared" si="24"/>
        <v>武器C316</v>
      </c>
    </row>
    <row r="350" spans="3:8" ht="15.75" x14ac:dyDescent="0.3">
      <c r="C350" t="s">
        <v>473</v>
      </c>
      <c r="D350">
        <f t="shared" si="21"/>
        <v>18</v>
      </c>
      <c r="E350" s="41" t="str">
        <f t="shared" si="22"/>
        <v>僧侣</v>
      </c>
      <c r="F350" s="42" t="str">
        <f t="shared" si="23"/>
        <v>僧侣18</v>
      </c>
      <c r="G350" t="str">
        <f ca="1">IF(F350=Player&amp;ProfessionLV,COUNTIF(F$7:F350,Player&amp;ProfessionLV),"")</f>
        <v/>
      </c>
      <c r="H350" s="41" t="str">
        <f t="shared" si="24"/>
        <v>武器C317</v>
      </c>
    </row>
    <row r="351" spans="3:8" ht="15.75" x14ac:dyDescent="0.3">
      <c r="C351" t="s">
        <v>474</v>
      </c>
      <c r="D351">
        <f t="shared" si="21"/>
        <v>18</v>
      </c>
      <c r="E351" s="41" t="str">
        <f t="shared" si="22"/>
        <v>舞师</v>
      </c>
      <c r="F351" s="42" t="str">
        <f t="shared" si="23"/>
        <v>舞师18</v>
      </c>
      <c r="G351" t="str">
        <f ca="1">IF(F351=Player&amp;ProfessionLV,COUNTIF(F$7:F351,Player&amp;ProfessionLV),"")</f>
        <v/>
      </c>
      <c r="H351" s="41" t="str">
        <f t="shared" si="24"/>
        <v>武器C318</v>
      </c>
    </row>
    <row r="352" spans="3:8" ht="15.75" x14ac:dyDescent="0.3">
      <c r="C352" t="s">
        <v>475</v>
      </c>
      <c r="D352">
        <f t="shared" si="21"/>
        <v>18</v>
      </c>
      <c r="E352" s="41" t="str">
        <f t="shared" si="22"/>
        <v>盗贼</v>
      </c>
      <c r="F352" s="42" t="str">
        <f t="shared" si="23"/>
        <v>盗贼18</v>
      </c>
      <c r="G352" t="str">
        <f ca="1">IF(F352=Player&amp;ProfessionLV,COUNTIF(F$7:F352,Player&amp;ProfessionLV),"")</f>
        <v/>
      </c>
      <c r="H352" s="41" t="str">
        <f t="shared" si="24"/>
        <v>武器C319</v>
      </c>
    </row>
    <row r="353" spans="3:8" ht="15.75" x14ac:dyDescent="0.3">
      <c r="C353" t="s">
        <v>476</v>
      </c>
      <c r="D353">
        <f t="shared" si="21"/>
        <v>18</v>
      </c>
      <c r="E353" s="41" t="str">
        <f t="shared" si="22"/>
        <v>养羊师</v>
      </c>
      <c r="F353" s="42" t="str">
        <f t="shared" si="23"/>
        <v>养羊师18</v>
      </c>
      <c r="G353" t="str">
        <f ca="1">IF(F353=Player&amp;ProfessionLV,COUNTIF(F$7:F353,Player&amp;ProfessionLV),"")</f>
        <v/>
      </c>
      <c r="H353" s="41" t="str">
        <f t="shared" si="24"/>
        <v>武器C320</v>
      </c>
    </row>
    <row r="354" spans="3:8" ht="15.75" x14ac:dyDescent="0.3">
      <c r="C354" t="s">
        <v>477</v>
      </c>
      <c r="D354">
        <f t="shared" si="21"/>
        <v>18</v>
      </c>
      <c r="E354" s="41" t="str">
        <f t="shared" si="22"/>
        <v>吟游诗人</v>
      </c>
      <c r="F354" s="42" t="str">
        <f t="shared" si="23"/>
        <v>吟游诗人18</v>
      </c>
      <c r="G354" t="str">
        <f ca="1">IF(F354=Player&amp;ProfessionLV,COUNTIF(F$7:F354,Player&amp;ProfessionLV),"")</f>
        <v/>
      </c>
      <c r="H354" s="41" t="str">
        <f t="shared" si="24"/>
        <v>武器C321</v>
      </c>
    </row>
    <row r="355" spans="3:8" ht="15.75" x14ac:dyDescent="0.3">
      <c r="C355" t="s">
        <v>478</v>
      </c>
      <c r="D355">
        <f t="shared" si="21"/>
        <v>18</v>
      </c>
      <c r="E355" s="41" t="str">
        <f t="shared" si="22"/>
        <v>滑稽师</v>
      </c>
      <c r="F355" s="42" t="str">
        <f t="shared" si="23"/>
        <v>滑稽师18</v>
      </c>
      <c r="G355" t="str">
        <f ca="1">IF(F355=Player&amp;ProfessionLV,COUNTIF(F$7:F355,Player&amp;ProfessionLV),"")</f>
        <v/>
      </c>
      <c r="H355" s="41" t="str">
        <f t="shared" si="24"/>
        <v>武器C322</v>
      </c>
    </row>
    <row r="356" spans="3:8" ht="15.75" x14ac:dyDescent="0.3">
      <c r="C356" t="s">
        <v>479</v>
      </c>
      <c r="D356">
        <f t="shared" si="21"/>
        <v>18</v>
      </c>
      <c r="E356" s="41" t="str">
        <f t="shared" si="22"/>
        <v>水手</v>
      </c>
      <c r="F356" s="42" t="str">
        <f t="shared" si="23"/>
        <v>水手18</v>
      </c>
      <c r="G356" t="str">
        <f ca="1">IF(F356=Player&amp;ProfessionLV,COUNTIF(F$7:F356,Player&amp;ProfessionLV),"")</f>
        <v/>
      </c>
      <c r="H356" s="41" t="str">
        <f t="shared" si="24"/>
        <v>武器C323</v>
      </c>
    </row>
    <row r="357" spans="3:8" ht="15.75" x14ac:dyDescent="0.3">
      <c r="C357" t="s">
        <v>480</v>
      </c>
      <c r="D357">
        <f t="shared" si="21"/>
        <v>18</v>
      </c>
      <c r="E357" s="41" t="str">
        <f t="shared" si="22"/>
        <v>战斗大师</v>
      </c>
      <c r="F357" s="42" t="str">
        <f t="shared" si="23"/>
        <v>战斗大师18</v>
      </c>
      <c r="G357" t="str">
        <f ca="1">IF(F357=Player&amp;ProfessionLV,COUNTIF(F$7:F357,Player&amp;ProfessionLV),"")</f>
        <v/>
      </c>
      <c r="H357" s="41" t="str">
        <f t="shared" si="24"/>
        <v>武器C324</v>
      </c>
    </row>
    <row r="358" spans="3:8" ht="15.75" x14ac:dyDescent="0.3">
      <c r="C358" t="s">
        <v>481</v>
      </c>
      <c r="D358">
        <f t="shared" si="21"/>
        <v>18</v>
      </c>
      <c r="E358" s="41" t="str">
        <f t="shared" si="22"/>
        <v>魔法战士</v>
      </c>
      <c r="F358" s="42" t="str">
        <f t="shared" si="23"/>
        <v>魔法战士18</v>
      </c>
      <c r="G358" t="str">
        <f ca="1">IF(F358=Player&amp;ProfessionLV,COUNTIF(F$7:F358,Player&amp;ProfessionLV),"")</f>
        <v/>
      </c>
      <c r="H358" s="41" t="str">
        <f t="shared" si="24"/>
        <v>武器C325</v>
      </c>
    </row>
    <row r="359" spans="3:8" ht="15.75" x14ac:dyDescent="0.3">
      <c r="C359" t="s">
        <v>482</v>
      </c>
      <c r="D359">
        <f t="shared" si="21"/>
        <v>18</v>
      </c>
      <c r="E359" s="41" t="str">
        <f t="shared" si="22"/>
        <v>圣骑士</v>
      </c>
      <c r="F359" s="42" t="str">
        <f t="shared" si="23"/>
        <v>圣骑士18</v>
      </c>
      <c r="G359" t="str">
        <f ca="1">IF(F359=Player&amp;ProfessionLV,COUNTIF(F$7:F359,Player&amp;ProfessionLV),"")</f>
        <v/>
      </c>
      <c r="H359" s="41" t="str">
        <f t="shared" si="24"/>
        <v>武器C326</v>
      </c>
    </row>
    <row r="360" spans="3:8" ht="15.75" x14ac:dyDescent="0.3">
      <c r="C360" t="s">
        <v>483</v>
      </c>
      <c r="D360">
        <f t="shared" si="21"/>
        <v>18</v>
      </c>
      <c r="E360" s="41" t="str">
        <f t="shared" si="22"/>
        <v>贤者</v>
      </c>
      <c r="F360" s="42" t="str">
        <f t="shared" si="23"/>
        <v>贤者18</v>
      </c>
      <c r="G360" t="str">
        <f ca="1">IF(F360=Player&amp;ProfessionLV,COUNTIF(F$7:F360,Player&amp;ProfessionLV),"")</f>
        <v/>
      </c>
      <c r="H360" s="41" t="str">
        <f t="shared" si="24"/>
        <v>武器C327</v>
      </c>
    </row>
    <row r="361" spans="3:8" ht="15.75" x14ac:dyDescent="0.3">
      <c r="C361" t="s">
        <v>484</v>
      </c>
      <c r="D361">
        <f t="shared" si="21"/>
        <v>18</v>
      </c>
      <c r="E361" s="41" t="str">
        <f t="shared" si="22"/>
        <v>魔物猎人</v>
      </c>
      <c r="F361" s="42" t="str">
        <f t="shared" si="23"/>
        <v>魔物猎人18</v>
      </c>
      <c r="G361" t="str">
        <f ca="1">IF(F361=Player&amp;ProfessionLV,COUNTIF(F$7:F361,Player&amp;ProfessionLV),"")</f>
        <v/>
      </c>
      <c r="H361" s="41" t="str">
        <f t="shared" si="24"/>
        <v>武器C328</v>
      </c>
    </row>
    <row r="362" spans="3:8" ht="15.75" x14ac:dyDescent="0.3">
      <c r="C362" t="s">
        <v>485</v>
      </c>
      <c r="D362">
        <f t="shared" si="21"/>
        <v>18</v>
      </c>
      <c r="E362" s="41" t="str">
        <f t="shared" si="22"/>
        <v>海贼</v>
      </c>
      <c r="F362" s="42" t="str">
        <f t="shared" si="23"/>
        <v>海贼18</v>
      </c>
      <c r="G362" t="str">
        <f ca="1">IF(F362=Player&amp;ProfessionLV,COUNTIF(F$7:F362,Player&amp;ProfessionLV),"")</f>
        <v/>
      </c>
      <c r="H362" s="41" t="str">
        <f t="shared" si="24"/>
        <v>武器C329</v>
      </c>
    </row>
    <row r="363" spans="3:8" ht="15.75" x14ac:dyDescent="0.3">
      <c r="C363" t="s">
        <v>486</v>
      </c>
      <c r="D363">
        <f t="shared" si="21"/>
        <v>18</v>
      </c>
      <c r="E363" s="41" t="str">
        <f t="shared" si="22"/>
        <v>超级明星</v>
      </c>
      <c r="F363" s="42" t="str">
        <f t="shared" si="23"/>
        <v>超级明星18</v>
      </c>
      <c r="G363" t="str">
        <f ca="1">IF(F363=Player&amp;ProfessionLV,COUNTIF(F$7:F363,Player&amp;ProfessionLV),"")</f>
        <v/>
      </c>
      <c r="H363" s="41" t="str">
        <f t="shared" si="24"/>
        <v>武器C330</v>
      </c>
    </row>
    <row r="364" spans="3:8" ht="15.75" x14ac:dyDescent="0.3">
      <c r="C364" t="s">
        <v>487</v>
      </c>
      <c r="D364">
        <f t="shared" si="21"/>
        <v>18</v>
      </c>
      <c r="E364" s="41" t="str">
        <f t="shared" si="22"/>
        <v>天地雷鳴士</v>
      </c>
      <c r="F364" s="42" t="str">
        <f t="shared" si="23"/>
        <v>天地雷鳴士18</v>
      </c>
      <c r="G364" t="str">
        <f ca="1">IF(F364=Player&amp;ProfessionLV,COUNTIF(F$7:F364,Player&amp;ProfessionLV),"")</f>
        <v/>
      </c>
      <c r="H364" s="41" t="str">
        <f t="shared" si="24"/>
        <v>武器C331</v>
      </c>
    </row>
    <row r="365" spans="3:8" ht="15.75" x14ac:dyDescent="0.3">
      <c r="C365" t="s">
        <v>488</v>
      </c>
      <c r="D365">
        <f t="shared" si="21"/>
        <v>18</v>
      </c>
      <c r="E365" s="41" t="str">
        <f t="shared" si="22"/>
        <v>神之手</v>
      </c>
      <c r="F365" s="42" t="str">
        <f t="shared" si="23"/>
        <v>神之手18</v>
      </c>
      <c r="G365" t="str">
        <f ca="1">IF(F365=Player&amp;ProfessionLV,COUNTIF(F$7:F365,Player&amp;ProfessionLV),"")</f>
        <v/>
      </c>
      <c r="H365" s="41" t="str">
        <f t="shared" si="24"/>
        <v>武器C332</v>
      </c>
    </row>
    <row r="366" spans="3:8" ht="15.75" x14ac:dyDescent="0.3">
      <c r="C366" t="s">
        <v>489</v>
      </c>
      <c r="D366">
        <f t="shared" si="21"/>
        <v>18</v>
      </c>
      <c r="E366" s="41" t="str">
        <f t="shared" si="22"/>
        <v>勇者</v>
      </c>
      <c r="F366" s="42" t="str">
        <f t="shared" si="23"/>
        <v>勇者18</v>
      </c>
      <c r="G366" t="str">
        <f ca="1">IF(F366=Player&amp;ProfessionLV,COUNTIF(F$7:F366,Player&amp;ProfessionLV),"")</f>
        <v/>
      </c>
      <c r="H366" s="41" t="str">
        <f t="shared" si="24"/>
        <v>武器C333</v>
      </c>
    </row>
    <row r="367" spans="3:8" ht="15.75" x14ac:dyDescent="0.3">
      <c r="C367" t="s">
        <v>490</v>
      </c>
      <c r="D367">
        <f t="shared" si="21"/>
        <v>19</v>
      </c>
      <c r="E367" s="41" t="str">
        <f t="shared" si="22"/>
        <v>战士</v>
      </c>
      <c r="F367" s="42" t="str">
        <f t="shared" si="23"/>
        <v>战士19</v>
      </c>
      <c r="G367" t="str">
        <f ca="1">IF(F367=Player&amp;ProfessionLV,COUNTIF(F$7:F367,Player&amp;ProfessionLV),"")</f>
        <v/>
      </c>
      <c r="H367" s="41" t="str">
        <f t="shared" si="24"/>
        <v>武器C334</v>
      </c>
    </row>
    <row r="368" spans="3:8" ht="15.75" x14ac:dyDescent="0.3">
      <c r="C368" t="s">
        <v>491</v>
      </c>
      <c r="D368">
        <f t="shared" ref="D368:D431" si="25">D348+1</f>
        <v>19</v>
      </c>
      <c r="E368" s="41" t="str">
        <f t="shared" ref="E368:E431" si="26">E348</f>
        <v>武斗家</v>
      </c>
      <c r="F368" s="42" t="str">
        <f t="shared" si="23"/>
        <v>武斗家19</v>
      </c>
      <c r="G368" t="str">
        <f ca="1">IF(F368=Player&amp;ProfessionLV,COUNTIF(F$7:F368,Player&amp;ProfessionLV),"")</f>
        <v/>
      </c>
      <c r="H368" s="41" t="str">
        <f t="shared" si="24"/>
        <v>武器C335</v>
      </c>
    </row>
    <row r="369" spans="3:8" ht="15.75" x14ac:dyDescent="0.3">
      <c r="C369" t="s">
        <v>492</v>
      </c>
      <c r="D369">
        <f t="shared" si="25"/>
        <v>19</v>
      </c>
      <c r="E369" s="41" t="str">
        <f t="shared" si="26"/>
        <v>魔法师</v>
      </c>
      <c r="F369" s="42" t="str">
        <f t="shared" si="23"/>
        <v>魔法师19</v>
      </c>
      <c r="G369" t="str">
        <f ca="1">IF(F369=Player&amp;ProfessionLV,COUNTIF(F$7:F369,Player&amp;ProfessionLV),"")</f>
        <v/>
      </c>
      <c r="H369" s="41" t="str">
        <f t="shared" si="24"/>
        <v>武器C336</v>
      </c>
    </row>
    <row r="370" spans="3:8" ht="15.75" x14ac:dyDescent="0.3">
      <c r="C370" t="s">
        <v>493</v>
      </c>
      <c r="D370">
        <f t="shared" si="25"/>
        <v>19</v>
      </c>
      <c r="E370" s="41" t="str">
        <f t="shared" si="26"/>
        <v>僧侣</v>
      </c>
      <c r="F370" s="42" t="str">
        <f t="shared" si="23"/>
        <v>僧侣19</v>
      </c>
      <c r="G370" t="str">
        <f ca="1">IF(F370=Player&amp;ProfessionLV,COUNTIF(F$7:F370,Player&amp;ProfessionLV),"")</f>
        <v/>
      </c>
      <c r="H370" s="41" t="str">
        <f t="shared" si="24"/>
        <v>武器C337</v>
      </c>
    </row>
    <row r="371" spans="3:8" ht="15.75" x14ac:dyDescent="0.3">
      <c r="C371" t="s">
        <v>494</v>
      </c>
      <c r="D371">
        <f t="shared" si="25"/>
        <v>19</v>
      </c>
      <c r="E371" s="41" t="str">
        <f t="shared" si="26"/>
        <v>舞师</v>
      </c>
      <c r="F371" s="42" t="str">
        <f t="shared" si="23"/>
        <v>舞师19</v>
      </c>
      <c r="G371" t="str">
        <f ca="1">IF(F371=Player&amp;ProfessionLV,COUNTIF(F$7:F371,Player&amp;ProfessionLV),"")</f>
        <v/>
      </c>
      <c r="H371" s="41" t="str">
        <f t="shared" si="24"/>
        <v>武器C338</v>
      </c>
    </row>
    <row r="372" spans="3:8" ht="15.75" x14ac:dyDescent="0.3">
      <c r="C372" t="s">
        <v>495</v>
      </c>
      <c r="D372">
        <f t="shared" si="25"/>
        <v>19</v>
      </c>
      <c r="E372" s="41" t="str">
        <f t="shared" si="26"/>
        <v>盗贼</v>
      </c>
      <c r="F372" s="42" t="str">
        <f t="shared" si="23"/>
        <v>盗贼19</v>
      </c>
      <c r="G372" t="str">
        <f ca="1">IF(F372=Player&amp;ProfessionLV,COUNTIF(F$7:F372,Player&amp;ProfessionLV),"")</f>
        <v/>
      </c>
      <c r="H372" s="41" t="str">
        <f t="shared" si="24"/>
        <v>武器C339</v>
      </c>
    </row>
    <row r="373" spans="3:8" ht="15.75" x14ac:dyDescent="0.3">
      <c r="C373" t="s">
        <v>496</v>
      </c>
      <c r="D373">
        <f t="shared" si="25"/>
        <v>19</v>
      </c>
      <c r="E373" s="41" t="str">
        <f t="shared" si="26"/>
        <v>养羊师</v>
      </c>
      <c r="F373" s="42" t="str">
        <f t="shared" si="23"/>
        <v>养羊师19</v>
      </c>
      <c r="G373" t="str">
        <f ca="1">IF(F373=Player&amp;ProfessionLV,COUNTIF(F$7:F373,Player&amp;ProfessionLV),"")</f>
        <v/>
      </c>
      <c r="H373" s="41" t="str">
        <f t="shared" si="24"/>
        <v>武器C340</v>
      </c>
    </row>
    <row r="374" spans="3:8" ht="15.75" x14ac:dyDescent="0.3">
      <c r="C374" t="s">
        <v>497</v>
      </c>
      <c r="D374">
        <f t="shared" si="25"/>
        <v>19</v>
      </c>
      <c r="E374" s="41" t="str">
        <f t="shared" si="26"/>
        <v>吟游诗人</v>
      </c>
      <c r="F374" s="42" t="str">
        <f t="shared" si="23"/>
        <v>吟游诗人19</v>
      </c>
      <c r="G374" t="str">
        <f ca="1">IF(F374=Player&amp;ProfessionLV,COUNTIF(F$7:F374,Player&amp;ProfessionLV),"")</f>
        <v/>
      </c>
      <c r="H374" s="41" t="str">
        <f t="shared" si="24"/>
        <v>武器C341</v>
      </c>
    </row>
    <row r="375" spans="3:8" ht="15.75" x14ac:dyDescent="0.3">
      <c r="C375" t="s">
        <v>498</v>
      </c>
      <c r="D375">
        <f t="shared" si="25"/>
        <v>19</v>
      </c>
      <c r="E375" s="41" t="str">
        <f t="shared" si="26"/>
        <v>滑稽师</v>
      </c>
      <c r="F375" s="42" t="str">
        <f t="shared" si="23"/>
        <v>滑稽师19</v>
      </c>
      <c r="G375" t="str">
        <f ca="1">IF(F375=Player&amp;ProfessionLV,COUNTIF(F$7:F375,Player&amp;ProfessionLV),"")</f>
        <v/>
      </c>
      <c r="H375" s="41" t="str">
        <f t="shared" si="24"/>
        <v>武器C342</v>
      </c>
    </row>
    <row r="376" spans="3:8" ht="15.75" x14ac:dyDescent="0.3">
      <c r="C376" t="s">
        <v>499</v>
      </c>
      <c r="D376">
        <f t="shared" si="25"/>
        <v>19</v>
      </c>
      <c r="E376" s="41" t="str">
        <f t="shared" si="26"/>
        <v>水手</v>
      </c>
      <c r="F376" s="42" t="str">
        <f t="shared" si="23"/>
        <v>水手19</v>
      </c>
      <c r="G376" t="str">
        <f ca="1">IF(F376=Player&amp;ProfessionLV,COUNTIF(F$7:F376,Player&amp;ProfessionLV),"")</f>
        <v/>
      </c>
      <c r="H376" s="41" t="str">
        <f t="shared" si="24"/>
        <v>武器C343</v>
      </c>
    </row>
    <row r="377" spans="3:8" ht="15.75" x14ac:dyDescent="0.3">
      <c r="C377" t="s">
        <v>500</v>
      </c>
      <c r="D377">
        <f t="shared" si="25"/>
        <v>19</v>
      </c>
      <c r="E377" s="41" t="str">
        <f t="shared" si="26"/>
        <v>战斗大师</v>
      </c>
      <c r="F377" s="42" t="str">
        <f t="shared" si="23"/>
        <v>战斗大师19</v>
      </c>
      <c r="G377" t="str">
        <f ca="1">IF(F377=Player&amp;ProfessionLV,COUNTIF(F$7:F377,Player&amp;ProfessionLV),"")</f>
        <v/>
      </c>
      <c r="H377" s="41" t="str">
        <f t="shared" si="24"/>
        <v>武器C344</v>
      </c>
    </row>
    <row r="378" spans="3:8" ht="15.75" x14ac:dyDescent="0.3">
      <c r="C378" t="s">
        <v>501</v>
      </c>
      <c r="D378">
        <f t="shared" si="25"/>
        <v>19</v>
      </c>
      <c r="E378" s="41" t="str">
        <f t="shared" si="26"/>
        <v>魔法战士</v>
      </c>
      <c r="F378" s="42" t="str">
        <f t="shared" si="23"/>
        <v>魔法战士19</v>
      </c>
      <c r="G378" t="str">
        <f ca="1">IF(F378=Player&amp;ProfessionLV,COUNTIF(F$7:F378,Player&amp;ProfessionLV),"")</f>
        <v/>
      </c>
      <c r="H378" s="41" t="str">
        <f t="shared" si="24"/>
        <v>武器C345</v>
      </c>
    </row>
    <row r="379" spans="3:8" ht="15.75" x14ac:dyDescent="0.3">
      <c r="C379" t="s">
        <v>502</v>
      </c>
      <c r="D379">
        <f t="shared" si="25"/>
        <v>19</v>
      </c>
      <c r="E379" s="41" t="str">
        <f t="shared" si="26"/>
        <v>圣骑士</v>
      </c>
      <c r="F379" s="42" t="str">
        <f t="shared" si="23"/>
        <v>圣骑士19</v>
      </c>
      <c r="G379" t="str">
        <f ca="1">IF(F379=Player&amp;ProfessionLV,COUNTIF(F$7:F379,Player&amp;ProfessionLV),"")</f>
        <v/>
      </c>
      <c r="H379" s="41" t="str">
        <f t="shared" si="24"/>
        <v>武器C346</v>
      </c>
    </row>
    <row r="380" spans="3:8" ht="15.75" x14ac:dyDescent="0.3">
      <c r="C380" t="s">
        <v>503</v>
      </c>
      <c r="D380">
        <f t="shared" si="25"/>
        <v>19</v>
      </c>
      <c r="E380" s="41" t="str">
        <f t="shared" si="26"/>
        <v>贤者</v>
      </c>
      <c r="F380" s="42" t="str">
        <f t="shared" si="23"/>
        <v>贤者19</v>
      </c>
      <c r="G380" t="str">
        <f ca="1">IF(F380=Player&amp;ProfessionLV,COUNTIF(F$7:F380,Player&amp;ProfessionLV),"")</f>
        <v/>
      </c>
      <c r="H380" s="41" t="str">
        <f t="shared" si="24"/>
        <v>武器C347</v>
      </c>
    </row>
    <row r="381" spans="3:8" ht="15.75" x14ac:dyDescent="0.3">
      <c r="C381" t="s">
        <v>504</v>
      </c>
      <c r="D381">
        <f t="shared" si="25"/>
        <v>19</v>
      </c>
      <c r="E381" s="41" t="str">
        <f t="shared" si="26"/>
        <v>魔物猎人</v>
      </c>
      <c r="F381" s="42" t="str">
        <f t="shared" si="23"/>
        <v>魔物猎人19</v>
      </c>
      <c r="G381" t="str">
        <f ca="1">IF(F381=Player&amp;ProfessionLV,COUNTIF(F$7:F381,Player&amp;ProfessionLV),"")</f>
        <v/>
      </c>
      <c r="H381" s="41" t="str">
        <f t="shared" si="24"/>
        <v>武器C348</v>
      </c>
    </row>
    <row r="382" spans="3:8" ht="15.75" x14ac:dyDescent="0.3">
      <c r="C382" t="s">
        <v>505</v>
      </c>
      <c r="D382">
        <f t="shared" si="25"/>
        <v>19</v>
      </c>
      <c r="E382" s="41" t="str">
        <f t="shared" si="26"/>
        <v>海贼</v>
      </c>
      <c r="F382" s="42" t="str">
        <f t="shared" si="23"/>
        <v>海贼19</v>
      </c>
      <c r="G382" t="str">
        <f ca="1">IF(F382=Player&amp;ProfessionLV,COUNTIF(F$7:F382,Player&amp;ProfessionLV),"")</f>
        <v/>
      </c>
      <c r="H382" s="41" t="str">
        <f t="shared" si="24"/>
        <v>武器C349</v>
      </c>
    </row>
    <row r="383" spans="3:8" ht="15.75" x14ac:dyDescent="0.3">
      <c r="C383" t="s">
        <v>506</v>
      </c>
      <c r="D383">
        <f t="shared" si="25"/>
        <v>19</v>
      </c>
      <c r="E383" s="41" t="str">
        <f t="shared" si="26"/>
        <v>超级明星</v>
      </c>
      <c r="F383" s="42" t="str">
        <f t="shared" si="23"/>
        <v>超级明星19</v>
      </c>
      <c r="G383" t="str">
        <f ca="1">IF(F383=Player&amp;ProfessionLV,COUNTIF(F$7:F383,Player&amp;ProfessionLV),"")</f>
        <v/>
      </c>
      <c r="H383" s="41" t="str">
        <f t="shared" si="24"/>
        <v>武器C350</v>
      </c>
    </row>
    <row r="384" spans="3:8" ht="15.75" x14ac:dyDescent="0.3">
      <c r="C384" t="s">
        <v>507</v>
      </c>
      <c r="D384">
        <f t="shared" si="25"/>
        <v>19</v>
      </c>
      <c r="E384" s="41" t="str">
        <f t="shared" si="26"/>
        <v>天地雷鳴士</v>
      </c>
      <c r="F384" s="42" t="str">
        <f t="shared" si="23"/>
        <v>天地雷鳴士19</v>
      </c>
      <c r="G384" t="str">
        <f ca="1">IF(F384=Player&amp;ProfessionLV,COUNTIF(F$7:F384,Player&amp;ProfessionLV),"")</f>
        <v/>
      </c>
      <c r="H384" s="41" t="str">
        <f t="shared" si="24"/>
        <v>武器C351</v>
      </c>
    </row>
    <row r="385" spans="3:8" ht="15.75" x14ac:dyDescent="0.3">
      <c r="C385" t="s">
        <v>508</v>
      </c>
      <c r="D385">
        <f t="shared" si="25"/>
        <v>19</v>
      </c>
      <c r="E385" s="41" t="str">
        <f t="shared" si="26"/>
        <v>神之手</v>
      </c>
      <c r="F385" s="42" t="str">
        <f t="shared" si="23"/>
        <v>神之手19</v>
      </c>
      <c r="G385" t="str">
        <f ca="1">IF(F385=Player&amp;ProfessionLV,COUNTIF(F$7:F385,Player&amp;ProfessionLV),"")</f>
        <v/>
      </c>
      <c r="H385" s="41" t="str">
        <f t="shared" si="24"/>
        <v>武器C352</v>
      </c>
    </row>
    <row r="386" spans="3:8" ht="15.75" x14ac:dyDescent="0.3">
      <c r="C386" t="s">
        <v>509</v>
      </c>
      <c r="D386">
        <f t="shared" si="25"/>
        <v>19</v>
      </c>
      <c r="E386" s="41" t="str">
        <f t="shared" si="26"/>
        <v>勇者</v>
      </c>
      <c r="F386" s="42" t="str">
        <f t="shared" si="23"/>
        <v>勇者19</v>
      </c>
      <c r="G386" t="str">
        <f ca="1">IF(F386=Player&amp;ProfessionLV,COUNTIF(F$7:F386,Player&amp;ProfessionLV),"")</f>
        <v/>
      </c>
      <c r="H386" s="41" t="str">
        <f t="shared" si="24"/>
        <v>武器C353</v>
      </c>
    </row>
    <row r="387" spans="3:8" ht="15.75" x14ac:dyDescent="0.3">
      <c r="C387" t="s">
        <v>510</v>
      </c>
      <c r="D387">
        <f t="shared" si="25"/>
        <v>20</v>
      </c>
      <c r="E387" s="41" t="str">
        <f t="shared" si="26"/>
        <v>战士</v>
      </c>
      <c r="F387" s="42" t="str">
        <f t="shared" si="23"/>
        <v>战士20</v>
      </c>
      <c r="G387" t="str">
        <f ca="1">IF(F387=Player&amp;ProfessionLV,COUNTIF(F$7:F387,Player&amp;ProfessionLV),"")</f>
        <v/>
      </c>
      <c r="H387" s="41" t="str">
        <f t="shared" si="24"/>
        <v>武器C354</v>
      </c>
    </row>
    <row r="388" spans="3:8" ht="15.75" x14ac:dyDescent="0.3">
      <c r="C388" t="s">
        <v>511</v>
      </c>
      <c r="D388">
        <f t="shared" si="25"/>
        <v>20</v>
      </c>
      <c r="E388" s="41" t="str">
        <f t="shared" si="26"/>
        <v>武斗家</v>
      </c>
      <c r="F388" s="42" t="str">
        <f t="shared" si="23"/>
        <v>武斗家20</v>
      </c>
      <c r="G388" t="str">
        <f ca="1">IF(F388=Player&amp;ProfessionLV,COUNTIF(F$7:F388,Player&amp;ProfessionLV),"")</f>
        <v/>
      </c>
      <c r="H388" s="41" t="str">
        <f t="shared" si="24"/>
        <v>武器C355</v>
      </c>
    </row>
    <row r="389" spans="3:8" ht="15.75" x14ac:dyDescent="0.3">
      <c r="C389" t="s">
        <v>512</v>
      </c>
      <c r="D389">
        <f t="shared" si="25"/>
        <v>20</v>
      </c>
      <c r="E389" s="41" t="str">
        <f t="shared" si="26"/>
        <v>魔法师</v>
      </c>
      <c r="F389" s="42" t="str">
        <f t="shared" si="23"/>
        <v>魔法师20</v>
      </c>
      <c r="G389" t="str">
        <f ca="1">IF(F389=Player&amp;ProfessionLV,COUNTIF(F$7:F389,Player&amp;ProfessionLV),"")</f>
        <v/>
      </c>
      <c r="H389" s="41" t="str">
        <f t="shared" si="24"/>
        <v>武器C356</v>
      </c>
    </row>
    <row r="390" spans="3:8" ht="15.75" x14ac:dyDescent="0.3">
      <c r="C390" t="s">
        <v>513</v>
      </c>
      <c r="D390">
        <f t="shared" si="25"/>
        <v>20</v>
      </c>
      <c r="E390" s="41" t="str">
        <f t="shared" si="26"/>
        <v>僧侣</v>
      </c>
      <c r="F390" s="42" t="str">
        <f t="shared" si="23"/>
        <v>僧侣20</v>
      </c>
      <c r="G390" t="str">
        <f ca="1">IF(F390=Player&amp;ProfessionLV,COUNTIF(F$7:F390,Player&amp;ProfessionLV),"")</f>
        <v/>
      </c>
      <c r="H390" s="41" t="str">
        <f t="shared" si="24"/>
        <v>武器C357</v>
      </c>
    </row>
    <row r="391" spans="3:8" ht="15.75" x14ac:dyDescent="0.3">
      <c r="C391" t="s">
        <v>514</v>
      </c>
      <c r="D391">
        <f t="shared" si="25"/>
        <v>20</v>
      </c>
      <c r="E391" s="41" t="str">
        <f t="shared" si="26"/>
        <v>舞师</v>
      </c>
      <c r="F391" s="42" t="str">
        <f t="shared" si="23"/>
        <v>舞师20</v>
      </c>
      <c r="G391" t="str">
        <f ca="1">IF(F391=Player&amp;ProfessionLV,COUNTIF(F$7:F391,Player&amp;ProfessionLV),"")</f>
        <v/>
      </c>
      <c r="H391" s="41" t="str">
        <f t="shared" si="24"/>
        <v>武器C358</v>
      </c>
    </row>
    <row r="392" spans="3:8" ht="15.75" x14ac:dyDescent="0.3">
      <c r="C392" t="s">
        <v>515</v>
      </c>
      <c r="D392">
        <f t="shared" si="25"/>
        <v>20</v>
      </c>
      <c r="E392" s="41" t="str">
        <f t="shared" si="26"/>
        <v>盗贼</v>
      </c>
      <c r="F392" s="42" t="str">
        <f t="shared" ref="F392:F455" si="27">E392&amp;D392</f>
        <v>盗贼20</v>
      </c>
      <c r="G392" t="str">
        <f ca="1">IF(F392=Player&amp;ProfessionLV,COUNTIF(F$7:F392,Player&amp;ProfessionLV),"")</f>
        <v/>
      </c>
      <c r="H392" s="41" t="str">
        <f t="shared" ref="H392:H455" si="28">C392</f>
        <v>武器C359</v>
      </c>
    </row>
    <row r="393" spans="3:8" ht="15.75" x14ac:dyDescent="0.3">
      <c r="C393" t="s">
        <v>516</v>
      </c>
      <c r="D393">
        <f t="shared" si="25"/>
        <v>20</v>
      </c>
      <c r="E393" s="41" t="str">
        <f t="shared" si="26"/>
        <v>养羊师</v>
      </c>
      <c r="F393" s="42" t="str">
        <f t="shared" si="27"/>
        <v>养羊师20</v>
      </c>
      <c r="G393" t="str">
        <f ca="1">IF(F393=Player&amp;ProfessionLV,COUNTIF(F$7:F393,Player&amp;ProfessionLV),"")</f>
        <v/>
      </c>
      <c r="H393" s="41" t="str">
        <f t="shared" si="28"/>
        <v>武器C360</v>
      </c>
    </row>
    <row r="394" spans="3:8" ht="15.75" x14ac:dyDescent="0.3">
      <c r="C394" t="s">
        <v>517</v>
      </c>
      <c r="D394">
        <f t="shared" si="25"/>
        <v>20</v>
      </c>
      <c r="E394" s="41" t="str">
        <f t="shared" si="26"/>
        <v>吟游诗人</v>
      </c>
      <c r="F394" s="42" t="str">
        <f t="shared" si="27"/>
        <v>吟游诗人20</v>
      </c>
      <c r="G394" t="str">
        <f ca="1">IF(F394=Player&amp;ProfessionLV,COUNTIF(F$7:F394,Player&amp;ProfessionLV),"")</f>
        <v/>
      </c>
      <c r="H394" s="41" t="str">
        <f t="shared" si="28"/>
        <v>武器C361</v>
      </c>
    </row>
    <row r="395" spans="3:8" ht="15.75" x14ac:dyDescent="0.3">
      <c r="C395" t="s">
        <v>518</v>
      </c>
      <c r="D395">
        <f t="shared" si="25"/>
        <v>20</v>
      </c>
      <c r="E395" s="41" t="str">
        <f t="shared" si="26"/>
        <v>滑稽师</v>
      </c>
      <c r="F395" s="42" t="str">
        <f t="shared" si="27"/>
        <v>滑稽师20</v>
      </c>
      <c r="G395" t="str">
        <f ca="1">IF(F395=Player&amp;ProfessionLV,COUNTIF(F$7:F395,Player&amp;ProfessionLV),"")</f>
        <v/>
      </c>
      <c r="H395" s="41" t="str">
        <f t="shared" si="28"/>
        <v>武器C362</v>
      </c>
    </row>
    <row r="396" spans="3:8" ht="15.75" x14ac:dyDescent="0.3">
      <c r="C396" t="s">
        <v>519</v>
      </c>
      <c r="D396">
        <f t="shared" si="25"/>
        <v>20</v>
      </c>
      <c r="E396" s="41" t="str">
        <f t="shared" si="26"/>
        <v>水手</v>
      </c>
      <c r="F396" s="42" t="str">
        <f t="shared" si="27"/>
        <v>水手20</v>
      </c>
      <c r="G396" t="str">
        <f ca="1">IF(F396=Player&amp;ProfessionLV,COUNTIF(F$7:F396,Player&amp;ProfessionLV),"")</f>
        <v/>
      </c>
      <c r="H396" s="41" t="str">
        <f t="shared" si="28"/>
        <v>武器C363</v>
      </c>
    </row>
    <row r="397" spans="3:8" ht="15.75" x14ac:dyDescent="0.3">
      <c r="C397" t="s">
        <v>520</v>
      </c>
      <c r="D397">
        <f t="shared" si="25"/>
        <v>20</v>
      </c>
      <c r="E397" s="41" t="str">
        <f t="shared" si="26"/>
        <v>战斗大师</v>
      </c>
      <c r="F397" s="42" t="str">
        <f t="shared" si="27"/>
        <v>战斗大师20</v>
      </c>
      <c r="G397" t="str">
        <f ca="1">IF(F397=Player&amp;ProfessionLV,COUNTIF(F$7:F397,Player&amp;ProfessionLV),"")</f>
        <v/>
      </c>
      <c r="H397" s="41" t="str">
        <f t="shared" si="28"/>
        <v>武器C364</v>
      </c>
    </row>
    <row r="398" spans="3:8" ht="15.75" x14ac:dyDescent="0.3">
      <c r="C398" t="s">
        <v>521</v>
      </c>
      <c r="D398">
        <f t="shared" si="25"/>
        <v>20</v>
      </c>
      <c r="E398" s="41" t="str">
        <f t="shared" si="26"/>
        <v>魔法战士</v>
      </c>
      <c r="F398" s="42" t="str">
        <f t="shared" si="27"/>
        <v>魔法战士20</v>
      </c>
      <c r="G398" t="str">
        <f ca="1">IF(F398=Player&amp;ProfessionLV,COUNTIF(F$7:F398,Player&amp;ProfessionLV),"")</f>
        <v/>
      </c>
      <c r="H398" s="41" t="str">
        <f t="shared" si="28"/>
        <v>武器C365</v>
      </c>
    </row>
    <row r="399" spans="3:8" ht="15.75" x14ac:dyDescent="0.3">
      <c r="C399" t="s">
        <v>522</v>
      </c>
      <c r="D399">
        <f t="shared" si="25"/>
        <v>20</v>
      </c>
      <c r="E399" s="41" t="str">
        <f t="shared" si="26"/>
        <v>圣骑士</v>
      </c>
      <c r="F399" s="42" t="str">
        <f t="shared" si="27"/>
        <v>圣骑士20</v>
      </c>
      <c r="G399" t="str">
        <f ca="1">IF(F399=Player&amp;ProfessionLV,COUNTIF(F$7:F399,Player&amp;ProfessionLV),"")</f>
        <v/>
      </c>
      <c r="H399" s="41" t="str">
        <f t="shared" si="28"/>
        <v>武器C366</v>
      </c>
    </row>
    <row r="400" spans="3:8" ht="15.75" x14ac:dyDescent="0.3">
      <c r="C400" t="s">
        <v>523</v>
      </c>
      <c r="D400">
        <f t="shared" si="25"/>
        <v>20</v>
      </c>
      <c r="E400" s="41" t="str">
        <f t="shared" si="26"/>
        <v>贤者</v>
      </c>
      <c r="F400" s="42" t="str">
        <f t="shared" si="27"/>
        <v>贤者20</v>
      </c>
      <c r="G400" t="str">
        <f ca="1">IF(F400=Player&amp;ProfessionLV,COUNTIF(F$7:F400,Player&amp;ProfessionLV),"")</f>
        <v/>
      </c>
      <c r="H400" s="41" t="str">
        <f t="shared" si="28"/>
        <v>武器C367</v>
      </c>
    </row>
    <row r="401" spans="3:8" ht="15.75" x14ac:dyDescent="0.3">
      <c r="C401" t="s">
        <v>524</v>
      </c>
      <c r="D401">
        <f t="shared" si="25"/>
        <v>20</v>
      </c>
      <c r="E401" s="41" t="str">
        <f t="shared" si="26"/>
        <v>魔物猎人</v>
      </c>
      <c r="F401" s="42" t="str">
        <f t="shared" si="27"/>
        <v>魔物猎人20</v>
      </c>
      <c r="G401" t="str">
        <f ca="1">IF(F401=Player&amp;ProfessionLV,COUNTIF(F$7:F401,Player&amp;ProfessionLV),"")</f>
        <v/>
      </c>
      <c r="H401" s="41" t="str">
        <f t="shared" si="28"/>
        <v>武器C368</v>
      </c>
    </row>
    <row r="402" spans="3:8" ht="15.75" x14ac:dyDescent="0.3">
      <c r="C402" t="s">
        <v>525</v>
      </c>
      <c r="D402">
        <f t="shared" si="25"/>
        <v>20</v>
      </c>
      <c r="E402" s="41" t="str">
        <f t="shared" si="26"/>
        <v>海贼</v>
      </c>
      <c r="F402" s="42" t="str">
        <f t="shared" si="27"/>
        <v>海贼20</v>
      </c>
      <c r="G402" t="str">
        <f ca="1">IF(F402=Player&amp;ProfessionLV,COUNTIF(F$7:F402,Player&amp;ProfessionLV),"")</f>
        <v/>
      </c>
      <c r="H402" s="41" t="str">
        <f t="shared" si="28"/>
        <v>武器C369</v>
      </c>
    </row>
    <row r="403" spans="3:8" ht="15.75" x14ac:dyDescent="0.3">
      <c r="C403" t="s">
        <v>526</v>
      </c>
      <c r="D403">
        <f t="shared" si="25"/>
        <v>20</v>
      </c>
      <c r="E403" s="41" t="str">
        <f t="shared" si="26"/>
        <v>超级明星</v>
      </c>
      <c r="F403" s="42" t="str">
        <f t="shared" si="27"/>
        <v>超级明星20</v>
      </c>
      <c r="G403" t="str">
        <f ca="1">IF(F403=Player&amp;ProfessionLV,COUNTIF(F$7:F403,Player&amp;ProfessionLV),"")</f>
        <v/>
      </c>
      <c r="H403" s="41" t="str">
        <f t="shared" si="28"/>
        <v>武器C370</v>
      </c>
    </row>
    <row r="404" spans="3:8" ht="15.75" x14ac:dyDescent="0.3">
      <c r="C404" t="s">
        <v>527</v>
      </c>
      <c r="D404">
        <f t="shared" si="25"/>
        <v>20</v>
      </c>
      <c r="E404" s="41" t="str">
        <f t="shared" si="26"/>
        <v>天地雷鳴士</v>
      </c>
      <c r="F404" s="42" t="str">
        <f t="shared" si="27"/>
        <v>天地雷鳴士20</v>
      </c>
      <c r="G404" t="str">
        <f ca="1">IF(F404=Player&amp;ProfessionLV,COUNTIF(F$7:F404,Player&amp;ProfessionLV),"")</f>
        <v/>
      </c>
      <c r="H404" s="41" t="str">
        <f t="shared" si="28"/>
        <v>武器C371</v>
      </c>
    </row>
    <row r="405" spans="3:8" ht="15.75" x14ac:dyDescent="0.3">
      <c r="C405" t="s">
        <v>528</v>
      </c>
      <c r="D405">
        <f t="shared" si="25"/>
        <v>20</v>
      </c>
      <c r="E405" s="41" t="str">
        <f t="shared" si="26"/>
        <v>神之手</v>
      </c>
      <c r="F405" s="42" t="str">
        <f t="shared" si="27"/>
        <v>神之手20</v>
      </c>
      <c r="G405" t="str">
        <f ca="1">IF(F405=Player&amp;ProfessionLV,COUNTIF(F$7:F405,Player&amp;ProfessionLV),"")</f>
        <v/>
      </c>
      <c r="H405" s="41" t="str">
        <f t="shared" si="28"/>
        <v>武器C372</v>
      </c>
    </row>
    <row r="406" spans="3:8" ht="15.75" x14ac:dyDescent="0.3">
      <c r="C406" t="s">
        <v>529</v>
      </c>
      <c r="D406">
        <f t="shared" si="25"/>
        <v>20</v>
      </c>
      <c r="E406" s="41" t="str">
        <f t="shared" si="26"/>
        <v>勇者</v>
      </c>
      <c r="F406" s="42" t="str">
        <f t="shared" si="27"/>
        <v>勇者20</v>
      </c>
      <c r="G406" t="str">
        <f ca="1">IF(F406=Player&amp;ProfessionLV,COUNTIF(F$7:F406,Player&amp;ProfessionLV),"")</f>
        <v/>
      </c>
      <c r="H406" s="41" t="str">
        <f t="shared" si="28"/>
        <v>武器C373</v>
      </c>
    </row>
    <row r="407" spans="3:8" ht="15.75" x14ac:dyDescent="0.3">
      <c r="C407" t="s">
        <v>530</v>
      </c>
      <c r="D407">
        <f t="shared" si="25"/>
        <v>21</v>
      </c>
      <c r="E407" s="41" t="str">
        <f t="shared" si="26"/>
        <v>战士</v>
      </c>
      <c r="F407" s="42" t="str">
        <f t="shared" si="27"/>
        <v>战士21</v>
      </c>
      <c r="G407" t="str">
        <f ca="1">IF(F407=Player&amp;ProfessionLV,COUNTIF(F$7:F407,Player&amp;ProfessionLV),"")</f>
        <v/>
      </c>
      <c r="H407" s="41" t="str">
        <f t="shared" si="28"/>
        <v>武器C374</v>
      </c>
    </row>
    <row r="408" spans="3:8" ht="15.75" x14ac:dyDescent="0.3">
      <c r="C408" t="s">
        <v>531</v>
      </c>
      <c r="D408">
        <f t="shared" si="25"/>
        <v>21</v>
      </c>
      <c r="E408" s="41" t="str">
        <f t="shared" si="26"/>
        <v>武斗家</v>
      </c>
      <c r="F408" s="42" t="str">
        <f t="shared" si="27"/>
        <v>武斗家21</v>
      </c>
      <c r="G408" t="str">
        <f ca="1">IF(F408=Player&amp;ProfessionLV,COUNTIF(F$7:F408,Player&amp;ProfessionLV),"")</f>
        <v/>
      </c>
      <c r="H408" s="41" t="str">
        <f t="shared" si="28"/>
        <v>武器C375</v>
      </c>
    </row>
    <row r="409" spans="3:8" ht="15.75" x14ac:dyDescent="0.3">
      <c r="C409" t="s">
        <v>532</v>
      </c>
      <c r="D409">
        <f t="shared" si="25"/>
        <v>21</v>
      </c>
      <c r="E409" s="41" t="str">
        <f t="shared" si="26"/>
        <v>魔法师</v>
      </c>
      <c r="F409" s="42" t="str">
        <f t="shared" si="27"/>
        <v>魔法师21</v>
      </c>
      <c r="G409" t="str">
        <f ca="1">IF(F409=Player&amp;ProfessionLV,COUNTIF(F$7:F409,Player&amp;ProfessionLV),"")</f>
        <v/>
      </c>
      <c r="H409" s="41" t="str">
        <f t="shared" si="28"/>
        <v>武器C376</v>
      </c>
    </row>
    <row r="410" spans="3:8" ht="15.75" x14ac:dyDescent="0.3">
      <c r="C410" t="s">
        <v>533</v>
      </c>
      <c r="D410">
        <f t="shared" si="25"/>
        <v>21</v>
      </c>
      <c r="E410" s="41" t="str">
        <f t="shared" si="26"/>
        <v>僧侣</v>
      </c>
      <c r="F410" s="42" t="str">
        <f t="shared" si="27"/>
        <v>僧侣21</v>
      </c>
      <c r="G410" t="str">
        <f ca="1">IF(F410=Player&amp;ProfessionLV,COUNTIF(F$7:F410,Player&amp;ProfessionLV),"")</f>
        <v/>
      </c>
      <c r="H410" s="41" t="str">
        <f t="shared" si="28"/>
        <v>武器C377</v>
      </c>
    </row>
    <row r="411" spans="3:8" ht="15.75" x14ac:dyDescent="0.3">
      <c r="C411" t="s">
        <v>534</v>
      </c>
      <c r="D411">
        <f t="shared" si="25"/>
        <v>21</v>
      </c>
      <c r="E411" s="41" t="str">
        <f t="shared" si="26"/>
        <v>舞师</v>
      </c>
      <c r="F411" s="42" t="str">
        <f t="shared" si="27"/>
        <v>舞师21</v>
      </c>
      <c r="G411" t="str">
        <f ca="1">IF(F411=Player&amp;ProfessionLV,COUNTIF(F$7:F411,Player&amp;ProfessionLV),"")</f>
        <v/>
      </c>
      <c r="H411" s="41" t="str">
        <f t="shared" si="28"/>
        <v>武器C378</v>
      </c>
    </row>
    <row r="412" spans="3:8" ht="15.75" x14ac:dyDescent="0.3">
      <c r="C412" t="s">
        <v>535</v>
      </c>
      <c r="D412">
        <f t="shared" si="25"/>
        <v>21</v>
      </c>
      <c r="E412" s="41" t="str">
        <f t="shared" si="26"/>
        <v>盗贼</v>
      </c>
      <c r="F412" s="42" t="str">
        <f t="shared" si="27"/>
        <v>盗贼21</v>
      </c>
      <c r="G412" t="str">
        <f ca="1">IF(F412=Player&amp;ProfessionLV,COUNTIF(F$7:F412,Player&amp;ProfessionLV),"")</f>
        <v/>
      </c>
      <c r="H412" s="41" t="str">
        <f t="shared" si="28"/>
        <v>武器C379</v>
      </c>
    </row>
    <row r="413" spans="3:8" ht="15.75" x14ac:dyDescent="0.3">
      <c r="C413" t="s">
        <v>536</v>
      </c>
      <c r="D413">
        <f t="shared" si="25"/>
        <v>21</v>
      </c>
      <c r="E413" s="41" t="str">
        <f t="shared" si="26"/>
        <v>养羊师</v>
      </c>
      <c r="F413" s="42" t="str">
        <f t="shared" si="27"/>
        <v>养羊师21</v>
      </c>
      <c r="G413" t="str">
        <f ca="1">IF(F413=Player&amp;ProfessionLV,COUNTIF(F$7:F413,Player&amp;ProfessionLV),"")</f>
        <v/>
      </c>
      <c r="H413" s="41" t="str">
        <f t="shared" si="28"/>
        <v>武器C380</v>
      </c>
    </row>
    <row r="414" spans="3:8" ht="15.75" x14ac:dyDescent="0.3">
      <c r="C414" t="s">
        <v>537</v>
      </c>
      <c r="D414">
        <f t="shared" si="25"/>
        <v>21</v>
      </c>
      <c r="E414" s="41" t="str">
        <f t="shared" si="26"/>
        <v>吟游诗人</v>
      </c>
      <c r="F414" s="42" t="str">
        <f t="shared" si="27"/>
        <v>吟游诗人21</v>
      </c>
      <c r="G414" t="str">
        <f ca="1">IF(F414=Player&amp;ProfessionLV,COUNTIF(F$7:F414,Player&amp;ProfessionLV),"")</f>
        <v/>
      </c>
      <c r="H414" s="41" t="str">
        <f t="shared" si="28"/>
        <v>武器C381</v>
      </c>
    </row>
    <row r="415" spans="3:8" ht="15.75" x14ac:dyDescent="0.3">
      <c r="C415" t="s">
        <v>538</v>
      </c>
      <c r="D415">
        <f t="shared" si="25"/>
        <v>21</v>
      </c>
      <c r="E415" s="41" t="str">
        <f t="shared" si="26"/>
        <v>滑稽师</v>
      </c>
      <c r="F415" s="42" t="str">
        <f t="shared" si="27"/>
        <v>滑稽师21</v>
      </c>
      <c r="G415" t="str">
        <f ca="1">IF(F415=Player&amp;ProfessionLV,COUNTIF(F$7:F415,Player&amp;ProfessionLV),"")</f>
        <v/>
      </c>
      <c r="H415" s="41" t="str">
        <f t="shared" si="28"/>
        <v>武器C382</v>
      </c>
    </row>
    <row r="416" spans="3:8" ht="15.75" x14ac:dyDescent="0.3">
      <c r="C416" t="s">
        <v>539</v>
      </c>
      <c r="D416">
        <f t="shared" si="25"/>
        <v>21</v>
      </c>
      <c r="E416" s="41" t="str">
        <f t="shared" si="26"/>
        <v>水手</v>
      </c>
      <c r="F416" s="42" t="str">
        <f t="shared" si="27"/>
        <v>水手21</v>
      </c>
      <c r="G416" t="str">
        <f ca="1">IF(F416=Player&amp;ProfessionLV,COUNTIF(F$7:F416,Player&amp;ProfessionLV),"")</f>
        <v/>
      </c>
      <c r="H416" s="41" t="str">
        <f t="shared" si="28"/>
        <v>武器C383</v>
      </c>
    </row>
    <row r="417" spans="3:8" ht="15.75" x14ac:dyDescent="0.3">
      <c r="C417" t="s">
        <v>540</v>
      </c>
      <c r="D417">
        <f t="shared" si="25"/>
        <v>21</v>
      </c>
      <c r="E417" s="41" t="str">
        <f t="shared" si="26"/>
        <v>战斗大师</v>
      </c>
      <c r="F417" s="42" t="str">
        <f t="shared" si="27"/>
        <v>战斗大师21</v>
      </c>
      <c r="G417" t="str">
        <f ca="1">IF(F417=Player&amp;ProfessionLV,COUNTIF(F$7:F417,Player&amp;ProfessionLV),"")</f>
        <v/>
      </c>
      <c r="H417" s="41" t="str">
        <f t="shared" si="28"/>
        <v>武器C384</v>
      </c>
    </row>
    <row r="418" spans="3:8" ht="15.75" x14ac:dyDescent="0.3">
      <c r="C418" t="s">
        <v>541</v>
      </c>
      <c r="D418">
        <f t="shared" si="25"/>
        <v>21</v>
      </c>
      <c r="E418" s="41" t="str">
        <f t="shared" si="26"/>
        <v>魔法战士</v>
      </c>
      <c r="F418" s="42" t="str">
        <f t="shared" si="27"/>
        <v>魔法战士21</v>
      </c>
      <c r="G418" t="str">
        <f ca="1">IF(F418=Player&amp;ProfessionLV,COUNTIF(F$7:F418,Player&amp;ProfessionLV),"")</f>
        <v/>
      </c>
      <c r="H418" s="41" t="str">
        <f t="shared" si="28"/>
        <v>武器C385</v>
      </c>
    </row>
    <row r="419" spans="3:8" ht="15.75" x14ac:dyDescent="0.3">
      <c r="C419" t="s">
        <v>542</v>
      </c>
      <c r="D419">
        <f t="shared" si="25"/>
        <v>21</v>
      </c>
      <c r="E419" s="41" t="str">
        <f t="shared" si="26"/>
        <v>圣骑士</v>
      </c>
      <c r="F419" s="42" t="str">
        <f t="shared" si="27"/>
        <v>圣骑士21</v>
      </c>
      <c r="G419" t="str">
        <f ca="1">IF(F419=Player&amp;ProfessionLV,COUNTIF(F$7:F419,Player&amp;ProfessionLV),"")</f>
        <v/>
      </c>
      <c r="H419" s="41" t="str">
        <f t="shared" si="28"/>
        <v>武器C386</v>
      </c>
    </row>
    <row r="420" spans="3:8" ht="15.75" x14ac:dyDescent="0.3">
      <c r="C420" t="s">
        <v>543</v>
      </c>
      <c r="D420">
        <f t="shared" si="25"/>
        <v>21</v>
      </c>
      <c r="E420" s="41" t="str">
        <f t="shared" si="26"/>
        <v>贤者</v>
      </c>
      <c r="F420" s="42" t="str">
        <f t="shared" si="27"/>
        <v>贤者21</v>
      </c>
      <c r="G420" t="str">
        <f ca="1">IF(F420=Player&amp;ProfessionLV,COUNTIF(F$7:F420,Player&amp;ProfessionLV),"")</f>
        <v/>
      </c>
      <c r="H420" s="41" t="str">
        <f t="shared" si="28"/>
        <v>武器C387</v>
      </c>
    </row>
    <row r="421" spans="3:8" ht="15.75" x14ac:dyDescent="0.3">
      <c r="C421" t="s">
        <v>544</v>
      </c>
      <c r="D421">
        <f t="shared" si="25"/>
        <v>21</v>
      </c>
      <c r="E421" s="41" t="str">
        <f t="shared" si="26"/>
        <v>魔物猎人</v>
      </c>
      <c r="F421" s="42" t="str">
        <f t="shared" si="27"/>
        <v>魔物猎人21</v>
      </c>
      <c r="G421" t="str">
        <f ca="1">IF(F421=Player&amp;ProfessionLV,COUNTIF(F$7:F421,Player&amp;ProfessionLV),"")</f>
        <v/>
      </c>
      <c r="H421" s="41" t="str">
        <f t="shared" si="28"/>
        <v>武器C388</v>
      </c>
    </row>
    <row r="422" spans="3:8" ht="15.75" x14ac:dyDescent="0.3">
      <c r="C422" t="s">
        <v>545</v>
      </c>
      <c r="D422">
        <f t="shared" si="25"/>
        <v>21</v>
      </c>
      <c r="E422" s="41" t="str">
        <f t="shared" si="26"/>
        <v>海贼</v>
      </c>
      <c r="F422" s="42" t="str">
        <f t="shared" si="27"/>
        <v>海贼21</v>
      </c>
      <c r="G422" t="str">
        <f ca="1">IF(F422=Player&amp;ProfessionLV,COUNTIF(F$7:F422,Player&amp;ProfessionLV),"")</f>
        <v/>
      </c>
      <c r="H422" s="41" t="str">
        <f t="shared" si="28"/>
        <v>武器C389</v>
      </c>
    </row>
    <row r="423" spans="3:8" ht="15.75" x14ac:dyDescent="0.3">
      <c r="C423" t="s">
        <v>546</v>
      </c>
      <c r="D423">
        <f t="shared" si="25"/>
        <v>21</v>
      </c>
      <c r="E423" s="41" t="str">
        <f t="shared" si="26"/>
        <v>超级明星</v>
      </c>
      <c r="F423" s="42" t="str">
        <f t="shared" si="27"/>
        <v>超级明星21</v>
      </c>
      <c r="G423" t="str">
        <f ca="1">IF(F423=Player&amp;ProfessionLV,COUNTIF(F$7:F423,Player&amp;ProfessionLV),"")</f>
        <v/>
      </c>
      <c r="H423" s="41" t="str">
        <f t="shared" si="28"/>
        <v>武器C390</v>
      </c>
    </row>
    <row r="424" spans="3:8" ht="15.75" x14ac:dyDescent="0.3">
      <c r="C424" t="s">
        <v>547</v>
      </c>
      <c r="D424">
        <f t="shared" si="25"/>
        <v>21</v>
      </c>
      <c r="E424" s="41" t="str">
        <f t="shared" si="26"/>
        <v>天地雷鳴士</v>
      </c>
      <c r="F424" s="42" t="str">
        <f t="shared" si="27"/>
        <v>天地雷鳴士21</v>
      </c>
      <c r="G424" t="str">
        <f ca="1">IF(F424=Player&amp;ProfessionLV,COUNTIF(F$7:F424,Player&amp;ProfessionLV),"")</f>
        <v/>
      </c>
      <c r="H424" s="41" t="str">
        <f t="shared" si="28"/>
        <v>武器C391</v>
      </c>
    </row>
    <row r="425" spans="3:8" ht="15.75" x14ac:dyDescent="0.3">
      <c r="C425" t="s">
        <v>548</v>
      </c>
      <c r="D425">
        <f t="shared" si="25"/>
        <v>21</v>
      </c>
      <c r="E425" s="41" t="str">
        <f t="shared" si="26"/>
        <v>神之手</v>
      </c>
      <c r="F425" s="42" t="str">
        <f t="shared" si="27"/>
        <v>神之手21</v>
      </c>
      <c r="G425" t="str">
        <f ca="1">IF(F425=Player&amp;ProfessionLV,COUNTIF(F$7:F425,Player&amp;ProfessionLV),"")</f>
        <v/>
      </c>
      <c r="H425" s="41" t="str">
        <f t="shared" si="28"/>
        <v>武器C392</v>
      </c>
    </row>
    <row r="426" spans="3:8" ht="15.75" x14ac:dyDescent="0.3">
      <c r="C426" t="s">
        <v>549</v>
      </c>
      <c r="D426">
        <f t="shared" si="25"/>
        <v>21</v>
      </c>
      <c r="E426" s="41" t="str">
        <f t="shared" si="26"/>
        <v>勇者</v>
      </c>
      <c r="F426" s="42" t="str">
        <f t="shared" si="27"/>
        <v>勇者21</v>
      </c>
      <c r="G426" t="str">
        <f ca="1">IF(F426=Player&amp;ProfessionLV,COUNTIF(F$7:F426,Player&amp;ProfessionLV),"")</f>
        <v/>
      </c>
      <c r="H426" s="41" t="str">
        <f t="shared" si="28"/>
        <v>武器C393</v>
      </c>
    </row>
    <row r="427" spans="3:8" ht="15.75" x14ac:dyDescent="0.3">
      <c r="C427" t="s">
        <v>550</v>
      </c>
      <c r="D427">
        <f t="shared" si="25"/>
        <v>22</v>
      </c>
      <c r="E427" s="41" t="str">
        <f t="shared" si="26"/>
        <v>战士</v>
      </c>
      <c r="F427" s="42" t="str">
        <f t="shared" si="27"/>
        <v>战士22</v>
      </c>
      <c r="G427" t="str">
        <f ca="1">IF(F427=Player&amp;ProfessionLV,COUNTIF(F$7:F427,Player&amp;ProfessionLV),"")</f>
        <v/>
      </c>
      <c r="H427" s="41" t="str">
        <f t="shared" si="28"/>
        <v>武器C394</v>
      </c>
    </row>
    <row r="428" spans="3:8" ht="15.75" x14ac:dyDescent="0.3">
      <c r="C428" t="s">
        <v>551</v>
      </c>
      <c r="D428">
        <f t="shared" si="25"/>
        <v>22</v>
      </c>
      <c r="E428" s="41" t="str">
        <f t="shared" si="26"/>
        <v>武斗家</v>
      </c>
      <c r="F428" s="42" t="str">
        <f t="shared" si="27"/>
        <v>武斗家22</v>
      </c>
      <c r="G428" t="str">
        <f ca="1">IF(F428=Player&amp;ProfessionLV,COUNTIF(F$7:F428,Player&amp;ProfessionLV),"")</f>
        <v/>
      </c>
      <c r="H428" s="41" t="str">
        <f t="shared" si="28"/>
        <v>武器C395</v>
      </c>
    </row>
    <row r="429" spans="3:8" ht="15.75" x14ac:dyDescent="0.3">
      <c r="C429" t="s">
        <v>552</v>
      </c>
      <c r="D429">
        <f t="shared" si="25"/>
        <v>22</v>
      </c>
      <c r="E429" s="41" t="str">
        <f t="shared" si="26"/>
        <v>魔法师</v>
      </c>
      <c r="F429" s="42" t="str">
        <f t="shared" si="27"/>
        <v>魔法师22</v>
      </c>
      <c r="G429" t="str">
        <f ca="1">IF(F429=Player&amp;ProfessionLV,COUNTIF(F$7:F429,Player&amp;ProfessionLV),"")</f>
        <v/>
      </c>
      <c r="H429" s="41" t="str">
        <f t="shared" si="28"/>
        <v>武器C396</v>
      </c>
    </row>
    <row r="430" spans="3:8" ht="15.75" x14ac:dyDescent="0.3">
      <c r="C430" t="s">
        <v>553</v>
      </c>
      <c r="D430">
        <f t="shared" si="25"/>
        <v>22</v>
      </c>
      <c r="E430" s="41" t="str">
        <f t="shared" si="26"/>
        <v>僧侣</v>
      </c>
      <c r="F430" s="42" t="str">
        <f t="shared" si="27"/>
        <v>僧侣22</v>
      </c>
      <c r="G430" t="str">
        <f ca="1">IF(F430=Player&amp;ProfessionLV,COUNTIF(F$7:F430,Player&amp;ProfessionLV),"")</f>
        <v/>
      </c>
      <c r="H430" s="41" t="str">
        <f t="shared" si="28"/>
        <v>武器C397</v>
      </c>
    </row>
    <row r="431" spans="3:8" ht="15.75" x14ac:dyDescent="0.3">
      <c r="C431" t="s">
        <v>554</v>
      </c>
      <c r="D431">
        <f t="shared" si="25"/>
        <v>22</v>
      </c>
      <c r="E431" s="41" t="str">
        <f t="shared" si="26"/>
        <v>舞师</v>
      </c>
      <c r="F431" s="42" t="str">
        <f t="shared" si="27"/>
        <v>舞师22</v>
      </c>
      <c r="G431" t="str">
        <f ca="1">IF(F431=Player&amp;ProfessionLV,COUNTIF(F$7:F431,Player&amp;ProfessionLV),"")</f>
        <v/>
      </c>
      <c r="H431" s="41" t="str">
        <f t="shared" si="28"/>
        <v>武器C398</v>
      </c>
    </row>
    <row r="432" spans="3:8" ht="15.75" x14ac:dyDescent="0.3">
      <c r="C432" t="s">
        <v>555</v>
      </c>
      <c r="D432">
        <f t="shared" ref="D432:D495" si="29">D412+1</f>
        <v>22</v>
      </c>
      <c r="E432" s="41" t="str">
        <f t="shared" ref="E432:E495" si="30">E412</f>
        <v>盗贼</v>
      </c>
      <c r="F432" s="42" t="str">
        <f t="shared" si="27"/>
        <v>盗贼22</v>
      </c>
      <c r="G432" t="str">
        <f ca="1">IF(F432=Player&amp;ProfessionLV,COUNTIF(F$7:F432,Player&amp;ProfessionLV),"")</f>
        <v/>
      </c>
      <c r="H432" s="41" t="str">
        <f t="shared" si="28"/>
        <v>武器C399</v>
      </c>
    </row>
    <row r="433" spans="3:8" ht="15.75" x14ac:dyDescent="0.3">
      <c r="C433" t="s">
        <v>556</v>
      </c>
      <c r="D433">
        <f t="shared" si="29"/>
        <v>22</v>
      </c>
      <c r="E433" s="41" t="str">
        <f t="shared" si="30"/>
        <v>养羊师</v>
      </c>
      <c r="F433" s="42" t="str">
        <f t="shared" si="27"/>
        <v>养羊师22</v>
      </c>
      <c r="G433" t="str">
        <f ca="1">IF(F433=Player&amp;ProfessionLV,COUNTIF(F$7:F433,Player&amp;ProfessionLV),"")</f>
        <v/>
      </c>
      <c r="H433" s="41" t="str">
        <f t="shared" si="28"/>
        <v>武器C400</v>
      </c>
    </row>
    <row r="434" spans="3:8" ht="15.75" x14ac:dyDescent="0.3">
      <c r="C434" t="s">
        <v>557</v>
      </c>
      <c r="D434">
        <f t="shared" si="29"/>
        <v>22</v>
      </c>
      <c r="E434" s="41" t="str">
        <f t="shared" si="30"/>
        <v>吟游诗人</v>
      </c>
      <c r="F434" s="42" t="str">
        <f t="shared" si="27"/>
        <v>吟游诗人22</v>
      </c>
      <c r="G434" t="str">
        <f ca="1">IF(F434=Player&amp;ProfessionLV,COUNTIF(F$7:F434,Player&amp;ProfessionLV),"")</f>
        <v/>
      </c>
      <c r="H434" s="41" t="str">
        <f t="shared" si="28"/>
        <v>武器C401</v>
      </c>
    </row>
    <row r="435" spans="3:8" ht="15.75" x14ac:dyDescent="0.3">
      <c r="C435" t="s">
        <v>558</v>
      </c>
      <c r="D435">
        <f t="shared" si="29"/>
        <v>22</v>
      </c>
      <c r="E435" s="41" t="str">
        <f t="shared" si="30"/>
        <v>滑稽师</v>
      </c>
      <c r="F435" s="42" t="str">
        <f t="shared" si="27"/>
        <v>滑稽师22</v>
      </c>
      <c r="G435" t="str">
        <f ca="1">IF(F435=Player&amp;ProfessionLV,COUNTIF(F$7:F435,Player&amp;ProfessionLV),"")</f>
        <v/>
      </c>
      <c r="H435" s="41" t="str">
        <f t="shared" si="28"/>
        <v>武器C402</v>
      </c>
    </row>
    <row r="436" spans="3:8" ht="15.75" x14ac:dyDescent="0.3">
      <c r="C436" t="s">
        <v>559</v>
      </c>
      <c r="D436">
        <f t="shared" si="29"/>
        <v>22</v>
      </c>
      <c r="E436" s="41" t="str">
        <f t="shared" si="30"/>
        <v>水手</v>
      </c>
      <c r="F436" s="42" t="str">
        <f t="shared" si="27"/>
        <v>水手22</v>
      </c>
      <c r="G436" t="str">
        <f ca="1">IF(F436=Player&amp;ProfessionLV,COUNTIF(F$7:F436,Player&amp;ProfessionLV),"")</f>
        <v/>
      </c>
      <c r="H436" s="41" t="str">
        <f t="shared" si="28"/>
        <v>武器C403</v>
      </c>
    </row>
    <row r="437" spans="3:8" ht="15.75" x14ac:dyDescent="0.3">
      <c r="C437" t="s">
        <v>560</v>
      </c>
      <c r="D437">
        <f t="shared" si="29"/>
        <v>22</v>
      </c>
      <c r="E437" s="41" t="str">
        <f t="shared" si="30"/>
        <v>战斗大师</v>
      </c>
      <c r="F437" s="42" t="str">
        <f t="shared" si="27"/>
        <v>战斗大师22</v>
      </c>
      <c r="G437" t="str">
        <f ca="1">IF(F437=Player&amp;ProfessionLV,COUNTIF(F$7:F437,Player&amp;ProfessionLV),"")</f>
        <v/>
      </c>
      <c r="H437" s="41" t="str">
        <f t="shared" si="28"/>
        <v>武器C404</v>
      </c>
    </row>
    <row r="438" spans="3:8" ht="15.75" x14ac:dyDescent="0.3">
      <c r="C438" t="s">
        <v>561</v>
      </c>
      <c r="D438">
        <f t="shared" si="29"/>
        <v>22</v>
      </c>
      <c r="E438" s="41" t="str">
        <f t="shared" si="30"/>
        <v>魔法战士</v>
      </c>
      <c r="F438" s="42" t="str">
        <f t="shared" si="27"/>
        <v>魔法战士22</v>
      </c>
      <c r="G438" t="str">
        <f ca="1">IF(F438=Player&amp;ProfessionLV,COUNTIF(F$7:F438,Player&amp;ProfessionLV),"")</f>
        <v/>
      </c>
      <c r="H438" s="41" t="str">
        <f t="shared" si="28"/>
        <v>武器C405</v>
      </c>
    </row>
    <row r="439" spans="3:8" ht="15.75" x14ac:dyDescent="0.3">
      <c r="C439" t="s">
        <v>562</v>
      </c>
      <c r="D439">
        <f t="shared" si="29"/>
        <v>22</v>
      </c>
      <c r="E439" s="41" t="str">
        <f t="shared" si="30"/>
        <v>圣骑士</v>
      </c>
      <c r="F439" s="42" t="str">
        <f t="shared" si="27"/>
        <v>圣骑士22</v>
      </c>
      <c r="G439" t="str">
        <f ca="1">IF(F439=Player&amp;ProfessionLV,COUNTIF(F$7:F439,Player&amp;ProfessionLV),"")</f>
        <v/>
      </c>
      <c r="H439" s="41" t="str">
        <f t="shared" si="28"/>
        <v>武器C406</v>
      </c>
    </row>
    <row r="440" spans="3:8" ht="15.75" x14ac:dyDescent="0.3">
      <c r="C440" t="s">
        <v>563</v>
      </c>
      <c r="D440">
        <f t="shared" si="29"/>
        <v>22</v>
      </c>
      <c r="E440" s="41" t="str">
        <f t="shared" si="30"/>
        <v>贤者</v>
      </c>
      <c r="F440" s="42" t="str">
        <f t="shared" si="27"/>
        <v>贤者22</v>
      </c>
      <c r="G440" t="str">
        <f ca="1">IF(F440=Player&amp;ProfessionLV,COUNTIF(F$7:F440,Player&amp;ProfessionLV),"")</f>
        <v/>
      </c>
      <c r="H440" s="41" t="str">
        <f t="shared" si="28"/>
        <v>武器C407</v>
      </c>
    </row>
    <row r="441" spans="3:8" ht="15.75" x14ac:dyDescent="0.3">
      <c r="C441" t="s">
        <v>564</v>
      </c>
      <c r="D441">
        <f t="shared" si="29"/>
        <v>22</v>
      </c>
      <c r="E441" s="41" t="str">
        <f t="shared" si="30"/>
        <v>魔物猎人</v>
      </c>
      <c r="F441" s="42" t="str">
        <f t="shared" si="27"/>
        <v>魔物猎人22</v>
      </c>
      <c r="G441" t="str">
        <f ca="1">IF(F441=Player&amp;ProfessionLV,COUNTIF(F$7:F441,Player&amp;ProfessionLV),"")</f>
        <v/>
      </c>
      <c r="H441" s="41" t="str">
        <f t="shared" si="28"/>
        <v>武器C408</v>
      </c>
    </row>
    <row r="442" spans="3:8" ht="15.75" x14ac:dyDescent="0.3">
      <c r="C442" t="s">
        <v>565</v>
      </c>
      <c r="D442">
        <f t="shared" si="29"/>
        <v>22</v>
      </c>
      <c r="E442" s="41" t="str">
        <f t="shared" si="30"/>
        <v>海贼</v>
      </c>
      <c r="F442" s="42" t="str">
        <f t="shared" si="27"/>
        <v>海贼22</v>
      </c>
      <c r="G442" t="str">
        <f ca="1">IF(F442=Player&amp;ProfessionLV,COUNTIF(F$7:F442,Player&amp;ProfessionLV),"")</f>
        <v/>
      </c>
      <c r="H442" s="41" t="str">
        <f t="shared" si="28"/>
        <v>武器C409</v>
      </c>
    </row>
    <row r="443" spans="3:8" ht="15.75" x14ac:dyDescent="0.3">
      <c r="C443" t="s">
        <v>566</v>
      </c>
      <c r="D443">
        <f t="shared" si="29"/>
        <v>22</v>
      </c>
      <c r="E443" s="41" t="str">
        <f t="shared" si="30"/>
        <v>超级明星</v>
      </c>
      <c r="F443" s="42" t="str">
        <f t="shared" si="27"/>
        <v>超级明星22</v>
      </c>
      <c r="G443" t="str">
        <f ca="1">IF(F443=Player&amp;ProfessionLV,COUNTIF(F$7:F443,Player&amp;ProfessionLV),"")</f>
        <v/>
      </c>
      <c r="H443" s="41" t="str">
        <f t="shared" si="28"/>
        <v>武器C410</v>
      </c>
    </row>
    <row r="444" spans="3:8" ht="15.75" x14ac:dyDescent="0.3">
      <c r="C444" t="s">
        <v>567</v>
      </c>
      <c r="D444">
        <f t="shared" si="29"/>
        <v>22</v>
      </c>
      <c r="E444" s="41" t="str">
        <f t="shared" si="30"/>
        <v>天地雷鳴士</v>
      </c>
      <c r="F444" s="42" t="str">
        <f t="shared" si="27"/>
        <v>天地雷鳴士22</v>
      </c>
      <c r="G444" t="str">
        <f ca="1">IF(F444=Player&amp;ProfessionLV,COUNTIF(F$7:F444,Player&amp;ProfessionLV),"")</f>
        <v/>
      </c>
      <c r="H444" s="41" t="str">
        <f t="shared" si="28"/>
        <v>武器C411</v>
      </c>
    </row>
    <row r="445" spans="3:8" ht="15.75" x14ac:dyDescent="0.3">
      <c r="C445" t="s">
        <v>568</v>
      </c>
      <c r="D445">
        <f t="shared" si="29"/>
        <v>22</v>
      </c>
      <c r="E445" s="41" t="str">
        <f t="shared" si="30"/>
        <v>神之手</v>
      </c>
      <c r="F445" s="42" t="str">
        <f t="shared" si="27"/>
        <v>神之手22</v>
      </c>
      <c r="G445" t="str">
        <f ca="1">IF(F445=Player&amp;ProfessionLV,COUNTIF(F$7:F445,Player&amp;ProfessionLV),"")</f>
        <v/>
      </c>
      <c r="H445" s="41" t="str">
        <f t="shared" si="28"/>
        <v>武器C412</v>
      </c>
    </row>
    <row r="446" spans="3:8" ht="15.75" x14ac:dyDescent="0.3">
      <c r="C446" t="s">
        <v>569</v>
      </c>
      <c r="D446">
        <f t="shared" si="29"/>
        <v>22</v>
      </c>
      <c r="E446" s="41" t="str">
        <f t="shared" si="30"/>
        <v>勇者</v>
      </c>
      <c r="F446" s="42" t="str">
        <f t="shared" si="27"/>
        <v>勇者22</v>
      </c>
      <c r="G446" t="str">
        <f ca="1">IF(F446=Player&amp;ProfessionLV,COUNTIF(F$7:F446,Player&amp;ProfessionLV),"")</f>
        <v/>
      </c>
      <c r="H446" s="41" t="str">
        <f t="shared" si="28"/>
        <v>武器C413</v>
      </c>
    </row>
    <row r="447" spans="3:8" ht="15.75" x14ac:dyDescent="0.3">
      <c r="C447" t="s">
        <v>570</v>
      </c>
      <c r="D447">
        <f t="shared" si="29"/>
        <v>23</v>
      </c>
      <c r="E447" s="41" t="str">
        <f t="shared" si="30"/>
        <v>战士</v>
      </c>
      <c r="F447" s="42" t="str">
        <f t="shared" si="27"/>
        <v>战士23</v>
      </c>
      <c r="G447" t="str">
        <f ca="1">IF(F447=Player&amp;ProfessionLV,COUNTIF(F$7:F447,Player&amp;ProfessionLV),"")</f>
        <v/>
      </c>
      <c r="H447" s="41" t="str">
        <f t="shared" si="28"/>
        <v>武器C414</v>
      </c>
    </row>
    <row r="448" spans="3:8" ht="15.75" x14ac:dyDescent="0.3">
      <c r="C448" t="s">
        <v>571</v>
      </c>
      <c r="D448">
        <f t="shared" si="29"/>
        <v>23</v>
      </c>
      <c r="E448" s="41" t="str">
        <f t="shared" si="30"/>
        <v>武斗家</v>
      </c>
      <c r="F448" s="42" t="str">
        <f t="shared" si="27"/>
        <v>武斗家23</v>
      </c>
      <c r="G448" t="str">
        <f ca="1">IF(F448=Player&amp;ProfessionLV,COUNTIF(F$7:F448,Player&amp;ProfessionLV),"")</f>
        <v/>
      </c>
      <c r="H448" s="41" t="str">
        <f t="shared" si="28"/>
        <v>武器C415</v>
      </c>
    </row>
    <row r="449" spans="3:8" ht="15.75" x14ac:dyDescent="0.3">
      <c r="C449" t="s">
        <v>572</v>
      </c>
      <c r="D449">
        <f t="shared" si="29"/>
        <v>23</v>
      </c>
      <c r="E449" s="41" t="str">
        <f t="shared" si="30"/>
        <v>魔法师</v>
      </c>
      <c r="F449" s="42" t="str">
        <f t="shared" si="27"/>
        <v>魔法师23</v>
      </c>
      <c r="G449" t="str">
        <f ca="1">IF(F449=Player&amp;ProfessionLV,COUNTIF(F$7:F449,Player&amp;ProfessionLV),"")</f>
        <v/>
      </c>
      <c r="H449" s="41" t="str">
        <f t="shared" si="28"/>
        <v>武器C416</v>
      </c>
    </row>
    <row r="450" spans="3:8" ht="15.75" x14ac:dyDescent="0.3">
      <c r="C450" t="s">
        <v>573</v>
      </c>
      <c r="D450">
        <f t="shared" si="29"/>
        <v>23</v>
      </c>
      <c r="E450" s="41" t="str">
        <f t="shared" si="30"/>
        <v>僧侣</v>
      </c>
      <c r="F450" s="42" t="str">
        <f t="shared" si="27"/>
        <v>僧侣23</v>
      </c>
      <c r="G450" t="str">
        <f ca="1">IF(F450=Player&amp;ProfessionLV,COUNTIF(F$7:F450,Player&amp;ProfessionLV),"")</f>
        <v/>
      </c>
      <c r="H450" s="41" t="str">
        <f t="shared" si="28"/>
        <v>武器C417</v>
      </c>
    </row>
    <row r="451" spans="3:8" ht="15.75" x14ac:dyDescent="0.3">
      <c r="C451" t="s">
        <v>574</v>
      </c>
      <c r="D451">
        <f t="shared" si="29"/>
        <v>23</v>
      </c>
      <c r="E451" s="41" t="str">
        <f t="shared" si="30"/>
        <v>舞师</v>
      </c>
      <c r="F451" s="42" t="str">
        <f t="shared" si="27"/>
        <v>舞师23</v>
      </c>
      <c r="G451" t="str">
        <f ca="1">IF(F451=Player&amp;ProfessionLV,COUNTIF(F$7:F451,Player&amp;ProfessionLV),"")</f>
        <v/>
      </c>
      <c r="H451" s="41" t="str">
        <f t="shared" si="28"/>
        <v>武器C418</v>
      </c>
    </row>
    <row r="452" spans="3:8" ht="15.75" x14ac:dyDescent="0.3">
      <c r="C452" t="s">
        <v>575</v>
      </c>
      <c r="D452">
        <f t="shared" si="29"/>
        <v>23</v>
      </c>
      <c r="E452" s="41" t="str">
        <f t="shared" si="30"/>
        <v>盗贼</v>
      </c>
      <c r="F452" s="42" t="str">
        <f t="shared" si="27"/>
        <v>盗贼23</v>
      </c>
      <c r="G452" t="str">
        <f ca="1">IF(F452=Player&amp;ProfessionLV,COUNTIF(F$7:F452,Player&amp;ProfessionLV),"")</f>
        <v/>
      </c>
      <c r="H452" s="41" t="str">
        <f t="shared" si="28"/>
        <v>武器C419</v>
      </c>
    </row>
    <row r="453" spans="3:8" ht="15.75" x14ac:dyDescent="0.3">
      <c r="C453" t="s">
        <v>576</v>
      </c>
      <c r="D453">
        <f t="shared" si="29"/>
        <v>23</v>
      </c>
      <c r="E453" s="41" t="str">
        <f t="shared" si="30"/>
        <v>养羊师</v>
      </c>
      <c r="F453" s="42" t="str">
        <f t="shared" si="27"/>
        <v>养羊师23</v>
      </c>
      <c r="G453" t="str">
        <f ca="1">IF(F453=Player&amp;ProfessionLV,COUNTIF(F$7:F453,Player&amp;ProfessionLV),"")</f>
        <v/>
      </c>
      <c r="H453" s="41" t="str">
        <f t="shared" si="28"/>
        <v>武器C420</v>
      </c>
    </row>
    <row r="454" spans="3:8" ht="15.75" x14ac:dyDescent="0.3">
      <c r="C454" t="s">
        <v>577</v>
      </c>
      <c r="D454">
        <f t="shared" si="29"/>
        <v>23</v>
      </c>
      <c r="E454" s="41" t="str">
        <f t="shared" si="30"/>
        <v>吟游诗人</v>
      </c>
      <c r="F454" s="42" t="str">
        <f t="shared" si="27"/>
        <v>吟游诗人23</v>
      </c>
      <c r="G454" t="str">
        <f ca="1">IF(F454=Player&amp;ProfessionLV,COUNTIF(F$7:F454,Player&amp;ProfessionLV),"")</f>
        <v/>
      </c>
      <c r="H454" s="41" t="str">
        <f t="shared" si="28"/>
        <v>武器C421</v>
      </c>
    </row>
    <row r="455" spans="3:8" ht="15.75" x14ac:dyDescent="0.3">
      <c r="C455" t="s">
        <v>578</v>
      </c>
      <c r="D455">
        <f t="shared" si="29"/>
        <v>23</v>
      </c>
      <c r="E455" s="41" t="str">
        <f t="shared" si="30"/>
        <v>滑稽师</v>
      </c>
      <c r="F455" s="42" t="str">
        <f t="shared" si="27"/>
        <v>滑稽师23</v>
      </c>
      <c r="G455" t="str">
        <f ca="1">IF(F455=Player&amp;ProfessionLV,COUNTIF(F$7:F455,Player&amp;ProfessionLV),"")</f>
        <v/>
      </c>
      <c r="H455" s="41" t="str">
        <f t="shared" si="28"/>
        <v>武器C422</v>
      </c>
    </row>
    <row r="456" spans="3:8" ht="15.75" x14ac:dyDescent="0.3">
      <c r="C456" t="s">
        <v>579</v>
      </c>
      <c r="D456">
        <f t="shared" si="29"/>
        <v>23</v>
      </c>
      <c r="E456" s="41" t="str">
        <f t="shared" si="30"/>
        <v>水手</v>
      </c>
      <c r="F456" s="42" t="str">
        <f t="shared" ref="F456:F519" si="31">E456&amp;D456</f>
        <v>水手23</v>
      </c>
      <c r="G456" t="str">
        <f ca="1">IF(F456=Player&amp;ProfessionLV,COUNTIF(F$7:F456,Player&amp;ProfessionLV),"")</f>
        <v/>
      </c>
      <c r="H456" s="41" t="str">
        <f t="shared" ref="H456:H519" si="32">C456</f>
        <v>武器C423</v>
      </c>
    </row>
    <row r="457" spans="3:8" ht="15.75" x14ac:dyDescent="0.3">
      <c r="C457" t="s">
        <v>580</v>
      </c>
      <c r="D457">
        <f t="shared" si="29"/>
        <v>23</v>
      </c>
      <c r="E457" s="41" t="str">
        <f t="shared" si="30"/>
        <v>战斗大师</v>
      </c>
      <c r="F457" s="42" t="str">
        <f t="shared" si="31"/>
        <v>战斗大师23</v>
      </c>
      <c r="G457" t="str">
        <f ca="1">IF(F457=Player&amp;ProfessionLV,COUNTIF(F$7:F457,Player&amp;ProfessionLV),"")</f>
        <v/>
      </c>
      <c r="H457" s="41" t="str">
        <f t="shared" si="32"/>
        <v>武器C424</v>
      </c>
    </row>
    <row r="458" spans="3:8" ht="15.75" x14ac:dyDescent="0.3">
      <c r="C458" t="s">
        <v>581</v>
      </c>
      <c r="D458">
        <f t="shared" si="29"/>
        <v>23</v>
      </c>
      <c r="E458" s="41" t="str">
        <f t="shared" si="30"/>
        <v>魔法战士</v>
      </c>
      <c r="F458" s="42" t="str">
        <f t="shared" si="31"/>
        <v>魔法战士23</v>
      </c>
      <c r="G458" t="str">
        <f ca="1">IF(F458=Player&amp;ProfessionLV,COUNTIF(F$7:F458,Player&amp;ProfessionLV),"")</f>
        <v/>
      </c>
      <c r="H458" s="41" t="str">
        <f t="shared" si="32"/>
        <v>武器C425</v>
      </c>
    </row>
    <row r="459" spans="3:8" ht="15.75" x14ac:dyDescent="0.3">
      <c r="C459" t="s">
        <v>582</v>
      </c>
      <c r="D459">
        <f t="shared" si="29"/>
        <v>23</v>
      </c>
      <c r="E459" s="41" t="str">
        <f t="shared" si="30"/>
        <v>圣骑士</v>
      </c>
      <c r="F459" s="42" t="str">
        <f t="shared" si="31"/>
        <v>圣骑士23</v>
      </c>
      <c r="G459" t="str">
        <f ca="1">IF(F459=Player&amp;ProfessionLV,COUNTIF(F$7:F459,Player&amp;ProfessionLV),"")</f>
        <v/>
      </c>
      <c r="H459" s="41" t="str">
        <f t="shared" si="32"/>
        <v>武器C426</v>
      </c>
    </row>
    <row r="460" spans="3:8" ht="15.75" x14ac:dyDescent="0.3">
      <c r="C460" t="s">
        <v>583</v>
      </c>
      <c r="D460">
        <f t="shared" si="29"/>
        <v>23</v>
      </c>
      <c r="E460" s="41" t="str">
        <f t="shared" si="30"/>
        <v>贤者</v>
      </c>
      <c r="F460" s="42" t="str">
        <f t="shared" si="31"/>
        <v>贤者23</v>
      </c>
      <c r="G460" t="str">
        <f ca="1">IF(F460=Player&amp;ProfessionLV,COUNTIF(F$7:F460,Player&amp;ProfessionLV),"")</f>
        <v/>
      </c>
      <c r="H460" s="41" t="str">
        <f t="shared" si="32"/>
        <v>武器C427</v>
      </c>
    </row>
    <row r="461" spans="3:8" ht="15.75" x14ac:dyDescent="0.3">
      <c r="C461" t="s">
        <v>584</v>
      </c>
      <c r="D461">
        <f t="shared" si="29"/>
        <v>23</v>
      </c>
      <c r="E461" s="41" t="str">
        <f t="shared" si="30"/>
        <v>魔物猎人</v>
      </c>
      <c r="F461" s="42" t="str">
        <f t="shared" si="31"/>
        <v>魔物猎人23</v>
      </c>
      <c r="G461" t="str">
        <f ca="1">IF(F461=Player&amp;ProfessionLV,COUNTIF(F$7:F461,Player&amp;ProfessionLV),"")</f>
        <v/>
      </c>
      <c r="H461" s="41" t="str">
        <f t="shared" si="32"/>
        <v>武器C428</v>
      </c>
    </row>
    <row r="462" spans="3:8" ht="15.75" x14ac:dyDescent="0.3">
      <c r="C462" t="s">
        <v>585</v>
      </c>
      <c r="D462">
        <f t="shared" si="29"/>
        <v>23</v>
      </c>
      <c r="E462" s="41" t="str">
        <f t="shared" si="30"/>
        <v>海贼</v>
      </c>
      <c r="F462" s="42" t="str">
        <f t="shared" si="31"/>
        <v>海贼23</v>
      </c>
      <c r="G462" t="str">
        <f ca="1">IF(F462=Player&amp;ProfessionLV,COUNTIF(F$7:F462,Player&amp;ProfessionLV),"")</f>
        <v/>
      </c>
      <c r="H462" s="41" t="str">
        <f t="shared" si="32"/>
        <v>武器C429</v>
      </c>
    </row>
    <row r="463" spans="3:8" ht="15.75" x14ac:dyDescent="0.3">
      <c r="C463" t="s">
        <v>586</v>
      </c>
      <c r="D463">
        <f t="shared" si="29"/>
        <v>23</v>
      </c>
      <c r="E463" s="41" t="str">
        <f t="shared" si="30"/>
        <v>超级明星</v>
      </c>
      <c r="F463" s="42" t="str">
        <f t="shared" si="31"/>
        <v>超级明星23</v>
      </c>
      <c r="G463" t="str">
        <f ca="1">IF(F463=Player&amp;ProfessionLV,COUNTIF(F$7:F463,Player&amp;ProfessionLV),"")</f>
        <v/>
      </c>
      <c r="H463" s="41" t="str">
        <f t="shared" si="32"/>
        <v>武器C430</v>
      </c>
    </row>
    <row r="464" spans="3:8" ht="15.75" x14ac:dyDescent="0.3">
      <c r="C464" t="s">
        <v>587</v>
      </c>
      <c r="D464">
        <f t="shared" si="29"/>
        <v>23</v>
      </c>
      <c r="E464" s="41" t="str">
        <f t="shared" si="30"/>
        <v>天地雷鳴士</v>
      </c>
      <c r="F464" s="42" t="str">
        <f t="shared" si="31"/>
        <v>天地雷鳴士23</v>
      </c>
      <c r="G464" t="str">
        <f ca="1">IF(F464=Player&amp;ProfessionLV,COUNTIF(F$7:F464,Player&amp;ProfessionLV),"")</f>
        <v/>
      </c>
      <c r="H464" s="41" t="str">
        <f t="shared" si="32"/>
        <v>武器C431</v>
      </c>
    </row>
    <row r="465" spans="3:8" ht="15.75" x14ac:dyDescent="0.3">
      <c r="C465" t="s">
        <v>588</v>
      </c>
      <c r="D465">
        <f t="shared" si="29"/>
        <v>23</v>
      </c>
      <c r="E465" s="41" t="str">
        <f t="shared" si="30"/>
        <v>神之手</v>
      </c>
      <c r="F465" s="42" t="str">
        <f t="shared" si="31"/>
        <v>神之手23</v>
      </c>
      <c r="G465" t="str">
        <f ca="1">IF(F465=Player&amp;ProfessionLV,COUNTIF(F$7:F465,Player&amp;ProfessionLV),"")</f>
        <v/>
      </c>
      <c r="H465" s="41" t="str">
        <f t="shared" si="32"/>
        <v>武器C432</v>
      </c>
    </row>
    <row r="466" spans="3:8" ht="15.75" x14ac:dyDescent="0.3">
      <c r="C466" t="s">
        <v>589</v>
      </c>
      <c r="D466">
        <f t="shared" si="29"/>
        <v>23</v>
      </c>
      <c r="E466" s="41" t="str">
        <f t="shared" si="30"/>
        <v>勇者</v>
      </c>
      <c r="F466" s="42" t="str">
        <f t="shared" si="31"/>
        <v>勇者23</v>
      </c>
      <c r="G466" t="str">
        <f ca="1">IF(F466=Player&amp;ProfessionLV,COUNTIF(F$7:F466,Player&amp;ProfessionLV),"")</f>
        <v/>
      </c>
      <c r="H466" s="41" t="str">
        <f t="shared" si="32"/>
        <v>武器C433</v>
      </c>
    </row>
    <row r="467" spans="3:8" ht="15.75" x14ac:dyDescent="0.3">
      <c r="C467" t="s">
        <v>590</v>
      </c>
      <c r="D467">
        <f t="shared" si="29"/>
        <v>24</v>
      </c>
      <c r="E467" s="41" t="str">
        <f t="shared" si="30"/>
        <v>战士</v>
      </c>
      <c r="F467" s="42" t="str">
        <f t="shared" si="31"/>
        <v>战士24</v>
      </c>
      <c r="G467" t="str">
        <f ca="1">IF(F467=Player&amp;ProfessionLV,COUNTIF(F$7:F467,Player&amp;ProfessionLV),"")</f>
        <v/>
      </c>
      <c r="H467" s="41" t="str">
        <f t="shared" si="32"/>
        <v>武器C434</v>
      </c>
    </row>
    <row r="468" spans="3:8" ht="15.75" x14ac:dyDescent="0.3">
      <c r="C468" t="s">
        <v>591</v>
      </c>
      <c r="D468">
        <f t="shared" si="29"/>
        <v>24</v>
      </c>
      <c r="E468" s="41" t="str">
        <f t="shared" si="30"/>
        <v>武斗家</v>
      </c>
      <c r="F468" s="42" t="str">
        <f t="shared" si="31"/>
        <v>武斗家24</v>
      </c>
      <c r="G468" t="str">
        <f ca="1">IF(F468=Player&amp;ProfessionLV,COUNTIF(F$7:F468,Player&amp;ProfessionLV),"")</f>
        <v/>
      </c>
      <c r="H468" s="41" t="str">
        <f t="shared" si="32"/>
        <v>武器C435</v>
      </c>
    </row>
    <row r="469" spans="3:8" ht="15.75" x14ac:dyDescent="0.3">
      <c r="C469" t="s">
        <v>592</v>
      </c>
      <c r="D469">
        <f t="shared" si="29"/>
        <v>24</v>
      </c>
      <c r="E469" s="41" t="str">
        <f t="shared" si="30"/>
        <v>魔法师</v>
      </c>
      <c r="F469" s="42" t="str">
        <f t="shared" si="31"/>
        <v>魔法师24</v>
      </c>
      <c r="G469" t="str">
        <f ca="1">IF(F469=Player&amp;ProfessionLV,COUNTIF(F$7:F469,Player&amp;ProfessionLV),"")</f>
        <v/>
      </c>
      <c r="H469" s="41" t="str">
        <f t="shared" si="32"/>
        <v>武器C436</v>
      </c>
    </row>
    <row r="470" spans="3:8" ht="15.75" x14ac:dyDescent="0.3">
      <c r="C470" t="s">
        <v>593</v>
      </c>
      <c r="D470">
        <f t="shared" si="29"/>
        <v>24</v>
      </c>
      <c r="E470" s="41" t="str">
        <f t="shared" si="30"/>
        <v>僧侣</v>
      </c>
      <c r="F470" s="42" t="str">
        <f t="shared" si="31"/>
        <v>僧侣24</v>
      </c>
      <c r="G470" t="str">
        <f ca="1">IF(F470=Player&amp;ProfessionLV,COUNTIF(F$7:F470,Player&amp;ProfessionLV),"")</f>
        <v/>
      </c>
      <c r="H470" s="41" t="str">
        <f t="shared" si="32"/>
        <v>武器C437</v>
      </c>
    </row>
    <row r="471" spans="3:8" ht="15.75" x14ac:dyDescent="0.3">
      <c r="C471" t="s">
        <v>594</v>
      </c>
      <c r="D471">
        <f t="shared" si="29"/>
        <v>24</v>
      </c>
      <c r="E471" s="41" t="str">
        <f t="shared" si="30"/>
        <v>舞师</v>
      </c>
      <c r="F471" s="42" t="str">
        <f t="shared" si="31"/>
        <v>舞师24</v>
      </c>
      <c r="G471" t="str">
        <f ca="1">IF(F471=Player&amp;ProfessionLV,COUNTIF(F$7:F471,Player&amp;ProfessionLV),"")</f>
        <v/>
      </c>
      <c r="H471" s="41" t="str">
        <f t="shared" si="32"/>
        <v>武器C438</v>
      </c>
    </row>
    <row r="472" spans="3:8" ht="15.75" x14ac:dyDescent="0.3">
      <c r="C472" t="s">
        <v>595</v>
      </c>
      <c r="D472">
        <f t="shared" si="29"/>
        <v>24</v>
      </c>
      <c r="E472" s="41" t="str">
        <f t="shared" si="30"/>
        <v>盗贼</v>
      </c>
      <c r="F472" s="42" t="str">
        <f t="shared" si="31"/>
        <v>盗贼24</v>
      </c>
      <c r="G472" t="str">
        <f ca="1">IF(F472=Player&amp;ProfessionLV,COUNTIF(F$7:F472,Player&amp;ProfessionLV),"")</f>
        <v/>
      </c>
      <c r="H472" s="41" t="str">
        <f t="shared" si="32"/>
        <v>武器C439</v>
      </c>
    </row>
    <row r="473" spans="3:8" ht="15.75" x14ac:dyDescent="0.3">
      <c r="C473" t="s">
        <v>596</v>
      </c>
      <c r="D473">
        <f t="shared" si="29"/>
        <v>24</v>
      </c>
      <c r="E473" s="41" t="str">
        <f t="shared" si="30"/>
        <v>养羊师</v>
      </c>
      <c r="F473" s="42" t="str">
        <f t="shared" si="31"/>
        <v>养羊师24</v>
      </c>
      <c r="G473" t="str">
        <f ca="1">IF(F473=Player&amp;ProfessionLV,COUNTIF(F$7:F473,Player&amp;ProfessionLV),"")</f>
        <v/>
      </c>
      <c r="H473" s="41" t="str">
        <f t="shared" si="32"/>
        <v>武器C440</v>
      </c>
    </row>
    <row r="474" spans="3:8" ht="15.75" x14ac:dyDescent="0.3">
      <c r="C474" t="s">
        <v>597</v>
      </c>
      <c r="D474">
        <f t="shared" si="29"/>
        <v>24</v>
      </c>
      <c r="E474" s="41" t="str">
        <f t="shared" si="30"/>
        <v>吟游诗人</v>
      </c>
      <c r="F474" s="42" t="str">
        <f t="shared" si="31"/>
        <v>吟游诗人24</v>
      </c>
      <c r="G474" t="str">
        <f ca="1">IF(F474=Player&amp;ProfessionLV,COUNTIF(F$7:F474,Player&amp;ProfessionLV),"")</f>
        <v/>
      </c>
      <c r="H474" s="41" t="str">
        <f t="shared" si="32"/>
        <v>武器C441</v>
      </c>
    </row>
    <row r="475" spans="3:8" ht="15.75" x14ac:dyDescent="0.3">
      <c r="C475" t="s">
        <v>598</v>
      </c>
      <c r="D475">
        <f t="shared" si="29"/>
        <v>24</v>
      </c>
      <c r="E475" s="41" t="str">
        <f t="shared" si="30"/>
        <v>滑稽师</v>
      </c>
      <c r="F475" s="42" t="str">
        <f t="shared" si="31"/>
        <v>滑稽师24</v>
      </c>
      <c r="G475" t="str">
        <f ca="1">IF(F475=Player&amp;ProfessionLV,COUNTIF(F$7:F475,Player&amp;ProfessionLV),"")</f>
        <v/>
      </c>
      <c r="H475" s="41" t="str">
        <f t="shared" si="32"/>
        <v>武器C442</v>
      </c>
    </row>
    <row r="476" spans="3:8" ht="15.75" x14ac:dyDescent="0.3">
      <c r="C476" t="s">
        <v>599</v>
      </c>
      <c r="D476">
        <f t="shared" si="29"/>
        <v>24</v>
      </c>
      <c r="E476" s="41" t="str">
        <f t="shared" si="30"/>
        <v>水手</v>
      </c>
      <c r="F476" s="42" t="str">
        <f t="shared" si="31"/>
        <v>水手24</v>
      </c>
      <c r="G476" t="str">
        <f ca="1">IF(F476=Player&amp;ProfessionLV,COUNTIF(F$7:F476,Player&amp;ProfessionLV),"")</f>
        <v/>
      </c>
      <c r="H476" s="41" t="str">
        <f t="shared" si="32"/>
        <v>武器C443</v>
      </c>
    </row>
    <row r="477" spans="3:8" ht="15.75" x14ac:dyDescent="0.3">
      <c r="C477" t="s">
        <v>600</v>
      </c>
      <c r="D477">
        <f t="shared" si="29"/>
        <v>24</v>
      </c>
      <c r="E477" s="41" t="str">
        <f t="shared" si="30"/>
        <v>战斗大师</v>
      </c>
      <c r="F477" s="42" t="str">
        <f t="shared" si="31"/>
        <v>战斗大师24</v>
      </c>
      <c r="G477" t="str">
        <f ca="1">IF(F477=Player&amp;ProfessionLV,COUNTIF(F$7:F477,Player&amp;ProfessionLV),"")</f>
        <v/>
      </c>
      <c r="H477" s="41" t="str">
        <f t="shared" si="32"/>
        <v>武器C444</v>
      </c>
    </row>
    <row r="478" spans="3:8" ht="15.75" x14ac:dyDescent="0.3">
      <c r="C478" t="s">
        <v>601</v>
      </c>
      <c r="D478">
        <f t="shared" si="29"/>
        <v>24</v>
      </c>
      <c r="E478" s="41" t="str">
        <f t="shared" si="30"/>
        <v>魔法战士</v>
      </c>
      <c r="F478" s="42" t="str">
        <f t="shared" si="31"/>
        <v>魔法战士24</v>
      </c>
      <c r="G478" t="str">
        <f ca="1">IF(F478=Player&amp;ProfessionLV,COUNTIF(F$7:F478,Player&amp;ProfessionLV),"")</f>
        <v/>
      </c>
      <c r="H478" s="41" t="str">
        <f t="shared" si="32"/>
        <v>武器C445</v>
      </c>
    </row>
    <row r="479" spans="3:8" ht="15.75" x14ac:dyDescent="0.3">
      <c r="C479" t="s">
        <v>602</v>
      </c>
      <c r="D479">
        <f t="shared" si="29"/>
        <v>24</v>
      </c>
      <c r="E479" s="41" t="str">
        <f t="shared" si="30"/>
        <v>圣骑士</v>
      </c>
      <c r="F479" s="42" t="str">
        <f t="shared" si="31"/>
        <v>圣骑士24</v>
      </c>
      <c r="G479" t="str">
        <f ca="1">IF(F479=Player&amp;ProfessionLV,COUNTIF(F$7:F479,Player&amp;ProfessionLV),"")</f>
        <v/>
      </c>
      <c r="H479" s="41" t="str">
        <f t="shared" si="32"/>
        <v>武器C446</v>
      </c>
    </row>
    <row r="480" spans="3:8" ht="15.75" x14ac:dyDescent="0.3">
      <c r="C480" t="s">
        <v>603</v>
      </c>
      <c r="D480">
        <f t="shared" si="29"/>
        <v>24</v>
      </c>
      <c r="E480" s="41" t="str">
        <f t="shared" si="30"/>
        <v>贤者</v>
      </c>
      <c r="F480" s="42" t="str">
        <f t="shared" si="31"/>
        <v>贤者24</v>
      </c>
      <c r="G480" t="str">
        <f ca="1">IF(F480=Player&amp;ProfessionLV,COUNTIF(F$7:F480,Player&amp;ProfessionLV),"")</f>
        <v/>
      </c>
      <c r="H480" s="41" t="str">
        <f t="shared" si="32"/>
        <v>武器C447</v>
      </c>
    </row>
    <row r="481" spans="3:8" ht="15.75" x14ac:dyDescent="0.3">
      <c r="C481" t="s">
        <v>604</v>
      </c>
      <c r="D481">
        <f t="shared" si="29"/>
        <v>24</v>
      </c>
      <c r="E481" s="41" t="str">
        <f t="shared" si="30"/>
        <v>魔物猎人</v>
      </c>
      <c r="F481" s="42" t="str">
        <f t="shared" si="31"/>
        <v>魔物猎人24</v>
      </c>
      <c r="G481" t="str">
        <f ca="1">IF(F481=Player&amp;ProfessionLV,COUNTIF(F$7:F481,Player&amp;ProfessionLV),"")</f>
        <v/>
      </c>
      <c r="H481" s="41" t="str">
        <f t="shared" si="32"/>
        <v>武器C448</v>
      </c>
    </row>
    <row r="482" spans="3:8" ht="15.75" x14ac:dyDescent="0.3">
      <c r="C482" t="s">
        <v>605</v>
      </c>
      <c r="D482">
        <f t="shared" si="29"/>
        <v>24</v>
      </c>
      <c r="E482" s="41" t="str">
        <f t="shared" si="30"/>
        <v>海贼</v>
      </c>
      <c r="F482" s="42" t="str">
        <f t="shared" si="31"/>
        <v>海贼24</v>
      </c>
      <c r="G482" t="str">
        <f ca="1">IF(F482=Player&amp;ProfessionLV,COUNTIF(F$7:F482,Player&amp;ProfessionLV),"")</f>
        <v/>
      </c>
      <c r="H482" s="41" t="str">
        <f t="shared" si="32"/>
        <v>武器C449</v>
      </c>
    </row>
    <row r="483" spans="3:8" ht="15.75" x14ac:dyDescent="0.3">
      <c r="C483" t="s">
        <v>606</v>
      </c>
      <c r="D483">
        <f t="shared" si="29"/>
        <v>24</v>
      </c>
      <c r="E483" s="41" t="str">
        <f t="shared" si="30"/>
        <v>超级明星</v>
      </c>
      <c r="F483" s="42" t="str">
        <f t="shared" si="31"/>
        <v>超级明星24</v>
      </c>
      <c r="G483" t="str">
        <f ca="1">IF(F483=Player&amp;ProfessionLV,COUNTIF(F$7:F483,Player&amp;ProfessionLV),"")</f>
        <v/>
      </c>
      <c r="H483" s="41" t="str">
        <f t="shared" si="32"/>
        <v>武器C450</v>
      </c>
    </row>
    <row r="484" spans="3:8" ht="15.75" x14ac:dyDescent="0.3">
      <c r="C484" t="s">
        <v>607</v>
      </c>
      <c r="D484">
        <f t="shared" si="29"/>
        <v>24</v>
      </c>
      <c r="E484" s="41" t="str">
        <f t="shared" si="30"/>
        <v>天地雷鳴士</v>
      </c>
      <c r="F484" s="42" t="str">
        <f t="shared" si="31"/>
        <v>天地雷鳴士24</v>
      </c>
      <c r="G484" t="str">
        <f ca="1">IF(F484=Player&amp;ProfessionLV,COUNTIF(F$7:F484,Player&amp;ProfessionLV),"")</f>
        <v/>
      </c>
      <c r="H484" s="41" t="str">
        <f t="shared" si="32"/>
        <v>武器C451</v>
      </c>
    </row>
    <row r="485" spans="3:8" ht="15.75" x14ac:dyDescent="0.3">
      <c r="C485" t="s">
        <v>608</v>
      </c>
      <c r="D485">
        <f t="shared" si="29"/>
        <v>24</v>
      </c>
      <c r="E485" s="41" t="str">
        <f t="shared" si="30"/>
        <v>神之手</v>
      </c>
      <c r="F485" s="42" t="str">
        <f t="shared" si="31"/>
        <v>神之手24</v>
      </c>
      <c r="G485" t="str">
        <f ca="1">IF(F485=Player&amp;ProfessionLV,COUNTIF(F$7:F485,Player&amp;ProfessionLV),"")</f>
        <v/>
      </c>
      <c r="H485" s="41" t="str">
        <f t="shared" si="32"/>
        <v>武器C452</v>
      </c>
    </row>
    <row r="486" spans="3:8" ht="15.75" x14ac:dyDescent="0.3">
      <c r="C486" t="s">
        <v>609</v>
      </c>
      <c r="D486">
        <f t="shared" si="29"/>
        <v>24</v>
      </c>
      <c r="E486" s="41" t="str">
        <f t="shared" si="30"/>
        <v>勇者</v>
      </c>
      <c r="F486" s="42" t="str">
        <f t="shared" si="31"/>
        <v>勇者24</v>
      </c>
      <c r="G486" t="str">
        <f ca="1">IF(F486=Player&amp;ProfessionLV,COUNTIF(F$7:F486,Player&amp;ProfessionLV),"")</f>
        <v/>
      </c>
      <c r="H486" s="41" t="str">
        <f t="shared" si="32"/>
        <v>武器C453</v>
      </c>
    </row>
    <row r="487" spans="3:8" ht="15.75" x14ac:dyDescent="0.3">
      <c r="C487" t="s">
        <v>610</v>
      </c>
      <c r="D487">
        <f t="shared" si="29"/>
        <v>25</v>
      </c>
      <c r="E487" s="41" t="str">
        <f t="shared" si="30"/>
        <v>战士</v>
      </c>
      <c r="F487" s="42" t="str">
        <f t="shared" si="31"/>
        <v>战士25</v>
      </c>
      <c r="G487" t="str">
        <f ca="1">IF(F487=Player&amp;ProfessionLV,COUNTIF(F$7:F487,Player&amp;ProfessionLV),"")</f>
        <v/>
      </c>
      <c r="H487" s="41" t="str">
        <f t="shared" si="32"/>
        <v>武器C454</v>
      </c>
    </row>
    <row r="488" spans="3:8" ht="15.75" x14ac:dyDescent="0.3">
      <c r="C488" t="s">
        <v>611</v>
      </c>
      <c r="D488">
        <f t="shared" si="29"/>
        <v>25</v>
      </c>
      <c r="E488" s="41" t="str">
        <f t="shared" si="30"/>
        <v>武斗家</v>
      </c>
      <c r="F488" s="42" t="str">
        <f t="shared" si="31"/>
        <v>武斗家25</v>
      </c>
      <c r="G488" t="str">
        <f ca="1">IF(F488=Player&amp;ProfessionLV,COUNTIF(F$7:F488,Player&amp;ProfessionLV),"")</f>
        <v/>
      </c>
      <c r="H488" s="41" t="str">
        <f t="shared" si="32"/>
        <v>武器C455</v>
      </c>
    </row>
    <row r="489" spans="3:8" ht="15.75" x14ac:dyDescent="0.3">
      <c r="C489" t="s">
        <v>612</v>
      </c>
      <c r="D489">
        <f t="shared" si="29"/>
        <v>25</v>
      </c>
      <c r="E489" s="41" t="str">
        <f t="shared" si="30"/>
        <v>魔法师</v>
      </c>
      <c r="F489" s="42" t="str">
        <f t="shared" si="31"/>
        <v>魔法师25</v>
      </c>
      <c r="G489" t="str">
        <f ca="1">IF(F489=Player&amp;ProfessionLV,COUNTIF(F$7:F489,Player&amp;ProfessionLV),"")</f>
        <v/>
      </c>
      <c r="H489" s="41" t="str">
        <f t="shared" si="32"/>
        <v>武器C456</v>
      </c>
    </row>
    <row r="490" spans="3:8" ht="15.75" x14ac:dyDescent="0.3">
      <c r="C490" t="s">
        <v>613</v>
      </c>
      <c r="D490">
        <f t="shared" si="29"/>
        <v>25</v>
      </c>
      <c r="E490" s="41" t="str">
        <f t="shared" si="30"/>
        <v>僧侣</v>
      </c>
      <c r="F490" s="42" t="str">
        <f t="shared" si="31"/>
        <v>僧侣25</v>
      </c>
      <c r="G490" t="str">
        <f ca="1">IF(F490=Player&amp;ProfessionLV,COUNTIF(F$7:F490,Player&amp;ProfessionLV),"")</f>
        <v/>
      </c>
      <c r="H490" s="41" t="str">
        <f t="shared" si="32"/>
        <v>武器C457</v>
      </c>
    </row>
    <row r="491" spans="3:8" ht="15.75" x14ac:dyDescent="0.3">
      <c r="C491" t="s">
        <v>614</v>
      </c>
      <c r="D491">
        <f t="shared" si="29"/>
        <v>25</v>
      </c>
      <c r="E491" s="41" t="str">
        <f t="shared" si="30"/>
        <v>舞师</v>
      </c>
      <c r="F491" s="42" t="str">
        <f t="shared" si="31"/>
        <v>舞师25</v>
      </c>
      <c r="G491" t="str">
        <f ca="1">IF(F491=Player&amp;ProfessionLV,COUNTIF(F$7:F491,Player&amp;ProfessionLV),"")</f>
        <v/>
      </c>
      <c r="H491" s="41" t="str">
        <f t="shared" si="32"/>
        <v>武器C458</v>
      </c>
    </row>
    <row r="492" spans="3:8" ht="15.75" x14ac:dyDescent="0.3">
      <c r="C492" t="s">
        <v>615</v>
      </c>
      <c r="D492">
        <f t="shared" si="29"/>
        <v>25</v>
      </c>
      <c r="E492" s="41" t="str">
        <f t="shared" si="30"/>
        <v>盗贼</v>
      </c>
      <c r="F492" s="42" t="str">
        <f t="shared" si="31"/>
        <v>盗贼25</v>
      </c>
      <c r="G492" t="str">
        <f ca="1">IF(F492=Player&amp;ProfessionLV,COUNTIF(F$7:F492,Player&amp;ProfessionLV),"")</f>
        <v/>
      </c>
      <c r="H492" s="41" t="str">
        <f t="shared" si="32"/>
        <v>武器C459</v>
      </c>
    </row>
    <row r="493" spans="3:8" ht="15.75" x14ac:dyDescent="0.3">
      <c r="C493" t="s">
        <v>616</v>
      </c>
      <c r="D493">
        <f t="shared" si="29"/>
        <v>25</v>
      </c>
      <c r="E493" s="41" t="str">
        <f t="shared" si="30"/>
        <v>养羊师</v>
      </c>
      <c r="F493" s="42" t="str">
        <f t="shared" si="31"/>
        <v>养羊师25</v>
      </c>
      <c r="G493" t="str">
        <f ca="1">IF(F493=Player&amp;ProfessionLV,COUNTIF(F$7:F493,Player&amp;ProfessionLV),"")</f>
        <v/>
      </c>
      <c r="H493" s="41" t="str">
        <f t="shared" si="32"/>
        <v>武器C460</v>
      </c>
    </row>
    <row r="494" spans="3:8" ht="15.75" x14ac:dyDescent="0.3">
      <c r="C494" t="s">
        <v>617</v>
      </c>
      <c r="D494">
        <f t="shared" si="29"/>
        <v>25</v>
      </c>
      <c r="E494" s="41" t="str">
        <f t="shared" si="30"/>
        <v>吟游诗人</v>
      </c>
      <c r="F494" s="42" t="str">
        <f t="shared" si="31"/>
        <v>吟游诗人25</v>
      </c>
      <c r="G494" t="str">
        <f ca="1">IF(F494=Player&amp;ProfessionLV,COUNTIF(F$7:F494,Player&amp;ProfessionLV),"")</f>
        <v/>
      </c>
      <c r="H494" s="41" t="str">
        <f t="shared" si="32"/>
        <v>武器C461</v>
      </c>
    </row>
    <row r="495" spans="3:8" ht="15.75" x14ac:dyDescent="0.3">
      <c r="C495" t="s">
        <v>618</v>
      </c>
      <c r="D495">
        <f t="shared" si="29"/>
        <v>25</v>
      </c>
      <c r="E495" s="41" t="str">
        <f t="shared" si="30"/>
        <v>滑稽师</v>
      </c>
      <c r="F495" s="42" t="str">
        <f t="shared" si="31"/>
        <v>滑稽师25</v>
      </c>
      <c r="G495" t="str">
        <f ca="1">IF(F495=Player&amp;ProfessionLV,COUNTIF(F$7:F495,Player&amp;ProfessionLV),"")</f>
        <v/>
      </c>
      <c r="H495" s="41" t="str">
        <f t="shared" si="32"/>
        <v>武器C462</v>
      </c>
    </row>
    <row r="496" spans="3:8" ht="15.75" x14ac:dyDescent="0.3">
      <c r="C496" t="s">
        <v>619</v>
      </c>
      <c r="D496">
        <f t="shared" ref="D496:D553" si="33">D476+1</f>
        <v>25</v>
      </c>
      <c r="E496" s="41" t="str">
        <f t="shared" ref="E496:E553" si="34">E476</f>
        <v>水手</v>
      </c>
      <c r="F496" s="42" t="str">
        <f t="shared" si="31"/>
        <v>水手25</v>
      </c>
      <c r="G496" t="str">
        <f ca="1">IF(F496=Player&amp;ProfessionLV,COUNTIF(F$7:F496,Player&amp;ProfessionLV),"")</f>
        <v/>
      </c>
      <c r="H496" s="41" t="str">
        <f t="shared" si="32"/>
        <v>武器C463</v>
      </c>
    </row>
    <row r="497" spans="3:8" ht="15.75" x14ac:dyDescent="0.3">
      <c r="C497" t="s">
        <v>620</v>
      </c>
      <c r="D497">
        <f t="shared" si="33"/>
        <v>25</v>
      </c>
      <c r="E497" s="41" t="str">
        <f t="shared" si="34"/>
        <v>战斗大师</v>
      </c>
      <c r="F497" s="42" t="str">
        <f t="shared" si="31"/>
        <v>战斗大师25</v>
      </c>
      <c r="G497" t="str">
        <f ca="1">IF(F497=Player&amp;ProfessionLV,COUNTIF(F$7:F497,Player&amp;ProfessionLV),"")</f>
        <v/>
      </c>
      <c r="H497" s="41" t="str">
        <f t="shared" si="32"/>
        <v>武器C464</v>
      </c>
    </row>
    <row r="498" spans="3:8" ht="15.75" x14ac:dyDescent="0.3">
      <c r="C498" t="s">
        <v>621</v>
      </c>
      <c r="D498">
        <f t="shared" si="33"/>
        <v>25</v>
      </c>
      <c r="E498" s="41" t="str">
        <f t="shared" si="34"/>
        <v>魔法战士</v>
      </c>
      <c r="F498" s="42" t="str">
        <f t="shared" si="31"/>
        <v>魔法战士25</v>
      </c>
      <c r="G498" t="str">
        <f ca="1">IF(F498=Player&amp;ProfessionLV,COUNTIF(F$7:F498,Player&amp;ProfessionLV),"")</f>
        <v/>
      </c>
      <c r="H498" s="41" t="str">
        <f t="shared" si="32"/>
        <v>武器C465</v>
      </c>
    </row>
    <row r="499" spans="3:8" ht="15.75" x14ac:dyDescent="0.3">
      <c r="C499" t="s">
        <v>622</v>
      </c>
      <c r="D499">
        <f t="shared" si="33"/>
        <v>25</v>
      </c>
      <c r="E499" s="41" t="str">
        <f t="shared" si="34"/>
        <v>圣骑士</v>
      </c>
      <c r="F499" s="42" t="str">
        <f t="shared" si="31"/>
        <v>圣骑士25</v>
      </c>
      <c r="G499" t="str">
        <f ca="1">IF(F499=Player&amp;ProfessionLV,COUNTIF(F$7:F499,Player&amp;ProfessionLV),"")</f>
        <v/>
      </c>
      <c r="H499" s="41" t="str">
        <f t="shared" si="32"/>
        <v>武器C466</v>
      </c>
    </row>
    <row r="500" spans="3:8" ht="15.75" x14ac:dyDescent="0.3">
      <c r="C500" t="s">
        <v>623</v>
      </c>
      <c r="D500">
        <f t="shared" si="33"/>
        <v>25</v>
      </c>
      <c r="E500" s="41" t="str">
        <f t="shared" si="34"/>
        <v>贤者</v>
      </c>
      <c r="F500" s="42" t="str">
        <f t="shared" si="31"/>
        <v>贤者25</v>
      </c>
      <c r="G500" t="str">
        <f ca="1">IF(F500=Player&amp;ProfessionLV,COUNTIF(F$7:F500,Player&amp;ProfessionLV),"")</f>
        <v/>
      </c>
      <c r="H500" s="41" t="str">
        <f t="shared" si="32"/>
        <v>武器C467</v>
      </c>
    </row>
    <row r="501" spans="3:8" ht="15.75" x14ac:dyDescent="0.3">
      <c r="C501" t="s">
        <v>624</v>
      </c>
      <c r="D501">
        <f t="shared" si="33"/>
        <v>25</v>
      </c>
      <c r="E501" s="41" t="str">
        <f t="shared" si="34"/>
        <v>魔物猎人</v>
      </c>
      <c r="F501" s="42" t="str">
        <f t="shared" si="31"/>
        <v>魔物猎人25</v>
      </c>
      <c r="G501" t="str">
        <f ca="1">IF(F501=Player&amp;ProfessionLV,COUNTIF(F$7:F501,Player&amp;ProfessionLV),"")</f>
        <v/>
      </c>
      <c r="H501" s="41" t="str">
        <f t="shared" si="32"/>
        <v>武器C468</v>
      </c>
    </row>
    <row r="502" spans="3:8" ht="15.75" x14ac:dyDescent="0.3">
      <c r="C502" t="s">
        <v>625</v>
      </c>
      <c r="D502">
        <f t="shared" si="33"/>
        <v>25</v>
      </c>
      <c r="E502" s="41" t="str">
        <f t="shared" si="34"/>
        <v>海贼</v>
      </c>
      <c r="F502" s="42" t="str">
        <f t="shared" si="31"/>
        <v>海贼25</v>
      </c>
      <c r="G502" t="str">
        <f ca="1">IF(F502=Player&amp;ProfessionLV,COUNTIF(F$7:F502,Player&amp;ProfessionLV),"")</f>
        <v/>
      </c>
      <c r="H502" s="41" t="str">
        <f t="shared" si="32"/>
        <v>武器C469</v>
      </c>
    </row>
    <row r="503" spans="3:8" ht="15.75" x14ac:dyDescent="0.3">
      <c r="C503" t="s">
        <v>626</v>
      </c>
      <c r="D503">
        <f t="shared" si="33"/>
        <v>25</v>
      </c>
      <c r="E503" s="41" t="str">
        <f t="shared" si="34"/>
        <v>超级明星</v>
      </c>
      <c r="F503" s="42" t="str">
        <f t="shared" si="31"/>
        <v>超级明星25</v>
      </c>
      <c r="G503" t="str">
        <f ca="1">IF(F503=Player&amp;ProfessionLV,COUNTIF(F$7:F503,Player&amp;ProfessionLV),"")</f>
        <v/>
      </c>
      <c r="H503" s="41" t="str">
        <f t="shared" si="32"/>
        <v>武器C470</v>
      </c>
    </row>
    <row r="504" spans="3:8" ht="15.75" x14ac:dyDescent="0.3">
      <c r="C504" t="s">
        <v>627</v>
      </c>
      <c r="D504">
        <f t="shared" si="33"/>
        <v>25</v>
      </c>
      <c r="E504" s="41" t="str">
        <f t="shared" si="34"/>
        <v>天地雷鳴士</v>
      </c>
      <c r="F504" s="42" t="str">
        <f t="shared" si="31"/>
        <v>天地雷鳴士25</v>
      </c>
      <c r="G504" t="str">
        <f ca="1">IF(F504=Player&amp;ProfessionLV,COUNTIF(F$7:F504,Player&amp;ProfessionLV),"")</f>
        <v/>
      </c>
      <c r="H504" s="41" t="str">
        <f t="shared" si="32"/>
        <v>武器C471</v>
      </c>
    </row>
    <row r="505" spans="3:8" ht="15.75" x14ac:dyDescent="0.3">
      <c r="C505" t="s">
        <v>628</v>
      </c>
      <c r="D505">
        <f t="shared" si="33"/>
        <v>25</v>
      </c>
      <c r="E505" s="41" t="str">
        <f t="shared" si="34"/>
        <v>神之手</v>
      </c>
      <c r="F505" s="42" t="str">
        <f t="shared" si="31"/>
        <v>神之手25</v>
      </c>
      <c r="G505" t="str">
        <f ca="1">IF(F505=Player&amp;ProfessionLV,COUNTIF(F$7:F505,Player&amp;ProfessionLV),"")</f>
        <v/>
      </c>
      <c r="H505" s="41" t="str">
        <f t="shared" si="32"/>
        <v>武器C472</v>
      </c>
    </row>
    <row r="506" spans="3:8" ht="15.75" x14ac:dyDescent="0.3">
      <c r="C506" t="s">
        <v>629</v>
      </c>
      <c r="D506">
        <f t="shared" si="33"/>
        <v>25</v>
      </c>
      <c r="E506" s="41" t="str">
        <f t="shared" si="34"/>
        <v>勇者</v>
      </c>
      <c r="F506" s="42" t="str">
        <f t="shared" si="31"/>
        <v>勇者25</v>
      </c>
      <c r="G506" t="str">
        <f ca="1">IF(F506=Player&amp;ProfessionLV,COUNTIF(F$7:F506,Player&amp;ProfessionLV),"")</f>
        <v/>
      </c>
      <c r="H506" s="41" t="str">
        <f t="shared" si="32"/>
        <v>武器C473</v>
      </c>
    </row>
    <row r="507" spans="3:8" ht="15.75" x14ac:dyDescent="0.3">
      <c r="C507" t="s">
        <v>630</v>
      </c>
      <c r="D507">
        <f t="shared" si="33"/>
        <v>26</v>
      </c>
      <c r="E507" s="41" t="str">
        <f t="shared" si="34"/>
        <v>战士</v>
      </c>
      <c r="F507" s="42" t="str">
        <f t="shared" si="31"/>
        <v>战士26</v>
      </c>
      <c r="G507" t="str">
        <f ca="1">IF(F507=Player&amp;ProfessionLV,COUNTIF(F$7:F507,Player&amp;ProfessionLV),"")</f>
        <v/>
      </c>
      <c r="H507" s="41" t="str">
        <f t="shared" si="32"/>
        <v>武器C474</v>
      </c>
    </row>
    <row r="508" spans="3:8" ht="15.75" x14ac:dyDescent="0.3">
      <c r="C508" t="s">
        <v>631</v>
      </c>
      <c r="D508">
        <f t="shared" si="33"/>
        <v>26</v>
      </c>
      <c r="E508" s="41" t="str">
        <f t="shared" si="34"/>
        <v>武斗家</v>
      </c>
      <c r="F508" s="42" t="str">
        <f t="shared" si="31"/>
        <v>武斗家26</v>
      </c>
      <c r="G508" t="str">
        <f ca="1">IF(F508=Player&amp;ProfessionLV,COUNTIF(F$7:F508,Player&amp;ProfessionLV),"")</f>
        <v/>
      </c>
      <c r="H508" s="41" t="str">
        <f t="shared" si="32"/>
        <v>武器C475</v>
      </c>
    </row>
    <row r="509" spans="3:8" ht="15.75" x14ac:dyDescent="0.3">
      <c r="C509" t="s">
        <v>632</v>
      </c>
      <c r="D509">
        <f t="shared" si="33"/>
        <v>26</v>
      </c>
      <c r="E509" s="41" t="str">
        <f t="shared" si="34"/>
        <v>魔法师</v>
      </c>
      <c r="F509" s="42" t="str">
        <f t="shared" si="31"/>
        <v>魔法师26</v>
      </c>
      <c r="G509" t="str">
        <f ca="1">IF(F509=Player&amp;ProfessionLV,COUNTIF(F$7:F509,Player&amp;ProfessionLV),"")</f>
        <v/>
      </c>
      <c r="H509" s="41" t="str">
        <f t="shared" si="32"/>
        <v>武器C476</v>
      </c>
    </row>
    <row r="510" spans="3:8" ht="15.75" x14ac:dyDescent="0.3">
      <c r="C510" t="s">
        <v>633</v>
      </c>
      <c r="D510">
        <f t="shared" si="33"/>
        <v>26</v>
      </c>
      <c r="E510" s="41" t="str">
        <f t="shared" si="34"/>
        <v>僧侣</v>
      </c>
      <c r="F510" s="42" t="str">
        <f t="shared" si="31"/>
        <v>僧侣26</v>
      </c>
      <c r="G510" t="str">
        <f ca="1">IF(F510=Player&amp;ProfessionLV,COUNTIF(F$7:F510,Player&amp;ProfessionLV),"")</f>
        <v/>
      </c>
      <c r="H510" s="41" t="str">
        <f t="shared" si="32"/>
        <v>武器C477</v>
      </c>
    </row>
    <row r="511" spans="3:8" ht="15.75" x14ac:dyDescent="0.3">
      <c r="C511" t="s">
        <v>634</v>
      </c>
      <c r="D511">
        <f t="shared" si="33"/>
        <v>26</v>
      </c>
      <c r="E511" s="41" t="str">
        <f t="shared" si="34"/>
        <v>舞师</v>
      </c>
      <c r="F511" s="42" t="str">
        <f t="shared" si="31"/>
        <v>舞师26</v>
      </c>
      <c r="G511" t="str">
        <f ca="1">IF(F511=Player&amp;ProfessionLV,COUNTIF(F$7:F511,Player&amp;ProfessionLV),"")</f>
        <v/>
      </c>
      <c r="H511" s="41" t="str">
        <f t="shared" si="32"/>
        <v>武器C478</v>
      </c>
    </row>
    <row r="512" spans="3:8" ht="15.75" x14ac:dyDescent="0.3">
      <c r="C512" t="s">
        <v>635</v>
      </c>
      <c r="D512">
        <f t="shared" si="33"/>
        <v>26</v>
      </c>
      <c r="E512" s="41" t="str">
        <f t="shared" si="34"/>
        <v>盗贼</v>
      </c>
      <c r="F512" s="42" t="str">
        <f t="shared" si="31"/>
        <v>盗贼26</v>
      </c>
      <c r="G512" t="str">
        <f ca="1">IF(F512=Player&amp;ProfessionLV,COUNTIF(F$7:F512,Player&amp;ProfessionLV),"")</f>
        <v/>
      </c>
      <c r="H512" s="41" t="str">
        <f t="shared" si="32"/>
        <v>武器C479</v>
      </c>
    </row>
    <row r="513" spans="3:8" ht="15.75" x14ac:dyDescent="0.3">
      <c r="C513" t="s">
        <v>636</v>
      </c>
      <c r="D513">
        <f t="shared" si="33"/>
        <v>26</v>
      </c>
      <c r="E513" s="41" t="str">
        <f t="shared" si="34"/>
        <v>养羊师</v>
      </c>
      <c r="F513" s="42" t="str">
        <f t="shared" si="31"/>
        <v>养羊师26</v>
      </c>
      <c r="G513" t="str">
        <f ca="1">IF(F513=Player&amp;ProfessionLV,COUNTIF(F$7:F513,Player&amp;ProfessionLV),"")</f>
        <v/>
      </c>
      <c r="H513" s="41" t="str">
        <f t="shared" si="32"/>
        <v>武器C480</v>
      </c>
    </row>
    <row r="514" spans="3:8" ht="15.75" x14ac:dyDescent="0.3">
      <c r="C514" t="s">
        <v>637</v>
      </c>
      <c r="D514">
        <f t="shared" si="33"/>
        <v>26</v>
      </c>
      <c r="E514" s="41" t="str">
        <f t="shared" si="34"/>
        <v>吟游诗人</v>
      </c>
      <c r="F514" s="42" t="str">
        <f t="shared" si="31"/>
        <v>吟游诗人26</v>
      </c>
      <c r="G514" t="str">
        <f ca="1">IF(F514=Player&amp;ProfessionLV,COUNTIF(F$7:F514,Player&amp;ProfessionLV),"")</f>
        <v/>
      </c>
      <c r="H514" s="41" t="str">
        <f t="shared" si="32"/>
        <v>武器C481</v>
      </c>
    </row>
    <row r="515" spans="3:8" ht="15.75" x14ac:dyDescent="0.3">
      <c r="C515" t="s">
        <v>638</v>
      </c>
      <c r="D515">
        <f t="shared" si="33"/>
        <v>26</v>
      </c>
      <c r="E515" s="41" t="str">
        <f t="shared" si="34"/>
        <v>滑稽师</v>
      </c>
      <c r="F515" s="42" t="str">
        <f t="shared" si="31"/>
        <v>滑稽师26</v>
      </c>
      <c r="G515" t="str">
        <f ca="1">IF(F515=Player&amp;ProfessionLV,COUNTIF(F$7:F515,Player&amp;ProfessionLV),"")</f>
        <v/>
      </c>
      <c r="H515" s="41" t="str">
        <f t="shared" si="32"/>
        <v>武器C482</v>
      </c>
    </row>
    <row r="516" spans="3:8" ht="15.75" x14ac:dyDescent="0.3">
      <c r="C516" t="s">
        <v>639</v>
      </c>
      <c r="D516">
        <f t="shared" si="33"/>
        <v>26</v>
      </c>
      <c r="E516" s="41" t="str">
        <f t="shared" si="34"/>
        <v>水手</v>
      </c>
      <c r="F516" s="42" t="str">
        <f t="shared" si="31"/>
        <v>水手26</v>
      </c>
      <c r="G516" t="str">
        <f ca="1">IF(F516=Player&amp;ProfessionLV,COUNTIF(F$7:F516,Player&amp;ProfessionLV),"")</f>
        <v/>
      </c>
      <c r="H516" s="41" t="str">
        <f t="shared" si="32"/>
        <v>武器C483</v>
      </c>
    </row>
    <row r="517" spans="3:8" ht="15.75" x14ac:dyDescent="0.3">
      <c r="C517" t="s">
        <v>640</v>
      </c>
      <c r="D517">
        <f t="shared" si="33"/>
        <v>26</v>
      </c>
      <c r="E517" s="41" t="str">
        <f t="shared" si="34"/>
        <v>战斗大师</v>
      </c>
      <c r="F517" s="42" t="str">
        <f t="shared" si="31"/>
        <v>战斗大师26</v>
      </c>
      <c r="G517" t="str">
        <f ca="1">IF(F517=Player&amp;ProfessionLV,COUNTIF(F$7:F517,Player&amp;ProfessionLV),"")</f>
        <v/>
      </c>
      <c r="H517" s="41" t="str">
        <f t="shared" si="32"/>
        <v>武器C484</v>
      </c>
    </row>
    <row r="518" spans="3:8" ht="15.75" x14ac:dyDescent="0.3">
      <c r="C518" t="s">
        <v>641</v>
      </c>
      <c r="D518">
        <f t="shared" si="33"/>
        <v>26</v>
      </c>
      <c r="E518" s="41" t="str">
        <f t="shared" si="34"/>
        <v>魔法战士</v>
      </c>
      <c r="F518" s="42" t="str">
        <f t="shared" si="31"/>
        <v>魔法战士26</v>
      </c>
      <c r="G518" t="str">
        <f ca="1">IF(F518=Player&amp;ProfessionLV,COUNTIF(F$7:F518,Player&amp;ProfessionLV),"")</f>
        <v/>
      </c>
      <c r="H518" s="41" t="str">
        <f t="shared" si="32"/>
        <v>武器C485</v>
      </c>
    </row>
    <row r="519" spans="3:8" ht="15.75" x14ac:dyDescent="0.3">
      <c r="C519" t="s">
        <v>642</v>
      </c>
      <c r="D519">
        <f t="shared" si="33"/>
        <v>26</v>
      </c>
      <c r="E519" s="41" t="str">
        <f t="shared" si="34"/>
        <v>圣骑士</v>
      </c>
      <c r="F519" s="42" t="str">
        <f t="shared" si="31"/>
        <v>圣骑士26</v>
      </c>
      <c r="G519" t="str">
        <f ca="1">IF(F519=Player&amp;ProfessionLV,COUNTIF(F$7:F519,Player&amp;ProfessionLV),"")</f>
        <v/>
      </c>
      <c r="H519" s="41" t="str">
        <f t="shared" si="32"/>
        <v>武器C486</v>
      </c>
    </row>
    <row r="520" spans="3:8" ht="15.75" x14ac:dyDescent="0.3">
      <c r="C520" t="s">
        <v>643</v>
      </c>
      <c r="D520">
        <f t="shared" si="33"/>
        <v>26</v>
      </c>
      <c r="E520" s="41" t="str">
        <f t="shared" si="34"/>
        <v>贤者</v>
      </c>
      <c r="F520" s="42" t="str">
        <f t="shared" ref="F520:F553" si="35">E520&amp;D520</f>
        <v>贤者26</v>
      </c>
      <c r="G520" t="str">
        <f ca="1">IF(F520=Player&amp;ProfessionLV,COUNTIF(F$7:F520,Player&amp;ProfessionLV),"")</f>
        <v/>
      </c>
      <c r="H520" s="41" t="str">
        <f t="shared" ref="H520:H553" si="36">C520</f>
        <v>武器C487</v>
      </c>
    </row>
    <row r="521" spans="3:8" ht="15.75" x14ac:dyDescent="0.3">
      <c r="C521" t="s">
        <v>644</v>
      </c>
      <c r="D521">
        <f t="shared" si="33"/>
        <v>26</v>
      </c>
      <c r="E521" s="41" t="str">
        <f t="shared" si="34"/>
        <v>魔物猎人</v>
      </c>
      <c r="F521" s="42" t="str">
        <f t="shared" si="35"/>
        <v>魔物猎人26</v>
      </c>
      <c r="G521" t="str">
        <f ca="1">IF(F521=Player&amp;ProfessionLV,COUNTIF(F$7:F521,Player&amp;ProfessionLV),"")</f>
        <v/>
      </c>
      <c r="H521" s="41" t="str">
        <f t="shared" si="36"/>
        <v>武器C488</v>
      </c>
    </row>
    <row r="522" spans="3:8" ht="15.75" x14ac:dyDescent="0.3">
      <c r="C522" t="s">
        <v>645</v>
      </c>
      <c r="D522">
        <f t="shared" si="33"/>
        <v>26</v>
      </c>
      <c r="E522" s="41" t="str">
        <f t="shared" si="34"/>
        <v>海贼</v>
      </c>
      <c r="F522" s="42" t="str">
        <f t="shared" si="35"/>
        <v>海贼26</v>
      </c>
      <c r="G522" t="str">
        <f ca="1">IF(F522=Player&amp;ProfessionLV,COUNTIF(F$7:F522,Player&amp;ProfessionLV),"")</f>
        <v/>
      </c>
      <c r="H522" s="41" t="str">
        <f t="shared" si="36"/>
        <v>武器C489</v>
      </c>
    </row>
    <row r="523" spans="3:8" ht="15.75" x14ac:dyDescent="0.3">
      <c r="C523" t="s">
        <v>646</v>
      </c>
      <c r="D523">
        <f t="shared" si="33"/>
        <v>26</v>
      </c>
      <c r="E523" s="41" t="str">
        <f t="shared" si="34"/>
        <v>超级明星</v>
      </c>
      <c r="F523" s="42" t="str">
        <f t="shared" si="35"/>
        <v>超级明星26</v>
      </c>
      <c r="G523" t="str">
        <f ca="1">IF(F523=Player&amp;ProfessionLV,COUNTIF(F$7:F523,Player&amp;ProfessionLV),"")</f>
        <v/>
      </c>
      <c r="H523" s="41" t="str">
        <f t="shared" si="36"/>
        <v>武器C490</v>
      </c>
    </row>
    <row r="524" spans="3:8" ht="15.75" x14ac:dyDescent="0.3">
      <c r="C524" t="s">
        <v>647</v>
      </c>
      <c r="D524">
        <f t="shared" si="33"/>
        <v>26</v>
      </c>
      <c r="E524" s="41" t="str">
        <f t="shared" si="34"/>
        <v>天地雷鳴士</v>
      </c>
      <c r="F524" s="42" t="str">
        <f t="shared" si="35"/>
        <v>天地雷鳴士26</v>
      </c>
      <c r="G524" t="str">
        <f ca="1">IF(F524=Player&amp;ProfessionLV,COUNTIF(F$7:F524,Player&amp;ProfessionLV),"")</f>
        <v/>
      </c>
      <c r="H524" s="41" t="str">
        <f t="shared" si="36"/>
        <v>武器C491</v>
      </c>
    </row>
    <row r="525" spans="3:8" ht="15.75" x14ac:dyDescent="0.3">
      <c r="C525" t="s">
        <v>648</v>
      </c>
      <c r="D525">
        <f t="shared" si="33"/>
        <v>26</v>
      </c>
      <c r="E525" s="41" t="str">
        <f t="shared" si="34"/>
        <v>神之手</v>
      </c>
      <c r="F525" s="42" t="str">
        <f t="shared" si="35"/>
        <v>神之手26</v>
      </c>
      <c r="G525" t="str">
        <f ca="1">IF(F525=Player&amp;ProfessionLV,COUNTIF(F$7:F525,Player&amp;ProfessionLV),"")</f>
        <v/>
      </c>
      <c r="H525" s="41" t="str">
        <f t="shared" si="36"/>
        <v>武器C492</v>
      </c>
    </row>
    <row r="526" spans="3:8" ht="15.75" x14ac:dyDescent="0.3">
      <c r="C526" t="s">
        <v>649</v>
      </c>
      <c r="D526">
        <f t="shared" si="33"/>
        <v>26</v>
      </c>
      <c r="E526" s="41" t="str">
        <f t="shared" si="34"/>
        <v>勇者</v>
      </c>
      <c r="F526" s="42" t="str">
        <f t="shared" si="35"/>
        <v>勇者26</v>
      </c>
      <c r="G526" t="str">
        <f ca="1">IF(F526=Player&amp;ProfessionLV,COUNTIF(F$7:F526,Player&amp;ProfessionLV),"")</f>
        <v/>
      </c>
      <c r="H526" s="41" t="str">
        <f t="shared" si="36"/>
        <v>武器C493</v>
      </c>
    </row>
    <row r="527" spans="3:8" ht="15.75" x14ac:dyDescent="0.3">
      <c r="C527" t="s">
        <v>650</v>
      </c>
      <c r="D527">
        <f t="shared" si="33"/>
        <v>27</v>
      </c>
      <c r="E527" s="41" t="str">
        <f t="shared" si="34"/>
        <v>战士</v>
      </c>
      <c r="F527" s="42" t="str">
        <f t="shared" si="35"/>
        <v>战士27</v>
      </c>
      <c r="G527" t="str">
        <f ca="1">IF(F527=Player&amp;ProfessionLV,COUNTIF(F$7:F527,Player&amp;ProfessionLV),"")</f>
        <v/>
      </c>
      <c r="H527" s="41" t="str">
        <f t="shared" si="36"/>
        <v>武器C494</v>
      </c>
    </row>
    <row r="528" spans="3:8" ht="15.75" x14ac:dyDescent="0.3">
      <c r="C528" t="s">
        <v>651</v>
      </c>
      <c r="D528">
        <f t="shared" si="33"/>
        <v>27</v>
      </c>
      <c r="E528" s="41" t="str">
        <f t="shared" si="34"/>
        <v>武斗家</v>
      </c>
      <c r="F528" s="42" t="str">
        <f t="shared" si="35"/>
        <v>武斗家27</v>
      </c>
      <c r="G528" t="str">
        <f ca="1">IF(F528=Player&amp;ProfessionLV,COUNTIF(F$7:F528,Player&amp;ProfessionLV),"")</f>
        <v/>
      </c>
      <c r="H528" s="41" t="str">
        <f t="shared" si="36"/>
        <v>武器C495</v>
      </c>
    </row>
    <row r="529" spans="3:8" ht="15.75" x14ac:dyDescent="0.3">
      <c r="C529" t="s">
        <v>652</v>
      </c>
      <c r="D529">
        <f t="shared" si="33"/>
        <v>27</v>
      </c>
      <c r="E529" s="41" t="str">
        <f t="shared" si="34"/>
        <v>魔法师</v>
      </c>
      <c r="F529" s="42" t="str">
        <f t="shared" si="35"/>
        <v>魔法师27</v>
      </c>
      <c r="G529" t="str">
        <f ca="1">IF(F529=Player&amp;ProfessionLV,COUNTIF(F$7:F529,Player&amp;ProfessionLV),"")</f>
        <v/>
      </c>
      <c r="H529" s="41" t="str">
        <f t="shared" si="36"/>
        <v>武器C496</v>
      </c>
    </row>
    <row r="530" spans="3:8" ht="15.75" x14ac:dyDescent="0.3">
      <c r="C530" t="s">
        <v>653</v>
      </c>
      <c r="D530">
        <f t="shared" si="33"/>
        <v>27</v>
      </c>
      <c r="E530" s="41" t="str">
        <f t="shared" si="34"/>
        <v>僧侣</v>
      </c>
      <c r="F530" s="42" t="str">
        <f t="shared" si="35"/>
        <v>僧侣27</v>
      </c>
      <c r="G530" t="str">
        <f ca="1">IF(F530=Player&amp;ProfessionLV,COUNTIF(F$7:F530,Player&amp;ProfessionLV),"")</f>
        <v/>
      </c>
      <c r="H530" s="41" t="str">
        <f t="shared" si="36"/>
        <v>武器C497</v>
      </c>
    </row>
    <row r="531" spans="3:8" ht="15.75" x14ac:dyDescent="0.3">
      <c r="C531" t="s">
        <v>654</v>
      </c>
      <c r="D531">
        <f t="shared" si="33"/>
        <v>27</v>
      </c>
      <c r="E531" s="41" t="str">
        <f t="shared" si="34"/>
        <v>舞师</v>
      </c>
      <c r="F531" s="42" t="str">
        <f t="shared" si="35"/>
        <v>舞师27</v>
      </c>
      <c r="G531" t="str">
        <f ca="1">IF(F531=Player&amp;ProfessionLV,COUNTIF(F$7:F531,Player&amp;ProfessionLV),"")</f>
        <v/>
      </c>
      <c r="H531" s="41" t="str">
        <f t="shared" si="36"/>
        <v>武器C498</v>
      </c>
    </row>
    <row r="532" spans="3:8" ht="15.75" x14ac:dyDescent="0.3">
      <c r="C532" t="s">
        <v>655</v>
      </c>
      <c r="D532">
        <f t="shared" si="33"/>
        <v>27</v>
      </c>
      <c r="E532" s="41" t="str">
        <f t="shared" si="34"/>
        <v>盗贼</v>
      </c>
      <c r="F532" s="42" t="str">
        <f t="shared" si="35"/>
        <v>盗贼27</v>
      </c>
      <c r="G532" t="str">
        <f ca="1">IF(F532=Player&amp;ProfessionLV,COUNTIF(F$7:F532,Player&amp;ProfessionLV),"")</f>
        <v/>
      </c>
      <c r="H532" s="41" t="str">
        <f t="shared" si="36"/>
        <v>武器C499</v>
      </c>
    </row>
    <row r="533" spans="3:8" ht="15.75" x14ac:dyDescent="0.3">
      <c r="C533" t="s">
        <v>656</v>
      </c>
      <c r="D533">
        <f t="shared" si="33"/>
        <v>27</v>
      </c>
      <c r="E533" s="41" t="str">
        <f t="shared" si="34"/>
        <v>养羊师</v>
      </c>
      <c r="F533" s="42" t="str">
        <f t="shared" si="35"/>
        <v>养羊师27</v>
      </c>
      <c r="G533" t="str">
        <f ca="1">IF(F533=Player&amp;ProfessionLV,COUNTIF(F$7:F533,Player&amp;ProfessionLV),"")</f>
        <v/>
      </c>
      <c r="H533" s="41" t="str">
        <f t="shared" si="36"/>
        <v>武器C500</v>
      </c>
    </row>
    <row r="534" spans="3:8" ht="15.75" x14ac:dyDescent="0.3">
      <c r="C534" t="s">
        <v>657</v>
      </c>
      <c r="D534">
        <f t="shared" si="33"/>
        <v>27</v>
      </c>
      <c r="E534" s="41" t="str">
        <f t="shared" si="34"/>
        <v>吟游诗人</v>
      </c>
      <c r="F534" s="42" t="str">
        <f t="shared" si="35"/>
        <v>吟游诗人27</v>
      </c>
      <c r="G534" t="str">
        <f ca="1">IF(F534=Player&amp;ProfessionLV,COUNTIF(F$7:F534,Player&amp;ProfessionLV),"")</f>
        <v/>
      </c>
      <c r="H534" s="41" t="str">
        <f t="shared" si="36"/>
        <v>武器C501</v>
      </c>
    </row>
    <row r="535" spans="3:8" ht="15.75" x14ac:dyDescent="0.3">
      <c r="C535" t="s">
        <v>658</v>
      </c>
      <c r="D535">
        <f t="shared" si="33"/>
        <v>27</v>
      </c>
      <c r="E535" s="41" t="str">
        <f t="shared" si="34"/>
        <v>滑稽师</v>
      </c>
      <c r="F535" s="42" t="str">
        <f t="shared" si="35"/>
        <v>滑稽师27</v>
      </c>
      <c r="G535" t="str">
        <f ca="1">IF(F535=Player&amp;ProfessionLV,COUNTIF(F$7:F535,Player&amp;ProfessionLV),"")</f>
        <v/>
      </c>
      <c r="H535" s="41" t="str">
        <f t="shared" si="36"/>
        <v>武器C502</v>
      </c>
    </row>
    <row r="536" spans="3:8" ht="15.75" x14ac:dyDescent="0.3">
      <c r="C536" t="s">
        <v>659</v>
      </c>
      <c r="D536">
        <f t="shared" si="33"/>
        <v>27</v>
      </c>
      <c r="E536" s="41" t="str">
        <f t="shared" si="34"/>
        <v>水手</v>
      </c>
      <c r="F536" s="42" t="str">
        <f t="shared" si="35"/>
        <v>水手27</v>
      </c>
      <c r="G536" t="str">
        <f ca="1">IF(F536=Player&amp;ProfessionLV,COUNTIF(F$7:F536,Player&amp;ProfessionLV),"")</f>
        <v/>
      </c>
      <c r="H536" s="41" t="str">
        <f t="shared" si="36"/>
        <v>武器C503</v>
      </c>
    </row>
    <row r="537" spans="3:8" ht="15.75" x14ac:dyDescent="0.3">
      <c r="C537" t="s">
        <v>660</v>
      </c>
      <c r="D537">
        <f t="shared" si="33"/>
        <v>27</v>
      </c>
      <c r="E537" s="41" t="str">
        <f t="shared" si="34"/>
        <v>战斗大师</v>
      </c>
      <c r="F537" s="42" t="str">
        <f t="shared" si="35"/>
        <v>战斗大师27</v>
      </c>
      <c r="G537" t="str">
        <f ca="1">IF(F537=Player&amp;ProfessionLV,COUNTIF(F$7:F537,Player&amp;ProfessionLV),"")</f>
        <v/>
      </c>
      <c r="H537" s="41" t="str">
        <f t="shared" si="36"/>
        <v>武器C504</v>
      </c>
    </row>
    <row r="538" spans="3:8" ht="15.75" x14ac:dyDescent="0.3">
      <c r="C538" t="s">
        <v>661</v>
      </c>
      <c r="D538">
        <f t="shared" si="33"/>
        <v>27</v>
      </c>
      <c r="E538" s="41" t="str">
        <f t="shared" si="34"/>
        <v>魔法战士</v>
      </c>
      <c r="F538" s="42" t="str">
        <f t="shared" si="35"/>
        <v>魔法战士27</v>
      </c>
      <c r="G538" t="str">
        <f ca="1">IF(F538=Player&amp;ProfessionLV,COUNTIF(F$7:F538,Player&amp;ProfessionLV),"")</f>
        <v/>
      </c>
      <c r="H538" s="41" t="str">
        <f t="shared" si="36"/>
        <v>武器C505</v>
      </c>
    </row>
    <row r="539" spans="3:8" ht="15.75" x14ac:dyDescent="0.3">
      <c r="C539" t="s">
        <v>662</v>
      </c>
      <c r="D539">
        <f t="shared" si="33"/>
        <v>27</v>
      </c>
      <c r="E539" s="41" t="str">
        <f t="shared" si="34"/>
        <v>圣骑士</v>
      </c>
      <c r="F539" s="42" t="str">
        <f t="shared" si="35"/>
        <v>圣骑士27</v>
      </c>
      <c r="G539" t="str">
        <f ca="1">IF(F539=Player&amp;ProfessionLV,COUNTIF(F$7:F539,Player&amp;ProfessionLV),"")</f>
        <v/>
      </c>
      <c r="H539" s="41" t="str">
        <f t="shared" si="36"/>
        <v>武器C506</v>
      </c>
    </row>
    <row r="540" spans="3:8" ht="15.75" x14ac:dyDescent="0.3">
      <c r="C540" t="s">
        <v>663</v>
      </c>
      <c r="D540">
        <f t="shared" si="33"/>
        <v>27</v>
      </c>
      <c r="E540" s="41" t="str">
        <f t="shared" si="34"/>
        <v>贤者</v>
      </c>
      <c r="F540" s="42" t="str">
        <f t="shared" si="35"/>
        <v>贤者27</v>
      </c>
      <c r="G540" t="str">
        <f ca="1">IF(F540=Player&amp;ProfessionLV,COUNTIF(F$7:F540,Player&amp;ProfessionLV),"")</f>
        <v/>
      </c>
      <c r="H540" s="41" t="str">
        <f t="shared" si="36"/>
        <v>武器C507</v>
      </c>
    </row>
    <row r="541" spans="3:8" ht="15.75" x14ac:dyDescent="0.3">
      <c r="C541" t="s">
        <v>664</v>
      </c>
      <c r="D541">
        <f t="shared" si="33"/>
        <v>27</v>
      </c>
      <c r="E541" s="41" t="str">
        <f t="shared" si="34"/>
        <v>魔物猎人</v>
      </c>
      <c r="F541" s="42" t="str">
        <f t="shared" si="35"/>
        <v>魔物猎人27</v>
      </c>
      <c r="G541" t="str">
        <f ca="1">IF(F541=Player&amp;ProfessionLV,COUNTIF(F$7:F541,Player&amp;ProfessionLV),"")</f>
        <v/>
      </c>
      <c r="H541" s="41" t="str">
        <f t="shared" si="36"/>
        <v>武器C508</v>
      </c>
    </row>
    <row r="542" spans="3:8" ht="15.75" x14ac:dyDescent="0.3">
      <c r="C542" t="s">
        <v>665</v>
      </c>
      <c r="D542">
        <f t="shared" si="33"/>
        <v>27</v>
      </c>
      <c r="E542" s="41" t="str">
        <f t="shared" si="34"/>
        <v>海贼</v>
      </c>
      <c r="F542" s="42" t="str">
        <f t="shared" si="35"/>
        <v>海贼27</v>
      </c>
      <c r="G542" t="str">
        <f ca="1">IF(F542=Player&amp;ProfessionLV,COUNTIF(F$7:F542,Player&amp;ProfessionLV),"")</f>
        <v/>
      </c>
      <c r="H542" s="41" t="str">
        <f t="shared" si="36"/>
        <v>武器C509</v>
      </c>
    </row>
    <row r="543" spans="3:8" ht="15.75" x14ac:dyDescent="0.3">
      <c r="C543" t="s">
        <v>666</v>
      </c>
      <c r="D543">
        <f t="shared" si="33"/>
        <v>27</v>
      </c>
      <c r="E543" s="41" t="str">
        <f t="shared" si="34"/>
        <v>超级明星</v>
      </c>
      <c r="F543" s="42" t="str">
        <f t="shared" si="35"/>
        <v>超级明星27</v>
      </c>
      <c r="G543" t="str">
        <f ca="1">IF(F543=Player&amp;ProfessionLV,COUNTIF(F$7:F543,Player&amp;ProfessionLV),"")</f>
        <v/>
      </c>
      <c r="H543" s="41" t="str">
        <f t="shared" si="36"/>
        <v>武器C510</v>
      </c>
    </row>
    <row r="544" spans="3:8" ht="15.75" x14ac:dyDescent="0.3">
      <c r="C544" t="s">
        <v>667</v>
      </c>
      <c r="D544">
        <f t="shared" si="33"/>
        <v>27</v>
      </c>
      <c r="E544" s="41" t="str">
        <f t="shared" si="34"/>
        <v>天地雷鳴士</v>
      </c>
      <c r="F544" s="42" t="str">
        <f t="shared" si="35"/>
        <v>天地雷鳴士27</v>
      </c>
      <c r="G544" t="str">
        <f ca="1">IF(F544=Player&amp;ProfessionLV,COUNTIF(F$7:F544,Player&amp;ProfessionLV),"")</f>
        <v/>
      </c>
      <c r="H544" s="41" t="str">
        <f t="shared" si="36"/>
        <v>武器C511</v>
      </c>
    </row>
    <row r="545" spans="3:8" ht="15.75" x14ac:dyDescent="0.3">
      <c r="C545" t="s">
        <v>668</v>
      </c>
      <c r="D545">
        <f t="shared" si="33"/>
        <v>27</v>
      </c>
      <c r="E545" s="41" t="str">
        <f t="shared" si="34"/>
        <v>神之手</v>
      </c>
      <c r="F545" s="42" t="str">
        <f t="shared" si="35"/>
        <v>神之手27</v>
      </c>
      <c r="G545" t="str">
        <f ca="1">IF(F545=Player&amp;ProfessionLV,COUNTIF(F$7:F545,Player&amp;ProfessionLV),"")</f>
        <v/>
      </c>
      <c r="H545" s="41" t="str">
        <f t="shared" si="36"/>
        <v>武器C512</v>
      </c>
    </row>
    <row r="546" spans="3:8" ht="15.75" x14ac:dyDescent="0.3">
      <c r="C546" t="s">
        <v>669</v>
      </c>
      <c r="D546">
        <f t="shared" si="33"/>
        <v>27</v>
      </c>
      <c r="E546" s="41" t="str">
        <f t="shared" si="34"/>
        <v>勇者</v>
      </c>
      <c r="F546" s="42" t="str">
        <f t="shared" si="35"/>
        <v>勇者27</v>
      </c>
      <c r="G546" t="str">
        <f ca="1">IF(F546=Player&amp;ProfessionLV,COUNTIF(F$7:F546,Player&amp;ProfessionLV),"")</f>
        <v/>
      </c>
      <c r="H546" s="41" t="str">
        <f t="shared" si="36"/>
        <v>武器C513</v>
      </c>
    </row>
    <row r="547" spans="3:8" ht="15.75" x14ac:dyDescent="0.3">
      <c r="C547" t="s">
        <v>670</v>
      </c>
      <c r="D547">
        <f t="shared" si="33"/>
        <v>28</v>
      </c>
      <c r="E547" s="41" t="str">
        <f t="shared" si="34"/>
        <v>战士</v>
      </c>
      <c r="F547" s="42" t="str">
        <f t="shared" si="35"/>
        <v>战士28</v>
      </c>
      <c r="G547" t="str">
        <f ca="1">IF(F547=Player&amp;ProfessionLV,COUNTIF(F$7:F547,Player&amp;ProfessionLV),"")</f>
        <v/>
      </c>
      <c r="H547" s="41" t="str">
        <f t="shared" si="36"/>
        <v>武器C514</v>
      </c>
    </row>
    <row r="548" spans="3:8" ht="15.75" x14ac:dyDescent="0.3">
      <c r="C548" t="s">
        <v>671</v>
      </c>
      <c r="D548">
        <f t="shared" si="33"/>
        <v>28</v>
      </c>
      <c r="E548" s="41" t="str">
        <f t="shared" si="34"/>
        <v>武斗家</v>
      </c>
      <c r="F548" s="42" t="str">
        <f t="shared" si="35"/>
        <v>武斗家28</v>
      </c>
      <c r="G548" t="str">
        <f ca="1">IF(F548=Player&amp;ProfessionLV,COUNTIF(F$7:F548,Player&amp;ProfessionLV),"")</f>
        <v/>
      </c>
      <c r="H548" s="41" t="str">
        <f t="shared" si="36"/>
        <v>武器C515</v>
      </c>
    </row>
    <row r="549" spans="3:8" ht="15.75" x14ac:dyDescent="0.3">
      <c r="C549" t="s">
        <v>672</v>
      </c>
      <c r="D549">
        <f t="shared" si="33"/>
        <v>28</v>
      </c>
      <c r="E549" s="41" t="str">
        <f t="shared" si="34"/>
        <v>魔法师</v>
      </c>
      <c r="F549" s="42" t="str">
        <f t="shared" si="35"/>
        <v>魔法师28</v>
      </c>
      <c r="G549" t="str">
        <f ca="1">IF(F549=Player&amp;ProfessionLV,COUNTIF(F$7:F549,Player&amp;ProfessionLV),"")</f>
        <v/>
      </c>
      <c r="H549" s="41" t="str">
        <f t="shared" si="36"/>
        <v>武器C516</v>
      </c>
    </row>
    <row r="550" spans="3:8" ht="15.75" x14ac:dyDescent="0.3">
      <c r="C550" t="s">
        <v>673</v>
      </c>
      <c r="D550">
        <f t="shared" si="33"/>
        <v>28</v>
      </c>
      <c r="E550" s="41" t="str">
        <f t="shared" si="34"/>
        <v>僧侣</v>
      </c>
      <c r="F550" s="42" t="str">
        <f t="shared" si="35"/>
        <v>僧侣28</v>
      </c>
      <c r="G550" t="str">
        <f ca="1">IF(F550=Player&amp;ProfessionLV,COUNTIF(F$7:F550,Player&amp;ProfessionLV),"")</f>
        <v/>
      </c>
      <c r="H550" s="41" t="str">
        <f t="shared" si="36"/>
        <v>武器C517</v>
      </c>
    </row>
    <row r="551" spans="3:8" ht="15.75" x14ac:dyDescent="0.3">
      <c r="C551" t="s">
        <v>674</v>
      </c>
      <c r="D551">
        <f t="shared" si="33"/>
        <v>28</v>
      </c>
      <c r="E551" s="41" t="str">
        <f t="shared" si="34"/>
        <v>舞师</v>
      </c>
      <c r="F551" s="42" t="str">
        <f t="shared" si="35"/>
        <v>舞师28</v>
      </c>
      <c r="G551" t="str">
        <f ca="1">IF(F551=Player&amp;ProfessionLV,COUNTIF(F$7:F551,Player&amp;ProfessionLV),"")</f>
        <v/>
      </c>
      <c r="H551" s="41" t="str">
        <f t="shared" si="36"/>
        <v>武器C518</v>
      </c>
    </row>
    <row r="552" spans="3:8" ht="15.75" x14ac:dyDescent="0.3">
      <c r="C552" t="s">
        <v>675</v>
      </c>
      <c r="D552">
        <f t="shared" si="33"/>
        <v>28</v>
      </c>
      <c r="E552" s="41" t="str">
        <f t="shared" si="34"/>
        <v>盗贼</v>
      </c>
      <c r="F552" s="42" t="str">
        <f t="shared" si="35"/>
        <v>盗贼28</v>
      </c>
      <c r="G552" t="str">
        <f ca="1">IF(F552=Player&amp;ProfessionLV,COUNTIF(F$7:F552,Player&amp;ProfessionLV),"")</f>
        <v/>
      </c>
      <c r="H552" s="41" t="str">
        <f t="shared" si="36"/>
        <v>武器C519</v>
      </c>
    </row>
    <row r="553" spans="3:8" ht="15.75" x14ac:dyDescent="0.3">
      <c r="C553" t="s">
        <v>676</v>
      </c>
      <c r="D553">
        <f t="shared" si="33"/>
        <v>28</v>
      </c>
      <c r="E553" s="41" t="str">
        <f t="shared" si="34"/>
        <v>养羊师</v>
      </c>
      <c r="F553" s="42" t="str">
        <f t="shared" si="35"/>
        <v>养羊师28</v>
      </c>
      <c r="G553" t="str">
        <f ca="1">IF(F553=Player&amp;ProfessionLV,COUNTIF(F$7:F553,Player&amp;ProfessionLV),"")</f>
        <v/>
      </c>
      <c r="H553" s="41" t="str">
        <f t="shared" si="36"/>
        <v>武器C520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P162"/>
  <sheetViews>
    <sheetView workbookViewId="0">
      <selection activeCell="H7" sqref="H7"/>
    </sheetView>
  </sheetViews>
  <sheetFormatPr defaultRowHeight="12.75" x14ac:dyDescent="0.2"/>
  <cols>
    <col min="1" max="3" width="9" style="1"/>
    <col min="4" max="4" width="23" style="1" customWidth="1"/>
    <col min="5" max="6" width="9" style="1"/>
    <col min="7" max="7" width="12" style="1" customWidth="1"/>
    <col min="8" max="16384" width="9" style="1"/>
  </cols>
  <sheetData>
    <row r="1" spans="2:16" ht="13.5" thickBot="1" x14ac:dyDescent="0.25"/>
    <row r="2" spans="2:16" x14ac:dyDescent="0.2">
      <c r="B2" s="45" t="s">
        <v>867</v>
      </c>
      <c r="C2" s="46" t="s">
        <v>869</v>
      </c>
      <c r="D2" s="46" t="s">
        <v>870</v>
      </c>
      <c r="E2" s="46" t="s">
        <v>719</v>
      </c>
      <c r="F2" s="46" t="s">
        <v>720</v>
      </c>
      <c r="G2" s="47" t="s">
        <v>868</v>
      </c>
      <c r="H2" s="48"/>
      <c r="I2" s="49"/>
      <c r="K2" s="5" t="s">
        <v>725</v>
      </c>
      <c r="L2" s="8" t="s">
        <v>726</v>
      </c>
      <c r="M2" s="38"/>
    </row>
    <row r="3" spans="2:16" x14ac:dyDescent="0.2">
      <c r="B3" s="19" t="s">
        <v>718</v>
      </c>
      <c r="C3" s="10">
        <v>20</v>
      </c>
      <c r="D3" s="10" t="s">
        <v>871</v>
      </c>
      <c r="E3" s="101" t="s">
        <v>1803</v>
      </c>
      <c r="F3" s="10">
        <v>1</v>
      </c>
      <c r="G3" s="10" t="str">
        <f>E3&amp;F3</f>
        <v>战士1</v>
      </c>
      <c r="H3" s="10">
        <f ca="1">IF(OR(G3=Player&amp;ProfessionLV,E3=""),COUNTIF(G$3:G3,Player&amp;ProfessionLV)+COUNTIF(E$3:E3,""),"")</f>
        <v>1</v>
      </c>
      <c r="I3" s="11" t="str">
        <f>B3</f>
        <v>武器A1</v>
      </c>
      <c r="K3" s="9">
        <v>0</v>
      </c>
      <c r="L3" s="53" t="s">
        <v>1355</v>
      </c>
      <c r="O3" s="1">
        <v>1</v>
      </c>
      <c r="P3" s="1">
        <f>COUNTIF(O$3:O$15,"")+COUNTIF(O$3:O$15,"")</f>
        <v>4</v>
      </c>
    </row>
    <row r="4" spans="2:16" ht="14.25" x14ac:dyDescent="0.2">
      <c r="B4" s="19" t="s">
        <v>682</v>
      </c>
      <c r="C4" s="10">
        <f>C3+1</f>
        <v>21</v>
      </c>
      <c r="D4" s="10" t="s">
        <v>872</v>
      </c>
      <c r="E4" s="101" t="s">
        <v>1804</v>
      </c>
      <c r="F4" s="10">
        <v>1</v>
      </c>
      <c r="G4" s="10" t="str">
        <f t="shared" ref="G4:G67" si="0">E4&amp;F4</f>
        <v>武斗家1</v>
      </c>
      <c r="H4" s="10" t="str">
        <f ca="1">IF(OR(G4=Player&amp;ProfessionLV,E4=""),COUNTIF(G$3:G4,Player&amp;ProfessionLV)+COUNTIF(E$3:E4,""),"")</f>
        <v/>
      </c>
      <c r="I4" s="11" t="str">
        <f t="shared" ref="I4:I67" si="1">B4</f>
        <v>武器A2</v>
      </c>
      <c r="K4" s="19">
        <v>1</v>
      </c>
      <c r="L4" s="11" t="str">
        <f t="shared" ref="L4:L23" ca="1" si="2">IF(ISNA(VLOOKUP(K4,weapon1,2,FALSE)),"",VLOOKUP(K4,weapon1,2,FALSE))</f>
        <v>武器A1</v>
      </c>
      <c r="P4" s="1">
        <f>COUNTIF(O$3:O$15,"")+COUNTIF(O$3:O$15,"")</f>
        <v>4</v>
      </c>
    </row>
    <row r="5" spans="2:16" ht="14.25" x14ac:dyDescent="0.2">
      <c r="B5" s="19" t="s">
        <v>683</v>
      </c>
      <c r="C5" s="10">
        <f t="shared" ref="C5:C68" si="3">C4+1</f>
        <v>22</v>
      </c>
      <c r="D5" s="10" t="s">
        <v>873</v>
      </c>
      <c r="E5" s="102" t="str">
        <f>""</f>
        <v/>
      </c>
      <c r="F5" s="10">
        <v>1</v>
      </c>
      <c r="G5" s="10" t="str">
        <f t="shared" si="0"/>
        <v>1</v>
      </c>
      <c r="H5" s="10">
        <f ca="1">IF(OR(G5=Player&amp;ProfessionLV,E5=""),COUNTIF(G$3:G5,Player&amp;ProfessionLV)+COUNTIF(E$3:E5,""),"")</f>
        <v>2</v>
      </c>
      <c r="I5" s="11" t="str">
        <f t="shared" si="1"/>
        <v>武器A3</v>
      </c>
      <c r="K5" s="19">
        <v>2</v>
      </c>
      <c r="L5" s="11" t="str">
        <f t="shared" ca="1" si="2"/>
        <v>武器A3</v>
      </c>
      <c r="P5" s="1">
        <f t="shared" ref="P5:P15" si="4">COUNTIF(O$3:O$15,"1")</f>
        <v>4</v>
      </c>
    </row>
    <row r="6" spans="2:16" ht="14.25" x14ac:dyDescent="0.2">
      <c r="B6" s="19" t="s">
        <v>684</v>
      </c>
      <c r="C6" s="10">
        <f t="shared" si="3"/>
        <v>23</v>
      </c>
      <c r="D6" s="10" t="s">
        <v>874</v>
      </c>
      <c r="E6" s="102" t="s">
        <v>701</v>
      </c>
      <c r="F6" s="10">
        <v>1</v>
      </c>
      <c r="G6" s="10" t="str">
        <f t="shared" si="0"/>
        <v>僧侣1</v>
      </c>
      <c r="H6" s="10" t="str">
        <f ca="1">IF(OR(G6=Player&amp;ProfessionLV,E6=""),COUNTIF(G$3:G6,Player&amp;ProfessionLV)+COUNTIF(E$3:E6,""),"")</f>
        <v/>
      </c>
      <c r="I6" s="11" t="str">
        <f t="shared" si="1"/>
        <v>武器A4</v>
      </c>
      <c r="K6" s="19">
        <v>3</v>
      </c>
      <c r="L6" s="11" t="str">
        <f t="shared" ca="1" si="2"/>
        <v>武器B3</v>
      </c>
      <c r="O6" s="1">
        <v>1</v>
      </c>
      <c r="P6" s="1">
        <f t="shared" si="4"/>
        <v>4</v>
      </c>
    </row>
    <row r="7" spans="2:16" ht="14.25" x14ac:dyDescent="0.2">
      <c r="B7" s="19" t="s">
        <v>685</v>
      </c>
      <c r="C7" s="10">
        <f t="shared" si="3"/>
        <v>24</v>
      </c>
      <c r="D7" s="10" t="s">
        <v>875</v>
      </c>
      <c r="E7" s="102" t="s">
        <v>702</v>
      </c>
      <c r="F7" s="10">
        <v>1</v>
      </c>
      <c r="G7" s="10" t="str">
        <f t="shared" si="0"/>
        <v>舞师1</v>
      </c>
      <c r="H7" s="10" t="str">
        <f ca="1">IF(OR(G7=Player&amp;ProfessionLV,E7=""),COUNTIF(G$3:G7,Player&amp;ProfessionLV)+COUNTIF(E$3:E7,""),"")</f>
        <v/>
      </c>
      <c r="I7" s="11" t="str">
        <f t="shared" si="1"/>
        <v>武器A5</v>
      </c>
      <c r="K7" s="19">
        <v>4</v>
      </c>
      <c r="L7" s="11" t="str">
        <f t="shared" ca="1" si="2"/>
        <v>武器C3</v>
      </c>
      <c r="O7" s="1">
        <v>1</v>
      </c>
      <c r="P7" s="1">
        <f t="shared" si="4"/>
        <v>4</v>
      </c>
    </row>
    <row r="8" spans="2:16" ht="14.25" x14ac:dyDescent="0.2">
      <c r="B8" s="19" t="s">
        <v>686</v>
      </c>
      <c r="C8" s="10">
        <f t="shared" si="3"/>
        <v>25</v>
      </c>
      <c r="D8" s="10" t="s">
        <v>876</v>
      </c>
      <c r="E8" s="102" t="s">
        <v>703</v>
      </c>
      <c r="F8" s="10">
        <v>1</v>
      </c>
      <c r="G8" s="10" t="str">
        <f t="shared" si="0"/>
        <v>盗贼1</v>
      </c>
      <c r="H8" s="10" t="str">
        <f ca="1">IF(OR(G8=Player&amp;ProfessionLV,E8=""),COUNTIF(G$3:G8,Player&amp;ProfessionLV)+COUNTIF(E$3:E8,""),"")</f>
        <v/>
      </c>
      <c r="I8" s="11" t="str">
        <f t="shared" si="1"/>
        <v>武器A6</v>
      </c>
      <c r="K8" s="19">
        <v>5</v>
      </c>
      <c r="L8" s="11" t="str">
        <f t="shared" ca="1" si="2"/>
        <v>武器D3</v>
      </c>
      <c r="O8" s="1">
        <v>1</v>
      </c>
      <c r="P8" s="1">
        <f t="shared" si="4"/>
        <v>4</v>
      </c>
    </row>
    <row r="9" spans="2:16" ht="14.25" x14ac:dyDescent="0.2">
      <c r="B9" s="19" t="s">
        <v>687</v>
      </c>
      <c r="C9" s="10">
        <f t="shared" si="3"/>
        <v>26</v>
      </c>
      <c r="D9" s="10" t="s">
        <v>877</v>
      </c>
      <c r="E9" s="102" t="s">
        <v>704</v>
      </c>
      <c r="F9" s="10">
        <v>1</v>
      </c>
      <c r="G9" s="10" t="str">
        <f t="shared" si="0"/>
        <v>养羊师1</v>
      </c>
      <c r="H9" s="10" t="str">
        <f ca="1">IF(OR(G9=Player&amp;ProfessionLV,E9=""),COUNTIF(G$3:G9,Player&amp;ProfessionLV)+COUNTIF(E$3:E9,""),"")</f>
        <v/>
      </c>
      <c r="I9" s="11" t="str">
        <f t="shared" si="1"/>
        <v>武器A7</v>
      </c>
      <c r="K9" s="19">
        <v>6</v>
      </c>
      <c r="L9" s="11" t="str">
        <f t="shared" ca="1" si="2"/>
        <v>武器F3</v>
      </c>
      <c r="O9" s="1">
        <v>7</v>
      </c>
      <c r="P9" s="1">
        <f t="shared" si="4"/>
        <v>4</v>
      </c>
    </row>
    <row r="10" spans="2:16" ht="14.25" x14ac:dyDescent="0.2">
      <c r="B10" s="19" t="s">
        <v>688</v>
      </c>
      <c r="C10" s="10">
        <f t="shared" si="3"/>
        <v>27</v>
      </c>
      <c r="D10" s="10" t="s">
        <v>878</v>
      </c>
      <c r="E10" s="102" t="s">
        <v>705</v>
      </c>
      <c r="F10" s="10">
        <v>1</v>
      </c>
      <c r="G10" s="10" t="str">
        <f t="shared" si="0"/>
        <v>吟游诗人1</v>
      </c>
      <c r="H10" s="10" t="str">
        <f ca="1">IF(OR(G10=Player&amp;ProfessionLV,E10=""),COUNTIF(G$3:G10,Player&amp;ProfessionLV)+COUNTIF(E$3:E10,""),"")</f>
        <v/>
      </c>
      <c r="I10" s="11" t="str">
        <f t="shared" si="1"/>
        <v>武器A8</v>
      </c>
      <c r="K10" s="19">
        <v>7</v>
      </c>
      <c r="L10" s="11" t="str">
        <f t="shared" ca="1" si="2"/>
        <v>武器G3</v>
      </c>
      <c r="O10" s="1">
        <v>8</v>
      </c>
      <c r="P10" s="1">
        <f t="shared" si="4"/>
        <v>4</v>
      </c>
    </row>
    <row r="11" spans="2:16" ht="14.25" x14ac:dyDescent="0.2">
      <c r="B11" s="19" t="s">
        <v>689</v>
      </c>
      <c r="C11" s="10">
        <f t="shared" si="3"/>
        <v>28</v>
      </c>
      <c r="D11" s="10" t="s">
        <v>879</v>
      </c>
      <c r="E11" s="102" t="s">
        <v>706</v>
      </c>
      <c r="F11" s="10">
        <v>1</v>
      </c>
      <c r="G11" s="10" t="str">
        <f t="shared" si="0"/>
        <v>滑稽师1</v>
      </c>
      <c r="H11" s="10" t="str">
        <f ca="1">IF(OR(G11=Player&amp;ProfessionLV,E11=""),COUNTIF(G$3:G11,Player&amp;ProfessionLV)+COUNTIF(E$3:E11,""),"")</f>
        <v/>
      </c>
      <c r="I11" s="11" t="str">
        <f t="shared" si="1"/>
        <v>武器A9</v>
      </c>
      <c r="K11" s="19">
        <v>8</v>
      </c>
      <c r="L11" s="11" t="str">
        <f t="shared" ca="1" si="2"/>
        <v>武器H3</v>
      </c>
      <c r="O11" s="1">
        <v>9</v>
      </c>
      <c r="P11" s="1">
        <f t="shared" si="4"/>
        <v>4</v>
      </c>
    </row>
    <row r="12" spans="2:16" ht="14.25" x14ac:dyDescent="0.2">
      <c r="B12" s="19" t="s">
        <v>690</v>
      </c>
      <c r="C12" s="10">
        <f t="shared" si="3"/>
        <v>29</v>
      </c>
      <c r="D12" s="10" t="s">
        <v>880</v>
      </c>
      <c r="E12" s="102" t="s">
        <v>707</v>
      </c>
      <c r="F12" s="10">
        <v>1</v>
      </c>
      <c r="G12" s="10" t="str">
        <f t="shared" si="0"/>
        <v>水手1</v>
      </c>
      <c r="H12" s="10" t="str">
        <f ca="1">IF(OR(G12=Player&amp;ProfessionLV,E12=""),COUNTIF(G$3:G12,Player&amp;ProfessionLV)+COUNTIF(E$3:E12,""),"")</f>
        <v/>
      </c>
      <c r="I12" s="11" t="str">
        <f t="shared" si="1"/>
        <v>武器A10</v>
      </c>
      <c r="K12" s="19">
        <v>9</v>
      </c>
      <c r="L12" s="11" t="str">
        <f t="shared" ca="1" si="2"/>
        <v>武器H23</v>
      </c>
      <c r="O12" s="1">
        <v>10</v>
      </c>
      <c r="P12" s="1">
        <f t="shared" si="4"/>
        <v>4</v>
      </c>
    </row>
    <row r="13" spans="2:16" ht="14.25" x14ac:dyDescent="0.2">
      <c r="B13" s="19" t="s">
        <v>691</v>
      </c>
      <c r="C13" s="10">
        <f t="shared" si="3"/>
        <v>30</v>
      </c>
      <c r="D13" s="10" t="s">
        <v>881</v>
      </c>
      <c r="E13" s="102" t="s">
        <v>708</v>
      </c>
      <c r="F13" s="10">
        <v>1</v>
      </c>
      <c r="G13" s="10" t="str">
        <f t="shared" si="0"/>
        <v>战斗大师1</v>
      </c>
      <c r="H13" s="10" t="str">
        <f ca="1">IF(OR(G13=Player&amp;ProfessionLV,E13=""),COUNTIF(G$3:G13,Player&amp;ProfessionLV)+COUNTIF(E$3:E13,""),"")</f>
        <v/>
      </c>
      <c r="I13" s="11" t="str">
        <f t="shared" si="1"/>
        <v>武器A11</v>
      </c>
      <c r="K13" s="19">
        <v>10</v>
      </c>
      <c r="L13" s="11" t="str">
        <f t="shared" ca="1" si="2"/>
        <v/>
      </c>
      <c r="O13" s="1">
        <v>11</v>
      </c>
      <c r="P13" s="1">
        <f t="shared" si="4"/>
        <v>4</v>
      </c>
    </row>
    <row r="14" spans="2:16" ht="14.25" x14ac:dyDescent="0.2">
      <c r="B14" s="19" t="s">
        <v>692</v>
      </c>
      <c r="C14" s="10">
        <f t="shared" si="3"/>
        <v>31</v>
      </c>
      <c r="D14" s="10" t="s">
        <v>882</v>
      </c>
      <c r="E14" s="102" t="s">
        <v>709</v>
      </c>
      <c r="F14" s="10">
        <v>1</v>
      </c>
      <c r="G14" s="10" t="str">
        <f t="shared" si="0"/>
        <v>魔法战士1</v>
      </c>
      <c r="H14" s="10" t="str">
        <f ca="1">IF(OR(G14=Player&amp;ProfessionLV,E14=""),COUNTIF(G$3:G14,Player&amp;ProfessionLV)+COUNTIF(E$3:E14,""),"")</f>
        <v/>
      </c>
      <c r="I14" s="11" t="str">
        <f t="shared" si="1"/>
        <v>武器A12</v>
      </c>
      <c r="K14" s="19">
        <v>11</v>
      </c>
      <c r="L14" s="11" t="str">
        <f t="shared" ca="1" si="2"/>
        <v/>
      </c>
      <c r="O14" s="1">
        <v>12</v>
      </c>
      <c r="P14" s="1">
        <f t="shared" si="4"/>
        <v>4</v>
      </c>
    </row>
    <row r="15" spans="2:16" ht="14.25" x14ac:dyDescent="0.2">
      <c r="B15" s="19" t="s">
        <v>693</v>
      </c>
      <c r="C15" s="10">
        <f t="shared" si="3"/>
        <v>32</v>
      </c>
      <c r="D15" s="10" t="s">
        <v>883</v>
      </c>
      <c r="E15" s="102" t="s">
        <v>710</v>
      </c>
      <c r="F15" s="10">
        <v>1</v>
      </c>
      <c r="G15" s="10" t="str">
        <f t="shared" si="0"/>
        <v>圣骑士1</v>
      </c>
      <c r="H15" s="10" t="str">
        <f ca="1">IF(OR(G15=Player&amp;ProfessionLV,E15=""),COUNTIF(G$3:G15,Player&amp;ProfessionLV)+COUNTIF(E$3:E15,""),"")</f>
        <v/>
      </c>
      <c r="I15" s="11" t="str">
        <f t="shared" si="1"/>
        <v>武器A13</v>
      </c>
      <c r="K15" s="19">
        <v>12</v>
      </c>
      <c r="L15" s="11" t="str">
        <f t="shared" ca="1" si="2"/>
        <v/>
      </c>
      <c r="O15" s="1">
        <v>13</v>
      </c>
      <c r="P15" s="1">
        <f t="shared" si="4"/>
        <v>4</v>
      </c>
    </row>
    <row r="16" spans="2:16" ht="14.25" x14ac:dyDescent="0.2">
      <c r="B16" s="19" t="s">
        <v>694</v>
      </c>
      <c r="C16" s="10">
        <f t="shared" si="3"/>
        <v>33</v>
      </c>
      <c r="D16" s="10" t="s">
        <v>884</v>
      </c>
      <c r="E16" s="102" t="s">
        <v>711</v>
      </c>
      <c r="F16" s="10">
        <v>1</v>
      </c>
      <c r="G16" s="10" t="str">
        <f t="shared" si="0"/>
        <v>贤者1</v>
      </c>
      <c r="H16" s="10" t="str">
        <f ca="1">IF(OR(G16=Player&amp;ProfessionLV,E16=""),COUNTIF(G$3:G16,Player&amp;ProfessionLV)+COUNTIF(E$3:E16,""),"")</f>
        <v/>
      </c>
      <c r="I16" s="11" t="str">
        <f t="shared" si="1"/>
        <v>武器A14</v>
      </c>
      <c r="K16" s="19">
        <v>13</v>
      </c>
      <c r="L16" s="11" t="str">
        <f t="shared" ca="1" si="2"/>
        <v/>
      </c>
    </row>
    <row r="17" spans="2:12" ht="14.25" x14ac:dyDescent="0.2">
      <c r="B17" s="19" t="s">
        <v>695</v>
      </c>
      <c r="C17" s="10">
        <f t="shared" si="3"/>
        <v>34</v>
      </c>
      <c r="D17" s="10" t="s">
        <v>885</v>
      </c>
      <c r="E17" s="102" t="s">
        <v>712</v>
      </c>
      <c r="F17" s="10">
        <v>1</v>
      </c>
      <c r="G17" s="10" t="str">
        <f t="shared" si="0"/>
        <v>魔物猎人1</v>
      </c>
      <c r="H17" s="10" t="str">
        <f ca="1">IF(OR(G17=Player&amp;ProfessionLV,E17=""),COUNTIF(G$3:G17,Player&amp;ProfessionLV)+COUNTIF(E$3:E17,""),"")</f>
        <v/>
      </c>
      <c r="I17" s="11" t="str">
        <f t="shared" si="1"/>
        <v>武器A15</v>
      </c>
      <c r="K17" s="19">
        <v>14</v>
      </c>
      <c r="L17" s="11" t="str">
        <f t="shared" ca="1" si="2"/>
        <v/>
      </c>
    </row>
    <row r="18" spans="2:12" ht="14.25" x14ac:dyDescent="0.2">
      <c r="B18" s="19" t="s">
        <v>696</v>
      </c>
      <c r="C18" s="10">
        <f t="shared" si="3"/>
        <v>35</v>
      </c>
      <c r="D18" s="10" t="s">
        <v>886</v>
      </c>
      <c r="E18" s="102" t="s">
        <v>713</v>
      </c>
      <c r="F18" s="10">
        <v>1</v>
      </c>
      <c r="G18" s="10" t="str">
        <f t="shared" si="0"/>
        <v>海贼1</v>
      </c>
      <c r="H18" s="10" t="str">
        <f ca="1">IF(OR(G18=Player&amp;ProfessionLV,E18=""),COUNTIF(G$3:G18,Player&amp;ProfessionLV)+COUNTIF(E$3:E18,""),"")</f>
        <v/>
      </c>
      <c r="I18" s="11" t="str">
        <f t="shared" si="1"/>
        <v>武器A16</v>
      </c>
      <c r="K18" s="19">
        <v>15</v>
      </c>
      <c r="L18" s="11" t="str">
        <f t="shared" ca="1" si="2"/>
        <v/>
      </c>
    </row>
    <row r="19" spans="2:12" ht="14.25" x14ac:dyDescent="0.2">
      <c r="B19" s="19" t="s">
        <v>721</v>
      </c>
      <c r="C19" s="10">
        <f t="shared" si="3"/>
        <v>36</v>
      </c>
      <c r="D19" s="10" t="s">
        <v>887</v>
      </c>
      <c r="E19" s="102" t="s">
        <v>714</v>
      </c>
      <c r="F19" s="10">
        <v>1</v>
      </c>
      <c r="G19" s="10" t="str">
        <f t="shared" si="0"/>
        <v>超级明星1</v>
      </c>
      <c r="H19" s="10" t="str">
        <f ca="1">IF(OR(G19=Player&amp;ProfessionLV,E19=""),COUNTIF(G$3:G19,Player&amp;ProfessionLV)+COUNTIF(E$3:E19,""),"")</f>
        <v/>
      </c>
      <c r="I19" s="11" t="str">
        <f t="shared" si="1"/>
        <v>武器A17</v>
      </c>
      <c r="K19" s="19">
        <v>16</v>
      </c>
      <c r="L19" s="11" t="str">
        <f t="shared" ca="1" si="2"/>
        <v/>
      </c>
    </row>
    <row r="20" spans="2:12" ht="14.25" x14ac:dyDescent="0.2">
      <c r="B20" s="19" t="s">
        <v>722</v>
      </c>
      <c r="C20" s="10">
        <f t="shared" si="3"/>
        <v>37</v>
      </c>
      <c r="D20" s="10" t="s">
        <v>888</v>
      </c>
      <c r="E20" s="102" t="s">
        <v>715</v>
      </c>
      <c r="F20" s="10">
        <v>1</v>
      </c>
      <c r="G20" s="10" t="str">
        <f t="shared" si="0"/>
        <v>天地雷鳴士1</v>
      </c>
      <c r="H20" s="10" t="str">
        <f ca="1">IF(OR(G20=Player&amp;ProfessionLV,E20=""),COUNTIF(G$3:G20,Player&amp;ProfessionLV)+COUNTIF(E$3:E20,""),"")</f>
        <v/>
      </c>
      <c r="I20" s="11" t="str">
        <f t="shared" si="1"/>
        <v>武器A18</v>
      </c>
      <c r="K20" s="19">
        <v>17</v>
      </c>
      <c r="L20" s="11" t="str">
        <f t="shared" ca="1" si="2"/>
        <v/>
      </c>
    </row>
    <row r="21" spans="2:12" ht="14.25" x14ac:dyDescent="0.2">
      <c r="B21" s="19" t="s">
        <v>723</v>
      </c>
      <c r="C21" s="10">
        <f t="shared" si="3"/>
        <v>38</v>
      </c>
      <c r="D21" s="10" t="s">
        <v>889</v>
      </c>
      <c r="E21" s="102" t="s">
        <v>716</v>
      </c>
      <c r="F21" s="10">
        <v>1</v>
      </c>
      <c r="G21" s="10" t="str">
        <f t="shared" si="0"/>
        <v>神之手1</v>
      </c>
      <c r="H21" s="10" t="str">
        <f ca="1">IF(OR(G21=Player&amp;ProfessionLV,E21=""),COUNTIF(G$3:G21,Player&amp;ProfessionLV)+COUNTIF(E$3:E21,""),"")</f>
        <v/>
      </c>
      <c r="I21" s="11" t="str">
        <f t="shared" si="1"/>
        <v>武器A19</v>
      </c>
      <c r="K21" s="19">
        <v>18</v>
      </c>
      <c r="L21" s="11" t="str">
        <f t="shared" ca="1" si="2"/>
        <v/>
      </c>
    </row>
    <row r="22" spans="2:12" ht="14.25" x14ac:dyDescent="0.2">
      <c r="B22" s="19" t="s">
        <v>724</v>
      </c>
      <c r="C22" s="10">
        <f t="shared" si="3"/>
        <v>39</v>
      </c>
      <c r="D22" s="10" t="s">
        <v>890</v>
      </c>
      <c r="E22" s="102" t="s">
        <v>717</v>
      </c>
      <c r="F22" s="10">
        <v>1</v>
      </c>
      <c r="G22" s="10" t="str">
        <f t="shared" si="0"/>
        <v>勇者1</v>
      </c>
      <c r="H22" s="10" t="str">
        <f ca="1">IF(OR(G22=Player&amp;ProfessionLV,E22=""),COUNTIF(G$3:G22,Player&amp;ProfessionLV)+COUNTIF(E$3:E22,""),"")</f>
        <v/>
      </c>
      <c r="I22" s="11" t="str">
        <f t="shared" si="1"/>
        <v>武器A20</v>
      </c>
      <c r="K22" s="19">
        <v>19</v>
      </c>
      <c r="L22" s="11" t="str">
        <f t="shared" ca="1" si="2"/>
        <v/>
      </c>
    </row>
    <row r="23" spans="2:12" ht="13.5" thickBot="1" x14ac:dyDescent="0.25">
      <c r="B23" s="19" t="s">
        <v>727</v>
      </c>
      <c r="C23" s="10">
        <f t="shared" si="3"/>
        <v>40</v>
      </c>
      <c r="D23" s="10" t="s">
        <v>891</v>
      </c>
      <c r="E23" s="102" t="str">
        <f>E3</f>
        <v>战士</v>
      </c>
      <c r="F23" s="10">
        <f>F3+1</f>
        <v>2</v>
      </c>
      <c r="G23" s="10" t="str">
        <f t="shared" si="0"/>
        <v>战士2</v>
      </c>
      <c r="H23" s="10" t="str">
        <f ca="1">IF(OR(G23=Player&amp;ProfessionLV,E23=""),COUNTIF(G$3:G23,Player&amp;ProfessionLV)+COUNTIF(E$3:E23,""),"")</f>
        <v/>
      </c>
      <c r="I23" s="11" t="str">
        <f t="shared" si="1"/>
        <v>武器B1</v>
      </c>
      <c r="K23" s="20">
        <v>20</v>
      </c>
      <c r="L23" s="14" t="str">
        <f t="shared" ca="1" si="2"/>
        <v/>
      </c>
    </row>
    <row r="24" spans="2:12" ht="14.25" x14ac:dyDescent="0.2">
      <c r="B24" s="19" t="s">
        <v>728</v>
      </c>
      <c r="C24" s="10">
        <f t="shared" si="3"/>
        <v>41</v>
      </c>
      <c r="D24" s="10" t="s">
        <v>892</v>
      </c>
      <c r="E24" s="102" t="str">
        <f t="shared" ref="E24:E87" si="5">E4</f>
        <v>武斗家</v>
      </c>
      <c r="F24" s="10">
        <f t="shared" ref="F24:F87" si="6">F4+1</f>
        <v>2</v>
      </c>
      <c r="G24" s="10" t="str">
        <f t="shared" si="0"/>
        <v>武斗家2</v>
      </c>
      <c r="H24" s="10" t="str">
        <f ca="1">IF(OR(G24=Player&amp;ProfessionLV,E24=""),COUNTIF(G$3:G24,Player&amp;ProfessionLV)+COUNTIF(E$3:E24,""),"")</f>
        <v/>
      </c>
      <c r="I24" s="11" t="str">
        <f t="shared" si="1"/>
        <v>武器B2</v>
      </c>
    </row>
    <row r="25" spans="2:12" ht="14.25" x14ac:dyDescent="0.2">
      <c r="B25" s="19" t="s">
        <v>729</v>
      </c>
      <c r="C25" s="10">
        <f t="shared" si="3"/>
        <v>42</v>
      </c>
      <c r="D25" s="10" t="s">
        <v>893</v>
      </c>
      <c r="E25" s="102" t="str">
        <f t="shared" si="5"/>
        <v/>
      </c>
      <c r="F25" s="10">
        <f t="shared" si="6"/>
        <v>2</v>
      </c>
      <c r="G25" s="10" t="str">
        <f t="shared" si="0"/>
        <v>2</v>
      </c>
      <c r="H25" s="10">
        <f ca="1">IF(OR(G25=Player&amp;ProfessionLV,E25=""),COUNTIF(G$3:G25,Player&amp;ProfessionLV)+COUNTIF(E$3:E25,""),"")</f>
        <v>3</v>
      </c>
      <c r="I25" s="11" t="str">
        <f t="shared" si="1"/>
        <v>武器B3</v>
      </c>
    </row>
    <row r="26" spans="2:12" ht="14.25" x14ac:dyDescent="0.2">
      <c r="B26" s="19" t="s">
        <v>730</v>
      </c>
      <c r="C26" s="10">
        <f t="shared" si="3"/>
        <v>43</v>
      </c>
      <c r="D26" s="10" t="s">
        <v>894</v>
      </c>
      <c r="E26" s="102" t="str">
        <f t="shared" si="5"/>
        <v>僧侣</v>
      </c>
      <c r="F26" s="10">
        <f t="shared" si="6"/>
        <v>2</v>
      </c>
      <c r="G26" s="10" t="str">
        <f t="shared" si="0"/>
        <v>僧侣2</v>
      </c>
      <c r="H26" s="10" t="str">
        <f ca="1">IF(OR(G26=Player&amp;ProfessionLV,E26=""),COUNTIF(G$3:G26,Player&amp;ProfessionLV)+COUNTIF(E$3:E26,""),"")</f>
        <v/>
      </c>
      <c r="I26" s="11" t="str">
        <f t="shared" si="1"/>
        <v>武器B4</v>
      </c>
    </row>
    <row r="27" spans="2:12" ht="14.25" x14ac:dyDescent="0.2">
      <c r="B27" s="19" t="s">
        <v>731</v>
      </c>
      <c r="C27" s="10">
        <f t="shared" si="3"/>
        <v>44</v>
      </c>
      <c r="D27" s="10" t="s">
        <v>895</v>
      </c>
      <c r="E27" s="102" t="str">
        <f t="shared" si="5"/>
        <v>舞师</v>
      </c>
      <c r="F27" s="10">
        <f t="shared" si="6"/>
        <v>2</v>
      </c>
      <c r="G27" s="10" t="str">
        <f t="shared" si="0"/>
        <v>舞师2</v>
      </c>
      <c r="H27" s="10" t="str">
        <f ca="1">IF(OR(G27=Player&amp;ProfessionLV,E27=""),COUNTIF(G$3:G27,Player&amp;ProfessionLV)+COUNTIF(E$3:E27,""),"")</f>
        <v/>
      </c>
      <c r="I27" s="11" t="str">
        <f t="shared" si="1"/>
        <v>武器B5</v>
      </c>
    </row>
    <row r="28" spans="2:12" ht="14.25" x14ac:dyDescent="0.2">
      <c r="B28" s="19" t="s">
        <v>732</v>
      </c>
      <c r="C28" s="10">
        <f t="shared" si="3"/>
        <v>45</v>
      </c>
      <c r="D28" s="10" t="s">
        <v>896</v>
      </c>
      <c r="E28" s="102" t="str">
        <f t="shared" si="5"/>
        <v>盗贼</v>
      </c>
      <c r="F28" s="10">
        <f t="shared" si="6"/>
        <v>2</v>
      </c>
      <c r="G28" s="10" t="str">
        <f t="shared" si="0"/>
        <v>盗贼2</v>
      </c>
      <c r="H28" s="10" t="str">
        <f ca="1">IF(OR(G28=Player&amp;ProfessionLV,E28=""),COUNTIF(G$3:G28,Player&amp;ProfessionLV)+COUNTIF(E$3:E28,""),"")</f>
        <v/>
      </c>
      <c r="I28" s="11" t="str">
        <f t="shared" si="1"/>
        <v>武器B6</v>
      </c>
    </row>
    <row r="29" spans="2:12" ht="14.25" x14ac:dyDescent="0.2">
      <c r="B29" s="19" t="s">
        <v>733</v>
      </c>
      <c r="C29" s="10">
        <f t="shared" si="3"/>
        <v>46</v>
      </c>
      <c r="D29" s="10" t="s">
        <v>897</v>
      </c>
      <c r="E29" s="102" t="str">
        <f t="shared" si="5"/>
        <v>养羊师</v>
      </c>
      <c r="F29" s="10">
        <f t="shared" si="6"/>
        <v>2</v>
      </c>
      <c r="G29" s="10" t="str">
        <f t="shared" si="0"/>
        <v>养羊师2</v>
      </c>
      <c r="H29" s="10" t="str">
        <f ca="1">IF(OR(G29=Player&amp;ProfessionLV,E29=""),COUNTIF(G$3:G29,Player&amp;ProfessionLV)+COUNTIF(E$3:E29,""),"")</f>
        <v/>
      </c>
      <c r="I29" s="11" t="str">
        <f t="shared" si="1"/>
        <v>武器B7</v>
      </c>
    </row>
    <row r="30" spans="2:12" ht="14.25" x14ac:dyDescent="0.2">
      <c r="B30" s="19" t="s">
        <v>734</v>
      </c>
      <c r="C30" s="10">
        <f t="shared" si="3"/>
        <v>47</v>
      </c>
      <c r="D30" s="10" t="s">
        <v>898</v>
      </c>
      <c r="E30" s="102" t="str">
        <f t="shared" si="5"/>
        <v>吟游诗人</v>
      </c>
      <c r="F30" s="10">
        <f t="shared" si="6"/>
        <v>2</v>
      </c>
      <c r="G30" s="10" t="str">
        <f t="shared" si="0"/>
        <v>吟游诗人2</v>
      </c>
      <c r="H30" s="10" t="str">
        <f ca="1">IF(OR(G30=Player&amp;ProfessionLV,E30=""),COUNTIF(G$3:G30,Player&amp;ProfessionLV)+COUNTIF(E$3:E30,""),"")</f>
        <v/>
      </c>
      <c r="I30" s="11" t="str">
        <f t="shared" si="1"/>
        <v>武器B8</v>
      </c>
    </row>
    <row r="31" spans="2:12" ht="14.25" x14ac:dyDescent="0.2">
      <c r="B31" s="19" t="s">
        <v>735</v>
      </c>
      <c r="C31" s="10">
        <f t="shared" si="3"/>
        <v>48</v>
      </c>
      <c r="D31" s="10" t="s">
        <v>899</v>
      </c>
      <c r="E31" s="102" t="str">
        <f t="shared" si="5"/>
        <v>滑稽师</v>
      </c>
      <c r="F31" s="10">
        <f t="shared" si="6"/>
        <v>2</v>
      </c>
      <c r="G31" s="10" t="str">
        <f t="shared" si="0"/>
        <v>滑稽师2</v>
      </c>
      <c r="H31" s="10" t="str">
        <f ca="1">IF(OR(G31=Player&amp;ProfessionLV,E31=""),COUNTIF(G$3:G31,Player&amp;ProfessionLV)+COUNTIF(E$3:E31,""),"")</f>
        <v/>
      </c>
      <c r="I31" s="11" t="str">
        <f t="shared" si="1"/>
        <v>武器B9</v>
      </c>
    </row>
    <row r="32" spans="2:12" ht="14.25" x14ac:dyDescent="0.2">
      <c r="B32" s="19" t="s">
        <v>736</v>
      </c>
      <c r="C32" s="10">
        <f t="shared" si="3"/>
        <v>49</v>
      </c>
      <c r="D32" s="10" t="s">
        <v>900</v>
      </c>
      <c r="E32" s="102" t="str">
        <f t="shared" si="5"/>
        <v>水手</v>
      </c>
      <c r="F32" s="10">
        <f t="shared" si="6"/>
        <v>2</v>
      </c>
      <c r="G32" s="10" t="str">
        <f t="shared" si="0"/>
        <v>水手2</v>
      </c>
      <c r="H32" s="10" t="str">
        <f ca="1">IF(OR(G32=Player&amp;ProfessionLV,E32=""),COUNTIF(G$3:G32,Player&amp;ProfessionLV)+COUNTIF(E$3:E32,""),"")</f>
        <v/>
      </c>
      <c r="I32" s="11" t="str">
        <f t="shared" si="1"/>
        <v>武器B10</v>
      </c>
    </row>
    <row r="33" spans="2:9" ht="14.25" x14ac:dyDescent="0.2">
      <c r="B33" s="19" t="s">
        <v>737</v>
      </c>
      <c r="C33" s="10">
        <f t="shared" si="3"/>
        <v>50</v>
      </c>
      <c r="D33" s="10" t="s">
        <v>901</v>
      </c>
      <c r="E33" s="102" t="str">
        <f t="shared" si="5"/>
        <v>战斗大师</v>
      </c>
      <c r="F33" s="10">
        <f t="shared" si="6"/>
        <v>2</v>
      </c>
      <c r="G33" s="10" t="str">
        <f t="shared" si="0"/>
        <v>战斗大师2</v>
      </c>
      <c r="H33" s="10" t="str">
        <f ca="1">IF(OR(G33=Player&amp;ProfessionLV,E33=""),COUNTIF(G$3:G33,Player&amp;ProfessionLV)+COUNTIF(E$3:E33,""),"")</f>
        <v/>
      </c>
      <c r="I33" s="11" t="str">
        <f t="shared" si="1"/>
        <v>武器B11</v>
      </c>
    </row>
    <row r="34" spans="2:9" ht="14.25" x14ac:dyDescent="0.2">
      <c r="B34" s="19" t="s">
        <v>738</v>
      </c>
      <c r="C34" s="10">
        <f t="shared" si="3"/>
        <v>51</v>
      </c>
      <c r="D34" s="10" t="s">
        <v>902</v>
      </c>
      <c r="E34" s="102" t="str">
        <f t="shared" si="5"/>
        <v>魔法战士</v>
      </c>
      <c r="F34" s="10">
        <f t="shared" si="6"/>
        <v>2</v>
      </c>
      <c r="G34" s="10" t="str">
        <f t="shared" si="0"/>
        <v>魔法战士2</v>
      </c>
      <c r="H34" s="10" t="str">
        <f ca="1">IF(OR(G34=Player&amp;ProfessionLV,E34=""),COUNTIF(G$3:G34,Player&amp;ProfessionLV)+COUNTIF(E$3:E34,""),"")</f>
        <v/>
      </c>
      <c r="I34" s="11" t="str">
        <f t="shared" si="1"/>
        <v>武器B12</v>
      </c>
    </row>
    <row r="35" spans="2:9" ht="14.25" x14ac:dyDescent="0.2">
      <c r="B35" s="19" t="s">
        <v>739</v>
      </c>
      <c r="C35" s="10">
        <f t="shared" si="3"/>
        <v>52</v>
      </c>
      <c r="D35" s="10" t="s">
        <v>903</v>
      </c>
      <c r="E35" s="102" t="str">
        <f t="shared" si="5"/>
        <v>圣骑士</v>
      </c>
      <c r="F35" s="10">
        <f t="shared" si="6"/>
        <v>2</v>
      </c>
      <c r="G35" s="10" t="str">
        <f t="shared" si="0"/>
        <v>圣骑士2</v>
      </c>
      <c r="H35" s="10" t="str">
        <f ca="1">IF(OR(G35=Player&amp;ProfessionLV,E35=""),COUNTIF(G$3:G35,Player&amp;ProfessionLV)+COUNTIF(E$3:E35,""),"")</f>
        <v/>
      </c>
      <c r="I35" s="11" t="str">
        <f t="shared" si="1"/>
        <v>武器B13</v>
      </c>
    </row>
    <row r="36" spans="2:9" ht="14.25" x14ac:dyDescent="0.2">
      <c r="B36" s="19" t="s">
        <v>740</v>
      </c>
      <c r="C36" s="10">
        <f t="shared" si="3"/>
        <v>53</v>
      </c>
      <c r="D36" s="10" t="s">
        <v>904</v>
      </c>
      <c r="E36" s="102" t="str">
        <f t="shared" si="5"/>
        <v>贤者</v>
      </c>
      <c r="F36" s="10">
        <f t="shared" si="6"/>
        <v>2</v>
      </c>
      <c r="G36" s="10" t="str">
        <f t="shared" si="0"/>
        <v>贤者2</v>
      </c>
      <c r="H36" s="10" t="str">
        <f ca="1">IF(OR(G36=Player&amp;ProfessionLV,E36=""),COUNTIF(G$3:G36,Player&amp;ProfessionLV)+COUNTIF(E$3:E36,""),"")</f>
        <v/>
      </c>
      <c r="I36" s="11" t="str">
        <f t="shared" si="1"/>
        <v>武器B14</v>
      </c>
    </row>
    <row r="37" spans="2:9" ht="14.25" x14ac:dyDescent="0.2">
      <c r="B37" s="19" t="s">
        <v>741</v>
      </c>
      <c r="C37" s="10">
        <f t="shared" si="3"/>
        <v>54</v>
      </c>
      <c r="D37" s="10" t="s">
        <v>905</v>
      </c>
      <c r="E37" s="102" t="str">
        <f t="shared" si="5"/>
        <v>魔物猎人</v>
      </c>
      <c r="F37" s="10">
        <f t="shared" si="6"/>
        <v>2</v>
      </c>
      <c r="G37" s="10" t="str">
        <f t="shared" si="0"/>
        <v>魔物猎人2</v>
      </c>
      <c r="H37" s="10" t="str">
        <f ca="1">IF(OR(G37=Player&amp;ProfessionLV,E37=""),COUNTIF(G$3:G37,Player&amp;ProfessionLV)+COUNTIF(E$3:E37,""),"")</f>
        <v/>
      </c>
      <c r="I37" s="11" t="str">
        <f t="shared" si="1"/>
        <v>武器B15</v>
      </c>
    </row>
    <row r="38" spans="2:9" ht="14.25" x14ac:dyDescent="0.2">
      <c r="B38" s="19" t="s">
        <v>742</v>
      </c>
      <c r="C38" s="10">
        <f t="shared" si="3"/>
        <v>55</v>
      </c>
      <c r="D38" s="10" t="s">
        <v>906</v>
      </c>
      <c r="E38" s="102" t="str">
        <f t="shared" si="5"/>
        <v>海贼</v>
      </c>
      <c r="F38" s="10">
        <f t="shared" si="6"/>
        <v>2</v>
      </c>
      <c r="G38" s="10" t="str">
        <f t="shared" si="0"/>
        <v>海贼2</v>
      </c>
      <c r="H38" s="10" t="str">
        <f ca="1">IF(OR(G38=Player&amp;ProfessionLV,E38=""),COUNTIF(G$3:G38,Player&amp;ProfessionLV)+COUNTIF(E$3:E38,""),"")</f>
        <v/>
      </c>
      <c r="I38" s="11" t="str">
        <f t="shared" si="1"/>
        <v>武器B16</v>
      </c>
    </row>
    <row r="39" spans="2:9" ht="14.25" x14ac:dyDescent="0.2">
      <c r="B39" s="19" t="s">
        <v>743</v>
      </c>
      <c r="C39" s="10">
        <f t="shared" si="3"/>
        <v>56</v>
      </c>
      <c r="D39" s="10" t="s">
        <v>907</v>
      </c>
      <c r="E39" s="102" t="str">
        <f t="shared" si="5"/>
        <v>超级明星</v>
      </c>
      <c r="F39" s="10">
        <f t="shared" si="6"/>
        <v>2</v>
      </c>
      <c r="G39" s="10" t="str">
        <f t="shared" si="0"/>
        <v>超级明星2</v>
      </c>
      <c r="H39" s="10" t="str">
        <f ca="1">IF(OR(G39=Player&amp;ProfessionLV,E39=""),COUNTIF(G$3:G39,Player&amp;ProfessionLV)+COUNTIF(E$3:E39,""),"")</f>
        <v/>
      </c>
      <c r="I39" s="11" t="str">
        <f t="shared" si="1"/>
        <v>武器B17</v>
      </c>
    </row>
    <row r="40" spans="2:9" ht="14.25" x14ac:dyDescent="0.2">
      <c r="B40" s="19" t="s">
        <v>744</v>
      </c>
      <c r="C40" s="10">
        <f t="shared" si="3"/>
        <v>57</v>
      </c>
      <c r="D40" s="10" t="s">
        <v>908</v>
      </c>
      <c r="E40" s="102" t="str">
        <f t="shared" si="5"/>
        <v>天地雷鳴士</v>
      </c>
      <c r="F40" s="10">
        <f t="shared" si="6"/>
        <v>2</v>
      </c>
      <c r="G40" s="10" t="str">
        <f t="shared" si="0"/>
        <v>天地雷鳴士2</v>
      </c>
      <c r="H40" s="10" t="str">
        <f ca="1">IF(OR(G40=Player&amp;ProfessionLV,E40=""),COUNTIF(G$3:G40,Player&amp;ProfessionLV)+COUNTIF(E$3:E40,""),"")</f>
        <v/>
      </c>
      <c r="I40" s="11" t="str">
        <f t="shared" si="1"/>
        <v>武器B18</v>
      </c>
    </row>
    <row r="41" spans="2:9" ht="14.25" x14ac:dyDescent="0.2">
      <c r="B41" s="19" t="s">
        <v>745</v>
      </c>
      <c r="C41" s="10">
        <f t="shared" si="3"/>
        <v>58</v>
      </c>
      <c r="D41" s="10" t="s">
        <v>909</v>
      </c>
      <c r="E41" s="102" t="str">
        <f t="shared" si="5"/>
        <v>神之手</v>
      </c>
      <c r="F41" s="10">
        <f t="shared" si="6"/>
        <v>2</v>
      </c>
      <c r="G41" s="10" t="str">
        <f t="shared" si="0"/>
        <v>神之手2</v>
      </c>
      <c r="H41" s="10" t="str">
        <f ca="1">IF(OR(G41=Player&amp;ProfessionLV,E41=""),COUNTIF(G$3:G41,Player&amp;ProfessionLV)+COUNTIF(E$3:E41,""),"")</f>
        <v/>
      </c>
      <c r="I41" s="11" t="str">
        <f t="shared" si="1"/>
        <v>武器B19</v>
      </c>
    </row>
    <row r="42" spans="2:9" ht="14.25" x14ac:dyDescent="0.2">
      <c r="B42" s="19" t="s">
        <v>746</v>
      </c>
      <c r="C42" s="10">
        <f t="shared" si="3"/>
        <v>59</v>
      </c>
      <c r="D42" s="10" t="s">
        <v>910</v>
      </c>
      <c r="E42" s="102" t="str">
        <f t="shared" si="5"/>
        <v>勇者</v>
      </c>
      <c r="F42" s="10">
        <f t="shared" si="6"/>
        <v>2</v>
      </c>
      <c r="G42" s="10" t="str">
        <f t="shared" si="0"/>
        <v>勇者2</v>
      </c>
      <c r="H42" s="10" t="str">
        <f ca="1">IF(OR(G42=Player&amp;ProfessionLV,E42=""),COUNTIF(G$3:G42,Player&amp;ProfessionLV)+COUNTIF(E$3:E42,""),"")</f>
        <v/>
      </c>
      <c r="I42" s="11" t="str">
        <f t="shared" si="1"/>
        <v>武器B20</v>
      </c>
    </row>
    <row r="43" spans="2:9" x14ac:dyDescent="0.2">
      <c r="B43" s="19" t="s">
        <v>747</v>
      </c>
      <c r="C43" s="10">
        <f t="shared" si="3"/>
        <v>60</v>
      </c>
      <c r="D43" s="10" t="s">
        <v>911</v>
      </c>
      <c r="E43" s="102" t="str">
        <f t="shared" si="5"/>
        <v>战士</v>
      </c>
      <c r="F43" s="10">
        <f t="shared" si="6"/>
        <v>3</v>
      </c>
      <c r="G43" s="10" t="str">
        <f t="shared" si="0"/>
        <v>战士3</v>
      </c>
      <c r="H43" s="10" t="str">
        <f ca="1">IF(OR(G43=Player&amp;ProfessionLV,E43=""),COUNTIF(G$3:G43,Player&amp;ProfessionLV)+COUNTIF(E$3:E43,""),"")</f>
        <v/>
      </c>
      <c r="I43" s="11" t="str">
        <f t="shared" si="1"/>
        <v>武器C1</v>
      </c>
    </row>
    <row r="44" spans="2:9" ht="14.25" x14ac:dyDescent="0.2">
      <c r="B44" s="19" t="s">
        <v>748</v>
      </c>
      <c r="C44" s="10">
        <f t="shared" si="3"/>
        <v>61</v>
      </c>
      <c r="D44" s="10" t="s">
        <v>912</v>
      </c>
      <c r="E44" s="102" t="str">
        <f t="shared" si="5"/>
        <v>武斗家</v>
      </c>
      <c r="F44" s="10">
        <f t="shared" si="6"/>
        <v>3</v>
      </c>
      <c r="G44" s="10" t="str">
        <f t="shared" si="0"/>
        <v>武斗家3</v>
      </c>
      <c r="H44" s="10" t="str">
        <f ca="1">IF(OR(G44=Player&amp;ProfessionLV,E44=""),COUNTIF(G$3:G44,Player&amp;ProfessionLV)+COUNTIF(E$3:E44,""),"")</f>
        <v/>
      </c>
      <c r="I44" s="11" t="str">
        <f t="shared" si="1"/>
        <v>武器C2</v>
      </c>
    </row>
    <row r="45" spans="2:9" ht="14.25" x14ac:dyDescent="0.2">
      <c r="B45" s="19" t="s">
        <v>749</v>
      </c>
      <c r="C45" s="10">
        <f t="shared" si="3"/>
        <v>62</v>
      </c>
      <c r="D45" s="10" t="s">
        <v>913</v>
      </c>
      <c r="E45" s="102" t="str">
        <f t="shared" si="5"/>
        <v/>
      </c>
      <c r="F45" s="10">
        <f t="shared" si="6"/>
        <v>3</v>
      </c>
      <c r="G45" s="10" t="str">
        <f t="shared" si="0"/>
        <v>3</v>
      </c>
      <c r="H45" s="10">
        <f ca="1">IF(OR(G45=Player&amp;ProfessionLV,E45=""),COUNTIF(G$3:G45,Player&amp;ProfessionLV)+COUNTIF(E$3:E45,""),"")</f>
        <v>4</v>
      </c>
      <c r="I45" s="11" t="str">
        <f t="shared" si="1"/>
        <v>武器C3</v>
      </c>
    </row>
    <row r="46" spans="2:9" ht="14.25" x14ac:dyDescent="0.2">
      <c r="B46" s="19" t="s">
        <v>750</v>
      </c>
      <c r="C46" s="10">
        <f t="shared" si="3"/>
        <v>63</v>
      </c>
      <c r="D46" s="10" t="s">
        <v>914</v>
      </c>
      <c r="E46" s="102" t="str">
        <f t="shared" si="5"/>
        <v>僧侣</v>
      </c>
      <c r="F46" s="10">
        <f t="shared" si="6"/>
        <v>3</v>
      </c>
      <c r="G46" s="10" t="str">
        <f t="shared" si="0"/>
        <v>僧侣3</v>
      </c>
      <c r="H46" s="10" t="str">
        <f ca="1">IF(OR(G46=Player&amp;ProfessionLV,E46=""),COUNTIF(G$3:G46,Player&amp;ProfessionLV)+COUNTIF(E$3:E46,""),"")</f>
        <v/>
      </c>
      <c r="I46" s="11" t="str">
        <f t="shared" si="1"/>
        <v>武器C4</v>
      </c>
    </row>
    <row r="47" spans="2:9" ht="14.25" x14ac:dyDescent="0.2">
      <c r="B47" s="19" t="s">
        <v>751</v>
      </c>
      <c r="C47" s="10">
        <f t="shared" si="3"/>
        <v>64</v>
      </c>
      <c r="D47" s="10" t="s">
        <v>915</v>
      </c>
      <c r="E47" s="102" t="str">
        <f t="shared" si="5"/>
        <v>舞师</v>
      </c>
      <c r="F47" s="10">
        <f t="shared" si="6"/>
        <v>3</v>
      </c>
      <c r="G47" s="10" t="str">
        <f t="shared" si="0"/>
        <v>舞师3</v>
      </c>
      <c r="H47" s="10" t="str">
        <f ca="1">IF(OR(G47=Player&amp;ProfessionLV,E47=""),COUNTIF(G$3:G47,Player&amp;ProfessionLV)+COUNTIF(E$3:E47,""),"")</f>
        <v/>
      </c>
      <c r="I47" s="11" t="str">
        <f t="shared" si="1"/>
        <v>武器C5</v>
      </c>
    </row>
    <row r="48" spans="2:9" ht="14.25" x14ac:dyDescent="0.2">
      <c r="B48" s="19" t="s">
        <v>752</v>
      </c>
      <c r="C48" s="10">
        <f t="shared" si="3"/>
        <v>65</v>
      </c>
      <c r="D48" s="10" t="s">
        <v>916</v>
      </c>
      <c r="E48" s="102" t="str">
        <f t="shared" si="5"/>
        <v>盗贼</v>
      </c>
      <c r="F48" s="10">
        <f t="shared" si="6"/>
        <v>3</v>
      </c>
      <c r="G48" s="10" t="str">
        <f t="shared" si="0"/>
        <v>盗贼3</v>
      </c>
      <c r="H48" s="10" t="str">
        <f ca="1">IF(OR(G48=Player&amp;ProfessionLV,E48=""),COUNTIF(G$3:G48,Player&amp;ProfessionLV)+COUNTIF(E$3:E48,""),"")</f>
        <v/>
      </c>
      <c r="I48" s="11" t="str">
        <f t="shared" si="1"/>
        <v>武器C6</v>
      </c>
    </row>
    <row r="49" spans="2:9" ht="14.25" x14ac:dyDescent="0.2">
      <c r="B49" s="19" t="s">
        <v>753</v>
      </c>
      <c r="C49" s="10">
        <f t="shared" si="3"/>
        <v>66</v>
      </c>
      <c r="D49" s="10" t="s">
        <v>917</v>
      </c>
      <c r="E49" s="102" t="str">
        <f t="shared" si="5"/>
        <v>养羊师</v>
      </c>
      <c r="F49" s="10">
        <f t="shared" si="6"/>
        <v>3</v>
      </c>
      <c r="G49" s="10" t="str">
        <f t="shared" si="0"/>
        <v>养羊师3</v>
      </c>
      <c r="H49" s="10" t="str">
        <f ca="1">IF(OR(G49=Player&amp;ProfessionLV,E49=""),COUNTIF(G$3:G49,Player&amp;ProfessionLV)+COUNTIF(E$3:E49,""),"")</f>
        <v/>
      </c>
      <c r="I49" s="11" t="str">
        <f t="shared" si="1"/>
        <v>武器C7</v>
      </c>
    </row>
    <row r="50" spans="2:9" ht="14.25" x14ac:dyDescent="0.2">
      <c r="B50" s="19" t="s">
        <v>754</v>
      </c>
      <c r="C50" s="10">
        <f t="shared" si="3"/>
        <v>67</v>
      </c>
      <c r="D50" s="10" t="s">
        <v>918</v>
      </c>
      <c r="E50" s="102" t="str">
        <f t="shared" si="5"/>
        <v>吟游诗人</v>
      </c>
      <c r="F50" s="10">
        <f t="shared" si="6"/>
        <v>3</v>
      </c>
      <c r="G50" s="10" t="str">
        <f t="shared" si="0"/>
        <v>吟游诗人3</v>
      </c>
      <c r="H50" s="10" t="str">
        <f ca="1">IF(OR(G50=Player&amp;ProfessionLV,E50=""),COUNTIF(G$3:G50,Player&amp;ProfessionLV)+COUNTIF(E$3:E50,""),"")</f>
        <v/>
      </c>
      <c r="I50" s="11" t="str">
        <f t="shared" si="1"/>
        <v>武器C8</v>
      </c>
    </row>
    <row r="51" spans="2:9" ht="14.25" x14ac:dyDescent="0.2">
      <c r="B51" s="19" t="s">
        <v>755</v>
      </c>
      <c r="C51" s="10">
        <f t="shared" si="3"/>
        <v>68</v>
      </c>
      <c r="D51" s="10" t="s">
        <v>919</v>
      </c>
      <c r="E51" s="102" t="str">
        <f t="shared" si="5"/>
        <v>滑稽师</v>
      </c>
      <c r="F51" s="10">
        <f t="shared" si="6"/>
        <v>3</v>
      </c>
      <c r="G51" s="10" t="str">
        <f t="shared" si="0"/>
        <v>滑稽师3</v>
      </c>
      <c r="H51" s="10" t="str">
        <f ca="1">IF(OR(G51=Player&amp;ProfessionLV,E51=""),COUNTIF(G$3:G51,Player&amp;ProfessionLV)+COUNTIF(E$3:E51,""),"")</f>
        <v/>
      </c>
      <c r="I51" s="11" t="str">
        <f t="shared" si="1"/>
        <v>武器C9</v>
      </c>
    </row>
    <row r="52" spans="2:9" ht="14.25" x14ac:dyDescent="0.2">
      <c r="B52" s="19" t="s">
        <v>756</v>
      </c>
      <c r="C52" s="10">
        <f t="shared" si="3"/>
        <v>69</v>
      </c>
      <c r="D52" s="10" t="s">
        <v>920</v>
      </c>
      <c r="E52" s="102" t="str">
        <f t="shared" si="5"/>
        <v>水手</v>
      </c>
      <c r="F52" s="10">
        <f t="shared" si="6"/>
        <v>3</v>
      </c>
      <c r="G52" s="10" t="str">
        <f t="shared" si="0"/>
        <v>水手3</v>
      </c>
      <c r="H52" s="10" t="str">
        <f ca="1">IF(OR(G52=Player&amp;ProfessionLV,E52=""),COUNTIF(G$3:G52,Player&amp;ProfessionLV)+COUNTIF(E$3:E52,""),"")</f>
        <v/>
      </c>
      <c r="I52" s="11" t="str">
        <f t="shared" si="1"/>
        <v>武器C10</v>
      </c>
    </row>
    <row r="53" spans="2:9" ht="14.25" x14ac:dyDescent="0.2">
      <c r="B53" s="19" t="s">
        <v>757</v>
      </c>
      <c r="C53" s="10">
        <f t="shared" si="3"/>
        <v>70</v>
      </c>
      <c r="D53" s="10" t="s">
        <v>921</v>
      </c>
      <c r="E53" s="102" t="str">
        <f t="shared" si="5"/>
        <v>战斗大师</v>
      </c>
      <c r="F53" s="10">
        <f t="shared" si="6"/>
        <v>3</v>
      </c>
      <c r="G53" s="10" t="str">
        <f t="shared" si="0"/>
        <v>战斗大师3</v>
      </c>
      <c r="H53" s="10" t="str">
        <f ca="1">IF(OR(G53=Player&amp;ProfessionLV,E53=""),COUNTIF(G$3:G53,Player&amp;ProfessionLV)+COUNTIF(E$3:E53,""),"")</f>
        <v/>
      </c>
      <c r="I53" s="11" t="str">
        <f t="shared" si="1"/>
        <v>武器C11</v>
      </c>
    </row>
    <row r="54" spans="2:9" ht="14.25" x14ac:dyDescent="0.2">
      <c r="B54" s="19" t="s">
        <v>758</v>
      </c>
      <c r="C54" s="10">
        <f t="shared" si="3"/>
        <v>71</v>
      </c>
      <c r="D54" s="10" t="s">
        <v>922</v>
      </c>
      <c r="E54" s="102" t="str">
        <f t="shared" si="5"/>
        <v>魔法战士</v>
      </c>
      <c r="F54" s="10">
        <f t="shared" si="6"/>
        <v>3</v>
      </c>
      <c r="G54" s="10" t="str">
        <f t="shared" si="0"/>
        <v>魔法战士3</v>
      </c>
      <c r="H54" s="10" t="str">
        <f ca="1">IF(OR(G54=Player&amp;ProfessionLV,E54=""),COUNTIF(G$3:G54,Player&amp;ProfessionLV)+COUNTIF(E$3:E54,""),"")</f>
        <v/>
      </c>
      <c r="I54" s="11" t="str">
        <f t="shared" si="1"/>
        <v>武器C12</v>
      </c>
    </row>
    <row r="55" spans="2:9" ht="14.25" x14ac:dyDescent="0.2">
      <c r="B55" s="19" t="s">
        <v>759</v>
      </c>
      <c r="C55" s="10">
        <f t="shared" si="3"/>
        <v>72</v>
      </c>
      <c r="D55" s="10" t="s">
        <v>923</v>
      </c>
      <c r="E55" s="102" t="str">
        <f t="shared" si="5"/>
        <v>圣骑士</v>
      </c>
      <c r="F55" s="10">
        <f t="shared" si="6"/>
        <v>3</v>
      </c>
      <c r="G55" s="10" t="str">
        <f t="shared" si="0"/>
        <v>圣骑士3</v>
      </c>
      <c r="H55" s="10" t="str">
        <f ca="1">IF(OR(G55=Player&amp;ProfessionLV,E55=""),COUNTIF(G$3:G55,Player&amp;ProfessionLV)+COUNTIF(E$3:E55,""),"")</f>
        <v/>
      </c>
      <c r="I55" s="11" t="str">
        <f t="shared" si="1"/>
        <v>武器C13</v>
      </c>
    </row>
    <row r="56" spans="2:9" ht="14.25" x14ac:dyDescent="0.2">
      <c r="B56" s="19" t="s">
        <v>760</v>
      </c>
      <c r="C56" s="10">
        <f t="shared" si="3"/>
        <v>73</v>
      </c>
      <c r="D56" s="10" t="s">
        <v>924</v>
      </c>
      <c r="E56" s="102" t="str">
        <f t="shared" si="5"/>
        <v>贤者</v>
      </c>
      <c r="F56" s="10">
        <f t="shared" si="6"/>
        <v>3</v>
      </c>
      <c r="G56" s="10" t="str">
        <f t="shared" si="0"/>
        <v>贤者3</v>
      </c>
      <c r="H56" s="10" t="str">
        <f ca="1">IF(OR(G56=Player&amp;ProfessionLV,E56=""),COUNTIF(G$3:G56,Player&amp;ProfessionLV)+COUNTIF(E$3:E56,""),"")</f>
        <v/>
      </c>
      <c r="I56" s="11" t="str">
        <f t="shared" si="1"/>
        <v>武器C14</v>
      </c>
    </row>
    <row r="57" spans="2:9" ht="14.25" x14ac:dyDescent="0.2">
      <c r="B57" s="19" t="s">
        <v>761</v>
      </c>
      <c r="C57" s="10">
        <f t="shared" si="3"/>
        <v>74</v>
      </c>
      <c r="D57" s="10" t="s">
        <v>925</v>
      </c>
      <c r="E57" s="102" t="str">
        <f t="shared" si="5"/>
        <v>魔物猎人</v>
      </c>
      <c r="F57" s="10">
        <f t="shared" si="6"/>
        <v>3</v>
      </c>
      <c r="G57" s="10" t="str">
        <f t="shared" si="0"/>
        <v>魔物猎人3</v>
      </c>
      <c r="H57" s="10" t="str">
        <f ca="1">IF(OR(G57=Player&amp;ProfessionLV,E57=""),COUNTIF(G$3:G57,Player&amp;ProfessionLV)+COUNTIF(E$3:E57,""),"")</f>
        <v/>
      </c>
      <c r="I57" s="11" t="str">
        <f t="shared" si="1"/>
        <v>武器C15</v>
      </c>
    </row>
    <row r="58" spans="2:9" ht="14.25" x14ac:dyDescent="0.2">
      <c r="B58" s="19" t="s">
        <v>762</v>
      </c>
      <c r="C58" s="10">
        <f t="shared" si="3"/>
        <v>75</v>
      </c>
      <c r="D58" s="10" t="s">
        <v>926</v>
      </c>
      <c r="E58" s="102" t="str">
        <f t="shared" si="5"/>
        <v>海贼</v>
      </c>
      <c r="F58" s="10">
        <f t="shared" si="6"/>
        <v>3</v>
      </c>
      <c r="G58" s="10" t="str">
        <f t="shared" si="0"/>
        <v>海贼3</v>
      </c>
      <c r="H58" s="10" t="str">
        <f ca="1">IF(OR(G58=Player&amp;ProfessionLV,E58=""),COUNTIF(G$3:G58,Player&amp;ProfessionLV)+COUNTIF(E$3:E58,""),"")</f>
        <v/>
      </c>
      <c r="I58" s="11" t="str">
        <f t="shared" si="1"/>
        <v>武器C16</v>
      </c>
    </row>
    <row r="59" spans="2:9" ht="14.25" x14ac:dyDescent="0.2">
      <c r="B59" s="19" t="s">
        <v>763</v>
      </c>
      <c r="C59" s="10">
        <f t="shared" si="3"/>
        <v>76</v>
      </c>
      <c r="D59" s="10" t="s">
        <v>927</v>
      </c>
      <c r="E59" s="102" t="str">
        <f t="shared" si="5"/>
        <v>超级明星</v>
      </c>
      <c r="F59" s="10">
        <f t="shared" si="6"/>
        <v>3</v>
      </c>
      <c r="G59" s="10" t="str">
        <f t="shared" si="0"/>
        <v>超级明星3</v>
      </c>
      <c r="H59" s="10" t="str">
        <f ca="1">IF(OR(G59=Player&amp;ProfessionLV,E59=""),COUNTIF(G$3:G59,Player&amp;ProfessionLV)+COUNTIF(E$3:E59,""),"")</f>
        <v/>
      </c>
      <c r="I59" s="11" t="str">
        <f t="shared" si="1"/>
        <v>武器C17</v>
      </c>
    </row>
    <row r="60" spans="2:9" ht="14.25" x14ac:dyDescent="0.2">
      <c r="B60" s="19" t="s">
        <v>764</v>
      </c>
      <c r="C60" s="10">
        <f t="shared" si="3"/>
        <v>77</v>
      </c>
      <c r="D60" s="10" t="s">
        <v>928</v>
      </c>
      <c r="E60" s="102" t="str">
        <f t="shared" si="5"/>
        <v>天地雷鳴士</v>
      </c>
      <c r="F60" s="10">
        <f t="shared" si="6"/>
        <v>3</v>
      </c>
      <c r="G60" s="10" t="str">
        <f t="shared" si="0"/>
        <v>天地雷鳴士3</v>
      </c>
      <c r="H60" s="10" t="str">
        <f ca="1">IF(OR(G60=Player&amp;ProfessionLV,E60=""),COUNTIF(G$3:G60,Player&amp;ProfessionLV)+COUNTIF(E$3:E60,""),"")</f>
        <v/>
      </c>
      <c r="I60" s="11" t="str">
        <f t="shared" si="1"/>
        <v>武器C18</v>
      </c>
    </row>
    <row r="61" spans="2:9" ht="14.25" x14ac:dyDescent="0.2">
      <c r="B61" s="19" t="s">
        <v>765</v>
      </c>
      <c r="C61" s="10">
        <f t="shared" si="3"/>
        <v>78</v>
      </c>
      <c r="D61" s="10" t="s">
        <v>929</v>
      </c>
      <c r="E61" s="102" t="str">
        <f t="shared" si="5"/>
        <v>神之手</v>
      </c>
      <c r="F61" s="10">
        <f t="shared" si="6"/>
        <v>3</v>
      </c>
      <c r="G61" s="10" t="str">
        <f t="shared" si="0"/>
        <v>神之手3</v>
      </c>
      <c r="H61" s="10" t="str">
        <f ca="1">IF(OR(G61=Player&amp;ProfessionLV,E61=""),COUNTIF(G$3:G61,Player&amp;ProfessionLV)+COUNTIF(E$3:E61,""),"")</f>
        <v/>
      </c>
      <c r="I61" s="11" t="str">
        <f t="shared" si="1"/>
        <v>武器C19</v>
      </c>
    </row>
    <row r="62" spans="2:9" ht="14.25" x14ac:dyDescent="0.2">
      <c r="B62" s="19" t="s">
        <v>766</v>
      </c>
      <c r="C62" s="10">
        <f t="shared" si="3"/>
        <v>79</v>
      </c>
      <c r="D62" s="10" t="s">
        <v>930</v>
      </c>
      <c r="E62" s="102" t="str">
        <f t="shared" si="5"/>
        <v>勇者</v>
      </c>
      <c r="F62" s="10">
        <f t="shared" si="6"/>
        <v>3</v>
      </c>
      <c r="G62" s="10" t="str">
        <f t="shared" si="0"/>
        <v>勇者3</v>
      </c>
      <c r="H62" s="10" t="str">
        <f ca="1">IF(OR(G62=Player&amp;ProfessionLV,E62=""),COUNTIF(G$3:G62,Player&amp;ProfessionLV)+COUNTIF(E$3:E62,""),"")</f>
        <v/>
      </c>
      <c r="I62" s="11" t="str">
        <f t="shared" si="1"/>
        <v>武器C20</v>
      </c>
    </row>
    <row r="63" spans="2:9" x14ac:dyDescent="0.2">
      <c r="B63" s="19" t="s">
        <v>767</v>
      </c>
      <c r="C63" s="10">
        <f t="shared" si="3"/>
        <v>80</v>
      </c>
      <c r="D63" s="10" t="s">
        <v>931</v>
      </c>
      <c r="E63" s="102" t="str">
        <f t="shared" si="5"/>
        <v>战士</v>
      </c>
      <c r="F63" s="10">
        <f t="shared" si="6"/>
        <v>4</v>
      </c>
      <c r="G63" s="10" t="str">
        <f t="shared" si="0"/>
        <v>战士4</v>
      </c>
      <c r="H63" s="10" t="str">
        <f ca="1">IF(OR(G63=Player&amp;ProfessionLV,E63=""),COUNTIF(G$3:G63,Player&amp;ProfessionLV)+COUNTIF(E$3:E63,""),"")</f>
        <v/>
      </c>
      <c r="I63" s="11" t="str">
        <f t="shared" si="1"/>
        <v>武器D1</v>
      </c>
    </row>
    <row r="64" spans="2:9" ht="14.25" x14ac:dyDescent="0.2">
      <c r="B64" s="19" t="s">
        <v>768</v>
      </c>
      <c r="C64" s="10">
        <f t="shared" si="3"/>
        <v>81</v>
      </c>
      <c r="D64" s="10" t="s">
        <v>932</v>
      </c>
      <c r="E64" s="102" t="str">
        <f t="shared" si="5"/>
        <v>武斗家</v>
      </c>
      <c r="F64" s="10">
        <f t="shared" si="6"/>
        <v>4</v>
      </c>
      <c r="G64" s="10" t="str">
        <f t="shared" si="0"/>
        <v>武斗家4</v>
      </c>
      <c r="H64" s="10" t="str">
        <f ca="1">IF(OR(G64=Player&amp;ProfessionLV,E64=""),COUNTIF(G$3:G64,Player&amp;ProfessionLV)+COUNTIF(E$3:E64,""),"")</f>
        <v/>
      </c>
      <c r="I64" s="11" t="str">
        <f t="shared" si="1"/>
        <v>武器D2</v>
      </c>
    </row>
    <row r="65" spans="2:9" ht="14.25" x14ac:dyDescent="0.2">
      <c r="B65" s="19" t="s">
        <v>769</v>
      </c>
      <c r="C65" s="10">
        <f t="shared" si="3"/>
        <v>82</v>
      </c>
      <c r="D65" s="10" t="s">
        <v>933</v>
      </c>
      <c r="E65" s="102" t="str">
        <f t="shared" si="5"/>
        <v/>
      </c>
      <c r="F65" s="10">
        <f t="shared" si="6"/>
        <v>4</v>
      </c>
      <c r="G65" s="10" t="str">
        <f t="shared" si="0"/>
        <v>4</v>
      </c>
      <c r="H65" s="10">
        <f ca="1">IF(OR(G65=Player&amp;ProfessionLV,E65=""),COUNTIF(G$3:G65,Player&amp;ProfessionLV)+COUNTIF(E$3:E65,""),"")</f>
        <v>5</v>
      </c>
      <c r="I65" s="11" t="str">
        <f t="shared" si="1"/>
        <v>武器D3</v>
      </c>
    </row>
    <row r="66" spans="2:9" ht="14.25" x14ac:dyDescent="0.2">
      <c r="B66" s="19" t="s">
        <v>770</v>
      </c>
      <c r="C66" s="10">
        <f t="shared" si="3"/>
        <v>83</v>
      </c>
      <c r="D66" s="10" t="s">
        <v>934</v>
      </c>
      <c r="E66" s="102" t="str">
        <f t="shared" si="5"/>
        <v>僧侣</v>
      </c>
      <c r="F66" s="10">
        <f t="shared" si="6"/>
        <v>4</v>
      </c>
      <c r="G66" s="10" t="str">
        <f t="shared" si="0"/>
        <v>僧侣4</v>
      </c>
      <c r="H66" s="10" t="str">
        <f ca="1">IF(OR(G66=Player&amp;ProfessionLV,E66=""),COUNTIF(G$3:G66,Player&amp;ProfessionLV)+COUNTIF(E$3:E66,""),"")</f>
        <v/>
      </c>
      <c r="I66" s="11" t="str">
        <f t="shared" si="1"/>
        <v>武器D4</v>
      </c>
    </row>
    <row r="67" spans="2:9" ht="14.25" x14ac:dyDescent="0.2">
      <c r="B67" s="19" t="s">
        <v>771</v>
      </c>
      <c r="C67" s="10">
        <f t="shared" si="3"/>
        <v>84</v>
      </c>
      <c r="D67" s="10" t="s">
        <v>935</v>
      </c>
      <c r="E67" s="102" t="str">
        <f t="shared" si="5"/>
        <v>舞师</v>
      </c>
      <c r="F67" s="10">
        <f t="shared" si="6"/>
        <v>4</v>
      </c>
      <c r="G67" s="10" t="str">
        <f t="shared" si="0"/>
        <v>舞师4</v>
      </c>
      <c r="H67" s="10" t="str">
        <f ca="1">IF(OR(G67=Player&amp;ProfessionLV,E67=""),COUNTIF(G$3:G67,Player&amp;ProfessionLV)+COUNTIF(E$3:E67,""),"")</f>
        <v/>
      </c>
      <c r="I67" s="11" t="str">
        <f t="shared" si="1"/>
        <v>武器D5</v>
      </c>
    </row>
    <row r="68" spans="2:9" ht="14.25" x14ac:dyDescent="0.2">
      <c r="B68" s="19" t="s">
        <v>772</v>
      </c>
      <c r="C68" s="10">
        <f t="shared" si="3"/>
        <v>85</v>
      </c>
      <c r="D68" s="10" t="s">
        <v>936</v>
      </c>
      <c r="E68" s="102" t="str">
        <f t="shared" si="5"/>
        <v>盗贼</v>
      </c>
      <c r="F68" s="10">
        <f t="shared" si="6"/>
        <v>4</v>
      </c>
      <c r="G68" s="10" t="str">
        <f t="shared" ref="G68:G131" si="7">E68&amp;F68</f>
        <v>盗贼4</v>
      </c>
      <c r="H68" s="10" t="str">
        <f ca="1">IF(OR(G68=Player&amp;ProfessionLV,E68=""),COUNTIF(G$3:G68,Player&amp;ProfessionLV)+COUNTIF(E$3:E68,""),"")</f>
        <v/>
      </c>
      <c r="I68" s="11" t="str">
        <f t="shared" ref="I68:I131" si="8">B68</f>
        <v>武器D6</v>
      </c>
    </row>
    <row r="69" spans="2:9" ht="14.25" x14ac:dyDescent="0.2">
      <c r="B69" s="19" t="s">
        <v>773</v>
      </c>
      <c r="C69" s="10">
        <f t="shared" ref="C69:C132" si="9">C68+1</f>
        <v>86</v>
      </c>
      <c r="D69" s="10" t="s">
        <v>937</v>
      </c>
      <c r="E69" s="102" t="str">
        <f t="shared" si="5"/>
        <v>养羊师</v>
      </c>
      <c r="F69" s="10">
        <f t="shared" si="6"/>
        <v>4</v>
      </c>
      <c r="G69" s="10" t="str">
        <f t="shared" si="7"/>
        <v>养羊师4</v>
      </c>
      <c r="H69" s="10" t="str">
        <f ca="1">IF(OR(G69=Player&amp;ProfessionLV,E69=""),COUNTIF(G$3:G69,Player&amp;ProfessionLV)+COUNTIF(E$3:E69,""),"")</f>
        <v/>
      </c>
      <c r="I69" s="11" t="str">
        <f t="shared" si="8"/>
        <v>武器D7</v>
      </c>
    </row>
    <row r="70" spans="2:9" ht="14.25" x14ac:dyDescent="0.2">
      <c r="B70" s="19" t="s">
        <v>774</v>
      </c>
      <c r="C70" s="10">
        <f t="shared" si="9"/>
        <v>87</v>
      </c>
      <c r="D70" s="10" t="s">
        <v>938</v>
      </c>
      <c r="E70" s="102" t="str">
        <f t="shared" si="5"/>
        <v>吟游诗人</v>
      </c>
      <c r="F70" s="10">
        <f>F50+1</f>
        <v>4</v>
      </c>
      <c r="G70" s="10" t="str">
        <f t="shared" si="7"/>
        <v>吟游诗人4</v>
      </c>
      <c r="H70" s="10" t="str">
        <f ca="1">IF(OR(G70=Player&amp;ProfessionLV,E70=""),COUNTIF(G$3:G70,Player&amp;ProfessionLV)+COUNTIF(E$3:E70,""),"")</f>
        <v/>
      </c>
      <c r="I70" s="11" t="str">
        <f t="shared" si="8"/>
        <v>武器D8</v>
      </c>
    </row>
    <row r="71" spans="2:9" ht="14.25" x14ac:dyDescent="0.2">
      <c r="B71" s="19" t="s">
        <v>775</v>
      </c>
      <c r="C71" s="10">
        <f t="shared" si="9"/>
        <v>88</v>
      </c>
      <c r="D71" s="10" t="s">
        <v>939</v>
      </c>
      <c r="E71" s="102" t="str">
        <f t="shared" si="5"/>
        <v>滑稽师</v>
      </c>
      <c r="F71" s="10">
        <f t="shared" si="6"/>
        <v>4</v>
      </c>
      <c r="G71" s="10" t="str">
        <f t="shared" si="7"/>
        <v>滑稽师4</v>
      </c>
      <c r="H71" s="10" t="str">
        <f ca="1">IF(OR(G71=Player&amp;ProfessionLV,E71=""),COUNTIF(G$3:G71,Player&amp;ProfessionLV)+COUNTIF(E$3:E71,""),"")</f>
        <v/>
      </c>
      <c r="I71" s="11" t="str">
        <f t="shared" si="8"/>
        <v>武器D9</v>
      </c>
    </row>
    <row r="72" spans="2:9" ht="14.25" x14ac:dyDescent="0.2">
      <c r="B72" s="19" t="s">
        <v>776</v>
      </c>
      <c r="C72" s="10">
        <f t="shared" si="9"/>
        <v>89</v>
      </c>
      <c r="D72" s="10" t="s">
        <v>940</v>
      </c>
      <c r="E72" s="102" t="str">
        <f t="shared" si="5"/>
        <v>水手</v>
      </c>
      <c r="F72" s="10">
        <f t="shared" si="6"/>
        <v>4</v>
      </c>
      <c r="G72" s="10" t="str">
        <f t="shared" si="7"/>
        <v>水手4</v>
      </c>
      <c r="H72" s="10" t="str">
        <f ca="1">IF(OR(G72=Player&amp;ProfessionLV,E72=""),COUNTIF(G$3:G72,Player&amp;ProfessionLV)+COUNTIF(E$3:E72,""),"")</f>
        <v/>
      </c>
      <c r="I72" s="11" t="str">
        <f t="shared" si="8"/>
        <v>武器D10</v>
      </c>
    </row>
    <row r="73" spans="2:9" ht="14.25" x14ac:dyDescent="0.2">
      <c r="B73" s="19" t="s">
        <v>777</v>
      </c>
      <c r="C73" s="10">
        <f t="shared" si="9"/>
        <v>90</v>
      </c>
      <c r="D73" s="10" t="s">
        <v>941</v>
      </c>
      <c r="E73" s="102" t="str">
        <f t="shared" si="5"/>
        <v>战斗大师</v>
      </c>
      <c r="F73" s="10">
        <f t="shared" si="6"/>
        <v>4</v>
      </c>
      <c r="G73" s="10" t="str">
        <f t="shared" si="7"/>
        <v>战斗大师4</v>
      </c>
      <c r="H73" s="10" t="str">
        <f ca="1">IF(OR(G73=Player&amp;ProfessionLV,E73=""),COUNTIF(G$3:G73,Player&amp;ProfessionLV)+COUNTIF(E$3:E73,""),"")</f>
        <v/>
      </c>
      <c r="I73" s="11" t="str">
        <f t="shared" si="8"/>
        <v>武器D11</v>
      </c>
    </row>
    <row r="74" spans="2:9" ht="14.25" x14ac:dyDescent="0.2">
      <c r="B74" s="19" t="s">
        <v>778</v>
      </c>
      <c r="C74" s="10">
        <f t="shared" si="9"/>
        <v>91</v>
      </c>
      <c r="D74" s="10" t="s">
        <v>942</v>
      </c>
      <c r="E74" s="102" t="str">
        <f t="shared" si="5"/>
        <v>魔法战士</v>
      </c>
      <c r="F74" s="10">
        <f t="shared" si="6"/>
        <v>4</v>
      </c>
      <c r="G74" s="10" t="str">
        <f t="shared" si="7"/>
        <v>魔法战士4</v>
      </c>
      <c r="H74" s="10" t="str">
        <f ca="1">IF(OR(G74=Player&amp;ProfessionLV,E74=""),COUNTIF(G$3:G74,Player&amp;ProfessionLV)+COUNTIF(E$3:E74,""),"")</f>
        <v/>
      </c>
      <c r="I74" s="11" t="str">
        <f t="shared" si="8"/>
        <v>武器D12</v>
      </c>
    </row>
    <row r="75" spans="2:9" ht="14.25" x14ac:dyDescent="0.2">
      <c r="B75" s="19" t="s">
        <v>779</v>
      </c>
      <c r="C75" s="10">
        <f t="shared" si="9"/>
        <v>92</v>
      </c>
      <c r="D75" s="10" t="s">
        <v>943</v>
      </c>
      <c r="E75" s="102" t="str">
        <f t="shared" si="5"/>
        <v>圣骑士</v>
      </c>
      <c r="F75" s="10">
        <f t="shared" si="6"/>
        <v>4</v>
      </c>
      <c r="G75" s="10" t="str">
        <f t="shared" si="7"/>
        <v>圣骑士4</v>
      </c>
      <c r="H75" s="10" t="str">
        <f ca="1">IF(OR(G75=Player&amp;ProfessionLV,E75=""),COUNTIF(G$3:G75,Player&amp;ProfessionLV)+COUNTIF(E$3:E75,""),"")</f>
        <v/>
      </c>
      <c r="I75" s="11" t="str">
        <f t="shared" si="8"/>
        <v>武器D13</v>
      </c>
    </row>
    <row r="76" spans="2:9" ht="14.25" x14ac:dyDescent="0.2">
      <c r="B76" s="19" t="s">
        <v>780</v>
      </c>
      <c r="C76" s="10">
        <f t="shared" si="9"/>
        <v>93</v>
      </c>
      <c r="D76" s="10" t="s">
        <v>944</v>
      </c>
      <c r="E76" s="102" t="str">
        <f t="shared" si="5"/>
        <v>贤者</v>
      </c>
      <c r="F76" s="10">
        <f t="shared" si="6"/>
        <v>4</v>
      </c>
      <c r="G76" s="10" t="str">
        <f t="shared" si="7"/>
        <v>贤者4</v>
      </c>
      <c r="H76" s="10" t="str">
        <f ca="1">IF(OR(G76=Player&amp;ProfessionLV,E76=""),COUNTIF(G$3:G76,Player&amp;ProfessionLV)+COUNTIF(E$3:E76,""),"")</f>
        <v/>
      </c>
      <c r="I76" s="11" t="str">
        <f t="shared" si="8"/>
        <v>武器D14</v>
      </c>
    </row>
    <row r="77" spans="2:9" ht="14.25" x14ac:dyDescent="0.2">
      <c r="B77" s="19" t="s">
        <v>781</v>
      </c>
      <c r="C77" s="10">
        <f t="shared" si="9"/>
        <v>94</v>
      </c>
      <c r="D77" s="10" t="s">
        <v>945</v>
      </c>
      <c r="E77" s="102" t="str">
        <f t="shared" si="5"/>
        <v>魔物猎人</v>
      </c>
      <c r="F77" s="10">
        <f t="shared" si="6"/>
        <v>4</v>
      </c>
      <c r="G77" s="10" t="str">
        <f t="shared" si="7"/>
        <v>魔物猎人4</v>
      </c>
      <c r="H77" s="10" t="str">
        <f ca="1">IF(OR(G77=Player&amp;ProfessionLV,E77=""),COUNTIF(G$3:G77,Player&amp;ProfessionLV)+COUNTIF(E$3:E77,""),"")</f>
        <v/>
      </c>
      <c r="I77" s="11" t="str">
        <f t="shared" si="8"/>
        <v>武器D15</v>
      </c>
    </row>
    <row r="78" spans="2:9" ht="14.25" x14ac:dyDescent="0.2">
      <c r="B78" s="19" t="s">
        <v>782</v>
      </c>
      <c r="C78" s="10">
        <f t="shared" si="9"/>
        <v>95</v>
      </c>
      <c r="D78" s="10" t="s">
        <v>946</v>
      </c>
      <c r="E78" s="102" t="str">
        <f t="shared" si="5"/>
        <v>海贼</v>
      </c>
      <c r="F78" s="10">
        <f t="shared" si="6"/>
        <v>4</v>
      </c>
      <c r="G78" s="10" t="str">
        <f t="shared" si="7"/>
        <v>海贼4</v>
      </c>
      <c r="H78" s="10" t="str">
        <f ca="1">IF(OR(G78=Player&amp;ProfessionLV,E78=""),COUNTIF(G$3:G78,Player&amp;ProfessionLV)+COUNTIF(E$3:E78,""),"")</f>
        <v/>
      </c>
      <c r="I78" s="11" t="str">
        <f t="shared" si="8"/>
        <v>武器D16</v>
      </c>
    </row>
    <row r="79" spans="2:9" ht="14.25" x14ac:dyDescent="0.2">
      <c r="B79" s="19" t="s">
        <v>783</v>
      </c>
      <c r="C79" s="10">
        <f t="shared" si="9"/>
        <v>96</v>
      </c>
      <c r="D79" s="10" t="s">
        <v>947</v>
      </c>
      <c r="E79" s="102" t="str">
        <f t="shared" si="5"/>
        <v>超级明星</v>
      </c>
      <c r="F79" s="10">
        <f t="shared" si="6"/>
        <v>4</v>
      </c>
      <c r="G79" s="10" t="str">
        <f t="shared" si="7"/>
        <v>超级明星4</v>
      </c>
      <c r="H79" s="10" t="str">
        <f ca="1">IF(OR(G79=Player&amp;ProfessionLV,E79=""),COUNTIF(G$3:G79,Player&amp;ProfessionLV)+COUNTIF(E$3:E79,""),"")</f>
        <v/>
      </c>
      <c r="I79" s="11" t="str">
        <f t="shared" si="8"/>
        <v>武器D17</v>
      </c>
    </row>
    <row r="80" spans="2:9" ht="14.25" x14ac:dyDescent="0.2">
      <c r="B80" s="19" t="s">
        <v>784</v>
      </c>
      <c r="C80" s="10">
        <f t="shared" si="9"/>
        <v>97</v>
      </c>
      <c r="D80" s="10" t="s">
        <v>948</v>
      </c>
      <c r="E80" s="102" t="str">
        <f t="shared" si="5"/>
        <v>天地雷鳴士</v>
      </c>
      <c r="F80" s="10">
        <f t="shared" si="6"/>
        <v>4</v>
      </c>
      <c r="G80" s="10" t="str">
        <f t="shared" si="7"/>
        <v>天地雷鳴士4</v>
      </c>
      <c r="H80" s="10" t="str">
        <f ca="1">IF(OR(G80=Player&amp;ProfessionLV,E80=""),COUNTIF(G$3:G80,Player&amp;ProfessionLV)+COUNTIF(E$3:E80,""),"")</f>
        <v/>
      </c>
      <c r="I80" s="11" t="str">
        <f t="shared" si="8"/>
        <v>武器D18</v>
      </c>
    </row>
    <row r="81" spans="2:9" ht="14.25" x14ac:dyDescent="0.2">
      <c r="B81" s="19" t="s">
        <v>785</v>
      </c>
      <c r="C81" s="10">
        <f t="shared" si="9"/>
        <v>98</v>
      </c>
      <c r="D81" s="10" t="s">
        <v>949</v>
      </c>
      <c r="E81" s="102" t="str">
        <f t="shared" si="5"/>
        <v>神之手</v>
      </c>
      <c r="F81" s="10">
        <f t="shared" si="6"/>
        <v>4</v>
      </c>
      <c r="G81" s="10" t="str">
        <f t="shared" si="7"/>
        <v>神之手4</v>
      </c>
      <c r="H81" s="10" t="str">
        <f ca="1">IF(OR(G81=Player&amp;ProfessionLV,E81=""),COUNTIF(G$3:G81,Player&amp;ProfessionLV)+COUNTIF(E$3:E81,""),"")</f>
        <v/>
      </c>
      <c r="I81" s="11" t="str">
        <f t="shared" si="8"/>
        <v>武器D19</v>
      </c>
    </row>
    <row r="82" spans="2:9" ht="14.25" x14ac:dyDescent="0.2">
      <c r="B82" s="19" t="s">
        <v>786</v>
      </c>
      <c r="C82" s="10">
        <f t="shared" si="9"/>
        <v>99</v>
      </c>
      <c r="D82" s="10" t="s">
        <v>950</v>
      </c>
      <c r="E82" s="102" t="str">
        <f t="shared" si="5"/>
        <v>勇者</v>
      </c>
      <c r="F82" s="10">
        <f t="shared" si="6"/>
        <v>4</v>
      </c>
      <c r="G82" s="10" t="str">
        <f t="shared" si="7"/>
        <v>勇者4</v>
      </c>
      <c r="H82" s="10" t="str">
        <f ca="1">IF(OR(G82=Player&amp;ProfessionLV,E82=""),COUNTIF(G$3:G82,Player&amp;ProfessionLV)+COUNTIF(E$3:E82,""),"")</f>
        <v/>
      </c>
      <c r="I82" s="11" t="str">
        <f t="shared" si="8"/>
        <v>武器D20</v>
      </c>
    </row>
    <row r="83" spans="2:9" x14ac:dyDescent="0.2">
      <c r="B83" s="19" t="s">
        <v>787</v>
      </c>
      <c r="C83" s="10">
        <f t="shared" si="9"/>
        <v>100</v>
      </c>
      <c r="D83" s="10" t="s">
        <v>951</v>
      </c>
      <c r="E83" s="102" t="str">
        <f t="shared" si="5"/>
        <v>战士</v>
      </c>
      <c r="F83" s="10">
        <f t="shared" si="6"/>
        <v>5</v>
      </c>
      <c r="G83" s="10" t="str">
        <f t="shared" si="7"/>
        <v>战士5</v>
      </c>
      <c r="H83" s="10" t="str">
        <f ca="1">IF(OR(G83=Player&amp;ProfessionLV,E83=""),COUNTIF(G$3:G83,Player&amp;ProfessionLV)+COUNTIF(E$3:E83,""),"")</f>
        <v/>
      </c>
      <c r="I83" s="11" t="str">
        <f t="shared" si="8"/>
        <v>武器F1</v>
      </c>
    </row>
    <row r="84" spans="2:9" ht="14.25" x14ac:dyDescent="0.2">
      <c r="B84" s="19" t="s">
        <v>788</v>
      </c>
      <c r="C84" s="10">
        <f t="shared" si="9"/>
        <v>101</v>
      </c>
      <c r="D84" s="10" t="s">
        <v>952</v>
      </c>
      <c r="E84" s="102" t="str">
        <f t="shared" si="5"/>
        <v>武斗家</v>
      </c>
      <c r="F84" s="10">
        <f t="shared" si="6"/>
        <v>5</v>
      </c>
      <c r="G84" s="10" t="str">
        <f t="shared" si="7"/>
        <v>武斗家5</v>
      </c>
      <c r="H84" s="10" t="str">
        <f ca="1">IF(OR(G84=Player&amp;ProfessionLV,E84=""),COUNTIF(G$3:G84,Player&amp;ProfessionLV)+COUNTIF(E$3:E84,""),"")</f>
        <v/>
      </c>
      <c r="I84" s="11" t="str">
        <f t="shared" si="8"/>
        <v>武器F2</v>
      </c>
    </row>
    <row r="85" spans="2:9" ht="14.25" x14ac:dyDescent="0.2">
      <c r="B85" s="19" t="s">
        <v>789</v>
      </c>
      <c r="C85" s="10">
        <f t="shared" si="9"/>
        <v>102</v>
      </c>
      <c r="D85" s="10" t="s">
        <v>953</v>
      </c>
      <c r="E85" s="102" t="str">
        <f t="shared" si="5"/>
        <v/>
      </c>
      <c r="F85" s="10">
        <f t="shared" si="6"/>
        <v>5</v>
      </c>
      <c r="G85" s="10" t="str">
        <f t="shared" si="7"/>
        <v>5</v>
      </c>
      <c r="H85" s="10">
        <f ca="1">IF(OR(G85=Player&amp;ProfessionLV,E85=""),COUNTIF(G$3:G85,Player&amp;ProfessionLV)+COUNTIF(E$3:E85,""),"")</f>
        <v>6</v>
      </c>
      <c r="I85" s="11" t="str">
        <f t="shared" si="8"/>
        <v>武器F3</v>
      </c>
    </row>
    <row r="86" spans="2:9" ht="14.25" x14ac:dyDescent="0.2">
      <c r="B86" s="19" t="s">
        <v>790</v>
      </c>
      <c r="C86" s="10">
        <f t="shared" si="9"/>
        <v>103</v>
      </c>
      <c r="D86" s="10" t="s">
        <v>954</v>
      </c>
      <c r="E86" s="102" t="str">
        <f t="shared" si="5"/>
        <v>僧侣</v>
      </c>
      <c r="F86" s="10">
        <f t="shared" si="6"/>
        <v>5</v>
      </c>
      <c r="G86" s="10" t="str">
        <f t="shared" si="7"/>
        <v>僧侣5</v>
      </c>
      <c r="H86" s="10" t="str">
        <f ca="1">IF(OR(G86=Player&amp;ProfessionLV,E86=""),COUNTIF(G$3:G86,Player&amp;ProfessionLV)+COUNTIF(E$3:E86,""),"")</f>
        <v/>
      </c>
      <c r="I86" s="11" t="str">
        <f t="shared" si="8"/>
        <v>武器F4</v>
      </c>
    </row>
    <row r="87" spans="2:9" ht="14.25" x14ac:dyDescent="0.2">
      <c r="B87" s="19" t="s">
        <v>791</v>
      </c>
      <c r="C87" s="10">
        <f t="shared" si="9"/>
        <v>104</v>
      </c>
      <c r="D87" s="10" t="s">
        <v>955</v>
      </c>
      <c r="E87" s="102" t="str">
        <f t="shared" si="5"/>
        <v>舞师</v>
      </c>
      <c r="F87" s="10">
        <f t="shared" si="6"/>
        <v>5</v>
      </c>
      <c r="G87" s="10" t="str">
        <f t="shared" si="7"/>
        <v>舞师5</v>
      </c>
      <c r="H87" s="10" t="str">
        <f ca="1">IF(OR(G87=Player&amp;ProfessionLV,E87=""),COUNTIF(G$3:G87,Player&amp;ProfessionLV)+COUNTIF(E$3:E87,""),"")</f>
        <v/>
      </c>
      <c r="I87" s="11" t="str">
        <f t="shared" si="8"/>
        <v>武器F5</v>
      </c>
    </row>
    <row r="88" spans="2:9" ht="14.25" x14ac:dyDescent="0.2">
      <c r="B88" s="19" t="s">
        <v>792</v>
      </c>
      <c r="C88" s="10">
        <f t="shared" si="9"/>
        <v>105</v>
      </c>
      <c r="D88" s="10" t="s">
        <v>956</v>
      </c>
      <c r="E88" s="102" t="str">
        <f t="shared" ref="E88:E151" si="10">E68</f>
        <v>盗贼</v>
      </c>
      <c r="F88" s="10">
        <f t="shared" ref="F88:F94" si="11">F68+1</f>
        <v>5</v>
      </c>
      <c r="G88" s="10" t="str">
        <f t="shared" si="7"/>
        <v>盗贼5</v>
      </c>
      <c r="H88" s="10" t="str">
        <f ca="1">IF(OR(G88=Player&amp;ProfessionLV,E88=""),COUNTIF(G$3:G88,Player&amp;ProfessionLV)+COUNTIF(E$3:E88,""),"")</f>
        <v/>
      </c>
      <c r="I88" s="11" t="str">
        <f t="shared" si="8"/>
        <v>武器F6</v>
      </c>
    </row>
    <row r="89" spans="2:9" ht="14.25" x14ac:dyDescent="0.2">
      <c r="B89" s="19" t="s">
        <v>793</v>
      </c>
      <c r="C89" s="10">
        <f t="shared" si="9"/>
        <v>106</v>
      </c>
      <c r="D89" s="10" t="s">
        <v>957</v>
      </c>
      <c r="E89" s="102" t="str">
        <f t="shared" si="10"/>
        <v>养羊师</v>
      </c>
      <c r="F89" s="10">
        <f t="shared" si="11"/>
        <v>5</v>
      </c>
      <c r="G89" s="10" t="str">
        <f t="shared" si="7"/>
        <v>养羊师5</v>
      </c>
      <c r="H89" s="10" t="str">
        <f ca="1">IF(OR(G89=Player&amp;ProfessionLV,E89=""),COUNTIF(G$3:G89,Player&amp;ProfessionLV)+COUNTIF(E$3:E89,""),"")</f>
        <v/>
      </c>
      <c r="I89" s="11" t="str">
        <f t="shared" si="8"/>
        <v>武器F7</v>
      </c>
    </row>
    <row r="90" spans="2:9" ht="14.25" x14ac:dyDescent="0.2">
      <c r="B90" s="19" t="s">
        <v>794</v>
      </c>
      <c r="C90" s="10">
        <f t="shared" si="9"/>
        <v>107</v>
      </c>
      <c r="D90" s="10" t="s">
        <v>958</v>
      </c>
      <c r="E90" s="102" t="str">
        <f t="shared" si="10"/>
        <v>吟游诗人</v>
      </c>
      <c r="F90" s="10">
        <f t="shared" si="11"/>
        <v>5</v>
      </c>
      <c r="G90" s="10" t="str">
        <f t="shared" si="7"/>
        <v>吟游诗人5</v>
      </c>
      <c r="H90" s="10" t="str">
        <f ca="1">IF(OR(G90=Player&amp;ProfessionLV,E90=""),COUNTIF(G$3:G90,Player&amp;ProfessionLV)+COUNTIF(E$3:E90,""),"")</f>
        <v/>
      </c>
      <c r="I90" s="11" t="str">
        <f t="shared" si="8"/>
        <v>武器F8</v>
      </c>
    </row>
    <row r="91" spans="2:9" ht="14.25" x14ac:dyDescent="0.2">
      <c r="B91" s="19" t="s">
        <v>795</v>
      </c>
      <c r="C91" s="10">
        <f t="shared" si="9"/>
        <v>108</v>
      </c>
      <c r="D91" s="10" t="s">
        <v>959</v>
      </c>
      <c r="E91" s="102" t="str">
        <f t="shared" si="10"/>
        <v>滑稽师</v>
      </c>
      <c r="F91" s="10">
        <f t="shared" si="11"/>
        <v>5</v>
      </c>
      <c r="G91" s="10" t="str">
        <f t="shared" si="7"/>
        <v>滑稽师5</v>
      </c>
      <c r="H91" s="10" t="str">
        <f ca="1">IF(OR(G91=Player&amp;ProfessionLV,E91=""),COUNTIF(G$3:G91,Player&amp;ProfessionLV)+COUNTIF(E$3:E91,""),"")</f>
        <v/>
      </c>
      <c r="I91" s="11" t="str">
        <f t="shared" si="8"/>
        <v>武器F9</v>
      </c>
    </row>
    <row r="92" spans="2:9" ht="14.25" x14ac:dyDescent="0.2">
      <c r="B92" s="19" t="s">
        <v>796</v>
      </c>
      <c r="C92" s="10">
        <f t="shared" si="9"/>
        <v>109</v>
      </c>
      <c r="D92" s="10" t="s">
        <v>960</v>
      </c>
      <c r="E92" s="102" t="str">
        <f t="shared" si="10"/>
        <v>水手</v>
      </c>
      <c r="F92" s="10">
        <f t="shared" si="11"/>
        <v>5</v>
      </c>
      <c r="G92" s="10" t="str">
        <f t="shared" si="7"/>
        <v>水手5</v>
      </c>
      <c r="H92" s="10" t="str">
        <f ca="1">IF(OR(G92=Player&amp;ProfessionLV,E92=""),COUNTIF(G$3:G92,Player&amp;ProfessionLV)+COUNTIF(E$3:E92,""),"")</f>
        <v/>
      </c>
      <c r="I92" s="11" t="str">
        <f t="shared" si="8"/>
        <v>武器F10</v>
      </c>
    </row>
    <row r="93" spans="2:9" ht="14.25" x14ac:dyDescent="0.2">
      <c r="B93" s="19" t="s">
        <v>797</v>
      </c>
      <c r="C93" s="10">
        <f t="shared" si="9"/>
        <v>110</v>
      </c>
      <c r="D93" s="10" t="s">
        <v>961</v>
      </c>
      <c r="E93" s="102" t="str">
        <f t="shared" si="10"/>
        <v>战斗大师</v>
      </c>
      <c r="F93" s="10">
        <f t="shared" si="11"/>
        <v>5</v>
      </c>
      <c r="G93" s="10" t="str">
        <f t="shared" si="7"/>
        <v>战斗大师5</v>
      </c>
      <c r="H93" s="10" t="str">
        <f ca="1">IF(OR(G93=Player&amp;ProfessionLV,E93=""),COUNTIF(G$3:G93,Player&amp;ProfessionLV)+COUNTIF(E$3:E93,""),"")</f>
        <v/>
      </c>
      <c r="I93" s="11" t="str">
        <f t="shared" si="8"/>
        <v>武器F11</v>
      </c>
    </row>
    <row r="94" spans="2:9" ht="14.25" x14ac:dyDescent="0.2">
      <c r="B94" s="19" t="s">
        <v>798</v>
      </c>
      <c r="C94" s="10">
        <f t="shared" si="9"/>
        <v>111</v>
      </c>
      <c r="D94" s="10" t="s">
        <v>962</v>
      </c>
      <c r="E94" s="102" t="str">
        <f t="shared" si="10"/>
        <v>魔法战士</v>
      </c>
      <c r="F94" s="10">
        <f t="shared" si="11"/>
        <v>5</v>
      </c>
      <c r="G94" s="10" t="str">
        <f t="shared" si="7"/>
        <v>魔法战士5</v>
      </c>
      <c r="H94" s="10" t="str">
        <f ca="1">IF(OR(G94=Player&amp;ProfessionLV,E94=""),COUNTIF(G$3:G94,Player&amp;ProfessionLV)+COUNTIF(E$3:E94,""),"")</f>
        <v/>
      </c>
      <c r="I94" s="11" t="str">
        <f t="shared" si="8"/>
        <v>武器F12</v>
      </c>
    </row>
    <row r="95" spans="2:9" ht="14.25" x14ac:dyDescent="0.2">
      <c r="B95" s="19" t="s">
        <v>799</v>
      </c>
      <c r="C95" s="10">
        <f t="shared" si="9"/>
        <v>112</v>
      </c>
      <c r="D95" s="10" t="s">
        <v>963</v>
      </c>
      <c r="E95" s="102" t="str">
        <f t="shared" si="10"/>
        <v>圣骑士</v>
      </c>
      <c r="F95" s="10">
        <f>F75+1</f>
        <v>5</v>
      </c>
      <c r="G95" s="10" t="str">
        <f t="shared" si="7"/>
        <v>圣骑士5</v>
      </c>
      <c r="H95" s="10" t="str">
        <f ca="1">IF(OR(G95=Player&amp;ProfessionLV,E95=""),COUNTIF(G$3:G95,Player&amp;ProfessionLV)+COUNTIF(E$3:E95,""),"")</f>
        <v/>
      </c>
      <c r="I95" s="11" t="str">
        <f t="shared" si="8"/>
        <v>武器F13</v>
      </c>
    </row>
    <row r="96" spans="2:9" ht="14.25" x14ac:dyDescent="0.2">
      <c r="B96" s="19" t="s">
        <v>800</v>
      </c>
      <c r="C96" s="10">
        <f t="shared" si="9"/>
        <v>113</v>
      </c>
      <c r="D96" s="10" t="s">
        <v>964</v>
      </c>
      <c r="E96" s="102" t="str">
        <f t="shared" si="10"/>
        <v>贤者</v>
      </c>
      <c r="F96" s="10">
        <f t="shared" ref="F96:F159" si="12">F76+1</f>
        <v>5</v>
      </c>
      <c r="G96" s="10" t="str">
        <f t="shared" si="7"/>
        <v>贤者5</v>
      </c>
      <c r="H96" s="10" t="str">
        <f ca="1">IF(OR(G96=Player&amp;ProfessionLV,E96=""),COUNTIF(G$3:G96,Player&amp;ProfessionLV)+COUNTIF(E$3:E96,""),"")</f>
        <v/>
      </c>
      <c r="I96" s="11" t="str">
        <f t="shared" si="8"/>
        <v>武器F14</v>
      </c>
    </row>
    <row r="97" spans="2:9" ht="14.25" x14ac:dyDescent="0.2">
      <c r="B97" s="19" t="s">
        <v>801</v>
      </c>
      <c r="C97" s="10">
        <f t="shared" si="9"/>
        <v>114</v>
      </c>
      <c r="D97" s="10" t="s">
        <v>965</v>
      </c>
      <c r="E97" s="102" t="str">
        <f t="shared" si="10"/>
        <v>魔物猎人</v>
      </c>
      <c r="F97" s="10">
        <f t="shared" si="12"/>
        <v>5</v>
      </c>
      <c r="G97" s="10" t="str">
        <f t="shared" si="7"/>
        <v>魔物猎人5</v>
      </c>
      <c r="H97" s="10" t="str">
        <f ca="1">IF(OR(G97=Player&amp;ProfessionLV,E97=""),COUNTIF(G$3:G97,Player&amp;ProfessionLV)+COUNTIF(E$3:E97,""),"")</f>
        <v/>
      </c>
      <c r="I97" s="11" t="str">
        <f t="shared" si="8"/>
        <v>武器F15</v>
      </c>
    </row>
    <row r="98" spans="2:9" ht="14.25" x14ac:dyDescent="0.2">
      <c r="B98" s="19" t="s">
        <v>802</v>
      </c>
      <c r="C98" s="10">
        <f t="shared" si="9"/>
        <v>115</v>
      </c>
      <c r="D98" s="10" t="s">
        <v>966</v>
      </c>
      <c r="E98" s="102" t="str">
        <f t="shared" si="10"/>
        <v>海贼</v>
      </c>
      <c r="F98" s="10">
        <f t="shared" si="12"/>
        <v>5</v>
      </c>
      <c r="G98" s="10" t="str">
        <f t="shared" si="7"/>
        <v>海贼5</v>
      </c>
      <c r="H98" s="10" t="str">
        <f ca="1">IF(OR(G98=Player&amp;ProfessionLV,E98=""),COUNTIF(G$3:G98,Player&amp;ProfessionLV)+COUNTIF(E$3:E98,""),"")</f>
        <v/>
      </c>
      <c r="I98" s="11" t="str">
        <f t="shared" si="8"/>
        <v>武器F16</v>
      </c>
    </row>
    <row r="99" spans="2:9" ht="14.25" x14ac:dyDescent="0.2">
      <c r="B99" s="19" t="s">
        <v>803</v>
      </c>
      <c r="C99" s="10">
        <f t="shared" si="9"/>
        <v>116</v>
      </c>
      <c r="D99" s="10" t="s">
        <v>967</v>
      </c>
      <c r="E99" s="102" t="str">
        <f t="shared" si="10"/>
        <v>超级明星</v>
      </c>
      <c r="F99" s="10">
        <f t="shared" si="12"/>
        <v>5</v>
      </c>
      <c r="G99" s="10" t="str">
        <f t="shared" si="7"/>
        <v>超级明星5</v>
      </c>
      <c r="H99" s="10" t="str">
        <f ca="1">IF(OR(G99=Player&amp;ProfessionLV,E99=""),COUNTIF(G$3:G99,Player&amp;ProfessionLV)+COUNTIF(E$3:E99,""),"")</f>
        <v/>
      </c>
      <c r="I99" s="11" t="str">
        <f t="shared" si="8"/>
        <v>武器F17</v>
      </c>
    </row>
    <row r="100" spans="2:9" ht="14.25" x14ac:dyDescent="0.2">
      <c r="B100" s="19" t="s">
        <v>804</v>
      </c>
      <c r="C100" s="10">
        <f t="shared" si="9"/>
        <v>117</v>
      </c>
      <c r="D100" s="10" t="s">
        <v>968</v>
      </c>
      <c r="E100" s="102" t="str">
        <f t="shared" si="10"/>
        <v>天地雷鳴士</v>
      </c>
      <c r="F100" s="10">
        <f t="shared" si="12"/>
        <v>5</v>
      </c>
      <c r="G100" s="10" t="str">
        <f t="shared" si="7"/>
        <v>天地雷鳴士5</v>
      </c>
      <c r="H100" s="10" t="str">
        <f ca="1">IF(OR(G100=Player&amp;ProfessionLV,E100=""),COUNTIF(G$3:G100,Player&amp;ProfessionLV)+COUNTIF(E$3:E100,""),"")</f>
        <v/>
      </c>
      <c r="I100" s="11" t="str">
        <f t="shared" si="8"/>
        <v>武器F18</v>
      </c>
    </row>
    <row r="101" spans="2:9" ht="14.25" x14ac:dyDescent="0.2">
      <c r="B101" s="19" t="s">
        <v>805</v>
      </c>
      <c r="C101" s="10">
        <f t="shared" si="9"/>
        <v>118</v>
      </c>
      <c r="D101" s="10" t="s">
        <v>969</v>
      </c>
      <c r="E101" s="102" t="str">
        <f t="shared" si="10"/>
        <v>神之手</v>
      </c>
      <c r="F101" s="10">
        <f t="shared" si="12"/>
        <v>5</v>
      </c>
      <c r="G101" s="10" t="str">
        <f t="shared" si="7"/>
        <v>神之手5</v>
      </c>
      <c r="H101" s="10" t="str">
        <f ca="1">IF(OR(G101=Player&amp;ProfessionLV,E101=""),COUNTIF(G$3:G101,Player&amp;ProfessionLV)+COUNTIF(E$3:E101,""),"")</f>
        <v/>
      </c>
      <c r="I101" s="11" t="str">
        <f t="shared" si="8"/>
        <v>武器F19</v>
      </c>
    </row>
    <row r="102" spans="2:9" ht="14.25" x14ac:dyDescent="0.2">
      <c r="B102" s="19" t="s">
        <v>806</v>
      </c>
      <c r="C102" s="10">
        <f t="shared" si="9"/>
        <v>119</v>
      </c>
      <c r="D102" s="10" t="s">
        <v>970</v>
      </c>
      <c r="E102" s="102" t="str">
        <f t="shared" si="10"/>
        <v>勇者</v>
      </c>
      <c r="F102" s="10">
        <f t="shared" si="12"/>
        <v>5</v>
      </c>
      <c r="G102" s="10" t="str">
        <f t="shared" si="7"/>
        <v>勇者5</v>
      </c>
      <c r="H102" s="10" t="str">
        <f ca="1">IF(OR(G102=Player&amp;ProfessionLV,E102=""),COUNTIF(G$3:G102,Player&amp;ProfessionLV)+COUNTIF(E$3:E102,""),"")</f>
        <v/>
      </c>
      <c r="I102" s="11" t="str">
        <f t="shared" si="8"/>
        <v>武器F20</v>
      </c>
    </row>
    <row r="103" spans="2:9" x14ac:dyDescent="0.2">
      <c r="B103" s="19" t="s">
        <v>807</v>
      </c>
      <c r="C103" s="10">
        <f t="shared" si="9"/>
        <v>120</v>
      </c>
      <c r="D103" s="10" t="s">
        <v>971</v>
      </c>
      <c r="E103" s="102" t="str">
        <f t="shared" si="10"/>
        <v>战士</v>
      </c>
      <c r="F103" s="10">
        <f t="shared" si="12"/>
        <v>6</v>
      </c>
      <c r="G103" s="10" t="str">
        <f t="shared" si="7"/>
        <v>战士6</v>
      </c>
      <c r="H103" s="10" t="str">
        <f ca="1">IF(OR(G103=Player&amp;ProfessionLV,E103=""),COUNTIF(G$3:G103,Player&amp;ProfessionLV)+COUNTIF(E$3:E103,""),"")</f>
        <v/>
      </c>
      <c r="I103" s="11" t="str">
        <f t="shared" si="8"/>
        <v>武器G1</v>
      </c>
    </row>
    <row r="104" spans="2:9" ht="14.25" x14ac:dyDescent="0.2">
      <c r="B104" s="19" t="s">
        <v>808</v>
      </c>
      <c r="C104" s="10">
        <f t="shared" si="9"/>
        <v>121</v>
      </c>
      <c r="D104" s="10" t="s">
        <v>972</v>
      </c>
      <c r="E104" s="102" t="str">
        <f t="shared" si="10"/>
        <v>武斗家</v>
      </c>
      <c r="F104" s="10">
        <f t="shared" si="12"/>
        <v>6</v>
      </c>
      <c r="G104" s="10" t="str">
        <f t="shared" si="7"/>
        <v>武斗家6</v>
      </c>
      <c r="H104" s="10" t="str">
        <f ca="1">IF(OR(G104=Player&amp;ProfessionLV,E104=""),COUNTIF(G$3:G104,Player&amp;ProfessionLV)+COUNTIF(E$3:E104,""),"")</f>
        <v/>
      </c>
      <c r="I104" s="11" t="str">
        <f t="shared" si="8"/>
        <v>武器G2</v>
      </c>
    </row>
    <row r="105" spans="2:9" ht="14.25" x14ac:dyDescent="0.2">
      <c r="B105" s="19" t="s">
        <v>809</v>
      </c>
      <c r="C105" s="10">
        <f t="shared" si="9"/>
        <v>122</v>
      </c>
      <c r="D105" s="10" t="s">
        <v>973</v>
      </c>
      <c r="E105" s="102" t="str">
        <f t="shared" si="10"/>
        <v/>
      </c>
      <c r="F105" s="10">
        <f t="shared" si="12"/>
        <v>6</v>
      </c>
      <c r="G105" s="10" t="str">
        <f t="shared" si="7"/>
        <v>6</v>
      </c>
      <c r="H105" s="10">
        <f ca="1">IF(OR(G105=Player&amp;ProfessionLV,E105=""),COUNTIF(G$3:G105,Player&amp;ProfessionLV)+COUNTIF(E$3:E105,""),"")</f>
        <v>7</v>
      </c>
      <c r="I105" s="11" t="str">
        <f t="shared" si="8"/>
        <v>武器G3</v>
      </c>
    </row>
    <row r="106" spans="2:9" ht="14.25" x14ac:dyDescent="0.2">
      <c r="B106" s="19" t="s">
        <v>810</v>
      </c>
      <c r="C106" s="10">
        <f t="shared" si="9"/>
        <v>123</v>
      </c>
      <c r="D106" s="10" t="s">
        <v>974</v>
      </c>
      <c r="E106" s="102" t="str">
        <f t="shared" si="10"/>
        <v>僧侣</v>
      </c>
      <c r="F106" s="10">
        <f t="shared" si="12"/>
        <v>6</v>
      </c>
      <c r="G106" s="10" t="str">
        <f t="shared" si="7"/>
        <v>僧侣6</v>
      </c>
      <c r="H106" s="10" t="str">
        <f ca="1">IF(OR(G106=Player&amp;ProfessionLV,E106=""),COUNTIF(G$3:G106,Player&amp;ProfessionLV)+COUNTIF(E$3:E106,""),"")</f>
        <v/>
      </c>
      <c r="I106" s="11" t="str">
        <f t="shared" si="8"/>
        <v>武器G4</v>
      </c>
    </row>
    <row r="107" spans="2:9" ht="14.25" x14ac:dyDescent="0.2">
      <c r="B107" s="19" t="s">
        <v>811</v>
      </c>
      <c r="C107" s="10">
        <f t="shared" si="9"/>
        <v>124</v>
      </c>
      <c r="D107" s="10" t="s">
        <v>975</v>
      </c>
      <c r="E107" s="102" t="str">
        <f t="shared" si="10"/>
        <v>舞师</v>
      </c>
      <c r="F107" s="10">
        <f t="shared" si="12"/>
        <v>6</v>
      </c>
      <c r="G107" s="10" t="str">
        <f t="shared" si="7"/>
        <v>舞师6</v>
      </c>
      <c r="H107" s="10" t="str">
        <f ca="1">IF(OR(G107=Player&amp;ProfessionLV,E107=""),COUNTIF(G$3:G107,Player&amp;ProfessionLV)+COUNTIF(E$3:E107,""),"")</f>
        <v/>
      </c>
      <c r="I107" s="11" t="str">
        <f t="shared" si="8"/>
        <v>武器G5</v>
      </c>
    </row>
    <row r="108" spans="2:9" ht="14.25" x14ac:dyDescent="0.2">
      <c r="B108" s="19" t="s">
        <v>812</v>
      </c>
      <c r="C108" s="10">
        <f t="shared" si="9"/>
        <v>125</v>
      </c>
      <c r="D108" s="10" t="s">
        <v>976</v>
      </c>
      <c r="E108" s="102" t="str">
        <f t="shared" si="10"/>
        <v>盗贼</v>
      </c>
      <c r="F108" s="10">
        <f t="shared" si="12"/>
        <v>6</v>
      </c>
      <c r="G108" s="10" t="str">
        <f t="shared" si="7"/>
        <v>盗贼6</v>
      </c>
      <c r="H108" s="10" t="str">
        <f ca="1">IF(OR(G108=Player&amp;ProfessionLV,E108=""),COUNTIF(G$3:G108,Player&amp;ProfessionLV)+COUNTIF(E$3:E108,""),"")</f>
        <v/>
      </c>
      <c r="I108" s="11" t="str">
        <f t="shared" si="8"/>
        <v>武器G6</v>
      </c>
    </row>
    <row r="109" spans="2:9" ht="14.25" x14ac:dyDescent="0.2">
      <c r="B109" s="19" t="s">
        <v>813</v>
      </c>
      <c r="C109" s="10">
        <f t="shared" si="9"/>
        <v>126</v>
      </c>
      <c r="D109" s="10" t="s">
        <v>977</v>
      </c>
      <c r="E109" s="102" t="str">
        <f t="shared" si="10"/>
        <v>养羊师</v>
      </c>
      <c r="F109" s="10">
        <f t="shared" si="12"/>
        <v>6</v>
      </c>
      <c r="G109" s="10" t="str">
        <f t="shared" si="7"/>
        <v>养羊师6</v>
      </c>
      <c r="H109" s="10" t="str">
        <f ca="1">IF(OR(G109=Player&amp;ProfessionLV,E109=""),COUNTIF(G$3:G109,Player&amp;ProfessionLV)+COUNTIF(E$3:E109,""),"")</f>
        <v/>
      </c>
      <c r="I109" s="11" t="str">
        <f t="shared" si="8"/>
        <v>武器G7</v>
      </c>
    </row>
    <row r="110" spans="2:9" ht="14.25" x14ac:dyDescent="0.2">
      <c r="B110" s="19" t="s">
        <v>814</v>
      </c>
      <c r="C110" s="10">
        <f t="shared" si="9"/>
        <v>127</v>
      </c>
      <c r="D110" s="10" t="s">
        <v>978</v>
      </c>
      <c r="E110" s="102" t="str">
        <f t="shared" si="10"/>
        <v>吟游诗人</v>
      </c>
      <c r="F110" s="10">
        <f t="shared" si="12"/>
        <v>6</v>
      </c>
      <c r="G110" s="10" t="str">
        <f t="shared" si="7"/>
        <v>吟游诗人6</v>
      </c>
      <c r="H110" s="10" t="str">
        <f ca="1">IF(OR(G110=Player&amp;ProfessionLV,E110=""),COUNTIF(G$3:G110,Player&amp;ProfessionLV)+COUNTIF(E$3:E110,""),"")</f>
        <v/>
      </c>
      <c r="I110" s="11" t="str">
        <f t="shared" si="8"/>
        <v>武器G8</v>
      </c>
    </row>
    <row r="111" spans="2:9" ht="14.25" x14ac:dyDescent="0.2">
      <c r="B111" s="19" t="s">
        <v>815</v>
      </c>
      <c r="C111" s="10">
        <f t="shared" si="9"/>
        <v>128</v>
      </c>
      <c r="D111" s="10" t="s">
        <v>979</v>
      </c>
      <c r="E111" s="102" t="str">
        <f t="shared" si="10"/>
        <v>滑稽师</v>
      </c>
      <c r="F111" s="10">
        <f t="shared" si="12"/>
        <v>6</v>
      </c>
      <c r="G111" s="10" t="str">
        <f t="shared" si="7"/>
        <v>滑稽师6</v>
      </c>
      <c r="H111" s="10" t="str">
        <f ca="1">IF(OR(G111=Player&amp;ProfessionLV,E111=""),COUNTIF(G$3:G111,Player&amp;ProfessionLV)+COUNTIF(E$3:E111,""),"")</f>
        <v/>
      </c>
      <c r="I111" s="11" t="str">
        <f t="shared" si="8"/>
        <v>武器G9</v>
      </c>
    </row>
    <row r="112" spans="2:9" ht="14.25" x14ac:dyDescent="0.2">
      <c r="B112" s="19" t="s">
        <v>816</v>
      </c>
      <c r="C112" s="10">
        <f t="shared" si="9"/>
        <v>129</v>
      </c>
      <c r="D112" s="10" t="s">
        <v>980</v>
      </c>
      <c r="E112" s="102" t="str">
        <f t="shared" si="10"/>
        <v>水手</v>
      </c>
      <c r="F112" s="10">
        <f t="shared" si="12"/>
        <v>6</v>
      </c>
      <c r="G112" s="10" t="str">
        <f t="shared" si="7"/>
        <v>水手6</v>
      </c>
      <c r="H112" s="10" t="str">
        <f ca="1">IF(OR(G112=Player&amp;ProfessionLV,E112=""),COUNTIF(G$3:G112,Player&amp;ProfessionLV)+COUNTIF(E$3:E112,""),"")</f>
        <v/>
      </c>
      <c r="I112" s="11" t="str">
        <f t="shared" si="8"/>
        <v>武器G10</v>
      </c>
    </row>
    <row r="113" spans="2:9" ht="14.25" x14ac:dyDescent="0.2">
      <c r="B113" s="19" t="s">
        <v>817</v>
      </c>
      <c r="C113" s="10">
        <f t="shared" si="9"/>
        <v>130</v>
      </c>
      <c r="D113" s="10" t="s">
        <v>981</v>
      </c>
      <c r="E113" s="102" t="str">
        <f t="shared" si="10"/>
        <v>战斗大师</v>
      </c>
      <c r="F113" s="10">
        <f t="shared" si="12"/>
        <v>6</v>
      </c>
      <c r="G113" s="10" t="str">
        <f t="shared" si="7"/>
        <v>战斗大师6</v>
      </c>
      <c r="H113" s="10" t="str">
        <f ca="1">IF(OR(G113=Player&amp;ProfessionLV,E113=""),COUNTIF(G$3:G113,Player&amp;ProfessionLV)+COUNTIF(E$3:E113,""),"")</f>
        <v/>
      </c>
      <c r="I113" s="11" t="str">
        <f t="shared" si="8"/>
        <v>武器G11</v>
      </c>
    </row>
    <row r="114" spans="2:9" ht="14.25" x14ac:dyDescent="0.2">
      <c r="B114" s="19" t="s">
        <v>818</v>
      </c>
      <c r="C114" s="10">
        <f t="shared" si="9"/>
        <v>131</v>
      </c>
      <c r="D114" s="10" t="s">
        <v>982</v>
      </c>
      <c r="E114" s="102" t="str">
        <f t="shared" si="10"/>
        <v>魔法战士</v>
      </c>
      <c r="F114" s="10">
        <f t="shared" si="12"/>
        <v>6</v>
      </c>
      <c r="G114" s="10" t="str">
        <f t="shared" si="7"/>
        <v>魔法战士6</v>
      </c>
      <c r="H114" s="10" t="str">
        <f ca="1">IF(OR(G114=Player&amp;ProfessionLV,E114=""),COUNTIF(G$3:G114,Player&amp;ProfessionLV)+COUNTIF(E$3:E114,""),"")</f>
        <v/>
      </c>
      <c r="I114" s="11" t="str">
        <f t="shared" si="8"/>
        <v>武器G12</v>
      </c>
    </row>
    <row r="115" spans="2:9" ht="14.25" x14ac:dyDescent="0.2">
      <c r="B115" s="19" t="s">
        <v>819</v>
      </c>
      <c r="C115" s="10">
        <f t="shared" si="9"/>
        <v>132</v>
      </c>
      <c r="D115" s="10" t="s">
        <v>983</v>
      </c>
      <c r="E115" s="102" t="str">
        <f t="shared" si="10"/>
        <v>圣骑士</v>
      </c>
      <c r="F115" s="10">
        <f t="shared" si="12"/>
        <v>6</v>
      </c>
      <c r="G115" s="10" t="str">
        <f t="shared" si="7"/>
        <v>圣骑士6</v>
      </c>
      <c r="H115" s="10" t="str">
        <f ca="1">IF(OR(G115=Player&amp;ProfessionLV,E115=""),COUNTIF(G$3:G115,Player&amp;ProfessionLV)+COUNTIF(E$3:E115,""),"")</f>
        <v/>
      </c>
      <c r="I115" s="11" t="str">
        <f t="shared" si="8"/>
        <v>武器G13</v>
      </c>
    </row>
    <row r="116" spans="2:9" ht="14.25" x14ac:dyDescent="0.2">
      <c r="B116" s="19" t="s">
        <v>820</v>
      </c>
      <c r="C116" s="10">
        <f t="shared" si="9"/>
        <v>133</v>
      </c>
      <c r="D116" s="10" t="s">
        <v>984</v>
      </c>
      <c r="E116" s="102" t="str">
        <f t="shared" si="10"/>
        <v>贤者</v>
      </c>
      <c r="F116" s="10">
        <f t="shared" si="12"/>
        <v>6</v>
      </c>
      <c r="G116" s="10" t="str">
        <f t="shared" si="7"/>
        <v>贤者6</v>
      </c>
      <c r="H116" s="10" t="str">
        <f ca="1">IF(OR(G116=Player&amp;ProfessionLV,E116=""),COUNTIF(G$3:G116,Player&amp;ProfessionLV)+COUNTIF(E$3:E116,""),"")</f>
        <v/>
      </c>
      <c r="I116" s="11" t="str">
        <f t="shared" si="8"/>
        <v>武器G14</v>
      </c>
    </row>
    <row r="117" spans="2:9" ht="14.25" x14ac:dyDescent="0.2">
      <c r="B117" s="19" t="s">
        <v>821</v>
      </c>
      <c r="C117" s="10">
        <f t="shared" si="9"/>
        <v>134</v>
      </c>
      <c r="D117" s="10" t="s">
        <v>985</v>
      </c>
      <c r="E117" s="102" t="str">
        <f t="shared" si="10"/>
        <v>魔物猎人</v>
      </c>
      <c r="F117" s="10">
        <f t="shared" si="12"/>
        <v>6</v>
      </c>
      <c r="G117" s="10" t="str">
        <f t="shared" si="7"/>
        <v>魔物猎人6</v>
      </c>
      <c r="H117" s="10" t="str">
        <f ca="1">IF(OR(G117=Player&amp;ProfessionLV,E117=""),COUNTIF(G$3:G117,Player&amp;ProfessionLV)+COUNTIF(E$3:E117,""),"")</f>
        <v/>
      </c>
      <c r="I117" s="11" t="str">
        <f t="shared" si="8"/>
        <v>武器G15</v>
      </c>
    </row>
    <row r="118" spans="2:9" ht="14.25" x14ac:dyDescent="0.2">
      <c r="B118" s="19" t="s">
        <v>822</v>
      </c>
      <c r="C118" s="10">
        <f t="shared" si="9"/>
        <v>135</v>
      </c>
      <c r="D118" s="10" t="s">
        <v>986</v>
      </c>
      <c r="E118" s="102" t="str">
        <f t="shared" si="10"/>
        <v>海贼</v>
      </c>
      <c r="F118" s="10">
        <f t="shared" si="12"/>
        <v>6</v>
      </c>
      <c r="G118" s="10" t="str">
        <f t="shared" si="7"/>
        <v>海贼6</v>
      </c>
      <c r="H118" s="10" t="str">
        <f ca="1">IF(OR(G118=Player&amp;ProfessionLV,E118=""),COUNTIF(G$3:G118,Player&amp;ProfessionLV)+COUNTIF(E$3:E118,""),"")</f>
        <v/>
      </c>
      <c r="I118" s="11" t="str">
        <f t="shared" si="8"/>
        <v>武器G16</v>
      </c>
    </row>
    <row r="119" spans="2:9" ht="14.25" x14ac:dyDescent="0.2">
      <c r="B119" s="19" t="s">
        <v>823</v>
      </c>
      <c r="C119" s="10">
        <f t="shared" si="9"/>
        <v>136</v>
      </c>
      <c r="D119" s="10" t="s">
        <v>987</v>
      </c>
      <c r="E119" s="102" t="str">
        <f t="shared" si="10"/>
        <v>超级明星</v>
      </c>
      <c r="F119" s="10">
        <f t="shared" si="12"/>
        <v>6</v>
      </c>
      <c r="G119" s="10" t="str">
        <f t="shared" si="7"/>
        <v>超级明星6</v>
      </c>
      <c r="H119" s="10" t="str">
        <f ca="1">IF(OR(G119=Player&amp;ProfessionLV,E119=""),COUNTIF(G$3:G119,Player&amp;ProfessionLV)+COUNTIF(E$3:E119,""),"")</f>
        <v/>
      </c>
      <c r="I119" s="11" t="str">
        <f t="shared" si="8"/>
        <v>武器G17</v>
      </c>
    </row>
    <row r="120" spans="2:9" ht="14.25" x14ac:dyDescent="0.2">
      <c r="B120" s="19" t="s">
        <v>824</v>
      </c>
      <c r="C120" s="10">
        <f t="shared" si="9"/>
        <v>137</v>
      </c>
      <c r="D120" s="10" t="s">
        <v>988</v>
      </c>
      <c r="E120" s="102" t="str">
        <f t="shared" si="10"/>
        <v>天地雷鳴士</v>
      </c>
      <c r="F120" s="10">
        <f t="shared" si="12"/>
        <v>6</v>
      </c>
      <c r="G120" s="10" t="str">
        <f t="shared" si="7"/>
        <v>天地雷鳴士6</v>
      </c>
      <c r="H120" s="10" t="str">
        <f ca="1">IF(OR(G120=Player&amp;ProfessionLV,E120=""),COUNTIF(G$3:G120,Player&amp;ProfessionLV)+COUNTIF(E$3:E120,""),"")</f>
        <v/>
      </c>
      <c r="I120" s="11" t="str">
        <f t="shared" si="8"/>
        <v>武器G18</v>
      </c>
    </row>
    <row r="121" spans="2:9" ht="14.25" x14ac:dyDescent="0.2">
      <c r="B121" s="19" t="s">
        <v>825</v>
      </c>
      <c r="C121" s="10">
        <f t="shared" si="9"/>
        <v>138</v>
      </c>
      <c r="D121" s="10" t="s">
        <v>989</v>
      </c>
      <c r="E121" s="102" t="str">
        <f t="shared" si="10"/>
        <v>神之手</v>
      </c>
      <c r="F121" s="10">
        <f t="shared" si="12"/>
        <v>6</v>
      </c>
      <c r="G121" s="10" t="str">
        <f t="shared" si="7"/>
        <v>神之手6</v>
      </c>
      <c r="H121" s="10" t="str">
        <f ca="1">IF(OR(G121=Player&amp;ProfessionLV,E121=""),COUNTIF(G$3:G121,Player&amp;ProfessionLV)+COUNTIF(E$3:E121,""),"")</f>
        <v/>
      </c>
      <c r="I121" s="11" t="str">
        <f t="shared" si="8"/>
        <v>武器G19</v>
      </c>
    </row>
    <row r="122" spans="2:9" ht="14.25" x14ac:dyDescent="0.2">
      <c r="B122" s="19" t="s">
        <v>826</v>
      </c>
      <c r="C122" s="10">
        <f t="shared" si="9"/>
        <v>139</v>
      </c>
      <c r="D122" s="10" t="s">
        <v>990</v>
      </c>
      <c r="E122" s="102" t="str">
        <f t="shared" si="10"/>
        <v>勇者</v>
      </c>
      <c r="F122" s="10">
        <f t="shared" si="12"/>
        <v>6</v>
      </c>
      <c r="G122" s="10" t="str">
        <f t="shared" si="7"/>
        <v>勇者6</v>
      </c>
      <c r="H122" s="10" t="str">
        <f ca="1">IF(OR(G122=Player&amp;ProfessionLV,E122=""),COUNTIF(G$3:G122,Player&amp;ProfessionLV)+COUNTIF(E$3:E122,""),"")</f>
        <v/>
      </c>
      <c r="I122" s="11" t="str">
        <f t="shared" si="8"/>
        <v>武器G20</v>
      </c>
    </row>
    <row r="123" spans="2:9" x14ac:dyDescent="0.2">
      <c r="B123" s="19" t="s">
        <v>827</v>
      </c>
      <c r="C123" s="10">
        <f t="shared" si="9"/>
        <v>140</v>
      </c>
      <c r="D123" s="10" t="s">
        <v>991</v>
      </c>
      <c r="E123" s="102" t="str">
        <f t="shared" si="10"/>
        <v>战士</v>
      </c>
      <c r="F123" s="10">
        <f t="shared" si="12"/>
        <v>7</v>
      </c>
      <c r="G123" s="10" t="str">
        <f t="shared" si="7"/>
        <v>战士7</v>
      </c>
      <c r="H123" s="10" t="str">
        <f ca="1">IF(OR(G123=Player&amp;ProfessionLV,E123=""),COUNTIF(G$3:G123,Player&amp;ProfessionLV)+COUNTIF(E$3:E123,""),"")</f>
        <v/>
      </c>
      <c r="I123" s="11" t="str">
        <f t="shared" si="8"/>
        <v>武器H1</v>
      </c>
    </row>
    <row r="124" spans="2:9" ht="14.25" x14ac:dyDescent="0.2">
      <c r="B124" s="19" t="s">
        <v>828</v>
      </c>
      <c r="C124" s="10">
        <f t="shared" si="9"/>
        <v>141</v>
      </c>
      <c r="D124" s="10" t="s">
        <v>992</v>
      </c>
      <c r="E124" s="102" t="str">
        <f t="shared" si="10"/>
        <v>武斗家</v>
      </c>
      <c r="F124" s="10">
        <f t="shared" si="12"/>
        <v>7</v>
      </c>
      <c r="G124" s="10" t="str">
        <f t="shared" si="7"/>
        <v>武斗家7</v>
      </c>
      <c r="H124" s="10" t="str">
        <f ca="1">IF(OR(G124=Player&amp;ProfessionLV,E124=""),COUNTIF(G$3:G124,Player&amp;ProfessionLV)+COUNTIF(E$3:E124,""),"")</f>
        <v/>
      </c>
      <c r="I124" s="11" t="str">
        <f t="shared" si="8"/>
        <v>武器H2</v>
      </c>
    </row>
    <row r="125" spans="2:9" ht="14.25" x14ac:dyDescent="0.2">
      <c r="B125" s="19" t="s">
        <v>829</v>
      </c>
      <c r="C125" s="10">
        <f t="shared" si="9"/>
        <v>142</v>
      </c>
      <c r="D125" s="10" t="s">
        <v>993</v>
      </c>
      <c r="E125" s="102" t="str">
        <f t="shared" si="10"/>
        <v/>
      </c>
      <c r="F125" s="10">
        <f t="shared" si="12"/>
        <v>7</v>
      </c>
      <c r="G125" s="10" t="str">
        <f t="shared" si="7"/>
        <v>7</v>
      </c>
      <c r="H125" s="10">
        <f ca="1">IF(OR(G125=Player&amp;ProfessionLV,E125=""),COUNTIF(G$3:G125,Player&amp;ProfessionLV)+COUNTIF(E$3:E125,""),"")</f>
        <v>8</v>
      </c>
      <c r="I125" s="11" t="str">
        <f t="shared" si="8"/>
        <v>武器H3</v>
      </c>
    </row>
    <row r="126" spans="2:9" ht="14.25" x14ac:dyDescent="0.2">
      <c r="B126" s="19" t="s">
        <v>830</v>
      </c>
      <c r="C126" s="10">
        <f t="shared" si="9"/>
        <v>143</v>
      </c>
      <c r="D126" s="10" t="s">
        <v>994</v>
      </c>
      <c r="E126" s="102" t="str">
        <f t="shared" si="10"/>
        <v>僧侣</v>
      </c>
      <c r="F126" s="10">
        <f t="shared" si="12"/>
        <v>7</v>
      </c>
      <c r="G126" s="10" t="str">
        <f t="shared" si="7"/>
        <v>僧侣7</v>
      </c>
      <c r="H126" s="10" t="str">
        <f ca="1">IF(OR(G126=Player&amp;ProfessionLV,E126=""),COUNTIF(G$3:G126,Player&amp;ProfessionLV)+COUNTIF(E$3:E126,""),"")</f>
        <v/>
      </c>
      <c r="I126" s="11" t="str">
        <f t="shared" si="8"/>
        <v>武器H4</v>
      </c>
    </row>
    <row r="127" spans="2:9" ht="14.25" x14ac:dyDescent="0.2">
      <c r="B127" s="19" t="s">
        <v>831</v>
      </c>
      <c r="C127" s="10">
        <f t="shared" si="9"/>
        <v>144</v>
      </c>
      <c r="D127" s="10" t="s">
        <v>995</v>
      </c>
      <c r="E127" s="102" t="str">
        <f t="shared" si="10"/>
        <v>舞师</v>
      </c>
      <c r="F127" s="10">
        <f t="shared" si="12"/>
        <v>7</v>
      </c>
      <c r="G127" s="10" t="str">
        <f t="shared" si="7"/>
        <v>舞师7</v>
      </c>
      <c r="H127" s="10" t="str">
        <f ca="1">IF(OR(G127=Player&amp;ProfessionLV,E127=""),COUNTIF(G$3:G127,Player&amp;ProfessionLV)+COUNTIF(E$3:E127,""),"")</f>
        <v/>
      </c>
      <c r="I127" s="11" t="str">
        <f t="shared" si="8"/>
        <v>武器H5</v>
      </c>
    </row>
    <row r="128" spans="2:9" ht="14.25" x14ac:dyDescent="0.2">
      <c r="B128" s="19" t="s">
        <v>832</v>
      </c>
      <c r="C128" s="10">
        <f t="shared" si="9"/>
        <v>145</v>
      </c>
      <c r="D128" s="10" t="s">
        <v>996</v>
      </c>
      <c r="E128" s="102" t="str">
        <f t="shared" si="10"/>
        <v>盗贼</v>
      </c>
      <c r="F128" s="10">
        <f t="shared" si="12"/>
        <v>7</v>
      </c>
      <c r="G128" s="10" t="str">
        <f t="shared" si="7"/>
        <v>盗贼7</v>
      </c>
      <c r="H128" s="10" t="str">
        <f ca="1">IF(OR(G128=Player&amp;ProfessionLV,E128=""),COUNTIF(G$3:G128,Player&amp;ProfessionLV)+COUNTIF(E$3:E128,""),"")</f>
        <v/>
      </c>
      <c r="I128" s="11" t="str">
        <f t="shared" si="8"/>
        <v>武器H6</v>
      </c>
    </row>
    <row r="129" spans="2:9" ht="14.25" x14ac:dyDescent="0.2">
      <c r="B129" s="19" t="s">
        <v>833</v>
      </c>
      <c r="C129" s="10">
        <f t="shared" si="9"/>
        <v>146</v>
      </c>
      <c r="D129" s="10" t="s">
        <v>997</v>
      </c>
      <c r="E129" s="102" t="str">
        <f t="shared" si="10"/>
        <v>养羊师</v>
      </c>
      <c r="F129" s="10">
        <f t="shared" si="12"/>
        <v>7</v>
      </c>
      <c r="G129" s="10" t="str">
        <f t="shared" si="7"/>
        <v>养羊师7</v>
      </c>
      <c r="H129" s="10" t="str">
        <f ca="1">IF(OR(G129=Player&amp;ProfessionLV,E129=""),COUNTIF(G$3:G129,Player&amp;ProfessionLV)+COUNTIF(E$3:E129,""),"")</f>
        <v/>
      </c>
      <c r="I129" s="11" t="str">
        <f t="shared" si="8"/>
        <v>武器H7</v>
      </c>
    </row>
    <row r="130" spans="2:9" ht="14.25" x14ac:dyDescent="0.2">
      <c r="B130" s="19" t="s">
        <v>834</v>
      </c>
      <c r="C130" s="10">
        <f t="shared" si="9"/>
        <v>147</v>
      </c>
      <c r="D130" s="10" t="s">
        <v>998</v>
      </c>
      <c r="E130" s="102" t="str">
        <f t="shared" si="10"/>
        <v>吟游诗人</v>
      </c>
      <c r="F130" s="10">
        <f t="shared" si="12"/>
        <v>7</v>
      </c>
      <c r="G130" s="10" t="str">
        <f t="shared" si="7"/>
        <v>吟游诗人7</v>
      </c>
      <c r="H130" s="10" t="str">
        <f ca="1">IF(OR(G130=Player&amp;ProfessionLV,E130=""),COUNTIF(G$3:G130,Player&amp;ProfessionLV)+COUNTIF(E$3:E130,""),"")</f>
        <v/>
      </c>
      <c r="I130" s="11" t="str">
        <f t="shared" si="8"/>
        <v>武器H8</v>
      </c>
    </row>
    <row r="131" spans="2:9" ht="14.25" x14ac:dyDescent="0.2">
      <c r="B131" s="19" t="s">
        <v>835</v>
      </c>
      <c r="C131" s="10">
        <f t="shared" si="9"/>
        <v>148</v>
      </c>
      <c r="D131" s="10" t="s">
        <v>999</v>
      </c>
      <c r="E131" s="102" t="str">
        <f t="shared" si="10"/>
        <v>滑稽师</v>
      </c>
      <c r="F131" s="10">
        <f t="shared" si="12"/>
        <v>7</v>
      </c>
      <c r="G131" s="10" t="str">
        <f t="shared" si="7"/>
        <v>滑稽师7</v>
      </c>
      <c r="H131" s="10" t="str">
        <f ca="1">IF(OR(G131=Player&amp;ProfessionLV,E131=""),COUNTIF(G$3:G131,Player&amp;ProfessionLV)+COUNTIF(E$3:E131,""),"")</f>
        <v/>
      </c>
      <c r="I131" s="11" t="str">
        <f t="shared" si="8"/>
        <v>武器H9</v>
      </c>
    </row>
    <row r="132" spans="2:9" ht="14.25" x14ac:dyDescent="0.2">
      <c r="B132" s="19" t="s">
        <v>836</v>
      </c>
      <c r="C132" s="10">
        <f t="shared" si="9"/>
        <v>149</v>
      </c>
      <c r="D132" s="10" t="s">
        <v>1000</v>
      </c>
      <c r="E132" s="102" t="str">
        <f t="shared" si="10"/>
        <v>水手</v>
      </c>
      <c r="F132" s="10">
        <f t="shared" si="12"/>
        <v>7</v>
      </c>
      <c r="G132" s="10" t="str">
        <f t="shared" ref="G132:G162" si="13">E132&amp;F132</f>
        <v>水手7</v>
      </c>
      <c r="H132" s="10" t="str">
        <f ca="1">IF(OR(G132=Player&amp;ProfessionLV,E132=""),COUNTIF(G$3:G132,Player&amp;ProfessionLV)+COUNTIF(E$3:E132,""),"")</f>
        <v/>
      </c>
      <c r="I132" s="11" t="str">
        <f t="shared" ref="I132:I162" si="14">B132</f>
        <v>武器H10</v>
      </c>
    </row>
    <row r="133" spans="2:9" ht="14.25" x14ac:dyDescent="0.2">
      <c r="B133" s="19" t="s">
        <v>837</v>
      </c>
      <c r="C133" s="10">
        <f t="shared" ref="C133:C162" si="15">C132+1</f>
        <v>150</v>
      </c>
      <c r="D133" s="10" t="s">
        <v>1001</v>
      </c>
      <c r="E133" s="102" t="str">
        <f t="shared" si="10"/>
        <v>战斗大师</v>
      </c>
      <c r="F133" s="10">
        <f t="shared" si="12"/>
        <v>7</v>
      </c>
      <c r="G133" s="10" t="str">
        <f t="shared" si="13"/>
        <v>战斗大师7</v>
      </c>
      <c r="H133" s="10" t="str">
        <f ca="1">IF(OR(G133=Player&amp;ProfessionLV,E133=""),COUNTIF(G$3:G133,Player&amp;ProfessionLV)+COUNTIF(E$3:E133,""),"")</f>
        <v/>
      </c>
      <c r="I133" s="11" t="str">
        <f t="shared" si="14"/>
        <v>武器H11</v>
      </c>
    </row>
    <row r="134" spans="2:9" ht="14.25" x14ac:dyDescent="0.2">
      <c r="B134" s="19" t="s">
        <v>838</v>
      </c>
      <c r="C134" s="10">
        <f t="shared" si="15"/>
        <v>151</v>
      </c>
      <c r="D134" s="10" t="s">
        <v>1002</v>
      </c>
      <c r="E134" s="102" t="str">
        <f t="shared" si="10"/>
        <v>魔法战士</v>
      </c>
      <c r="F134" s="10">
        <f t="shared" si="12"/>
        <v>7</v>
      </c>
      <c r="G134" s="10" t="str">
        <f t="shared" si="13"/>
        <v>魔法战士7</v>
      </c>
      <c r="H134" s="10" t="str">
        <f ca="1">IF(OR(G134=Player&amp;ProfessionLV,E134=""),COUNTIF(G$3:G134,Player&amp;ProfessionLV)+COUNTIF(E$3:E134,""),"")</f>
        <v/>
      </c>
      <c r="I134" s="11" t="str">
        <f t="shared" si="14"/>
        <v>武器H12</v>
      </c>
    </row>
    <row r="135" spans="2:9" ht="14.25" x14ac:dyDescent="0.2">
      <c r="B135" s="19" t="s">
        <v>839</v>
      </c>
      <c r="C135" s="10">
        <f t="shared" si="15"/>
        <v>152</v>
      </c>
      <c r="D135" s="10" t="s">
        <v>1003</v>
      </c>
      <c r="E135" s="102" t="str">
        <f t="shared" si="10"/>
        <v>圣骑士</v>
      </c>
      <c r="F135" s="10">
        <f t="shared" si="12"/>
        <v>7</v>
      </c>
      <c r="G135" s="10" t="str">
        <f t="shared" si="13"/>
        <v>圣骑士7</v>
      </c>
      <c r="H135" s="10" t="str">
        <f ca="1">IF(OR(G135=Player&amp;ProfessionLV,E135=""),COUNTIF(G$3:G135,Player&amp;ProfessionLV)+COUNTIF(E$3:E135,""),"")</f>
        <v/>
      </c>
      <c r="I135" s="11" t="str">
        <f t="shared" si="14"/>
        <v>武器H13</v>
      </c>
    </row>
    <row r="136" spans="2:9" ht="14.25" x14ac:dyDescent="0.2">
      <c r="B136" s="19" t="s">
        <v>840</v>
      </c>
      <c r="C136" s="10">
        <f t="shared" si="15"/>
        <v>153</v>
      </c>
      <c r="D136" s="10" t="s">
        <v>1004</v>
      </c>
      <c r="E136" s="102" t="str">
        <f t="shared" si="10"/>
        <v>贤者</v>
      </c>
      <c r="F136" s="10">
        <f t="shared" si="12"/>
        <v>7</v>
      </c>
      <c r="G136" s="10" t="str">
        <f t="shared" si="13"/>
        <v>贤者7</v>
      </c>
      <c r="H136" s="10" t="str">
        <f ca="1">IF(OR(G136=Player&amp;ProfessionLV,E136=""),COUNTIF(G$3:G136,Player&amp;ProfessionLV)+COUNTIF(E$3:E136,""),"")</f>
        <v/>
      </c>
      <c r="I136" s="11" t="str">
        <f t="shared" si="14"/>
        <v>武器H14</v>
      </c>
    </row>
    <row r="137" spans="2:9" ht="14.25" x14ac:dyDescent="0.2">
      <c r="B137" s="19" t="s">
        <v>841</v>
      </c>
      <c r="C137" s="10">
        <f t="shared" si="15"/>
        <v>154</v>
      </c>
      <c r="D137" s="10" t="s">
        <v>1005</v>
      </c>
      <c r="E137" s="102" t="str">
        <f t="shared" si="10"/>
        <v>魔物猎人</v>
      </c>
      <c r="F137" s="10">
        <f t="shared" si="12"/>
        <v>7</v>
      </c>
      <c r="G137" s="10" t="str">
        <f t="shared" si="13"/>
        <v>魔物猎人7</v>
      </c>
      <c r="H137" s="10" t="str">
        <f ca="1">IF(OR(G137=Player&amp;ProfessionLV,E137=""),COUNTIF(G$3:G137,Player&amp;ProfessionLV)+COUNTIF(E$3:E137,""),"")</f>
        <v/>
      </c>
      <c r="I137" s="11" t="str">
        <f t="shared" si="14"/>
        <v>武器H15</v>
      </c>
    </row>
    <row r="138" spans="2:9" ht="14.25" x14ac:dyDescent="0.2">
      <c r="B138" s="19" t="s">
        <v>842</v>
      </c>
      <c r="C138" s="10">
        <f t="shared" si="15"/>
        <v>155</v>
      </c>
      <c r="D138" s="10" t="s">
        <v>1006</v>
      </c>
      <c r="E138" s="102" t="str">
        <f t="shared" si="10"/>
        <v>海贼</v>
      </c>
      <c r="F138" s="10">
        <f t="shared" si="12"/>
        <v>7</v>
      </c>
      <c r="G138" s="10" t="str">
        <f t="shared" si="13"/>
        <v>海贼7</v>
      </c>
      <c r="H138" s="10" t="str">
        <f ca="1">IF(OR(G138=Player&amp;ProfessionLV,E138=""),COUNTIF(G$3:G138,Player&amp;ProfessionLV)+COUNTIF(E$3:E138,""),"")</f>
        <v/>
      </c>
      <c r="I138" s="11" t="str">
        <f t="shared" si="14"/>
        <v>武器H16</v>
      </c>
    </row>
    <row r="139" spans="2:9" ht="14.25" x14ac:dyDescent="0.2">
      <c r="B139" s="19" t="s">
        <v>843</v>
      </c>
      <c r="C139" s="10">
        <f t="shared" si="15"/>
        <v>156</v>
      </c>
      <c r="D139" s="10" t="s">
        <v>1007</v>
      </c>
      <c r="E139" s="102" t="str">
        <f t="shared" si="10"/>
        <v>超级明星</v>
      </c>
      <c r="F139" s="10">
        <f t="shared" si="12"/>
        <v>7</v>
      </c>
      <c r="G139" s="10" t="str">
        <f t="shared" si="13"/>
        <v>超级明星7</v>
      </c>
      <c r="H139" s="10" t="str">
        <f ca="1">IF(OR(G139=Player&amp;ProfessionLV,E139=""),COUNTIF(G$3:G139,Player&amp;ProfessionLV)+COUNTIF(E$3:E139,""),"")</f>
        <v/>
      </c>
      <c r="I139" s="11" t="str">
        <f t="shared" si="14"/>
        <v>武器H17</v>
      </c>
    </row>
    <row r="140" spans="2:9" ht="14.25" x14ac:dyDescent="0.2">
      <c r="B140" s="19" t="s">
        <v>844</v>
      </c>
      <c r="C140" s="10">
        <f t="shared" si="15"/>
        <v>157</v>
      </c>
      <c r="D140" s="10" t="s">
        <v>1008</v>
      </c>
      <c r="E140" s="102" t="str">
        <f t="shared" si="10"/>
        <v>天地雷鳴士</v>
      </c>
      <c r="F140" s="10">
        <f t="shared" si="12"/>
        <v>7</v>
      </c>
      <c r="G140" s="10" t="str">
        <f t="shared" si="13"/>
        <v>天地雷鳴士7</v>
      </c>
      <c r="H140" s="10" t="str">
        <f ca="1">IF(OR(G140=Player&amp;ProfessionLV,E140=""),COUNTIF(G$3:G140,Player&amp;ProfessionLV)+COUNTIF(E$3:E140,""),"")</f>
        <v/>
      </c>
      <c r="I140" s="11" t="str">
        <f t="shared" si="14"/>
        <v>武器H18</v>
      </c>
    </row>
    <row r="141" spans="2:9" ht="14.25" x14ac:dyDescent="0.2">
      <c r="B141" s="19" t="s">
        <v>845</v>
      </c>
      <c r="C141" s="10">
        <f t="shared" si="15"/>
        <v>158</v>
      </c>
      <c r="D141" s="10" t="s">
        <v>1009</v>
      </c>
      <c r="E141" s="102" t="str">
        <f t="shared" si="10"/>
        <v>神之手</v>
      </c>
      <c r="F141" s="10">
        <f t="shared" si="12"/>
        <v>7</v>
      </c>
      <c r="G141" s="10" t="str">
        <f t="shared" si="13"/>
        <v>神之手7</v>
      </c>
      <c r="H141" s="10" t="str">
        <f ca="1">IF(OR(G141=Player&amp;ProfessionLV,E141=""),COUNTIF(G$3:G141,Player&amp;ProfessionLV)+COUNTIF(E$3:E141,""),"")</f>
        <v/>
      </c>
      <c r="I141" s="11" t="str">
        <f t="shared" si="14"/>
        <v>武器H19</v>
      </c>
    </row>
    <row r="142" spans="2:9" ht="14.25" x14ac:dyDescent="0.2">
      <c r="B142" s="19" t="s">
        <v>846</v>
      </c>
      <c r="C142" s="10">
        <f t="shared" si="15"/>
        <v>159</v>
      </c>
      <c r="D142" s="10" t="s">
        <v>1010</v>
      </c>
      <c r="E142" s="102" t="str">
        <f t="shared" si="10"/>
        <v>勇者</v>
      </c>
      <c r="F142" s="10">
        <f t="shared" si="12"/>
        <v>7</v>
      </c>
      <c r="G142" s="10" t="str">
        <f t="shared" si="13"/>
        <v>勇者7</v>
      </c>
      <c r="H142" s="10" t="str">
        <f ca="1">IF(OR(G142=Player&amp;ProfessionLV,E142=""),COUNTIF(G$3:G142,Player&amp;ProfessionLV)+COUNTIF(E$3:E142,""),"")</f>
        <v/>
      </c>
      <c r="I142" s="11" t="str">
        <f t="shared" si="14"/>
        <v>武器H20</v>
      </c>
    </row>
    <row r="143" spans="2:9" ht="14.25" x14ac:dyDescent="0.2">
      <c r="B143" s="19" t="s">
        <v>847</v>
      </c>
      <c r="C143" s="10">
        <f t="shared" si="15"/>
        <v>160</v>
      </c>
      <c r="D143" s="10" t="s">
        <v>1011</v>
      </c>
      <c r="E143" s="102" t="str">
        <f t="shared" si="10"/>
        <v>战士</v>
      </c>
      <c r="F143" s="10">
        <f t="shared" si="12"/>
        <v>8</v>
      </c>
      <c r="G143" s="10" t="str">
        <f t="shared" si="13"/>
        <v>战士8</v>
      </c>
      <c r="H143" s="10" t="str">
        <f ca="1">IF(OR(G143=Player&amp;ProfessionLV,E143=""),COUNTIF(G$3:G143,Player&amp;ProfessionLV)+COUNTIF(E$3:E143,""),"")</f>
        <v/>
      </c>
      <c r="I143" s="11" t="str">
        <f t="shared" si="14"/>
        <v>武器H21</v>
      </c>
    </row>
    <row r="144" spans="2:9" ht="14.25" x14ac:dyDescent="0.2">
      <c r="B144" s="19" t="s">
        <v>848</v>
      </c>
      <c r="C144" s="10">
        <f t="shared" si="15"/>
        <v>161</v>
      </c>
      <c r="D144" s="10" t="s">
        <v>1012</v>
      </c>
      <c r="E144" s="102" t="str">
        <f t="shared" si="10"/>
        <v>武斗家</v>
      </c>
      <c r="F144" s="10">
        <f t="shared" si="12"/>
        <v>8</v>
      </c>
      <c r="G144" s="10" t="str">
        <f t="shared" si="13"/>
        <v>武斗家8</v>
      </c>
      <c r="H144" s="10" t="str">
        <f ca="1">IF(OR(G144=Player&amp;ProfessionLV,E144=""),COUNTIF(G$3:G144,Player&amp;ProfessionLV)+COUNTIF(E$3:E144,""),"")</f>
        <v/>
      </c>
      <c r="I144" s="11" t="str">
        <f t="shared" si="14"/>
        <v>武器H22</v>
      </c>
    </row>
    <row r="145" spans="2:9" ht="14.25" x14ac:dyDescent="0.2">
      <c r="B145" s="19" t="s">
        <v>849</v>
      </c>
      <c r="C145" s="10">
        <f t="shared" si="15"/>
        <v>162</v>
      </c>
      <c r="D145" s="10" t="s">
        <v>1013</v>
      </c>
      <c r="E145" s="102" t="str">
        <f t="shared" si="10"/>
        <v/>
      </c>
      <c r="F145" s="10">
        <f t="shared" si="12"/>
        <v>8</v>
      </c>
      <c r="G145" s="10" t="str">
        <f t="shared" si="13"/>
        <v>8</v>
      </c>
      <c r="H145" s="10">
        <f ca="1">IF(OR(G145=Player&amp;ProfessionLV,E145=""),COUNTIF(G$3:G145,Player&amp;ProfessionLV)+COUNTIF(E$3:E145,""),"")</f>
        <v>9</v>
      </c>
      <c r="I145" s="11" t="str">
        <f t="shared" si="14"/>
        <v>武器H23</v>
      </c>
    </row>
    <row r="146" spans="2:9" ht="14.25" x14ac:dyDescent="0.2">
      <c r="B146" s="19" t="s">
        <v>850</v>
      </c>
      <c r="C146" s="10">
        <f t="shared" si="15"/>
        <v>163</v>
      </c>
      <c r="D146" s="10" t="s">
        <v>1014</v>
      </c>
      <c r="E146" s="102" t="str">
        <f t="shared" si="10"/>
        <v>僧侣</v>
      </c>
      <c r="F146" s="10">
        <f t="shared" si="12"/>
        <v>8</v>
      </c>
      <c r="G146" s="10" t="str">
        <f t="shared" si="13"/>
        <v>僧侣8</v>
      </c>
      <c r="H146" s="10" t="str">
        <f ca="1">IF(OR(G146=Player&amp;ProfessionLV,E146=""),COUNTIF(G$3:G146,Player&amp;ProfessionLV)+COUNTIF(E$3:E146,""),"")</f>
        <v/>
      </c>
      <c r="I146" s="11" t="str">
        <f t="shared" si="14"/>
        <v>武器H24</v>
      </c>
    </row>
    <row r="147" spans="2:9" ht="14.25" x14ac:dyDescent="0.2">
      <c r="B147" s="19" t="s">
        <v>851</v>
      </c>
      <c r="C147" s="10">
        <f t="shared" si="15"/>
        <v>164</v>
      </c>
      <c r="D147" s="10" t="s">
        <v>1015</v>
      </c>
      <c r="E147" s="102" t="str">
        <f t="shared" si="10"/>
        <v>舞师</v>
      </c>
      <c r="F147" s="10">
        <f t="shared" si="12"/>
        <v>8</v>
      </c>
      <c r="G147" s="10" t="str">
        <f t="shared" si="13"/>
        <v>舞师8</v>
      </c>
      <c r="H147" s="10" t="str">
        <f ca="1">IF(OR(G147=Player&amp;ProfessionLV,E147=""),COUNTIF(G$3:G147,Player&amp;ProfessionLV)+COUNTIF(E$3:E147,""),"")</f>
        <v/>
      </c>
      <c r="I147" s="11" t="str">
        <f t="shared" si="14"/>
        <v>武器H25</v>
      </c>
    </row>
    <row r="148" spans="2:9" ht="14.25" x14ac:dyDescent="0.2">
      <c r="B148" s="19" t="s">
        <v>852</v>
      </c>
      <c r="C148" s="10">
        <f t="shared" si="15"/>
        <v>165</v>
      </c>
      <c r="D148" s="10" t="s">
        <v>1016</v>
      </c>
      <c r="E148" s="102" t="str">
        <f t="shared" si="10"/>
        <v>盗贼</v>
      </c>
      <c r="F148" s="10">
        <f t="shared" si="12"/>
        <v>8</v>
      </c>
      <c r="G148" s="10" t="str">
        <f t="shared" si="13"/>
        <v>盗贼8</v>
      </c>
      <c r="H148" s="10" t="str">
        <f ca="1">IF(OR(G148=Player&amp;ProfessionLV,E148=""),COUNTIF(G$3:G148,Player&amp;ProfessionLV)+COUNTIF(E$3:E148,""),"")</f>
        <v/>
      </c>
      <c r="I148" s="11" t="str">
        <f t="shared" si="14"/>
        <v>武器H26</v>
      </c>
    </row>
    <row r="149" spans="2:9" ht="14.25" x14ac:dyDescent="0.2">
      <c r="B149" s="19" t="s">
        <v>853</v>
      </c>
      <c r="C149" s="10">
        <f t="shared" si="15"/>
        <v>166</v>
      </c>
      <c r="D149" s="10" t="s">
        <v>1017</v>
      </c>
      <c r="E149" s="102" t="str">
        <f t="shared" si="10"/>
        <v>养羊师</v>
      </c>
      <c r="F149" s="10">
        <f t="shared" si="12"/>
        <v>8</v>
      </c>
      <c r="G149" s="10" t="str">
        <f t="shared" si="13"/>
        <v>养羊师8</v>
      </c>
      <c r="H149" s="10" t="str">
        <f ca="1">IF(OR(G149=Player&amp;ProfessionLV,E149=""),COUNTIF(G$3:G149,Player&amp;ProfessionLV)+COUNTIF(E$3:E149,""),"")</f>
        <v/>
      </c>
      <c r="I149" s="11" t="str">
        <f t="shared" si="14"/>
        <v>武器H27</v>
      </c>
    </row>
    <row r="150" spans="2:9" ht="14.25" x14ac:dyDescent="0.2">
      <c r="B150" s="19" t="s">
        <v>854</v>
      </c>
      <c r="C150" s="10">
        <f t="shared" si="15"/>
        <v>167</v>
      </c>
      <c r="D150" s="10" t="s">
        <v>1018</v>
      </c>
      <c r="E150" s="102" t="str">
        <f t="shared" si="10"/>
        <v>吟游诗人</v>
      </c>
      <c r="F150" s="10">
        <f t="shared" si="12"/>
        <v>8</v>
      </c>
      <c r="G150" s="10" t="str">
        <f t="shared" si="13"/>
        <v>吟游诗人8</v>
      </c>
      <c r="H150" s="10" t="str">
        <f ca="1">IF(OR(G150=Player&amp;ProfessionLV,E150=""),COUNTIF(G$3:G150,Player&amp;ProfessionLV)+COUNTIF(E$3:E150,""),"")</f>
        <v/>
      </c>
      <c r="I150" s="11" t="str">
        <f t="shared" si="14"/>
        <v>武器H28</v>
      </c>
    </row>
    <row r="151" spans="2:9" ht="14.25" x14ac:dyDescent="0.2">
      <c r="B151" s="19" t="s">
        <v>855</v>
      </c>
      <c r="C151" s="10">
        <f t="shared" si="15"/>
        <v>168</v>
      </c>
      <c r="D151" s="10" t="s">
        <v>1019</v>
      </c>
      <c r="E151" s="102" t="str">
        <f t="shared" si="10"/>
        <v>滑稽师</v>
      </c>
      <c r="F151" s="10">
        <f t="shared" si="12"/>
        <v>8</v>
      </c>
      <c r="G151" s="10" t="str">
        <f t="shared" si="13"/>
        <v>滑稽师8</v>
      </c>
      <c r="H151" s="10" t="str">
        <f ca="1">IF(OR(G151=Player&amp;ProfessionLV,E151=""),COUNTIF(G$3:G151,Player&amp;ProfessionLV)+COUNTIF(E$3:E151,""),"")</f>
        <v/>
      </c>
      <c r="I151" s="11" t="str">
        <f t="shared" si="14"/>
        <v>武器H29</v>
      </c>
    </row>
    <row r="152" spans="2:9" ht="14.25" x14ac:dyDescent="0.2">
      <c r="B152" s="19" t="s">
        <v>856</v>
      </c>
      <c r="C152" s="10">
        <f t="shared" si="15"/>
        <v>169</v>
      </c>
      <c r="D152" s="10" t="s">
        <v>1020</v>
      </c>
      <c r="E152" s="102" t="str">
        <f t="shared" ref="E152:E162" si="16">E132</f>
        <v>水手</v>
      </c>
      <c r="F152" s="10">
        <f t="shared" si="12"/>
        <v>8</v>
      </c>
      <c r="G152" s="10" t="str">
        <f t="shared" si="13"/>
        <v>水手8</v>
      </c>
      <c r="H152" s="10" t="str">
        <f ca="1">IF(OR(G152=Player&amp;ProfessionLV,E152=""),COUNTIF(G$3:G152,Player&amp;ProfessionLV)+COUNTIF(E$3:E152,""),"")</f>
        <v/>
      </c>
      <c r="I152" s="11" t="str">
        <f t="shared" si="14"/>
        <v>武器H30</v>
      </c>
    </row>
    <row r="153" spans="2:9" ht="14.25" x14ac:dyDescent="0.2">
      <c r="B153" s="19" t="s">
        <v>857</v>
      </c>
      <c r="C153" s="10">
        <f t="shared" si="15"/>
        <v>170</v>
      </c>
      <c r="D153" s="10" t="s">
        <v>1021</v>
      </c>
      <c r="E153" s="102" t="str">
        <f t="shared" si="16"/>
        <v>战斗大师</v>
      </c>
      <c r="F153" s="10">
        <f t="shared" si="12"/>
        <v>8</v>
      </c>
      <c r="G153" s="10" t="str">
        <f t="shared" si="13"/>
        <v>战斗大师8</v>
      </c>
      <c r="H153" s="10" t="str">
        <f ca="1">IF(OR(G153=Player&amp;ProfessionLV,E153=""),COUNTIF(G$3:G153,Player&amp;ProfessionLV)+COUNTIF(E$3:E153,""),"")</f>
        <v/>
      </c>
      <c r="I153" s="11" t="str">
        <f t="shared" si="14"/>
        <v>武器H31</v>
      </c>
    </row>
    <row r="154" spans="2:9" ht="14.25" x14ac:dyDescent="0.2">
      <c r="B154" s="19" t="s">
        <v>858</v>
      </c>
      <c r="C154" s="10">
        <f t="shared" si="15"/>
        <v>171</v>
      </c>
      <c r="D154" s="10" t="s">
        <v>1022</v>
      </c>
      <c r="E154" s="102" t="str">
        <f t="shared" si="16"/>
        <v>魔法战士</v>
      </c>
      <c r="F154" s="10">
        <f t="shared" si="12"/>
        <v>8</v>
      </c>
      <c r="G154" s="10" t="str">
        <f t="shared" si="13"/>
        <v>魔法战士8</v>
      </c>
      <c r="H154" s="10" t="str">
        <f ca="1">IF(OR(G154=Player&amp;ProfessionLV,E154=""),COUNTIF(G$3:G154,Player&amp;ProfessionLV)+COUNTIF(E$3:E154,""),"")</f>
        <v/>
      </c>
      <c r="I154" s="11" t="str">
        <f t="shared" si="14"/>
        <v>武器H32</v>
      </c>
    </row>
    <row r="155" spans="2:9" ht="14.25" x14ac:dyDescent="0.2">
      <c r="B155" s="19" t="s">
        <v>859</v>
      </c>
      <c r="C155" s="10">
        <f t="shared" si="15"/>
        <v>172</v>
      </c>
      <c r="D155" s="10" t="s">
        <v>1023</v>
      </c>
      <c r="E155" s="102" t="str">
        <f t="shared" si="16"/>
        <v>圣骑士</v>
      </c>
      <c r="F155" s="10">
        <f t="shared" si="12"/>
        <v>8</v>
      </c>
      <c r="G155" s="10" t="str">
        <f t="shared" si="13"/>
        <v>圣骑士8</v>
      </c>
      <c r="H155" s="10" t="str">
        <f ca="1">IF(OR(G155=Player&amp;ProfessionLV,E155=""),COUNTIF(G$3:G155,Player&amp;ProfessionLV)+COUNTIF(E$3:E155,""),"")</f>
        <v/>
      </c>
      <c r="I155" s="11" t="str">
        <f t="shared" si="14"/>
        <v>武器H33</v>
      </c>
    </row>
    <row r="156" spans="2:9" ht="14.25" x14ac:dyDescent="0.2">
      <c r="B156" s="19" t="s">
        <v>860</v>
      </c>
      <c r="C156" s="10">
        <f t="shared" si="15"/>
        <v>173</v>
      </c>
      <c r="D156" s="10" t="s">
        <v>1024</v>
      </c>
      <c r="E156" s="102" t="str">
        <f t="shared" si="16"/>
        <v>贤者</v>
      </c>
      <c r="F156" s="10">
        <f t="shared" si="12"/>
        <v>8</v>
      </c>
      <c r="G156" s="10" t="str">
        <f t="shared" si="13"/>
        <v>贤者8</v>
      </c>
      <c r="H156" s="10" t="str">
        <f ca="1">IF(OR(G156=Player&amp;ProfessionLV,E156=""),COUNTIF(G$3:G156,Player&amp;ProfessionLV)+COUNTIF(E$3:E156,""),"")</f>
        <v/>
      </c>
      <c r="I156" s="11" t="str">
        <f t="shared" si="14"/>
        <v>武器H34</v>
      </c>
    </row>
    <row r="157" spans="2:9" ht="14.25" x14ac:dyDescent="0.2">
      <c r="B157" s="19" t="s">
        <v>861</v>
      </c>
      <c r="C157" s="10">
        <f t="shared" si="15"/>
        <v>174</v>
      </c>
      <c r="D157" s="10" t="s">
        <v>1025</v>
      </c>
      <c r="E157" s="102" t="str">
        <f t="shared" si="16"/>
        <v>魔物猎人</v>
      </c>
      <c r="F157" s="10">
        <f t="shared" si="12"/>
        <v>8</v>
      </c>
      <c r="G157" s="10" t="str">
        <f t="shared" si="13"/>
        <v>魔物猎人8</v>
      </c>
      <c r="H157" s="10" t="str">
        <f ca="1">IF(OR(G157=Player&amp;ProfessionLV,E157=""),COUNTIF(G$3:G157,Player&amp;ProfessionLV)+COUNTIF(E$3:E157,""),"")</f>
        <v/>
      </c>
      <c r="I157" s="11" t="str">
        <f t="shared" si="14"/>
        <v>武器H35</v>
      </c>
    </row>
    <row r="158" spans="2:9" ht="14.25" x14ac:dyDescent="0.2">
      <c r="B158" s="19" t="s">
        <v>862</v>
      </c>
      <c r="C158" s="10">
        <f t="shared" si="15"/>
        <v>175</v>
      </c>
      <c r="D158" s="10" t="s">
        <v>1026</v>
      </c>
      <c r="E158" s="102" t="str">
        <f t="shared" si="16"/>
        <v>海贼</v>
      </c>
      <c r="F158" s="10">
        <f t="shared" si="12"/>
        <v>8</v>
      </c>
      <c r="G158" s="10" t="str">
        <f t="shared" si="13"/>
        <v>海贼8</v>
      </c>
      <c r="H158" s="10" t="str">
        <f ca="1">IF(OR(G158=Player&amp;ProfessionLV,E158=""),COUNTIF(G$3:G158,Player&amp;ProfessionLV)+COUNTIF(E$3:E158,""),"")</f>
        <v/>
      </c>
      <c r="I158" s="11" t="str">
        <f t="shared" si="14"/>
        <v>武器H36</v>
      </c>
    </row>
    <row r="159" spans="2:9" ht="14.25" x14ac:dyDescent="0.2">
      <c r="B159" s="19" t="s">
        <v>863</v>
      </c>
      <c r="C159" s="10">
        <f t="shared" si="15"/>
        <v>176</v>
      </c>
      <c r="D159" s="10" t="s">
        <v>1027</v>
      </c>
      <c r="E159" s="102" t="str">
        <f t="shared" si="16"/>
        <v>超级明星</v>
      </c>
      <c r="F159" s="10">
        <f t="shared" si="12"/>
        <v>8</v>
      </c>
      <c r="G159" s="10" t="str">
        <f t="shared" si="13"/>
        <v>超级明星8</v>
      </c>
      <c r="H159" s="10" t="str">
        <f ca="1">IF(OR(G159=Player&amp;ProfessionLV,E159=""),COUNTIF(G$3:G159,Player&amp;ProfessionLV)+COUNTIF(E$3:E159,""),"")</f>
        <v/>
      </c>
      <c r="I159" s="11" t="str">
        <f t="shared" si="14"/>
        <v>武器H37</v>
      </c>
    </row>
    <row r="160" spans="2:9" ht="14.25" x14ac:dyDescent="0.2">
      <c r="B160" s="19" t="s">
        <v>864</v>
      </c>
      <c r="C160" s="10">
        <f t="shared" si="15"/>
        <v>177</v>
      </c>
      <c r="D160" s="10" t="s">
        <v>1028</v>
      </c>
      <c r="E160" s="102" t="str">
        <f t="shared" si="16"/>
        <v>天地雷鳴士</v>
      </c>
      <c r="F160" s="10">
        <f t="shared" ref="F160:F162" si="17">F140+1</f>
        <v>8</v>
      </c>
      <c r="G160" s="10" t="str">
        <f t="shared" si="13"/>
        <v>天地雷鳴士8</v>
      </c>
      <c r="H160" s="10" t="str">
        <f ca="1">IF(OR(G160=Player&amp;ProfessionLV,E160=""),COUNTIF(G$3:G160,Player&amp;ProfessionLV)+COUNTIF(E$3:E160,""),"")</f>
        <v/>
      </c>
      <c r="I160" s="11" t="str">
        <f t="shared" si="14"/>
        <v>武器H38</v>
      </c>
    </row>
    <row r="161" spans="2:9" ht="14.25" x14ac:dyDescent="0.2">
      <c r="B161" s="19" t="s">
        <v>865</v>
      </c>
      <c r="C161" s="10">
        <f t="shared" si="15"/>
        <v>178</v>
      </c>
      <c r="D161" s="10" t="s">
        <v>1029</v>
      </c>
      <c r="E161" s="102" t="str">
        <f t="shared" si="16"/>
        <v>神之手</v>
      </c>
      <c r="F161" s="10">
        <f t="shared" si="17"/>
        <v>8</v>
      </c>
      <c r="G161" s="10" t="str">
        <f t="shared" si="13"/>
        <v>神之手8</v>
      </c>
      <c r="H161" s="10" t="str">
        <f ca="1">IF(OR(G161=Player&amp;ProfessionLV,E161=""),COUNTIF(G$3:G161,Player&amp;ProfessionLV)+COUNTIF(E$3:E161,""),"")</f>
        <v/>
      </c>
      <c r="I161" s="11" t="str">
        <f t="shared" si="14"/>
        <v>武器H39</v>
      </c>
    </row>
    <row r="162" spans="2:9" ht="15" thickBot="1" x14ac:dyDescent="0.25">
      <c r="B162" s="20" t="s">
        <v>866</v>
      </c>
      <c r="C162" s="10">
        <f t="shared" si="15"/>
        <v>179</v>
      </c>
      <c r="D162" s="10" t="s">
        <v>1030</v>
      </c>
      <c r="E162" s="102" t="str">
        <f t="shared" si="16"/>
        <v>勇者</v>
      </c>
      <c r="F162" s="13">
        <f t="shared" si="17"/>
        <v>8</v>
      </c>
      <c r="G162" s="13" t="str">
        <f t="shared" si="13"/>
        <v>勇者8</v>
      </c>
      <c r="H162" s="10" t="str">
        <f ca="1">IF(OR(G162=Player&amp;ProfessionLV,E162=""),COUNTIF(G$3:G162,Player&amp;ProfessionLV)+COUNTIF(E$3:E162,""),"")</f>
        <v/>
      </c>
      <c r="I162" s="14" t="str">
        <f t="shared" si="14"/>
        <v>武器H40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L162"/>
  <sheetViews>
    <sheetView workbookViewId="0">
      <selection activeCell="L13" sqref="L13"/>
    </sheetView>
  </sheetViews>
  <sheetFormatPr defaultRowHeight="13.5" x14ac:dyDescent="0.15"/>
  <cols>
    <col min="2" max="2" width="12.375" customWidth="1"/>
    <col min="3" max="3" width="12.25" customWidth="1"/>
    <col min="4" max="4" width="16.625" customWidth="1"/>
    <col min="5" max="5" width="12.125" customWidth="1"/>
    <col min="6" max="6" width="10.375" customWidth="1"/>
    <col min="7" max="7" width="13.75" customWidth="1"/>
    <col min="11" max="11" width="10.625" customWidth="1"/>
    <col min="12" max="12" width="12.5" customWidth="1"/>
  </cols>
  <sheetData>
    <row r="1" spans="2:12" ht="14.25" thickBot="1" x14ac:dyDescent="0.2"/>
    <row r="2" spans="2:12" ht="14.25" x14ac:dyDescent="0.2">
      <c r="B2" s="52" t="s">
        <v>1031</v>
      </c>
      <c r="C2" s="46" t="s">
        <v>1577</v>
      </c>
      <c r="D2" s="46" t="s">
        <v>870</v>
      </c>
      <c r="E2" s="46" t="s">
        <v>719</v>
      </c>
      <c r="F2" s="46" t="s">
        <v>720</v>
      </c>
      <c r="G2" s="47" t="s">
        <v>868</v>
      </c>
      <c r="H2" s="46" t="s">
        <v>1356</v>
      </c>
      <c r="I2" s="49"/>
      <c r="K2" s="5" t="s">
        <v>1352</v>
      </c>
      <c r="L2" s="8" t="s">
        <v>726</v>
      </c>
    </row>
    <row r="3" spans="2:12" ht="14.25" x14ac:dyDescent="0.2">
      <c r="B3" s="19" t="s">
        <v>1032</v>
      </c>
      <c r="C3" s="10">
        <v>20</v>
      </c>
      <c r="D3" s="10" t="s">
        <v>1192</v>
      </c>
      <c r="E3" s="50" t="s">
        <v>698</v>
      </c>
      <c r="F3" s="10">
        <v>1</v>
      </c>
      <c r="G3" s="10" t="str">
        <f>E3&amp;F3</f>
        <v>战士1</v>
      </c>
      <c r="H3" s="10">
        <f ca="1">IF(G3=Player&amp;ProfessionLV,COUNTIF(G$3:G3,Player&amp;ProfessionLV),"")</f>
        <v>1</v>
      </c>
      <c r="I3" s="11" t="str">
        <f>B3</f>
        <v>挂饰A1</v>
      </c>
      <c r="K3" s="9">
        <v>0</v>
      </c>
      <c r="L3" s="53" t="s">
        <v>1354</v>
      </c>
    </row>
    <row r="4" spans="2:12" ht="14.25" x14ac:dyDescent="0.2">
      <c r="B4" s="19" t="s">
        <v>1033</v>
      </c>
      <c r="C4" s="10">
        <f>C3+1</f>
        <v>21</v>
      </c>
      <c r="D4" s="10" t="s">
        <v>1193</v>
      </c>
      <c r="E4" s="50" t="s">
        <v>699</v>
      </c>
      <c r="F4" s="10">
        <v>1</v>
      </c>
      <c r="G4" s="10" t="str">
        <f t="shared" ref="G4:G67" si="0">E4&amp;F4</f>
        <v>武斗家1</v>
      </c>
      <c r="H4" s="10" t="str">
        <f ca="1">IF(G4=Player&amp;ProfessionLV,COUNTIF(G$3:G4,Player&amp;ProfessionLV),"")</f>
        <v/>
      </c>
      <c r="I4" s="11" t="str">
        <f t="shared" ref="I4:I67" si="1">B4</f>
        <v>挂饰A2</v>
      </c>
      <c r="K4" s="19">
        <v>1</v>
      </c>
      <c r="L4" s="11" t="str">
        <f t="shared" ref="L4:L35" ca="1" si="2">IF(ISNA(VLOOKUP(K4,drop,2,FALSE)),"",VLOOKUP(K4,drop,2,FALSE))</f>
        <v>挂饰A1</v>
      </c>
    </row>
    <row r="5" spans="2:12" ht="14.25" x14ac:dyDescent="0.2">
      <c r="B5" s="19" t="s">
        <v>1034</v>
      </c>
      <c r="C5" s="10">
        <f t="shared" ref="C5:C68" si="3">C4+1</f>
        <v>22</v>
      </c>
      <c r="D5" s="10" t="s">
        <v>1194</v>
      </c>
      <c r="E5" s="50" t="s">
        <v>700</v>
      </c>
      <c r="F5" s="10">
        <v>1</v>
      </c>
      <c r="G5" s="10" t="str">
        <f t="shared" si="0"/>
        <v>魔法师1</v>
      </c>
      <c r="H5" s="10" t="str">
        <f ca="1">IF(G5=Player&amp;ProfessionLV,COUNTIF(G$3:G5,Player&amp;ProfessionLV),"")</f>
        <v/>
      </c>
      <c r="I5" s="11" t="str">
        <f t="shared" si="1"/>
        <v>挂饰A3</v>
      </c>
      <c r="K5" s="19">
        <v>2</v>
      </c>
      <c r="L5" s="11" t="str">
        <f t="shared" ca="1" si="2"/>
        <v/>
      </c>
    </row>
    <row r="6" spans="2:12" ht="14.25" x14ac:dyDescent="0.2">
      <c r="B6" s="19" t="s">
        <v>1035</v>
      </c>
      <c r="C6" s="10">
        <f t="shared" si="3"/>
        <v>23</v>
      </c>
      <c r="D6" s="10" t="s">
        <v>1195</v>
      </c>
      <c r="E6" s="50" t="s">
        <v>701</v>
      </c>
      <c r="F6" s="10">
        <v>1</v>
      </c>
      <c r="G6" s="10" t="str">
        <f t="shared" si="0"/>
        <v>僧侣1</v>
      </c>
      <c r="H6" s="10" t="str">
        <f ca="1">IF(G6=Player&amp;ProfessionLV,COUNTIF(G$3:G6,Player&amp;ProfessionLV),"")</f>
        <v/>
      </c>
      <c r="I6" s="11" t="str">
        <f t="shared" si="1"/>
        <v>挂饰A4</v>
      </c>
      <c r="K6" s="19">
        <v>3</v>
      </c>
      <c r="L6" s="11" t="str">
        <f t="shared" ca="1" si="2"/>
        <v/>
      </c>
    </row>
    <row r="7" spans="2:12" ht="14.25" x14ac:dyDescent="0.2">
      <c r="B7" s="19" t="s">
        <v>1036</v>
      </c>
      <c r="C7" s="10">
        <f t="shared" si="3"/>
        <v>24</v>
      </c>
      <c r="D7" s="10" t="s">
        <v>1196</v>
      </c>
      <c r="E7" s="50" t="s">
        <v>702</v>
      </c>
      <c r="F7" s="10">
        <v>1</v>
      </c>
      <c r="G7" s="10" t="str">
        <f t="shared" si="0"/>
        <v>舞师1</v>
      </c>
      <c r="H7" s="10" t="str">
        <f ca="1">IF(G7=Player&amp;ProfessionLV,COUNTIF(G$3:G7,Player&amp;ProfessionLV),"")</f>
        <v/>
      </c>
      <c r="I7" s="11" t="str">
        <f t="shared" si="1"/>
        <v>挂饰A5</v>
      </c>
      <c r="K7" s="19">
        <v>4</v>
      </c>
      <c r="L7" s="11" t="str">
        <f t="shared" ca="1" si="2"/>
        <v/>
      </c>
    </row>
    <row r="8" spans="2:12" ht="14.25" x14ac:dyDescent="0.2">
      <c r="B8" s="19" t="s">
        <v>1037</v>
      </c>
      <c r="C8" s="10">
        <f t="shared" si="3"/>
        <v>25</v>
      </c>
      <c r="D8" s="10" t="s">
        <v>1197</v>
      </c>
      <c r="E8" s="50" t="s">
        <v>703</v>
      </c>
      <c r="F8" s="10">
        <v>1</v>
      </c>
      <c r="G8" s="10" t="str">
        <f t="shared" si="0"/>
        <v>盗贼1</v>
      </c>
      <c r="H8" s="10" t="str">
        <f ca="1">IF(G8=Player&amp;ProfessionLV,COUNTIF(G$3:G8,Player&amp;ProfessionLV),"")</f>
        <v/>
      </c>
      <c r="I8" s="11" t="str">
        <f t="shared" si="1"/>
        <v>挂饰A6</v>
      </c>
      <c r="K8" s="19">
        <v>5</v>
      </c>
      <c r="L8" s="11" t="str">
        <f t="shared" ca="1" si="2"/>
        <v/>
      </c>
    </row>
    <row r="9" spans="2:12" ht="14.25" x14ac:dyDescent="0.2">
      <c r="B9" s="19" t="s">
        <v>1038</v>
      </c>
      <c r="C9" s="10">
        <f t="shared" si="3"/>
        <v>26</v>
      </c>
      <c r="D9" s="10" t="s">
        <v>1198</v>
      </c>
      <c r="E9" s="50" t="s">
        <v>704</v>
      </c>
      <c r="F9" s="10">
        <v>1</v>
      </c>
      <c r="G9" s="10" t="str">
        <f t="shared" si="0"/>
        <v>养羊师1</v>
      </c>
      <c r="H9" s="10" t="str">
        <f ca="1">IF(G9=Player&amp;ProfessionLV,COUNTIF(G$3:G9,Player&amp;ProfessionLV),"")</f>
        <v/>
      </c>
      <c r="I9" s="11" t="str">
        <f t="shared" si="1"/>
        <v>挂饰A7</v>
      </c>
      <c r="K9" s="19">
        <v>6</v>
      </c>
      <c r="L9" s="11" t="str">
        <f t="shared" ca="1" si="2"/>
        <v/>
      </c>
    </row>
    <row r="10" spans="2:12" ht="14.25" x14ac:dyDescent="0.2">
      <c r="B10" s="19" t="s">
        <v>1039</v>
      </c>
      <c r="C10" s="10">
        <f t="shared" si="3"/>
        <v>27</v>
      </c>
      <c r="D10" s="10" t="s">
        <v>1199</v>
      </c>
      <c r="E10" s="50" t="s">
        <v>705</v>
      </c>
      <c r="F10" s="10">
        <v>1</v>
      </c>
      <c r="G10" s="10" t="str">
        <f t="shared" si="0"/>
        <v>吟游诗人1</v>
      </c>
      <c r="H10" s="10" t="str">
        <f ca="1">IF(G10=Player&amp;ProfessionLV,COUNTIF(G$3:G10,Player&amp;ProfessionLV),"")</f>
        <v/>
      </c>
      <c r="I10" s="11" t="str">
        <f t="shared" si="1"/>
        <v>挂饰A8</v>
      </c>
      <c r="K10" s="19">
        <v>7</v>
      </c>
      <c r="L10" s="11" t="str">
        <f t="shared" ca="1" si="2"/>
        <v/>
      </c>
    </row>
    <row r="11" spans="2:12" ht="14.25" x14ac:dyDescent="0.2">
      <c r="B11" s="19" t="s">
        <v>1040</v>
      </c>
      <c r="C11" s="10">
        <f t="shared" si="3"/>
        <v>28</v>
      </c>
      <c r="D11" s="10" t="s">
        <v>1200</v>
      </c>
      <c r="E11" s="50" t="s">
        <v>706</v>
      </c>
      <c r="F11" s="10">
        <v>1</v>
      </c>
      <c r="G11" s="10" t="str">
        <f t="shared" si="0"/>
        <v>滑稽师1</v>
      </c>
      <c r="H11" s="10" t="str">
        <f ca="1">IF(G11=Player&amp;ProfessionLV,COUNTIF(G$3:G11,Player&amp;ProfessionLV),"")</f>
        <v/>
      </c>
      <c r="I11" s="11" t="str">
        <f t="shared" si="1"/>
        <v>挂饰A9</v>
      </c>
      <c r="K11" s="19">
        <v>8</v>
      </c>
      <c r="L11" s="11" t="str">
        <f t="shared" ca="1" si="2"/>
        <v/>
      </c>
    </row>
    <row r="12" spans="2:12" ht="14.25" x14ac:dyDescent="0.2">
      <c r="B12" s="19" t="s">
        <v>1041</v>
      </c>
      <c r="C12" s="10">
        <f t="shared" si="3"/>
        <v>29</v>
      </c>
      <c r="D12" s="10" t="s">
        <v>1201</v>
      </c>
      <c r="E12" s="50" t="s">
        <v>707</v>
      </c>
      <c r="F12" s="10">
        <v>1</v>
      </c>
      <c r="G12" s="10" t="str">
        <f t="shared" si="0"/>
        <v>水手1</v>
      </c>
      <c r="H12" s="10" t="str">
        <f ca="1">IF(G12=Player&amp;ProfessionLV,COUNTIF(G$3:G12,Player&amp;ProfessionLV),"")</f>
        <v/>
      </c>
      <c r="I12" s="11" t="str">
        <f t="shared" si="1"/>
        <v>挂饰A10</v>
      </c>
      <c r="K12" s="19">
        <v>9</v>
      </c>
      <c r="L12" s="11" t="str">
        <f t="shared" ca="1" si="2"/>
        <v/>
      </c>
    </row>
    <row r="13" spans="2:12" ht="14.25" x14ac:dyDescent="0.2">
      <c r="B13" s="19" t="s">
        <v>1042</v>
      </c>
      <c r="C13" s="10">
        <f t="shared" si="3"/>
        <v>30</v>
      </c>
      <c r="D13" s="10" t="s">
        <v>1202</v>
      </c>
      <c r="E13" s="50" t="s">
        <v>708</v>
      </c>
      <c r="F13" s="10">
        <v>1</v>
      </c>
      <c r="G13" s="10" t="str">
        <f t="shared" si="0"/>
        <v>战斗大师1</v>
      </c>
      <c r="H13" s="10" t="str">
        <f ca="1">IF(G13=Player&amp;ProfessionLV,COUNTIF(G$3:G13,Player&amp;ProfessionLV),"")</f>
        <v/>
      </c>
      <c r="I13" s="11" t="str">
        <f t="shared" si="1"/>
        <v>挂饰A11</v>
      </c>
      <c r="K13" s="19">
        <v>10</v>
      </c>
      <c r="L13" s="11" t="str">
        <f t="shared" ca="1" si="2"/>
        <v/>
      </c>
    </row>
    <row r="14" spans="2:12" ht="14.25" x14ac:dyDescent="0.2">
      <c r="B14" s="19" t="s">
        <v>1043</v>
      </c>
      <c r="C14" s="10">
        <f t="shared" si="3"/>
        <v>31</v>
      </c>
      <c r="D14" s="10" t="s">
        <v>1203</v>
      </c>
      <c r="E14" s="50" t="s">
        <v>709</v>
      </c>
      <c r="F14" s="10">
        <v>1</v>
      </c>
      <c r="G14" s="10" t="str">
        <f t="shared" si="0"/>
        <v>魔法战士1</v>
      </c>
      <c r="H14" s="10" t="str">
        <f ca="1">IF(G14=Player&amp;ProfessionLV,COUNTIF(G$3:G14,Player&amp;ProfessionLV),"")</f>
        <v/>
      </c>
      <c r="I14" s="11" t="str">
        <f t="shared" si="1"/>
        <v>挂饰A12</v>
      </c>
      <c r="K14" s="19">
        <v>11</v>
      </c>
      <c r="L14" s="11" t="str">
        <f t="shared" ca="1" si="2"/>
        <v/>
      </c>
    </row>
    <row r="15" spans="2:12" ht="14.25" x14ac:dyDescent="0.2">
      <c r="B15" s="19" t="s">
        <v>1044</v>
      </c>
      <c r="C15" s="10">
        <f t="shared" si="3"/>
        <v>32</v>
      </c>
      <c r="D15" s="10" t="s">
        <v>1204</v>
      </c>
      <c r="E15" s="50" t="s">
        <v>710</v>
      </c>
      <c r="F15" s="10">
        <v>1</v>
      </c>
      <c r="G15" s="10" t="str">
        <f t="shared" si="0"/>
        <v>圣骑士1</v>
      </c>
      <c r="H15" s="10" t="str">
        <f ca="1">IF(G15=Player&amp;ProfessionLV,COUNTIF(G$3:G15,Player&amp;ProfessionLV),"")</f>
        <v/>
      </c>
      <c r="I15" s="11" t="str">
        <f t="shared" si="1"/>
        <v>挂饰A13</v>
      </c>
      <c r="K15" s="19">
        <v>12</v>
      </c>
      <c r="L15" s="11" t="str">
        <f t="shared" ca="1" si="2"/>
        <v/>
      </c>
    </row>
    <row r="16" spans="2:12" ht="14.25" x14ac:dyDescent="0.2">
      <c r="B16" s="19" t="s">
        <v>1045</v>
      </c>
      <c r="C16" s="10">
        <f t="shared" si="3"/>
        <v>33</v>
      </c>
      <c r="D16" s="10" t="s">
        <v>1205</v>
      </c>
      <c r="E16" s="50" t="s">
        <v>711</v>
      </c>
      <c r="F16" s="10">
        <v>1</v>
      </c>
      <c r="G16" s="10" t="str">
        <f t="shared" si="0"/>
        <v>贤者1</v>
      </c>
      <c r="H16" s="10" t="str">
        <f ca="1">IF(G16=Player&amp;ProfessionLV,COUNTIF(G$3:G16,Player&amp;ProfessionLV),"")</f>
        <v/>
      </c>
      <c r="I16" s="11" t="str">
        <f t="shared" si="1"/>
        <v>挂饰A14</v>
      </c>
      <c r="K16" s="19">
        <v>13</v>
      </c>
      <c r="L16" s="11" t="str">
        <f t="shared" ca="1" si="2"/>
        <v/>
      </c>
    </row>
    <row r="17" spans="2:12" ht="14.25" x14ac:dyDescent="0.2">
      <c r="B17" s="19" t="s">
        <v>1046</v>
      </c>
      <c r="C17" s="10">
        <f t="shared" si="3"/>
        <v>34</v>
      </c>
      <c r="D17" s="10" t="s">
        <v>1206</v>
      </c>
      <c r="E17" s="50" t="s">
        <v>712</v>
      </c>
      <c r="F17" s="10">
        <v>1</v>
      </c>
      <c r="G17" s="10" t="str">
        <f t="shared" si="0"/>
        <v>魔物猎人1</v>
      </c>
      <c r="H17" s="10" t="str">
        <f ca="1">IF(G17=Player&amp;ProfessionLV,COUNTIF(G$3:G17,Player&amp;ProfessionLV),"")</f>
        <v/>
      </c>
      <c r="I17" s="11" t="str">
        <f t="shared" si="1"/>
        <v>挂饰A15</v>
      </c>
      <c r="K17" s="19">
        <v>14</v>
      </c>
      <c r="L17" s="11" t="str">
        <f t="shared" ca="1" si="2"/>
        <v/>
      </c>
    </row>
    <row r="18" spans="2:12" ht="14.25" x14ac:dyDescent="0.2">
      <c r="B18" s="19" t="s">
        <v>1047</v>
      </c>
      <c r="C18" s="10">
        <f t="shared" si="3"/>
        <v>35</v>
      </c>
      <c r="D18" s="10" t="s">
        <v>1207</v>
      </c>
      <c r="E18" s="50" t="s">
        <v>713</v>
      </c>
      <c r="F18" s="10">
        <v>1</v>
      </c>
      <c r="G18" s="10" t="str">
        <f t="shared" si="0"/>
        <v>海贼1</v>
      </c>
      <c r="H18" s="10" t="str">
        <f ca="1">IF(G18=Player&amp;ProfessionLV,COUNTIF(G$3:G18,Player&amp;ProfessionLV),"")</f>
        <v/>
      </c>
      <c r="I18" s="11" t="str">
        <f t="shared" si="1"/>
        <v>挂饰A16</v>
      </c>
      <c r="K18" s="19">
        <v>15</v>
      </c>
      <c r="L18" s="11" t="str">
        <f t="shared" ca="1" si="2"/>
        <v/>
      </c>
    </row>
    <row r="19" spans="2:12" ht="14.25" x14ac:dyDescent="0.2">
      <c r="B19" s="19" t="s">
        <v>1048</v>
      </c>
      <c r="C19" s="10">
        <f t="shared" si="3"/>
        <v>36</v>
      </c>
      <c r="D19" s="10" t="s">
        <v>1208</v>
      </c>
      <c r="E19" s="50" t="s">
        <v>714</v>
      </c>
      <c r="F19" s="10">
        <v>1</v>
      </c>
      <c r="G19" s="10" t="str">
        <f t="shared" si="0"/>
        <v>超级明星1</v>
      </c>
      <c r="H19" s="10" t="str">
        <f ca="1">IF(G19=Player&amp;ProfessionLV,COUNTIF(G$3:G19,Player&amp;ProfessionLV),"")</f>
        <v/>
      </c>
      <c r="I19" s="11" t="str">
        <f t="shared" si="1"/>
        <v>挂饰A17</v>
      </c>
      <c r="K19" s="19">
        <v>16</v>
      </c>
      <c r="L19" s="11" t="str">
        <f t="shared" ca="1" si="2"/>
        <v/>
      </c>
    </row>
    <row r="20" spans="2:12" ht="14.25" x14ac:dyDescent="0.2">
      <c r="B20" s="19" t="s">
        <v>1049</v>
      </c>
      <c r="C20" s="10">
        <f t="shared" si="3"/>
        <v>37</v>
      </c>
      <c r="D20" s="10" t="s">
        <v>1209</v>
      </c>
      <c r="E20" s="50" t="s">
        <v>715</v>
      </c>
      <c r="F20" s="10">
        <v>1</v>
      </c>
      <c r="G20" s="10" t="str">
        <f t="shared" si="0"/>
        <v>天地雷鳴士1</v>
      </c>
      <c r="H20" s="10" t="str">
        <f ca="1">IF(G20=Player&amp;ProfessionLV,COUNTIF(G$3:G20,Player&amp;ProfessionLV),"")</f>
        <v/>
      </c>
      <c r="I20" s="11" t="str">
        <f t="shared" si="1"/>
        <v>挂饰A18</v>
      </c>
      <c r="K20" s="19">
        <v>17</v>
      </c>
      <c r="L20" s="11" t="str">
        <f t="shared" ca="1" si="2"/>
        <v/>
      </c>
    </row>
    <row r="21" spans="2:12" ht="14.25" x14ac:dyDescent="0.2">
      <c r="B21" s="19" t="s">
        <v>1050</v>
      </c>
      <c r="C21" s="10">
        <f t="shared" si="3"/>
        <v>38</v>
      </c>
      <c r="D21" s="10" t="s">
        <v>1210</v>
      </c>
      <c r="E21" s="50" t="s">
        <v>716</v>
      </c>
      <c r="F21" s="10">
        <v>1</v>
      </c>
      <c r="G21" s="10" t="str">
        <f t="shared" si="0"/>
        <v>神之手1</v>
      </c>
      <c r="H21" s="10" t="str">
        <f ca="1">IF(G21=Player&amp;ProfessionLV,COUNTIF(G$3:G21,Player&amp;ProfessionLV),"")</f>
        <v/>
      </c>
      <c r="I21" s="11" t="str">
        <f t="shared" si="1"/>
        <v>挂饰A19</v>
      </c>
      <c r="K21" s="19">
        <v>18</v>
      </c>
      <c r="L21" s="11" t="str">
        <f t="shared" ca="1" si="2"/>
        <v/>
      </c>
    </row>
    <row r="22" spans="2:12" ht="14.25" x14ac:dyDescent="0.2">
      <c r="B22" s="19" t="s">
        <v>1051</v>
      </c>
      <c r="C22" s="10">
        <f t="shared" si="3"/>
        <v>39</v>
      </c>
      <c r="D22" s="10" t="s">
        <v>1211</v>
      </c>
      <c r="E22" s="50" t="s">
        <v>717</v>
      </c>
      <c r="F22" s="10">
        <v>1</v>
      </c>
      <c r="G22" s="10" t="str">
        <f t="shared" si="0"/>
        <v>勇者1</v>
      </c>
      <c r="H22" s="10" t="str">
        <f ca="1">IF(G22=Player&amp;ProfessionLV,COUNTIF(G$3:G22,Player&amp;ProfessionLV),"")</f>
        <v/>
      </c>
      <c r="I22" s="11" t="str">
        <f t="shared" si="1"/>
        <v>挂饰A20</v>
      </c>
      <c r="K22" s="19">
        <v>19</v>
      </c>
      <c r="L22" s="11" t="str">
        <f t="shared" ca="1" si="2"/>
        <v/>
      </c>
    </row>
    <row r="23" spans="2:12" ht="15" thickBot="1" x14ac:dyDescent="0.25">
      <c r="B23" s="19" t="s">
        <v>1052</v>
      </c>
      <c r="C23" s="10">
        <f t="shared" si="3"/>
        <v>40</v>
      </c>
      <c r="D23" s="10" t="s">
        <v>1212</v>
      </c>
      <c r="E23" s="50" t="str">
        <f>E3</f>
        <v>战士</v>
      </c>
      <c r="F23" s="10">
        <f>F3+1</f>
        <v>2</v>
      </c>
      <c r="G23" s="10" t="str">
        <f t="shared" si="0"/>
        <v>战士2</v>
      </c>
      <c r="H23" s="10" t="str">
        <f ca="1">IF(G23=Player&amp;ProfessionLV,COUNTIF(G$3:G23,Player&amp;ProfessionLV),"")</f>
        <v/>
      </c>
      <c r="I23" s="11" t="str">
        <f t="shared" si="1"/>
        <v>挂饰B1</v>
      </c>
      <c r="K23" s="20">
        <v>20</v>
      </c>
      <c r="L23" s="14" t="str">
        <f t="shared" ca="1" si="2"/>
        <v/>
      </c>
    </row>
    <row r="24" spans="2:12" ht="14.25" x14ac:dyDescent="0.2">
      <c r="B24" s="19" t="s">
        <v>1053</v>
      </c>
      <c r="C24" s="10">
        <f t="shared" si="3"/>
        <v>41</v>
      </c>
      <c r="D24" s="10" t="s">
        <v>1213</v>
      </c>
      <c r="E24" s="50" t="str">
        <f t="shared" ref="E24:E87" si="4">E4</f>
        <v>武斗家</v>
      </c>
      <c r="F24" s="10">
        <f t="shared" ref="F24:F87" si="5">F4+1</f>
        <v>2</v>
      </c>
      <c r="G24" s="10" t="str">
        <f t="shared" si="0"/>
        <v>武斗家2</v>
      </c>
      <c r="H24" s="10" t="str">
        <f ca="1">IF(G24=Player&amp;ProfessionLV,COUNTIF(G$3:G24,Player&amp;ProfessionLV),"")</f>
        <v/>
      </c>
      <c r="I24" s="11" t="str">
        <f t="shared" si="1"/>
        <v>挂饰B2</v>
      </c>
      <c r="L24" s="11" t="str">
        <f t="shared" ca="1" si="2"/>
        <v/>
      </c>
    </row>
    <row r="25" spans="2:12" ht="14.25" x14ac:dyDescent="0.2">
      <c r="B25" s="19" t="s">
        <v>1054</v>
      </c>
      <c r="C25" s="10">
        <f t="shared" si="3"/>
        <v>42</v>
      </c>
      <c r="D25" s="10" t="s">
        <v>1214</v>
      </c>
      <c r="E25" s="50" t="str">
        <f t="shared" si="4"/>
        <v>魔法师</v>
      </c>
      <c r="F25" s="10">
        <f t="shared" si="5"/>
        <v>2</v>
      </c>
      <c r="G25" s="10" t="str">
        <f t="shared" si="0"/>
        <v>魔法师2</v>
      </c>
      <c r="H25" s="10" t="str">
        <f ca="1">IF(G25=Player&amp;ProfessionLV,COUNTIF(G$3:G25,Player&amp;ProfessionLV),"")</f>
        <v/>
      </c>
      <c r="I25" s="11" t="str">
        <f t="shared" si="1"/>
        <v>挂饰B3</v>
      </c>
      <c r="L25" s="11" t="str">
        <f t="shared" ca="1" si="2"/>
        <v/>
      </c>
    </row>
    <row r="26" spans="2:12" ht="14.25" x14ac:dyDescent="0.2">
      <c r="B26" s="19" t="s">
        <v>1055</v>
      </c>
      <c r="C26" s="10">
        <f t="shared" si="3"/>
        <v>43</v>
      </c>
      <c r="D26" s="10" t="s">
        <v>1215</v>
      </c>
      <c r="E26" s="50" t="str">
        <f t="shared" si="4"/>
        <v>僧侣</v>
      </c>
      <c r="F26" s="10">
        <f t="shared" si="5"/>
        <v>2</v>
      </c>
      <c r="G26" s="10" t="str">
        <f t="shared" si="0"/>
        <v>僧侣2</v>
      </c>
      <c r="H26" s="10" t="str">
        <f ca="1">IF(G26=Player&amp;ProfessionLV,COUNTIF(G$3:G26,Player&amp;ProfessionLV),"")</f>
        <v/>
      </c>
      <c r="I26" s="11" t="str">
        <f t="shared" si="1"/>
        <v>挂饰B4</v>
      </c>
      <c r="L26" s="11" t="str">
        <f t="shared" ca="1" si="2"/>
        <v/>
      </c>
    </row>
    <row r="27" spans="2:12" ht="14.25" x14ac:dyDescent="0.2">
      <c r="B27" s="19" t="s">
        <v>1056</v>
      </c>
      <c r="C27" s="10">
        <f t="shared" si="3"/>
        <v>44</v>
      </c>
      <c r="D27" s="10" t="s">
        <v>1216</v>
      </c>
      <c r="E27" s="50" t="str">
        <f t="shared" si="4"/>
        <v>舞师</v>
      </c>
      <c r="F27" s="10">
        <f t="shared" si="5"/>
        <v>2</v>
      </c>
      <c r="G27" s="10" t="str">
        <f t="shared" si="0"/>
        <v>舞师2</v>
      </c>
      <c r="H27" s="10" t="str">
        <f ca="1">IF(G27=Player&amp;ProfessionLV,COUNTIF(G$3:G27,Player&amp;ProfessionLV),"")</f>
        <v/>
      </c>
      <c r="I27" s="11" t="str">
        <f t="shared" si="1"/>
        <v>挂饰B5</v>
      </c>
      <c r="L27" s="11" t="str">
        <f t="shared" ca="1" si="2"/>
        <v/>
      </c>
    </row>
    <row r="28" spans="2:12" ht="14.25" x14ac:dyDescent="0.2">
      <c r="B28" s="19" t="s">
        <v>1057</v>
      </c>
      <c r="C28" s="10">
        <f t="shared" si="3"/>
        <v>45</v>
      </c>
      <c r="D28" s="10" t="s">
        <v>1217</v>
      </c>
      <c r="E28" s="50" t="str">
        <f t="shared" si="4"/>
        <v>盗贼</v>
      </c>
      <c r="F28" s="10">
        <f t="shared" si="5"/>
        <v>2</v>
      </c>
      <c r="G28" s="10" t="str">
        <f t="shared" si="0"/>
        <v>盗贼2</v>
      </c>
      <c r="H28" s="10" t="str">
        <f ca="1">IF(G28=Player&amp;ProfessionLV,COUNTIF(G$3:G28,Player&amp;ProfessionLV),"")</f>
        <v/>
      </c>
      <c r="I28" s="11" t="str">
        <f t="shared" si="1"/>
        <v>挂饰B6</v>
      </c>
      <c r="L28" s="11" t="str">
        <f t="shared" ca="1" si="2"/>
        <v/>
      </c>
    </row>
    <row r="29" spans="2:12" ht="14.25" x14ac:dyDescent="0.2">
      <c r="B29" s="19" t="s">
        <v>1058</v>
      </c>
      <c r="C29" s="10">
        <f t="shared" si="3"/>
        <v>46</v>
      </c>
      <c r="D29" s="10" t="s">
        <v>1218</v>
      </c>
      <c r="E29" s="50" t="str">
        <f t="shared" si="4"/>
        <v>养羊师</v>
      </c>
      <c r="F29" s="10">
        <f t="shared" si="5"/>
        <v>2</v>
      </c>
      <c r="G29" s="10" t="str">
        <f t="shared" si="0"/>
        <v>养羊师2</v>
      </c>
      <c r="H29" s="10" t="str">
        <f ca="1">IF(G29=Player&amp;ProfessionLV,COUNTIF(G$3:G29,Player&amp;ProfessionLV),"")</f>
        <v/>
      </c>
      <c r="I29" s="11" t="str">
        <f t="shared" si="1"/>
        <v>挂饰B7</v>
      </c>
      <c r="L29" s="11" t="str">
        <f t="shared" ca="1" si="2"/>
        <v/>
      </c>
    </row>
    <row r="30" spans="2:12" ht="14.25" x14ac:dyDescent="0.2">
      <c r="B30" s="19" t="s">
        <v>1059</v>
      </c>
      <c r="C30" s="10">
        <f t="shared" si="3"/>
        <v>47</v>
      </c>
      <c r="D30" s="10" t="s">
        <v>1219</v>
      </c>
      <c r="E30" s="50" t="str">
        <f t="shared" si="4"/>
        <v>吟游诗人</v>
      </c>
      <c r="F30" s="10">
        <f t="shared" si="5"/>
        <v>2</v>
      </c>
      <c r="G30" s="10" t="str">
        <f t="shared" si="0"/>
        <v>吟游诗人2</v>
      </c>
      <c r="H30" s="10" t="str">
        <f ca="1">IF(G30=Player&amp;ProfessionLV,COUNTIF(G$3:G30,Player&amp;ProfessionLV),"")</f>
        <v/>
      </c>
      <c r="I30" s="11" t="str">
        <f t="shared" si="1"/>
        <v>挂饰B8</v>
      </c>
      <c r="L30" s="11" t="str">
        <f t="shared" ca="1" si="2"/>
        <v/>
      </c>
    </row>
    <row r="31" spans="2:12" ht="14.25" x14ac:dyDescent="0.2">
      <c r="B31" s="19" t="s">
        <v>1060</v>
      </c>
      <c r="C31" s="10">
        <f t="shared" si="3"/>
        <v>48</v>
      </c>
      <c r="D31" s="10" t="s">
        <v>1220</v>
      </c>
      <c r="E31" s="50" t="str">
        <f t="shared" si="4"/>
        <v>滑稽师</v>
      </c>
      <c r="F31" s="10">
        <f t="shared" si="5"/>
        <v>2</v>
      </c>
      <c r="G31" s="10" t="str">
        <f t="shared" si="0"/>
        <v>滑稽师2</v>
      </c>
      <c r="H31" s="10" t="str">
        <f ca="1">IF(G31=Player&amp;ProfessionLV,COUNTIF(G$3:G31,Player&amp;ProfessionLV),"")</f>
        <v/>
      </c>
      <c r="I31" s="11" t="str">
        <f t="shared" si="1"/>
        <v>挂饰B9</v>
      </c>
      <c r="L31" s="11" t="str">
        <f t="shared" ca="1" si="2"/>
        <v/>
      </c>
    </row>
    <row r="32" spans="2:12" ht="14.25" x14ac:dyDescent="0.2">
      <c r="B32" s="19" t="s">
        <v>1061</v>
      </c>
      <c r="C32" s="10">
        <f t="shared" si="3"/>
        <v>49</v>
      </c>
      <c r="D32" s="10" t="s">
        <v>1221</v>
      </c>
      <c r="E32" s="50" t="str">
        <f t="shared" si="4"/>
        <v>水手</v>
      </c>
      <c r="F32" s="10">
        <f t="shared" si="5"/>
        <v>2</v>
      </c>
      <c r="G32" s="10" t="str">
        <f t="shared" si="0"/>
        <v>水手2</v>
      </c>
      <c r="H32" s="10" t="str">
        <f ca="1">IF(G32=Player&amp;ProfessionLV,COUNTIF(G$3:G32,Player&amp;ProfessionLV),"")</f>
        <v/>
      </c>
      <c r="I32" s="11" t="str">
        <f t="shared" si="1"/>
        <v>挂饰B10</v>
      </c>
      <c r="L32" s="11" t="str">
        <f t="shared" ca="1" si="2"/>
        <v/>
      </c>
    </row>
    <row r="33" spans="2:12" ht="14.25" x14ac:dyDescent="0.2">
      <c r="B33" s="19" t="s">
        <v>1062</v>
      </c>
      <c r="C33" s="10">
        <f t="shared" si="3"/>
        <v>50</v>
      </c>
      <c r="D33" s="10" t="s">
        <v>1222</v>
      </c>
      <c r="E33" s="50" t="str">
        <f t="shared" si="4"/>
        <v>战斗大师</v>
      </c>
      <c r="F33" s="10">
        <f t="shared" si="5"/>
        <v>2</v>
      </c>
      <c r="G33" s="10" t="str">
        <f t="shared" si="0"/>
        <v>战斗大师2</v>
      </c>
      <c r="H33" s="10" t="str">
        <f ca="1">IF(G33=Player&amp;ProfessionLV,COUNTIF(G$3:G33,Player&amp;ProfessionLV),"")</f>
        <v/>
      </c>
      <c r="I33" s="11" t="str">
        <f t="shared" si="1"/>
        <v>挂饰B11</v>
      </c>
      <c r="L33" s="11" t="str">
        <f t="shared" ca="1" si="2"/>
        <v/>
      </c>
    </row>
    <row r="34" spans="2:12" ht="14.25" x14ac:dyDescent="0.2">
      <c r="B34" s="19" t="s">
        <v>1063</v>
      </c>
      <c r="C34" s="10">
        <f t="shared" si="3"/>
        <v>51</v>
      </c>
      <c r="D34" s="10" t="s">
        <v>1223</v>
      </c>
      <c r="E34" s="50" t="str">
        <f t="shared" si="4"/>
        <v>魔法战士</v>
      </c>
      <c r="F34" s="10">
        <f t="shared" si="5"/>
        <v>2</v>
      </c>
      <c r="G34" s="10" t="str">
        <f t="shared" si="0"/>
        <v>魔法战士2</v>
      </c>
      <c r="H34" s="10" t="str">
        <f ca="1">IF(G34=Player&amp;ProfessionLV,COUNTIF(G$3:G34,Player&amp;ProfessionLV),"")</f>
        <v/>
      </c>
      <c r="I34" s="11" t="str">
        <f t="shared" si="1"/>
        <v>挂饰B12</v>
      </c>
      <c r="L34" s="11" t="str">
        <f t="shared" ca="1" si="2"/>
        <v/>
      </c>
    </row>
    <row r="35" spans="2:12" ht="14.25" x14ac:dyDescent="0.2">
      <c r="B35" s="19" t="s">
        <v>1064</v>
      </c>
      <c r="C35" s="10">
        <f t="shared" si="3"/>
        <v>52</v>
      </c>
      <c r="D35" s="10" t="s">
        <v>1224</v>
      </c>
      <c r="E35" s="50" t="str">
        <f t="shared" si="4"/>
        <v>圣骑士</v>
      </c>
      <c r="F35" s="10">
        <f t="shared" si="5"/>
        <v>2</v>
      </c>
      <c r="G35" s="10" t="str">
        <f t="shared" si="0"/>
        <v>圣骑士2</v>
      </c>
      <c r="H35" s="10" t="str">
        <f ca="1">IF(G35=Player&amp;ProfessionLV,COUNTIF(G$3:G35,Player&amp;ProfessionLV),"")</f>
        <v/>
      </c>
      <c r="I35" s="11" t="str">
        <f t="shared" si="1"/>
        <v>挂饰B13</v>
      </c>
      <c r="L35" s="11" t="str">
        <f t="shared" ca="1" si="2"/>
        <v/>
      </c>
    </row>
    <row r="36" spans="2:12" ht="14.25" x14ac:dyDescent="0.2">
      <c r="B36" s="19" t="s">
        <v>1065</v>
      </c>
      <c r="C36" s="10">
        <f t="shared" si="3"/>
        <v>53</v>
      </c>
      <c r="D36" s="10" t="s">
        <v>1225</v>
      </c>
      <c r="E36" s="50" t="str">
        <f t="shared" si="4"/>
        <v>贤者</v>
      </c>
      <c r="F36" s="10">
        <f t="shared" si="5"/>
        <v>2</v>
      </c>
      <c r="G36" s="10" t="str">
        <f t="shared" si="0"/>
        <v>贤者2</v>
      </c>
      <c r="H36" s="10" t="str">
        <f ca="1">IF(G36=Player&amp;ProfessionLV,COUNTIF(G$3:G36,Player&amp;ProfessionLV),"")</f>
        <v/>
      </c>
      <c r="I36" s="11" t="str">
        <f t="shared" si="1"/>
        <v>挂饰B14</v>
      </c>
      <c r="L36" s="11" t="str">
        <f t="shared" ref="L36:L67" ca="1" si="6">IF(ISNA(VLOOKUP(K36,drop,2,FALSE)),"",VLOOKUP(K36,drop,2,FALSE))</f>
        <v/>
      </c>
    </row>
    <row r="37" spans="2:12" ht="14.25" x14ac:dyDescent="0.2">
      <c r="B37" s="19" t="s">
        <v>1066</v>
      </c>
      <c r="C37" s="10">
        <f t="shared" si="3"/>
        <v>54</v>
      </c>
      <c r="D37" s="10" t="s">
        <v>1226</v>
      </c>
      <c r="E37" s="50" t="str">
        <f t="shared" si="4"/>
        <v>魔物猎人</v>
      </c>
      <c r="F37" s="10">
        <f t="shared" si="5"/>
        <v>2</v>
      </c>
      <c r="G37" s="10" t="str">
        <f t="shared" si="0"/>
        <v>魔物猎人2</v>
      </c>
      <c r="H37" s="10" t="str">
        <f ca="1">IF(G37=Player&amp;ProfessionLV,COUNTIF(G$3:G37,Player&amp;ProfessionLV),"")</f>
        <v/>
      </c>
      <c r="I37" s="11" t="str">
        <f t="shared" si="1"/>
        <v>挂饰B15</v>
      </c>
      <c r="L37" s="11" t="str">
        <f t="shared" ca="1" si="6"/>
        <v/>
      </c>
    </row>
    <row r="38" spans="2:12" ht="14.25" x14ac:dyDescent="0.2">
      <c r="B38" s="19" t="s">
        <v>1067</v>
      </c>
      <c r="C38" s="10">
        <f t="shared" si="3"/>
        <v>55</v>
      </c>
      <c r="D38" s="10" t="s">
        <v>1227</v>
      </c>
      <c r="E38" s="50" t="str">
        <f t="shared" si="4"/>
        <v>海贼</v>
      </c>
      <c r="F38" s="10">
        <f t="shared" si="5"/>
        <v>2</v>
      </c>
      <c r="G38" s="10" t="str">
        <f t="shared" si="0"/>
        <v>海贼2</v>
      </c>
      <c r="H38" s="10" t="str">
        <f ca="1">IF(G38=Player&amp;ProfessionLV,COUNTIF(G$3:G38,Player&amp;ProfessionLV),"")</f>
        <v/>
      </c>
      <c r="I38" s="11" t="str">
        <f t="shared" si="1"/>
        <v>挂饰B16</v>
      </c>
      <c r="L38" s="11" t="str">
        <f t="shared" ca="1" si="6"/>
        <v/>
      </c>
    </row>
    <row r="39" spans="2:12" ht="14.25" x14ac:dyDescent="0.2">
      <c r="B39" s="19" t="s">
        <v>1068</v>
      </c>
      <c r="C39" s="10">
        <f t="shared" si="3"/>
        <v>56</v>
      </c>
      <c r="D39" s="10" t="s">
        <v>1228</v>
      </c>
      <c r="E39" s="50" t="str">
        <f t="shared" si="4"/>
        <v>超级明星</v>
      </c>
      <c r="F39" s="10">
        <f t="shared" si="5"/>
        <v>2</v>
      </c>
      <c r="G39" s="10" t="str">
        <f t="shared" si="0"/>
        <v>超级明星2</v>
      </c>
      <c r="H39" s="10" t="str">
        <f ca="1">IF(G39=Player&amp;ProfessionLV,COUNTIF(G$3:G39,Player&amp;ProfessionLV),"")</f>
        <v/>
      </c>
      <c r="I39" s="11" t="str">
        <f t="shared" si="1"/>
        <v>挂饰B17</v>
      </c>
      <c r="L39" s="11" t="str">
        <f t="shared" ca="1" si="6"/>
        <v/>
      </c>
    </row>
    <row r="40" spans="2:12" ht="14.25" x14ac:dyDescent="0.2">
      <c r="B40" s="19" t="s">
        <v>1069</v>
      </c>
      <c r="C40" s="10">
        <f t="shared" si="3"/>
        <v>57</v>
      </c>
      <c r="D40" s="10" t="s">
        <v>1229</v>
      </c>
      <c r="E40" s="50" t="str">
        <f t="shared" si="4"/>
        <v>天地雷鳴士</v>
      </c>
      <c r="F40" s="10">
        <f t="shared" si="5"/>
        <v>2</v>
      </c>
      <c r="G40" s="10" t="str">
        <f t="shared" si="0"/>
        <v>天地雷鳴士2</v>
      </c>
      <c r="H40" s="10" t="str">
        <f ca="1">IF(G40=Player&amp;ProfessionLV,COUNTIF(G$3:G40,Player&amp;ProfessionLV),"")</f>
        <v/>
      </c>
      <c r="I40" s="11" t="str">
        <f t="shared" si="1"/>
        <v>挂饰B18</v>
      </c>
      <c r="L40" s="11" t="str">
        <f t="shared" ca="1" si="6"/>
        <v/>
      </c>
    </row>
    <row r="41" spans="2:12" ht="14.25" x14ac:dyDescent="0.2">
      <c r="B41" s="19" t="s">
        <v>1070</v>
      </c>
      <c r="C41" s="10">
        <f t="shared" si="3"/>
        <v>58</v>
      </c>
      <c r="D41" s="10" t="s">
        <v>1230</v>
      </c>
      <c r="E41" s="50" t="str">
        <f t="shared" si="4"/>
        <v>神之手</v>
      </c>
      <c r="F41" s="10">
        <f t="shared" si="5"/>
        <v>2</v>
      </c>
      <c r="G41" s="10" t="str">
        <f t="shared" si="0"/>
        <v>神之手2</v>
      </c>
      <c r="H41" s="10" t="str">
        <f ca="1">IF(G41=Player&amp;ProfessionLV,COUNTIF(G$3:G41,Player&amp;ProfessionLV),"")</f>
        <v/>
      </c>
      <c r="I41" s="11" t="str">
        <f t="shared" si="1"/>
        <v>挂饰B19</v>
      </c>
      <c r="L41" s="11" t="str">
        <f t="shared" ca="1" si="6"/>
        <v/>
      </c>
    </row>
    <row r="42" spans="2:12" ht="14.25" x14ac:dyDescent="0.2">
      <c r="B42" s="19" t="s">
        <v>1071</v>
      </c>
      <c r="C42" s="10">
        <f t="shared" si="3"/>
        <v>59</v>
      </c>
      <c r="D42" s="10" t="s">
        <v>1231</v>
      </c>
      <c r="E42" s="50" t="str">
        <f t="shared" si="4"/>
        <v>勇者</v>
      </c>
      <c r="F42" s="10">
        <f t="shared" si="5"/>
        <v>2</v>
      </c>
      <c r="G42" s="10" t="str">
        <f t="shared" si="0"/>
        <v>勇者2</v>
      </c>
      <c r="H42" s="10" t="str">
        <f ca="1">IF(G42=Player&amp;ProfessionLV,COUNTIF(G$3:G42,Player&amp;ProfessionLV),"")</f>
        <v/>
      </c>
      <c r="I42" s="11" t="str">
        <f t="shared" si="1"/>
        <v>挂饰B20</v>
      </c>
      <c r="L42" s="11" t="str">
        <f t="shared" ca="1" si="6"/>
        <v/>
      </c>
    </row>
    <row r="43" spans="2:12" ht="14.25" x14ac:dyDescent="0.2">
      <c r="B43" s="19" t="s">
        <v>1072</v>
      </c>
      <c r="C43" s="10">
        <f t="shared" si="3"/>
        <v>60</v>
      </c>
      <c r="D43" s="10" t="s">
        <v>1232</v>
      </c>
      <c r="E43" s="50" t="str">
        <f t="shared" si="4"/>
        <v>战士</v>
      </c>
      <c r="F43" s="10">
        <f t="shared" si="5"/>
        <v>3</v>
      </c>
      <c r="G43" s="10" t="str">
        <f t="shared" si="0"/>
        <v>战士3</v>
      </c>
      <c r="H43" s="10" t="str">
        <f ca="1">IF(G43=Player&amp;ProfessionLV,COUNTIF(G$3:G43,Player&amp;ProfessionLV),"")</f>
        <v/>
      </c>
      <c r="I43" s="11" t="str">
        <f t="shared" si="1"/>
        <v>挂饰C1</v>
      </c>
      <c r="L43" s="11" t="str">
        <f t="shared" ca="1" si="6"/>
        <v/>
      </c>
    </row>
    <row r="44" spans="2:12" ht="14.25" x14ac:dyDescent="0.2">
      <c r="B44" s="19" t="s">
        <v>1073</v>
      </c>
      <c r="C44" s="10">
        <f t="shared" si="3"/>
        <v>61</v>
      </c>
      <c r="D44" s="10" t="s">
        <v>1233</v>
      </c>
      <c r="E44" s="50" t="str">
        <f t="shared" si="4"/>
        <v>武斗家</v>
      </c>
      <c r="F44" s="10">
        <f t="shared" si="5"/>
        <v>3</v>
      </c>
      <c r="G44" s="10" t="str">
        <f t="shared" si="0"/>
        <v>武斗家3</v>
      </c>
      <c r="H44" s="10" t="str">
        <f ca="1">IF(G44=Player&amp;ProfessionLV,COUNTIF(G$3:G44,Player&amp;ProfessionLV),"")</f>
        <v/>
      </c>
      <c r="I44" s="11" t="str">
        <f t="shared" si="1"/>
        <v>挂饰C2</v>
      </c>
      <c r="L44" s="11" t="str">
        <f t="shared" ca="1" si="6"/>
        <v/>
      </c>
    </row>
    <row r="45" spans="2:12" ht="14.25" x14ac:dyDescent="0.2">
      <c r="B45" s="19" t="s">
        <v>1074</v>
      </c>
      <c r="C45" s="10">
        <f t="shared" si="3"/>
        <v>62</v>
      </c>
      <c r="D45" s="10" t="s">
        <v>1234</v>
      </c>
      <c r="E45" s="50" t="str">
        <f t="shared" si="4"/>
        <v>魔法师</v>
      </c>
      <c r="F45" s="10">
        <f t="shared" si="5"/>
        <v>3</v>
      </c>
      <c r="G45" s="10" t="str">
        <f t="shared" si="0"/>
        <v>魔法师3</v>
      </c>
      <c r="H45" s="10" t="str">
        <f ca="1">IF(G45=Player&amp;ProfessionLV,COUNTIF(G$3:G45,Player&amp;ProfessionLV),"")</f>
        <v/>
      </c>
      <c r="I45" s="11" t="str">
        <f t="shared" si="1"/>
        <v>挂饰C3</v>
      </c>
      <c r="L45" s="11" t="str">
        <f t="shared" ca="1" si="6"/>
        <v/>
      </c>
    </row>
    <row r="46" spans="2:12" ht="14.25" x14ac:dyDescent="0.2">
      <c r="B46" s="19" t="s">
        <v>1075</v>
      </c>
      <c r="C46" s="10">
        <f t="shared" si="3"/>
        <v>63</v>
      </c>
      <c r="D46" s="10" t="s">
        <v>1235</v>
      </c>
      <c r="E46" s="50" t="str">
        <f t="shared" si="4"/>
        <v>僧侣</v>
      </c>
      <c r="F46" s="10">
        <f t="shared" si="5"/>
        <v>3</v>
      </c>
      <c r="G46" s="10" t="str">
        <f t="shared" si="0"/>
        <v>僧侣3</v>
      </c>
      <c r="H46" s="10" t="str">
        <f ca="1">IF(G46=Player&amp;ProfessionLV,COUNTIF(G$3:G46,Player&amp;ProfessionLV),"")</f>
        <v/>
      </c>
      <c r="I46" s="11" t="str">
        <f t="shared" si="1"/>
        <v>挂饰C4</v>
      </c>
      <c r="L46" s="11" t="str">
        <f t="shared" ca="1" si="6"/>
        <v/>
      </c>
    </row>
    <row r="47" spans="2:12" ht="14.25" x14ac:dyDescent="0.2">
      <c r="B47" s="19" t="s">
        <v>1076</v>
      </c>
      <c r="C47" s="10">
        <f t="shared" si="3"/>
        <v>64</v>
      </c>
      <c r="D47" s="10" t="s">
        <v>1236</v>
      </c>
      <c r="E47" s="50" t="str">
        <f t="shared" si="4"/>
        <v>舞师</v>
      </c>
      <c r="F47" s="10">
        <f t="shared" si="5"/>
        <v>3</v>
      </c>
      <c r="G47" s="10" t="str">
        <f t="shared" si="0"/>
        <v>舞师3</v>
      </c>
      <c r="H47" s="10" t="str">
        <f ca="1">IF(G47=Player&amp;ProfessionLV,COUNTIF(G$3:G47,Player&amp;ProfessionLV),"")</f>
        <v/>
      </c>
      <c r="I47" s="11" t="str">
        <f t="shared" si="1"/>
        <v>挂饰C5</v>
      </c>
      <c r="L47" s="11" t="str">
        <f t="shared" ca="1" si="6"/>
        <v/>
      </c>
    </row>
    <row r="48" spans="2:12" ht="14.25" x14ac:dyDescent="0.2">
      <c r="B48" s="19" t="s">
        <v>1077</v>
      </c>
      <c r="C48" s="10">
        <f t="shared" si="3"/>
        <v>65</v>
      </c>
      <c r="D48" s="10" t="s">
        <v>1237</v>
      </c>
      <c r="E48" s="50" t="str">
        <f t="shared" si="4"/>
        <v>盗贼</v>
      </c>
      <c r="F48" s="10">
        <f t="shared" si="5"/>
        <v>3</v>
      </c>
      <c r="G48" s="10" t="str">
        <f t="shared" si="0"/>
        <v>盗贼3</v>
      </c>
      <c r="H48" s="10" t="str">
        <f ca="1">IF(G48=Player&amp;ProfessionLV,COUNTIF(G$3:G48,Player&amp;ProfessionLV),"")</f>
        <v/>
      </c>
      <c r="I48" s="11" t="str">
        <f t="shared" si="1"/>
        <v>挂饰C6</v>
      </c>
      <c r="L48" s="11" t="str">
        <f t="shared" ca="1" si="6"/>
        <v/>
      </c>
    </row>
    <row r="49" spans="2:12" ht="14.25" x14ac:dyDescent="0.2">
      <c r="B49" s="19" t="s">
        <v>1078</v>
      </c>
      <c r="C49" s="10">
        <f t="shared" si="3"/>
        <v>66</v>
      </c>
      <c r="D49" s="10" t="s">
        <v>1238</v>
      </c>
      <c r="E49" s="50" t="str">
        <f t="shared" si="4"/>
        <v>养羊师</v>
      </c>
      <c r="F49" s="10">
        <f t="shared" si="5"/>
        <v>3</v>
      </c>
      <c r="G49" s="10" t="str">
        <f t="shared" si="0"/>
        <v>养羊师3</v>
      </c>
      <c r="H49" s="10" t="str">
        <f ca="1">IF(G49=Player&amp;ProfessionLV,COUNTIF(G$3:G49,Player&amp;ProfessionLV),"")</f>
        <v/>
      </c>
      <c r="I49" s="11" t="str">
        <f t="shared" si="1"/>
        <v>挂饰C7</v>
      </c>
      <c r="L49" s="11" t="str">
        <f t="shared" ca="1" si="6"/>
        <v/>
      </c>
    </row>
    <row r="50" spans="2:12" ht="14.25" x14ac:dyDescent="0.2">
      <c r="B50" s="19" t="s">
        <v>1079</v>
      </c>
      <c r="C50" s="10">
        <f t="shared" si="3"/>
        <v>67</v>
      </c>
      <c r="D50" s="10" t="s">
        <v>1239</v>
      </c>
      <c r="E50" s="50" t="str">
        <f t="shared" si="4"/>
        <v>吟游诗人</v>
      </c>
      <c r="F50" s="10">
        <f t="shared" si="5"/>
        <v>3</v>
      </c>
      <c r="G50" s="10" t="str">
        <f t="shared" si="0"/>
        <v>吟游诗人3</v>
      </c>
      <c r="H50" s="10" t="str">
        <f ca="1">IF(G50=Player&amp;ProfessionLV,COUNTIF(G$3:G50,Player&amp;ProfessionLV),"")</f>
        <v/>
      </c>
      <c r="I50" s="11" t="str">
        <f t="shared" si="1"/>
        <v>挂饰C8</v>
      </c>
      <c r="L50" s="11" t="str">
        <f t="shared" ca="1" si="6"/>
        <v/>
      </c>
    </row>
    <row r="51" spans="2:12" ht="14.25" x14ac:dyDescent="0.2">
      <c r="B51" s="19" t="s">
        <v>1080</v>
      </c>
      <c r="C51" s="10">
        <f t="shared" si="3"/>
        <v>68</v>
      </c>
      <c r="D51" s="10" t="s">
        <v>1240</v>
      </c>
      <c r="E51" s="50" t="str">
        <f t="shared" si="4"/>
        <v>滑稽师</v>
      </c>
      <c r="F51" s="10">
        <f t="shared" si="5"/>
        <v>3</v>
      </c>
      <c r="G51" s="10" t="str">
        <f t="shared" si="0"/>
        <v>滑稽师3</v>
      </c>
      <c r="H51" s="10" t="str">
        <f ca="1">IF(G51=Player&amp;ProfessionLV,COUNTIF(G$3:G51,Player&amp;ProfessionLV),"")</f>
        <v/>
      </c>
      <c r="I51" s="11" t="str">
        <f t="shared" si="1"/>
        <v>挂饰C9</v>
      </c>
      <c r="L51" s="11" t="str">
        <f t="shared" ca="1" si="6"/>
        <v/>
      </c>
    </row>
    <row r="52" spans="2:12" ht="14.25" x14ac:dyDescent="0.2">
      <c r="B52" s="19" t="s">
        <v>1081</v>
      </c>
      <c r="C52" s="10">
        <f t="shared" si="3"/>
        <v>69</v>
      </c>
      <c r="D52" s="10" t="s">
        <v>1241</v>
      </c>
      <c r="E52" s="50" t="str">
        <f t="shared" si="4"/>
        <v>水手</v>
      </c>
      <c r="F52" s="10">
        <f t="shared" si="5"/>
        <v>3</v>
      </c>
      <c r="G52" s="10" t="str">
        <f t="shared" si="0"/>
        <v>水手3</v>
      </c>
      <c r="H52" s="10" t="str">
        <f ca="1">IF(G52=Player&amp;ProfessionLV,COUNTIF(G$3:G52,Player&amp;ProfessionLV),"")</f>
        <v/>
      </c>
      <c r="I52" s="11" t="str">
        <f t="shared" si="1"/>
        <v>挂饰C10</v>
      </c>
      <c r="L52" s="11" t="str">
        <f t="shared" ca="1" si="6"/>
        <v/>
      </c>
    </row>
    <row r="53" spans="2:12" ht="14.25" x14ac:dyDescent="0.2">
      <c r="B53" s="19" t="s">
        <v>1082</v>
      </c>
      <c r="C53" s="10">
        <f t="shared" si="3"/>
        <v>70</v>
      </c>
      <c r="D53" s="10" t="s">
        <v>1242</v>
      </c>
      <c r="E53" s="50" t="str">
        <f t="shared" si="4"/>
        <v>战斗大师</v>
      </c>
      <c r="F53" s="10">
        <f t="shared" si="5"/>
        <v>3</v>
      </c>
      <c r="G53" s="10" t="str">
        <f t="shared" si="0"/>
        <v>战斗大师3</v>
      </c>
      <c r="H53" s="10" t="str">
        <f ca="1">IF(G53=Player&amp;ProfessionLV,COUNTIF(G$3:G53,Player&amp;ProfessionLV),"")</f>
        <v/>
      </c>
      <c r="I53" s="11" t="str">
        <f t="shared" si="1"/>
        <v>挂饰C11</v>
      </c>
      <c r="L53" s="11" t="str">
        <f t="shared" ca="1" si="6"/>
        <v/>
      </c>
    </row>
    <row r="54" spans="2:12" ht="14.25" x14ac:dyDescent="0.2">
      <c r="B54" s="19" t="s">
        <v>1083</v>
      </c>
      <c r="C54" s="10">
        <f t="shared" si="3"/>
        <v>71</v>
      </c>
      <c r="D54" s="10" t="s">
        <v>1243</v>
      </c>
      <c r="E54" s="50" t="str">
        <f t="shared" si="4"/>
        <v>魔法战士</v>
      </c>
      <c r="F54" s="10">
        <f t="shared" si="5"/>
        <v>3</v>
      </c>
      <c r="G54" s="10" t="str">
        <f t="shared" si="0"/>
        <v>魔法战士3</v>
      </c>
      <c r="H54" s="10" t="str">
        <f ca="1">IF(G54=Player&amp;ProfessionLV,COUNTIF(G$3:G54,Player&amp;ProfessionLV),"")</f>
        <v/>
      </c>
      <c r="I54" s="11" t="str">
        <f t="shared" si="1"/>
        <v>挂饰C12</v>
      </c>
      <c r="L54" s="11" t="str">
        <f t="shared" ca="1" si="6"/>
        <v/>
      </c>
    </row>
    <row r="55" spans="2:12" ht="14.25" x14ac:dyDescent="0.2">
      <c r="B55" s="19" t="s">
        <v>1084</v>
      </c>
      <c r="C55" s="10">
        <f t="shared" si="3"/>
        <v>72</v>
      </c>
      <c r="D55" s="10" t="s">
        <v>1244</v>
      </c>
      <c r="E55" s="50" t="str">
        <f t="shared" si="4"/>
        <v>圣骑士</v>
      </c>
      <c r="F55" s="10">
        <f t="shared" si="5"/>
        <v>3</v>
      </c>
      <c r="G55" s="10" t="str">
        <f t="shared" si="0"/>
        <v>圣骑士3</v>
      </c>
      <c r="H55" s="10" t="str">
        <f ca="1">IF(G55=Player&amp;ProfessionLV,COUNTIF(G$3:G55,Player&amp;ProfessionLV),"")</f>
        <v/>
      </c>
      <c r="I55" s="11" t="str">
        <f t="shared" si="1"/>
        <v>挂饰C13</v>
      </c>
      <c r="L55" s="11" t="str">
        <f t="shared" ca="1" si="6"/>
        <v/>
      </c>
    </row>
    <row r="56" spans="2:12" ht="14.25" x14ac:dyDescent="0.2">
      <c r="B56" s="19" t="s">
        <v>1085</v>
      </c>
      <c r="C56" s="10">
        <f t="shared" si="3"/>
        <v>73</v>
      </c>
      <c r="D56" s="10" t="s">
        <v>1245</v>
      </c>
      <c r="E56" s="50" t="str">
        <f t="shared" si="4"/>
        <v>贤者</v>
      </c>
      <c r="F56" s="10">
        <f t="shared" si="5"/>
        <v>3</v>
      </c>
      <c r="G56" s="10" t="str">
        <f t="shared" si="0"/>
        <v>贤者3</v>
      </c>
      <c r="H56" s="10" t="str">
        <f ca="1">IF(G56=Player&amp;ProfessionLV,COUNTIF(G$3:G56,Player&amp;ProfessionLV),"")</f>
        <v/>
      </c>
      <c r="I56" s="11" t="str">
        <f t="shared" si="1"/>
        <v>挂饰C14</v>
      </c>
      <c r="L56" s="11" t="str">
        <f t="shared" ca="1" si="6"/>
        <v/>
      </c>
    </row>
    <row r="57" spans="2:12" ht="14.25" x14ac:dyDescent="0.2">
      <c r="B57" s="19" t="s">
        <v>1086</v>
      </c>
      <c r="C57" s="10">
        <f t="shared" si="3"/>
        <v>74</v>
      </c>
      <c r="D57" s="10" t="s">
        <v>1246</v>
      </c>
      <c r="E57" s="50" t="str">
        <f t="shared" si="4"/>
        <v>魔物猎人</v>
      </c>
      <c r="F57" s="10">
        <f t="shared" si="5"/>
        <v>3</v>
      </c>
      <c r="G57" s="10" t="str">
        <f t="shared" si="0"/>
        <v>魔物猎人3</v>
      </c>
      <c r="H57" s="10" t="str">
        <f ca="1">IF(G57=Player&amp;ProfessionLV,COUNTIF(G$3:G57,Player&amp;ProfessionLV),"")</f>
        <v/>
      </c>
      <c r="I57" s="11" t="str">
        <f t="shared" si="1"/>
        <v>挂饰C15</v>
      </c>
      <c r="L57" s="11" t="str">
        <f t="shared" ca="1" si="6"/>
        <v/>
      </c>
    </row>
    <row r="58" spans="2:12" ht="14.25" x14ac:dyDescent="0.2">
      <c r="B58" s="19" t="s">
        <v>1087</v>
      </c>
      <c r="C58" s="10">
        <f t="shared" si="3"/>
        <v>75</v>
      </c>
      <c r="D58" s="10" t="s">
        <v>1247</v>
      </c>
      <c r="E58" s="50" t="str">
        <f t="shared" si="4"/>
        <v>海贼</v>
      </c>
      <c r="F58" s="10">
        <f t="shared" si="5"/>
        <v>3</v>
      </c>
      <c r="G58" s="10" t="str">
        <f t="shared" si="0"/>
        <v>海贼3</v>
      </c>
      <c r="H58" s="10" t="str">
        <f ca="1">IF(G58=Player&amp;ProfessionLV,COUNTIF(G$3:G58,Player&amp;ProfessionLV),"")</f>
        <v/>
      </c>
      <c r="I58" s="11" t="str">
        <f t="shared" si="1"/>
        <v>挂饰C16</v>
      </c>
      <c r="L58" s="11" t="str">
        <f t="shared" ca="1" si="6"/>
        <v/>
      </c>
    </row>
    <row r="59" spans="2:12" ht="14.25" x14ac:dyDescent="0.2">
      <c r="B59" s="19" t="s">
        <v>1088</v>
      </c>
      <c r="C59" s="10">
        <f t="shared" si="3"/>
        <v>76</v>
      </c>
      <c r="D59" s="10" t="s">
        <v>1248</v>
      </c>
      <c r="E59" s="50" t="str">
        <f t="shared" si="4"/>
        <v>超级明星</v>
      </c>
      <c r="F59" s="10">
        <f t="shared" si="5"/>
        <v>3</v>
      </c>
      <c r="G59" s="10" t="str">
        <f t="shared" si="0"/>
        <v>超级明星3</v>
      </c>
      <c r="H59" s="10" t="str">
        <f ca="1">IF(G59=Player&amp;ProfessionLV,COUNTIF(G$3:G59,Player&amp;ProfessionLV),"")</f>
        <v/>
      </c>
      <c r="I59" s="11" t="str">
        <f t="shared" si="1"/>
        <v>挂饰C17</v>
      </c>
      <c r="L59" s="11" t="str">
        <f t="shared" ca="1" si="6"/>
        <v/>
      </c>
    </row>
    <row r="60" spans="2:12" ht="14.25" x14ac:dyDescent="0.2">
      <c r="B60" s="19" t="s">
        <v>1089</v>
      </c>
      <c r="C60" s="10">
        <f t="shared" si="3"/>
        <v>77</v>
      </c>
      <c r="D60" s="10" t="s">
        <v>1249</v>
      </c>
      <c r="E60" s="50" t="str">
        <f t="shared" si="4"/>
        <v>天地雷鳴士</v>
      </c>
      <c r="F60" s="10">
        <f t="shared" si="5"/>
        <v>3</v>
      </c>
      <c r="G60" s="10" t="str">
        <f t="shared" si="0"/>
        <v>天地雷鳴士3</v>
      </c>
      <c r="H60" s="10" t="str">
        <f ca="1">IF(G60=Player&amp;ProfessionLV,COUNTIF(G$3:G60,Player&amp;ProfessionLV),"")</f>
        <v/>
      </c>
      <c r="I60" s="11" t="str">
        <f t="shared" si="1"/>
        <v>挂饰C18</v>
      </c>
      <c r="L60" s="11" t="str">
        <f t="shared" ca="1" si="6"/>
        <v/>
      </c>
    </row>
    <row r="61" spans="2:12" ht="14.25" x14ac:dyDescent="0.2">
      <c r="B61" s="19" t="s">
        <v>1090</v>
      </c>
      <c r="C61" s="10">
        <f t="shared" si="3"/>
        <v>78</v>
      </c>
      <c r="D61" s="10" t="s">
        <v>1250</v>
      </c>
      <c r="E61" s="50" t="str">
        <f t="shared" si="4"/>
        <v>神之手</v>
      </c>
      <c r="F61" s="10">
        <f t="shared" si="5"/>
        <v>3</v>
      </c>
      <c r="G61" s="10" t="str">
        <f t="shared" si="0"/>
        <v>神之手3</v>
      </c>
      <c r="H61" s="10" t="str">
        <f ca="1">IF(G61=Player&amp;ProfessionLV,COUNTIF(G$3:G61,Player&amp;ProfessionLV),"")</f>
        <v/>
      </c>
      <c r="I61" s="11" t="str">
        <f t="shared" si="1"/>
        <v>挂饰C19</v>
      </c>
      <c r="L61" s="11" t="str">
        <f t="shared" ca="1" si="6"/>
        <v/>
      </c>
    </row>
    <row r="62" spans="2:12" ht="14.25" x14ac:dyDescent="0.2">
      <c r="B62" s="19" t="s">
        <v>1091</v>
      </c>
      <c r="C62" s="10">
        <f t="shared" si="3"/>
        <v>79</v>
      </c>
      <c r="D62" s="10" t="s">
        <v>1251</v>
      </c>
      <c r="E62" s="50" t="str">
        <f t="shared" si="4"/>
        <v>勇者</v>
      </c>
      <c r="F62" s="10">
        <f t="shared" si="5"/>
        <v>3</v>
      </c>
      <c r="G62" s="10" t="str">
        <f t="shared" si="0"/>
        <v>勇者3</v>
      </c>
      <c r="H62" s="10" t="str">
        <f ca="1">IF(G62=Player&amp;ProfessionLV,COUNTIF(G$3:G62,Player&amp;ProfessionLV),"")</f>
        <v/>
      </c>
      <c r="I62" s="11" t="str">
        <f t="shared" si="1"/>
        <v>挂饰C20</v>
      </c>
      <c r="L62" s="11" t="str">
        <f t="shared" ca="1" si="6"/>
        <v/>
      </c>
    </row>
    <row r="63" spans="2:12" ht="14.25" x14ac:dyDescent="0.2">
      <c r="B63" s="19" t="s">
        <v>1092</v>
      </c>
      <c r="C63" s="10">
        <f t="shared" si="3"/>
        <v>80</v>
      </c>
      <c r="D63" s="10" t="s">
        <v>1252</v>
      </c>
      <c r="E63" s="50" t="str">
        <f t="shared" si="4"/>
        <v>战士</v>
      </c>
      <c r="F63" s="10">
        <f t="shared" si="5"/>
        <v>4</v>
      </c>
      <c r="G63" s="10" t="str">
        <f t="shared" si="0"/>
        <v>战士4</v>
      </c>
      <c r="H63" s="10" t="str">
        <f ca="1">IF(G63=Player&amp;ProfessionLV,COUNTIF(G$3:G63,Player&amp;ProfessionLV),"")</f>
        <v/>
      </c>
      <c r="I63" s="11" t="str">
        <f t="shared" si="1"/>
        <v>挂饰D1</v>
      </c>
      <c r="L63" s="11" t="str">
        <f t="shared" ca="1" si="6"/>
        <v/>
      </c>
    </row>
    <row r="64" spans="2:12" ht="14.25" x14ac:dyDescent="0.2">
      <c r="B64" s="19" t="s">
        <v>1093</v>
      </c>
      <c r="C64" s="10">
        <f t="shared" si="3"/>
        <v>81</v>
      </c>
      <c r="D64" s="10" t="s">
        <v>1253</v>
      </c>
      <c r="E64" s="50" t="str">
        <f t="shared" si="4"/>
        <v>武斗家</v>
      </c>
      <c r="F64" s="10">
        <f t="shared" si="5"/>
        <v>4</v>
      </c>
      <c r="G64" s="10" t="str">
        <f t="shared" si="0"/>
        <v>武斗家4</v>
      </c>
      <c r="H64" s="10" t="str">
        <f ca="1">IF(G64=Player&amp;ProfessionLV,COUNTIF(G$3:G64,Player&amp;ProfessionLV),"")</f>
        <v/>
      </c>
      <c r="I64" s="11" t="str">
        <f t="shared" si="1"/>
        <v>挂饰D2</v>
      </c>
      <c r="L64" s="11" t="str">
        <f t="shared" ca="1" si="6"/>
        <v/>
      </c>
    </row>
    <row r="65" spans="2:12" ht="14.25" x14ac:dyDescent="0.2">
      <c r="B65" s="19" t="s">
        <v>1094</v>
      </c>
      <c r="C65" s="10">
        <f t="shared" si="3"/>
        <v>82</v>
      </c>
      <c r="D65" s="10" t="s">
        <v>1254</v>
      </c>
      <c r="E65" s="50" t="str">
        <f t="shared" si="4"/>
        <v>魔法师</v>
      </c>
      <c r="F65" s="10">
        <f t="shared" si="5"/>
        <v>4</v>
      </c>
      <c r="G65" s="10" t="str">
        <f t="shared" si="0"/>
        <v>魔法师4</v>
      </c>
      <c r="H65" s="10" t="str">
        <f ca="1">IF(G65=Player&amp;ProfessionLV,COUNTIF(G$3:G65,Player&amp;ProfessionLV),"")</f>
        <v/>
      </c>
      <c r="I65" s="11" t="str">
        <f t="shared" si="1"/>
        <v>挂饰D3</v>
      </c>
      <c r="L65" s="11" t="str">
        <f t="shared" ca="1" si="6"/>
        <v/>
      </c>
    </row>
    <row r="66" spans="2:12" ht="14.25" x14ac:dyDescent="0.2">
      <c r="B66" s="19" t="s">
        <v>1095</v>
      </c>
      <c r="C66" s="10">
        <f t="shared" si="3"/>
        <v>83</v>
      </c>
      <c r="D66" s="10" t="s">
        <v>1255</v>
      </c>
      <c r="E66" s="50" t="str">
        <f t="shared" si="4"/>
        <v>僧侣</v>
      </c>
      <c r="F66" s="10">
        <f t="shared" si="5"/>
        <v>4</v>
      </c>
      <c r="G66" s="10" t="str">
        <f t="shared" si="0"/>
        <v>僧侣4</v>
      </c>
      <c r="H66" s="10" t="str">
        <f ca="1">IF(G66=Player&amp;ProfessionLV,COUNTIF(G$3:G66,Player&amp;ProfessionLV),"")</f>
        <v/>
      </c>
      <c r="I66" s="11" t="str">
        <f t="shared" si="1"/>
        <v>挂饰D4</v>
      </c>
      <c r="L66" s="11" t="str">
        <f t="shared" ca="1" si="6"/>
        <v/>
      </c>
    </row>
    <row r="67" spans="2:12" ht="14.25" x14ac:dyDescent="0.2">
      <c r="B67" s="19" t="s">
        <v>1096</v>
      </c>
      <c r="C67" s="10">
        <f t="shared" si="3"/>
        <v>84</v>
      </c>
      <c r="D67" s="10" t="s">
        <v>1256</v>
      </c>
      <c r="E67" s="50" t="str">
        <f t="shared" si="4"/>
        <v>舞师</v>
      </c>
      <c r="F67" s="10">
        <f t="shared" si="5"/>
        <v>4</v>
      </c>
      <c r="G67" s="10" t="str">
        <f t="shared" si="0"/>
        <v>舞师4</v>
      </c>
      <c r="H67" s="10" t="str">
        <f ca="1">IF(G67=Player&amp;ProfessionLV,COUNTIF(G$3:G67,Player&amp;ProfessionLV),"")</f>
        <v/>
      </c>
      <c r="I67" s="11" t="str">
        <f t="shared" si="1"/>
        <v>挂饰D5</v>
      </c>
      <c r="L67" s="11" t="str">
        <f t="shared" ca="1" si="6"/>
        <v/>
      </c>
    </row>
    <row r="68" spans="2:12" ht="14.25" x14ac:dyDescent="0.2">
      <c r="B68" s="19" t="s">
        <v>1097</v>
      </c>
      <c r="C68" s="10">
        <f t="shared" si="3"/>
        <v>85</v>
      </c>
      <c r="D68" s="10" t="s">
        <v>1257</v>
      </c>
      <c r="E68" s="50" t="str">
        <f t="shared" si="4"/>
        <v>盗贼</v>
      </c>
      <c r="F68" s="10">
        <f t="shared" si="5"/>
        <v>4</v>
      </c>
      <c r="G68" s="10" t="str">
        <f t="shared" ref="G68:G131" si="7">E68&amp;F68</f>
        <v>盗贼4</v>
      </c>
      <c r="H68" s="10" t="str">
        <f ca="1">IF(G68=Player&amp;ProfessionLV,COUNTIF(G$3:G68,Player&amp;ProfessionLV),"")</f>
        <v/>
      </c>
      <c r="I68" s="11" t="str">
        <f t="shared" ref="I68:I131" si="8">B68</f>
        <v>挂饰D6</v>
      </c>
      <c r="L68" s="11" t="str">
        <f t="shared" ref="L68:L99" ca="1" si="9">IF(ISNA(VLOOKUP(K68,drop,2,FALSE)),"",VLOOKUP(K68,drop,2,FALSE))</f>
        <v/>
      </c>
    </row>
    <row r="69" spans="2:12" ht="14.25" x14ac:dyDescent="0.2">
      <c r="B69" s="19" t="s">
        <v>1098</v>
      </c>
      <c r="C69" s="10">
        <f t="shared" ref="C69:C132" si="10">C68+1</f>
        <v>86</v>
      </c>
      <c r="D69" s="10" t="s">
        <v>1258</v>
      </c>
      <c r="E69" s="50" t="str">
        <f t="shared" si="4"/>
        <v>养羊师</v>
      </c>
      <c r="F69" s="10">
        <f t="shared" si="5"/>
        <v>4</v>
      </c>
      <c r="G69" s="10" t="str">
        <f t="shared" si="7"/>
        <v>养羊师4</v>
      </c>
      <c r="H69" s="10" t="str">
        <f ca="1">IF(G69=Player&amp;ProfessionLV,COUNTIF(G$3:G69,Player&amp;ProfessionLV),"")</f>
        <v/>
      </c>
      <c r="I69" s="11" t="str">
        <f t="shared" si="8"/>
        <v>挂饰D7</v>
      </c>
      <c r="L69" s="11" t="str">
        <f t="shared" ca="1" si="9"/>
        <v/>
      </c>
    </row>
    <row r="70" spans="2:12" ht="14.25" x14ac:dyDescent="0.2">
      <c r="B70" s="19" t="s">
        <v>1099</v>
      </c>
      <c r="C70" s="10">
        <f t="shared" si="10"/>
        <v>87</v>
      </c>
      <c r="D70" s="10" t="s">
        <v>1259</v>
      </c>
      <c r="E70" s="50" t="str">
        <f t="shared" si="4"/>
        <v>吟游诗人</v>
      </c>
      <c r="F70" s="10">
        <f>F50+1</f>
        <v>4</v>
      </c>
      <c r="G70" s="10" t="str">
        <f t="shared" si="7"/>
        <v>吟游诗人4</v>
      </c>
      <c r="H70" s="10" t="str">
        <f ca="1">IF(G70=Player&amp;ProfessionLV,COUNTIF(G$3:G70,Player&amp;ProfessionLV),"")</f>
        <v/>
      </c>
      <c r="I70" s="11" t="str">
        <f t="shared" si="8"/>
        <v>挂饰D8</v>
      </c>
      <c r="L70" s="11" t="str">
        <f t="shared" ca="1" si="9"/>
        <v/>
      </c>
    </row>
    <row r="71" spans="2:12" ht="14.25" x14ac:dyDescent="0.2">
      <c r="B71" s="19" t="s">
        <v>1100</v>
      </c>
      <c r="C71" s="10">
        <f t="shared" si="10"/>
        <v>88</v>
      </c>
      <c r="D71" s="10" t="s">
        <v>1260</v>
      </c>
      <c r="E71" s="50" t="str">
        <f t="shared" si="4"/>
        <v>滑稽师</v>
      </c>
      <c r="F71" s="10">
        <f t="shared" si="5"/>
        <v>4</v>
      </c>
      <c r="G71" s="10" t="str">
        <f t="shared" si="7"/>
        <v>滑稽师4</v>
      </c>
      <c r="H71" s="10" t="str">
        <f ca="1">IF(G71=Player&amp;ProfessionLV,COUNTIF(G$3:G71,Player&amp;ProfessionLV),"")</f>
        <v/>
      </c>
      <c r="I71" s="11" t="str">
        <f t="shared" si="8"/>
        <v>挂饰D9</v>
      </c>
      <c r="L71" s="11" t="str">
        <f t="shared" ca="1" si="9"/>
        <v/>
      </c>
    </row>
    <row r="72" spans="2:12" ht="14.25" x14ac:dyDescent="0.2">
      <c r="B72" s="19" t="s">
        <v>1101</v>
      </c>
      <c r="C72" s="10">
        <f t="shared" si="10"/>
        <v>89</v>
      </c>
      <c r="D72" s="10" t="s">
        <v>1261</v>
      </c>
      <c r="E72" s="50" t="str">
        <f t="shared" si="4"/>
        <v>水手</v>
      </c>
      <c r="F72" s="10">
        <f t="shared" si="5"/>
        <v>4</v>
      </c>
      <c r="G72" s="10" t="str">
        <f t="shared" si="7"/>
        <v>水手4</v>
      </c>
      <c r="H72" s="10" t="str">
        <f ca="1">IF(G72=Player&amp;ProfessionLV,COUNTIF(G$3:G72,Player&amp;ProfessionLV),"")</f>
        <v/>
      </c>
      <c r="I72" s="11" t="str">
        <f t="shared" si="8"/>
        <v>挂饰D10</v>
      </c>
      <c r="L72" s="11" t="str">
        <f t="shared" ca="1" si="9"/>
        <v/>
      </c>
    </row>
    <row r="73" spans="2:12" ht="14.25" x14ac:dyDescent="0.2">
      <c r="B73" s="19" t="s">
        <v>1102</v>
      </c>
      <c r="C73" s="10">
        <f t="shared" si="10"/>
        <v>90</v>
      </c>
      <c r="D73" s="10" t="s">
        <v>1262</v>
      </c>
      <c r="E73" s="50" t="str">
        <f t="shared" si="4"/>
        <v>战斗大师</v>
      </c>
      <c r="F73" s="10">
        <f t="shared" si="5"/>
        <v>4</v>
      </c>
      <c r="G73" s="10" t="str">
        <f t="shared" si="7"/>
        <v>战斗大师4</v>
      </c>
      <c r="H73" s="10" t="str">
        <f ca="1">IF(G73=Player&amp;ProfessionLV,COUNTIF(G$3:G73,Player&amp;ProfessionLV),"")</f>
        <v/>
      </c>
      <c r="I73" s="11" t="str">
        <f t="shared" si="8"/>
        <v>挂饰D11</v>
      </c>
      <c r="L73" s="11" t="str">
        <f t="shared" ca="1" si="9"/>
        <v/>
      </c>
    </row>
    <row r="74" spans="2:12" ht="14.25" x14ac:dyDescent="0.2">
      <c r="B74" s="19" t="s">
        <v>1103</v>
      </c>
      <c r="C74" s="10">
        <f t="shared" si="10"/>
        <v>91</v>
      </c>
      <c r="D74" s="10" t="s">
        <v>1263</v>
      </c>
      <c r="E74" s="50" t="str">
        <f t="shared" si="4"/>
        <v>魔法战士</v>
      </c>
      <c r="F74" s="10">
        <f t="shared" si="5"/>
        <v>4</v>
      </c>
      <c r="G74" s="10" t="str">
        <f t="shared" si="7"/>
        <v>魔法战士4</v>
      </c>
      <c r="H74" s="10" t="str">
        <f ca="1">IF(G74=Player&amp;ProfessionLV,COUNTIF(G$3:G74,Player&amp;ProfessionLV),"")</f>
        <v/>
      </c>
      <c r="I74" s="11" t="str">
        <f t="shared" si="8"/>
        <v>挂饰D12</v>
      </c>
      <c r="L74" s="11" t="str">
        <f t="shared" ca="1" si="9"/>
        <v/>
      </c>
    </row>
    <row r="75" spans="2:12" ht="14.25" x14ac:dyDescent="0.2">
      <c r="B75" s="19" t="s">
        <v>1104</v>
      </c>
      <c r="C75" s="10">
        <f t="shared" si="10"/>
        <v>92</v>
      </c>
      <c r="D75" s="10" t="s">
        <v>1264</v>
      </c>
      <c r="E75" s="50" t="str">
        <f t="shared" si="4"/>
        <v>圣骑士</v>
      </c>
      <c r="F75" s="10">
        <f t="shared" si="5"/>
        <v>4</v>
      </c>
      <c r="G75" s="10" t="str">
        <f t="shared" si="7"/>
        <v>圣骑士4</v>
      </c>
      <c r="H75" s="10" t="str">
        <f ca="1">IF(G75=Player&amp;ProfessionLV,COUNTIF(G$3:G75,Player&amp;ProfessionLV),"")</f>
        <v/>
      </c>
      <c r="I75" s="11" t="str">
        <f t="shared" si="8"/>
        <v>挂饰D13</v>
      </c>
      <c r="L75" s="11" t="str">
        <f t="shared" ca="1" si="9"/>
        <v/>
      </c>
    </row>
    <row r="76" spans="2:12" ht="14.25" x14ac:dyDescent="0.2">
      <c r="B76" s="19" t="s">
        <v>1105</v>
      </c>
      <c r="C76" s="10">
        <f t="shared" si="10"/>
        <v>93</v>
      </c>
      <c r="D76" s="10" t="s">
        <v>1265</v>
      </c>
      <c r="E76" s="50" t="str">
        <f t="shared" si="4"/>
        <v>贤者</v>
      </c>
      <c r="F76" s="10">
        <f t="shared" si="5"/>
        <v>4</v>
      </c>
      <c r="G76" s="10" t="str">
        <f t="shared" si="7"/>
        <v>贤者4</v>
      </c>
      <c r="H76" s="10" t="str">
        <f ca="1">IF(G76=Player&amp;ProfessionLV,COUNTIF(G$3:G76,Player&amp;ProfessionLV),"")</f>
        <v/>
      </c>
      <c r="I76" s="11" t="str">
        <f t="shared" si="8"/>
        <v>挂饰D14</v>
      </c>
      <c r="L76" s="11" t="str">
        <f t="shared" ca="1" si="9"/>
        <v/>
      </c>
    </row>
    <row r="77" spans="2:12" ht="14.25" x14ac:dyDescent="0.2">
      <c r="B77" s="19" t="s">
        <v>1106</v>
      </c>
      <c r="C77" s="10">
        <f t="shared" si="10"/>
        <v>94</v>
      </c>
      <c r="D77" s="10" t="s">
        <v>1266</v>
      </c>
      <c r="E77" s="50" t="str">
        <f t="shared" si="4"/>
        <v>魔物猎人</v>
      </c>
      <c r="F77" s="10">
        <f t="shared" si="5"/>
        <v>4</v>
      </c>
      <c r="G77" s="10" t="str">
        <f t="shared" si="7"/>
        <v>魔物猎人4</v>
      </c>
      <c r="H77" s="10" t="str">
        <f ca="1">IF(G77=Player&amp;ProfessionLV,COUNTIF(G$3:G77,Player&amp;ProfessionLV),"")</f>
        <v/>
      </c>
      <c r="I77" s="11" t="str">
        <f t="shared" si="8"/>
        <v>挂饰D15</v>
      </c>
      <c r="L77" s="11" t="str">
        <f t="shared" ca="1" si="9"/>
        <v/>
      </c>
    </row>
    <row r="78" spans="2:12" ht="14.25" x14ac:dyDescent="0.2">
      <c r="B78" s="19" t="s">
        <v>1107</v>
      </c>
      <c r="C78" s="10">
        <f t="shared" si="10"/>
        <v>95</v>
      </c>
      <c r="D78" s="10" t="s">
        <v>1267</v>
      </c>
      <c r="E78" s="50" t="str">
        <f t="shared" si="4"/>
        <v>海贼</v>
      </c>
      <c r="F78" s="10">
        <f t="shared" si="5"/>
        <v>4</v>
      </c>
      <c r="G78" s="10" t="str">
        <f t="shared" si="7"/>
        <v>海贼4</v>
      </c>
      <c r="H78" s="10" t="str">
        <f ca="1">IF(G78=Player&amp;ProfessionLV,COUNTIF(G$3:G78,Player&amp;ProfessionLV),"")</f>
        <v/>
      </c>
      <c r="I78" s="11" t="str">
        <f t="shared" si="8"/>
        <v>挂饰D16</v>
      </c>
      <c r="L78" s="11" t="str">
        <f t="shared" ca="1" si="9"/>
        <v/>
      </c>
    </row>
    <row r="79" spans="2:12" ht="14.25" x14ac:dyDescent="0.2">
      <c r="B79" s="19" t="s">
        <v>1108</v>
      </c>
      <c r="C79" s="10">
        <f t="shared" si="10"/>
        <v>96</v>
      </c>
      <c r="D79" s="10" t="s">
        <v>1268</v>
      </c>
      <c r="E79" s="50" t="str">
        <f t="shared" si="4"/>
        <v>超级明星</v>
      </c>
      <c r="F79" s="10">
        <f t="shared" si="5"/>
        <v>4</v>
      </c>
      <c r="G79" s="10" t="str">
        <f t="shared" si="7"/>
        <v>超级明星4</v>
      </c>
      <c r="H79" s="10" t="str">
        <f ca="1">IF(G79=Player&amp;ProfessionLV,COUNTIF(G$3:G79,Player&amp;ProfessionLV),"")</f>
        <v/>
      </c>
      <c r="I79" s="11" t="str">
        <f t="shared" si="8"/>
        <v>挂饰D17</v>
      </c>
      <c r="L79" s="11" t="str">
        <f t="shared" ca="1" si="9"/>
        <v/>
      </c>
    </row>
    <row r="80" spans="2:12" ht="14.25" x14ac:dyDescent="0.2">
      <c r="B80" s="19" t="s">
        <v>1109</v>
      </c>
      <c r="C80" s="10">
        <f t="shared" si="10"/>
        <v>97</v>
      </c>
      <c r="D80" s="10" t="s">
        <v>1269</v>
      </c>
      <c r="E80" s="50" t="str">
        <f t="shared" si="4"/>
        <v>天地雷鳴士</v>
      </c>
      <c r="F80" s="10">
        <f t="shared" si="5"/>
        <v>4</v>
      </c>
      <c r="G80" s="10" t="str">
        <f t="shared" si="7"/>
        <v>天地雷鳴士4</v>
      </c>
      <c r="H80" s="10" t="str">
        <f ca="1">IF(G80=Player&amp;ProfessionLV,COUNTIF(G$3:G80,Player&amp;ProfessionLV),"")</f>
        <v/>
      </c>
      <c r="I80" s="11" t="str">
        <f t="shared" si="8"/>
        <v>挂饰D18</v>
      </c>
      <c r="L80" s="11" t="str">
        <f t="shared" ca="1" si="9"/>
        <v/>
      </c>
    </row>
    <row r="81" spans="2:12" ht="14.25" x14ac:dyDescent="0.2">
      <c r="B81" s="19" t="s">
        <v>1110</v>
      </c>
      <c r="C81" s="10">
        <f t="shared" si="10"/>
        <v>98</v>
      </c>
      <c r="D81" s="10" t="s">
        <v>1270</v>
      </c>
      <c r="E81" s="50" t="str">
        <f t="shared" si="4"/>
        <v>神之手</v>
      </c>
      <c r="F81" s="10">
        <f t="shared" si="5"/>
        <v>4</v>
      </c>
      <c r="G81" s="10" t="str">
        <f t="shared" si="7"/>
        <v>神之手4</v>
      </c>
      <c r="H81" s="10" t="str">
        <f ca="1">IF(G81=Player&amp;ProfessionLV,COUNTIF(G$3:G81,Player&amp;ProfessionLV),"")</f>
        <v/>
      </c>
      <c r="I81" s="11" t="str">
        <f t="shared" si="8"/>
        <v>挂饰D19</v>
      </c>
      <c r="L81" s="11" t="str">
        <f t="shared" ca="1" si="9"/>
        <v/>
      </c>
    </row>
    <row r="82" spans="2:12" ht="14.25" x14ac:dyDescent="0.2">
      <c r="B82" s="19" t="s">
        <v>1111</v>
      </c>
      <c r="C82" s="10">
        <f t="shared" si="10"/>
        <v>99</v>
      </c>
      <c r="D82" s="10" t="s">
        <v>1271</v>
      </c>
      <c r="E82" s="50" t="str">
        <f t="shared" si="4"/>
        <v>勇者</v>
      </c>
      <c r="F82" s="10">
        <f t="shared" si="5"/>
        <v>4</v>
      </c>
      <c r="G82" s="10" t="str">
        <f t="shared" si="7"/>
        <v>勇者4</v>
      </c>
      <c r="H82" s="10" t="str">
        <f ca="1">IF(G82=Player&amp;ProfessionLV,COUNTIF(G$3:G82,Player&amp;ProfessionLV),"")</f>
        <v/>
      </c>
      <c r="I82" s="11" t="str">
        <f t="shared" si="8"/>
        <v>挂饰D20</v>
      </c>
      <c r="L82" s="11" t="str">
        <f t="shared" ca="1" si="9"/>
        <v/>
      </c>
    </row>
    <row r="83" spans="2:12" ht="14.25" x14ac:dyDescent="0.2">
      <c r="B83" s="19" t="s">
        <v>1112</v>
      </c>
      <c r="C83" s="10">
        <f t="shared" si="10"/>
        <v>100</v>
      </c>
      <c r="D83" s="10" t="s">
        <v>1272</v>
      </c>
      <c r="E83" s="50" t="str">
        <f t="shared" si="4"/>
        <v>战士</v>
      </c>
      <c r="F83" s="10">
        <f t="shared" si="5"/>
        <v>5</v>
      </c>
      <c r="G83" s="10" t="str">
        <f t="shared" si="7"/>
        <v>战士5</v>
      </c>
      <c r="H83" s="10" t="str">
        <f ca="1">IF(G83=Player&amp;ProfessionLV,COUNTIF(G$3:G83,Player&amp;ProfessionLV),"")</f>
        <v/>
      </c>
      <c r="I83" s="11" t="str">
        <f t="shared" si="8"/>
        <v>挂饰F1</v>
      </c>
      <c r="L83" s="11" t="str">
        <f t="shared" ca="1" si="9"/>
        <v/>
      </c>
    </row>
    <row r="84" spans="2:12" ht="14.25" x14ac:dyDescent="0.2">
      <c r="B84" s="19" t="s">
        <v>1113</v>
      </c>
      <c r="C84" s="10">
        <f t="shared" si="10"/>
        <v>101</v>
      </c>
      <c r="D84" s="10" t="s">
        <v>1273</v>
      </c>
      <c r="E84" s="50" t="str">
        <f t="shared" si="4"/>
        <v>武斗家</v>
      </c>
      <c r="F84" s="10">
        <f t="shared" si="5"/>
        <v>5</v>
      </c>
      <c r="G84" s="10" t="str">
        <f t="shared" si="7"/>
        <v>武斗家5</v>
      </c>
      <c r="H84" s="10" t="str">
        <f ca="1">IF(G84=Player&amp;ProfessionLV,COUNTIF(G$3:G84,Player&amp;ProfessionLV),"")</f>
        <v/>
      </c>
      <c r="I84" s="11" t="str">
        <f t="shared" si="8"/>
        <v>挂饰F2</v>
      </c>
      <c r="L84" s="11" t="str">
        <f t="shared" ca="1" si="9"/>
        <v/>
      </c>
    </row>
    <row r="85" spans="2:12" ht="14.25" x14ac:dyDescent="0.2">
      <c r="B85" s="19" t="s">
        <v>1114</v>
      </c>
      <c r="C85" s="10">
        <f t="shared" si="10"/>
        <v>102</v>
      </c>
      <c r="D85" s="10" t="s">
        <v>1274</v>
      </c>
      <c r="E85" s="50" t="str">
        <f t="shared" si="4"/>
        <v>魔法师</v>
      </c>
      <c r="F85" s="10">
        <f t="shared" si="5"/>
        <v>5</v>
      </c>
      <c r="G85" s="10" t="str">
        <f t="shared" si="7"/>
        <v>魔法师5</v>
      </c>
      <c r="H85" s="10" t="str">
        <f ca="1">IF(G85=Player&amp;ProfessionLV,COUNTIF(G$3:G85,Player&amp;ProfessionLV),"")</f>
        <v/>
      </c>
      <c r="I85" s="11" t="str">
        <f t="shared" si="8"/>
        <v>挂饰F3</v>
      </c>
      <c r="L85" s="11" t="str">
        <f t="shared" ca="1" si="9"/>
        <v/>
      </c>
    </row>
    <row r="86" spans="2:12" ht="14.25" x14ac:dyDescent="0.2">
      <c r="B86" s="19" t="s">
        <v>1115</v>
      </c>
      <c r="C86" s="10">
        <f t="shared" si="10"/>
        <v>103</v>
      </c>
      <c r="D86" s="10" t="s">
        <v>1275</v>
      </c>
      <c r="E86" s="50" t="str">
        <f t="shared" si="4"/>
        <v>僧侣</v>
      </c>
      <c r="F86" s="10">
        <f t="shared" si="5"/>
        <v>5</v>
      </c>
      <c r="G86" s="10" t="str">
        <f t="shared" si="7"/>
        <v>僧侣5</v>
      </c>
      <c r="H86" s="10" t="str">
        <f ca="1">IF(G86=Player&amp;ProfessionLV,COUNTIF(G$3:G86,Player&amp;ProfessionLV),"")</f>
        <v/>
      </c>
      <c r="I86" s="11" t="str">
        <f t="shared" si="8"/>
        <v>挂饰F4</v>
      </c>
      <c r="L86" s="11" t="str">
        <f t="shared" ca="1" si="9"/>
        <v/>
      </c>
    </row>
    <row r="87" spans="2:12" ht="14.25" x14ac:dyDescent="0.2">
      <c r="B87" s="19" t="s">
        <v>1116</v>
      </c>
      <c r="C87" s="10">
        <f t="shared" si="10"/>
        <v>104</v>
      </c>
      <c r="D87" s="10" t="s">
        <v>1276</v>
      </c>
      <c r="E87" s="50" t="str">
        <f t="shared" si="4"/>
        <v>舞师</v>
      </c>
      <c r="F87" s="10">
        <f t="shared" si="5"/>
        <v>5</v>
      </c>
      <c r="G87" s="10" t="str">
        <f t="shared" si="7"/>
        <v>舞师5</v>
      </c>
      <c r="H87" s="10" t="str">
        <f ca="1">IF(G87=Player&amp;ProfessionLV,COUNTIF(G$3:G87,Player&amp;ProfessionLV),"")</f>
        <v/>
      </c>
      <c r="I87" s="11" t="str">
        <f t="shared" si="8"/>
        <v>挂饰F5</v>
      </c>
      <c r="L87" s="11" t="str">
        <f t="shared" ca="1" si="9"/>
        <v/>
      </c>
    </row>
    <row r="88" spans="2:12" ht="14.25" x14ac:dyDescent="0.2">
      <c r="B88" s="19" t="s">
        <v>1117</v>
      </c>
      <c r="C88" s="10">
        <f t="shared" si="10"/>
        <v>105</v>
      </c>
      <c r="D88" s="10" t="s">
        <v>1277</v>
      </c>
      <c r="E88" s="50" t="str">
        <f t="shared" ref="E88:E151" si="11">E68</f>
        <v>盗贼</v>
      </c>
      <c r="F88" s="10">
        <f t="shared" ref="F88:F94" si="12">F68+1</f>
        <v>5</v>
      </c>
      <c r="G88" s="10" t="str">
        <f t="shared" si="7"/>
        <v>盗贼5</v>
      </c>
      <c r="H88" s="10" t="str">
        <f ca="1">IF(G88=Player&amp;ProfessionLV,COUNTIF(G$3:G88,Player&amp;ProfessionLV),"")</f>
        <v/>
      </c>
      <c r="I88" s="11" t="str">
        <f t="shared" si="8"/>
        <v>挂饰F6</v>
      </c>
      <c r="L88" s="11" t="str">
        <f t="shared" ca="1" si="9"/>
        <v/>
      </c>
    </row>
    <row r="89" spans="2:12" ht="14.25" x14ac:dyDescent="0.2">
      <c r="B89" s="19" t="s">
        <v>1118</v>
      </c>
      <c r="C89" s="10">
        <f t="shared" si="10"/>
        <v>106</v>
      </c>
      <c r="D89" s="10" t="s">
        <v>1278</v>
      </c>
      <c r="E89" s="50" t="str">
        <f t="shared" si="11"/>
        <v>养羊师</v>
      </c>
      <c r="F89" s="10">
        <f t="shared" si="12"/>
        <v>5</v>
      </c>
      <c r="G89" s="10" t="str">
        <f t="shared" si="7"/>
        <v>养羊师5</v>
      </c>
      <c r="H89" s="10" t="str">
        <f ca="1">IF(G89=Player&amp;ProfessionLV,COUNTIF(G$3:G89,Player&amp;ProfessionLV),"")</f>
        <v/>
      </c>
      <c r="I89" s="11" t="str">
        <f t="shared" si="8"/>
        <v>挂饰F7</v>
      </c>
      <c r="L89" s="11" t="str">
        <f t="shared" ca="1" si="9"/>
        <v/>
      </c>
    </row>
    <row r="90" spans="2:12" ht="14.25" x14ac:dyDescent="0.2">
      <c r="B90" s="19" t="s">
        <v>1119</v>
      </c>
      <c r="C90" s="10">
        <f t="shared" si="10"/>
        <v>107</v>
      </c>
      <c r="D90" s="10" t="s">
        <v>1279</v>
      </c>
      <c r="E90" s="50" t="str">
        <f t="shared" si="11"/>
        <v>吟游诗人</v>
      </c>
      <c r="F90" s="10">
        <f t="shared" si="12"/>
        <v>5</v>
      </c>
      <c r="G90" s="10" t="str">
        <f t="shared" si="7"/>
        <v>吟游诗人5</v>
      </c>
      <c r="H90" s="10" t="str">
        <f ca="1">IF(G90=Player&amp;ProfessionLV,COUNTIF(G$3:G90,Player&amp;ProfessionLV),"")</f>
        <v/>
      </c>
      <c r="I90" s="11" t="str">
        <f t="shared" si="8"/>
        <v>挂饰F8</v>
      </c>
      <c r="L90" s="11" t="str">
        <f t="shared" ca="1" si="9"/>
        <v/>
      </c>
    </row>
    <row r="91" spans="2:12" ht="14.25" x14ac:dyDescent="0.2">
      <c r="B91" s="19" t="s">
        <v>1120</v>
      </c>
      <c r="C91" s="10">
        <f t="shared" si="10"/>
        <v>108</v>
      </c>
      <c r="D91" s="10" t="s">
        <v>1280</v>
      </c>
      <c r="E91" s="50" t="str">
        <f t="shared" si="11"/>
        <v>滑稽师</v>
      </c>
      <c r="F91" s="10">
        <f t="shared" si="12"/>
        <v>5</v>
      </c>
      <c r="G91" s="10" t="str">
        <f t="shared" si="7"/>
        <v>滑稽师5</v>
      </c>
      <c r="H91" s="10" t="str">
        <f ca="1">IF(G91=Player&amp;ProfessionLV,COUNTIF(G$3:G91,Player&amp;ProfessionLV),"")</f>
        <v/>
      </c>
      <c r="I91" s="11" t="str">
        <f t="shared" si="8"/>
        <v>挂饰F9</v>
      </c>
      <c r="L91" s="11" t="str">
        <f t="shared" ca="1" si="9"/>
        <v/>
      </c>
    </row>
    <row r="92" spans="2:12" ht="14.25" x14ac:dyDescent="0.2">
      <c r="B92" s="19" t="s">
        <v>1121</v>
      </c>
      <c r="C92" s="10">
        <f t="shared" si="10"/>
        <v>109</v>
      </c>
      <c r="D92" s="10" t="s">
        <v>1281</v>
      </c>
      <c r="E92" s="50" t="str">
        <f t="shared" si="11"/>
        <v>水手</v>
      </c>
      <c r="F92" s="10">
        <f t="shared" si="12"/>
        <v>5</v>
      </c>
      <c r="G92" s="10" t="str">
        <f t="shared" si="7"/>
        <v>水手5</v>
      </c>
      <c r="H92" s="10" t="str">
        <f ca="1">IF(G92=Player&amp;ProfessionLV,COUNTIF(G$3:G92,Player&amp;ProfessionLV),"")</f>
        <v/>
      </c>
      <c r="I92" s="11" t="str">
        <f t="shared" si="8"/>
        <v>挂饰F10</v>
      </c>
      <c r="L92" s="11" t="str">
        <f t="shared" ca="1" si="9"/>
        <v/>
      </c>
    </row>
    <row r="93" spans="2:12" ht="14.25" x14ac:dyDescent="0.2">
      <c r="B93" s="19" t="s">
        <v>1122</v>
      </c>
      <c r="C93" s="10">
        <f t="shared" si="10"/>
        <v>110</v>
      </c>
      <c r="D93" s="10" t="s">
        <v>1282</v>
      </c>
      <c r="E93" s="50" t="str">
        <f t="shared" si="11"/>
        <v>战斗大师</v>
      </c>
      <c r="F93" s="10">
        <f t="shared" si="12"/>
        <v>5</v>
      </c>
      <c r="G93" s="10" t="str">
        <f t="shared" si="7"/>
        <v>战斗大师5</v>
      </c>
      <c r="H93" s="10" t="str">
        <f ca="1">IF(G93=Player&amp;ProfessionLV,COUNTIF(G$3:G93,Player&amp;ProfessionLV),"")</f>
        <v/>
      </c>
      <c r="I93" s="11" t="str">
        <f t="shared" si="8"/>
        <v>挂饰F11</v>
      </c>
      <c r="L93" s="11" t="str">
        <f t="shared" ca="1" si="9"/>
        <v/>
      </c>
    </row>
    <row r="94" spans="2:12" ht="14.25" x14ac:dyDescent="0.2">
      <c r="B94" s="19" t="s">
        <v>1123</v>
      </c>
      <c r="C94" s="10">
        <f t="shared" si="10"/>
        <v>111</v>
      </c>
      <c r="D94" s="10" t="s">
        <v>1283</v>
      </c>
      <c r="E94" s="50" t="str">
        <f t="shared" si="11"/>
        <v>魔法战士</v>
      </c>
      <c r="F94" s="10">
        <f t="shared" si="12"/>
        <v>5</v>
      </c>
      <c r="G94" s="10" t="str">
        <f t="shared" si="7"/>
        <v>魔法战士5</v>
      </c>
      <c r="H94" s="10" t="str">
        <f ca="1">IF(G94=Player&amp;ProfessionLV,COUNTIF(G$3:G94,Player&amp;ProfessionLV),"")</f>
        <v/>
      </c>
      <c r="I94" s="11" t="str">
        <f t="shared" si="8"/>
        <v>挂饰F12</v>
      </c>
      <c r="L94" s="11" t="str">
        <f t="shared" ca="1" si="9"/>
        <v/>
      </c>
    </row>
    <row r="95" spans="2:12" ht="14.25" x14ac:dyDescent="0.2">
      <c r="B95" s="19" t="s">
        <v>1124</v>
      </c>
      <c r="C95" s="10">
        <f t="shared" si="10"/>
        <v>112</v>
      </c>
      <c r="D95" s="10" t="s">
        <v>1284</v>
      </c>
      <c r="E95" s="50" t="str">
        <f t="shared" si="11"/>
        <v>圣骑士</v>
      </c>
      <c r="F95" s="10">
        <f>F75+1</f>
        <v>5</v>
      </c>
      <c r="G95" s="10" t="str">
        <f t="shared" si="7"/>
        <v>圣骑士5</v>
      </c>
      <c r="H95" s="10" t="str">
        <f ca="1">IF(G95=Player&amp;ProfessionLV,COUNTIF(G$3:G95,Player&amp;ProfessionLV),"")</f>
        <v/>
      </c>
      <c r="I95" s="11" t="str">
        <f t="shared" si="8"/>
        <v>挂饰F13</v>
      </c>
      <c r="L95" s="11" t="str">
        <f t="shared" ca="1" si="9"/>
        <v/>
      </c>
    </row>
    <row r="96" spans="2:12" ht="14.25" x14ac:dyDescent="0.2">
      <c r="B96" s="19" t="s">
        <v>1125</v>
      </c>
      <c r="C96" s="10">
        <f t="shared" si="10"/>
        <v>113</v>
      </c>
      <c r="D96" s="10" t="s">
        <v>1285</v>
      </c>
      <c r="E96" s="50" t="str">
        <f t="shared" si="11"/>
        <v>贤者</v>
      </c>
      <c r="F96" s="10">
        <f t="shared" ref="F96:F159" si="13">F76+1</f>
        <v>5</v>
      </c>
      <c r="G96" s="10" t="str">
        <f t="shared" si="7"/>
        <v>贤者5</v>
      </c>
      <c r="H96" s="10" t="str">
        <f ca="1">IF(G96=Player&amp;ProfessionLV,COUNTIF(G$3:G96,Player&amp;ProfessionLV),"")</f>
        <v/>
      </c>
      <c r="I96" s="11" t="str">
        <f t="shared" si="8"/>
        <v>挂饰F14</v>
      </c>
      <c r="L96" s="11" t="str">
        <f t="shared" ca="1" si="9"/>
        <v/>
      </c>
    </row>
    <row r="97" spans="2:12" ht="14.25" x14ac:dyDescent="0.2">
      <c r="B97" s="19" t="s">
        <v>1126</v>
      </c>
      <c r="C97" s="10">
        <f t="shared" si="10"/>
        <v>114</v>
      </c>
      <c r="D97" s="10" t="s">
        <v>1286</v>
      </c>
      <c r="E97" s="50" t="str">
        <f t="shared" si="11"/>
        <v>魔物猎人</v>
      </c>
      <c r="F97" s="10">
        <f t="shared" si="13"/>
        <v>5</v>
      </c>
      <c r="G97" s="10" t="str">
        <f t="shared" si="7"/>
        <v>魔物猎人5</v>
      </c>
      <c r="H97" s="10" t="str">
        <f ca="1">IF(G97=Player&amp;ProfessionLV,COUNTIF(G$3:G97,Player&amp;ProfessionLV),"")</f>
        <v/>
      </c>
      <c r="I97" s="11" t="str">
        <f t="shared" si="8"/>
        <v>挂饰F15</v>
      </c>
      <c r="L97" s="11" t="str">
        <f t="shared" ca="1" si="9"/>
        <v/>
      </c>
    </row>
    <row r="98" spans="2:12" ht="14.25" x14ac:dyDescent="0.2">
      <c r="B98" s="19" t="s">
        <v>1127</v>
      </c>
      <c r="C98" s="10">
        <f t="shared" si="10"/>
        <v>115</v>
      </c>
      <c r="D98" s="10" t="s">
        <v>1287</v>
      </c>
      <c r="E98" s="50" t="str">
        <f t="shared" si="11"/>
        <v>海贼</v>
      </c>
      <c r="F98" s="10">
        <f t="shared" si="13"/>
        <v>5</v>
      </c>
      <c r="G98" s="10" t="str">
        <f t="shared" si="7"/>
        <v>海贼5</v>
      </c>
      <c r="H98" s="10" t="str">
        <f ca="1">IF(G98=Player&amp;ProfessionLV,COUNTIF(G$3:G98,Player&amp;ProfessionLV),"")</f>
        <v/>
      </c>
      <c r="I98" s="11" t="str">
        <f t="shared" si="8"/>
        <v>挂饰F16</v>
      </c>
      <c r="L98" s="11" t="str">
        <f t="shared" ca="1" si="9"/>
        <v/>
      </c>
    </row>
    <row r="99" spans="2:12" ht="14.25" x14ac:dyDescent="0.2">
      <c r="B99" s="19" t="s">
        <v>1128</v>
      </c>
      <c r="C99" s="10">
        <f t="shared" si="10"/>
        <v>116</v>
      </c>
      <c r="D99" s="10" t="s">
        <v>1288</v>
      </c>
      <c r="E99" s="50" t="str">
        <f t="shared" si="11"/>
        <v>超级明星</v>
      </c>
      <c r="F99" s="10">
        <f t="shared" si="13"/>
        <v>5</v>
      </c>
      <c r="G99" s="10" t="str">
        <f t="shared" si="7"/>
        <v>超级明星5</v>
      </c>
      <c r="H99" s="10" t="str">
        <f ca="1">IF(G99=Player&amp;ProfessionLV,COUNTIF(G$3:G99,Player&amp;ProfessionLV),"")</f>
        <v/>
      </c>
      <c r="I99" s="11" t="str">
        <f t="shared" si="8"/>
        <v>挂饰F17</v>
      </c>
      <c r="L99" s="11" t="str">
        <f t="shared" ca="1" si="9"/>
        <v/>
      </c>
    </row>
    <row r="100" spans="2:12" ht="14.25" x14ac:dyDescent="0.2">
      <c r="B100" s="19" t="s">
        <v>1129</v>
      </c>
      <c r="C100" s="10">
        <f t="shared" si="10"/>
        <v>117</v>
      </c>
      <c r="D100" s="10" t="s">
        <v>1289</v>
      </c>
      <c r="E100" s="50" t="str">
        <f t="shared" si="11"/>
        <v>天地雷鳴士</v>
      </c>
      <c r="F100" s="10">
        <f t="shared" si="13"/>
        <v>5</v>
      </c>
      <c r="G100" s="10" t="str">
        <f t="shared" si="7"/>
        <v>天地雷鳴士5</v>
      </c>
      <c r="H100" s="10" t="str">
        <f ca="1">IF(G100=Player&amp;ProfessionLV,COUNTIF(G$3:G100,Player&amp;ProfessionLV),"")</f>
        <v/>
      </c>
      <c r="I100" s="11" t="str">
        <f t="shared" si="8"/>
        <v>挂饰F18</v>
      </c>
      <c r="L100" s="11" t="str">
        <f t="shared" ref="L100:L131" ca="1" si="14">IF(ISNA(VLOOKUP(K100,drop,2,FALSE)),"",VLOOKUP(K100,drop,2,FALSE))</f>
        <v/>
      </c>
    </row>
    <row r="101" spans="2:12" ht="14.25" x14ac:dyDescent="0.2">
      <c r="B101" s="19" t="s">
        <v>1130</v>
      </c>
      <c r="C101" s="10">
        <f t="shared" si="10"/>
        <v>118</v>
      </c>
      <c r="D101" s="10" t="s">
        <v>1290</v>
      </c>
      <c r="E101" s="50" t="str">
        <f t="shared" si="11"/>
        <v>神之手</v>
      </c>
      <c r="F101" s="10">
        <f t="shared" si="13"/>
        <v>5</v>
      </c>
      <c r="G101" s="10" t="str">
        <f t="shared" si="7"/>
        <v>神之手5</v>
      </c>
      <c r="H101" s="10" t="str">
        <f ca="1">IF(G101=Player&amp;ProfessionLV,COUNTIF(G$3:G101,Player&amp;ProfessionLV),"")</f>
        <v/>
      </c>
      <c r="I101" s="11" t="str">
        <f t="shared" si="8"/>
        <v>挂饰F19</v>
      </c>
      <c r="L101" s="11" t="str">
        <f t="shared" ca="1" si="14"/>
        <v/>
      </c>
    </row>
    <row r="102" spans="2:12" ht="14.25" x14ac:dyDescent="0.2">
      <c r="B102" s="19" t="s">
        <v>1131</v>
      </c>
      <c r="C102" s="10">
        <f t="shared" si="10"/>
        <v>119</v>
      </c>
      <c r="D102" s="10" t="s">
        <v>1291</v>
      </c>
      <c r="E102" s="50" t="str">
        <f t="shared" si="11"/>
        <v>勇者</v>
      </c>
      <c r="F102" s="10">
        <f t="shared" si="13"/>
        <v>5</v>
      </c>
      <c r="G102" s="10" t="str">
        <f t="shared" si="7"/>
        <v>勇者5</v>
      </c>
      <c r="H102" s="10" t="str">
        <f ca="1">IF(G102=Player&amp;ProfessionLV,COUNTIF(G$3:G102,Player&amp;ProfessionLV),"")</f>
        <v/>
      </c>
      <c r="I102" s="11" t="str">
        <f t="shared" si="8"/>
        <v>挂饰F20</v>
      </c>
      <c r="L102" s="11" t="str">
        <f t="shared" ca="1" si="14"/>
        <v/>
      </c>
    </row>
    <row r="103" spans="2:12" ht="14.25" x14ac:dyDescent="0.2">
      <c r="B103" s="19" t="s">
        <v>1132</v>
      </c>
      <c r="C103" s="10">
        <f t="shared" si="10"/>
        <v>120</v>
      </c>
      <c r="D103" s="10" t="s">
        <v>1292</v>
      </c>
      <c r="E103" s="50" t="str">
        <f t="shared" si="11"/>
        <v>战士</v>
      </c>
      <c r="F103" s="10">
        <f t="shared" si="13"/>
        <v>6</v>
      </c>
      <c r="G103" s="10" t="str">
        <f t="shared" si="7"/>
        <v>战士6</v>
      </c>
      <c r="H103" s="10" t="str">
        <f ca="1">IF(G103=Player&amp;ProfessionLV,COUNTIF(G$3:G103,Player&amp;ProfessionLV),"")</f>
        <v/>
      </c>
      <c r="I103" s="11" t="str">
        <f t="shared" si="8"/>
        <v>挂饰G1</v>
      </c>
      <c r="L103" s="11" t="str">
        <f t="shared" ca="1" si="14"/>
        <v/>
      </c>
    </row>
    <row r="104" spans="2:12" ht="14.25" x14ac:dyDescent="0.2">
      <c r="B104" s="19" t="s">
        <v>1133</v>
      </c>
      <c r="C104" s="10">
        <f t="shared" si="10"/>
        <v>121</v>
      </c>
      <c r="D104" s="10" t="s">
        <v>1293</v>
      </c>
      <c r="E104" s="50" t="str">
        <f t="shared" si="11"/>
        <v>武斗家</v>
      </c>
      <c r="F104" s="10">
        <f t="shared" si="13"/>
        <v>6</v>
      </c>
      <c r="G104" s="10" t="str">
        <f t="shared" si="7"/>
        <v>武斗家6</v>
      </c>
      <c r="H104" s="10" t="str">
        <f ca="1">IF(G104=Player&amp;ProfessionLV,COUNTIF(G$3:G104,Player&amp;ProfessionLV),"")</f>
        <v/>
      </c>
      <c r="I104" s="11" t="str">
        <f t="shared" si="8"/>
        <v>挂饰G2</v>
      </c>
      <c r="L104" s="11" t="str">
        <f t="shared" ca="1" si="14"/>
        <v/>
      </c>
    </row>
    <row r="105" spans="2:12" ht="14.25" x14ac:dyDescent="0.2">
      <c r="B105" s="19" t="s">
        <v>1134</v>
      </c>
      <c r="C105" s="10">
        <f t="shared" si="10"/>
        <v>122</v>
      </c>
      <c r="D105" s="10" t="s">
        <v>1294</v>
      </c>
      <c r="E105" s="50" t="str">
        <f t="shared" si="11"/>
        <v>魔法师</v>
      </c>
      <c r="F105" s="10">
        <f t="shared" si="13"/>
        <v>6</v>
      </c>
      <c r="G105" s="10" t="str">
        <f t="shared" si="7"/>
        <v>魔法师6</v>
      </c>
      <c r="H105" s="10" t="str">
        <f ca="1">IF(G105=Player&amp;ProfessionLV,COUNTIF(G$3:G105,Player&amp;ProfessionLV),"")</f>
        <v/>
      </c>
      <c r="I105" s="11" t="str">
        <f t="shared" si="8"/>
        <v>挂饰G3</v>
      </c>
      <c r="L105" s="11" t="str">
        <f t="shared" ca="1" si="14"/>
        <v/>
      </c>
    </row>
    <row r="106" spans="2:12" ht="14.25" x14ac:dyDescent="0.2">
      <c r="B106" s="19" t="s">
        <v>1135</v>
      </c>
      <c r="C106" s="10">
        <f t="shared" si="10"/>
        <v>123</v>
      </c>
      <c r="D106" s="10" t="s">
        <v>1295</v>
      </c>
      <c r="E106" s="50" t="str">
        <f t="shared" si="11"/>
        <v>僧侣</v>
      </c>
      <c r="F106" s="10">
        <f t="shared" si="13"/>
        <v>6</v>
      </c>
      <c r="G106" s="10" t="str">
        <f t="shared" si="7"/>
        <v>僧侣6</v>
      </c>
      <c r="H106" s="10" t="str">
        <f ca="1">IF(G106=Player&amp;ProfessionLV,COUNTIF(G$3:G106,Player&amp;ProfessionLV),"")</f>
        <v/>
      </c>
      <c r="I106" s="11" t="str">
        <f t="shared" si="8"/>
        <v>挂饰G4</v>
      </c>
      <c r="L106" s="11" t="str">
        <f t="shared" ca="1" si="14"/>
        <v/>
      </c>
    </row>
    <row r="107" spans="2:12" ht="14.25" x14ac:dyDescent="0.2">
      <c r="B107" s="19" t="s">
        <v>1136</v>
      </c>
      <c r="C107" s="10">
        <f t="shared" si="10"/>
        <v>124</v>
      </c>
      <c r="D107" s="10" t="s">
        <v>1296</v>
      </c>
      <c r="E107" s="50" t="str">
        <f t="shared" si="11"/>
        <v>舞师</v>
      </c>
      <c r="F107" s="10">
        <f t="shared" si="13"/>
        <v>6</v>
      </c>
      <c r="G107" s="10" t="str">
        <f t="shared" si="7"/>
        <v>舞师6</v>
      </c>
      <c r="H107" s="10" t="str">
        <f ca="1">IF(G107=Player&amp;ProfessionLV,COUNTIF(G$3:G107,Player&amp;ProfessionLV),"")</f>
        <v/>
      </c>
      <c r="I107" s="11" t="str">
        <f t="shared" si="8"/>
        <v>挂饰G5</v>
      </c>
      <c r="L107" s="11" t="str">
        <f t="shared" ca="1" si="14"/>
        <v/>
      </c>
    </row>
    <row r="108" spans="2:12" ht="14.25" x14ac:dyDescent="0.2">
      <c r="B108" s="19" t="s">
        <v>1137</v>
      </c>
      <c r="C108" s="10">
        <f t="shared" si="10"/>
        <v>125</v>
      </c>
      <c r="D108" s="10" t="s">
        <v>1297</v>
      </c>
      <c r="E108" s="50" t="str">
        <f t="shared" si="11"/>
        <v>盗贼</v>
      </c>
      <c r="F108" s="10">
        <f t="shared" si="13"/>
        <v>6</v>
      </c>
      <c r="G108" s="10" t="str">
        <f t="shared" si="7"/>
        <v>盗贼6</v>
      </c>
      <c r="H108" s="10" t="str">
        <f ca="1">IF(G108=Player&amp;ProfessionLV,COUNTIF(G$3:G108,Player&amp;ProfessionLV),"")</f>
        <v/>
      </c>
      <c r="I108" s="11" t="str">
        <f t="shared" si="8"/>
        <v>挂饰G6</v>
      </c>
      <c r="L108" s="11" t="str">
        <f t="shared" ca="1" si="14"/>
        <v/>
      </c>
    </row>
    <row r="109" spans="2:12" ht="14.25" x14ac:dyDescent="0.2">
      <c r="B109" s="19" t="s">
        <v>1138</v>
      </c>
      <c r="C109" s="10">
        <f t="shared" si="10"/>
        <v>126</v>
      </c>
      <c r="D109" s="10" t="s">
        <v>1298</v>
      </c>
      <c r="E109" s="50" t="str">
        <f t="shared" si="11"/>
        <v>养羊师</v>
      </c>
      <c r="F109" s="10">
        <f t="shared" si="13"/>
        <v>6</v>
      </c>
      <c r="G109" s="10" t="str">
        <f t="shared" si="7"/>
        <v>养羊师6</v>
      </c>
      <c r="H109" s="10" t="str">
        <f ca="1">IF(G109=Player&amp;ProfessionLV,COUNTIF(G$3:G109,Player&amp;ProfessionLV),"")</f>
        <v/>
      </c>
      <c r="I109" s="11" t="str">
        <f t="shared" si="8"/>
        <v>挂饰G7</v>
      </c>
      <c r="L109" s="11" t="str">
        <f t="shared" ca="1" si="14"/>
        <v/>
      </c>
    </row>
    <row r="110" spans="2:12" ht="14.25" x14ac:dyDescent="0.2">
      <c r="B110" s="19" t="s">
        <v>1139</v>
      </c>
      <c r="C110" s="10">
        <f t="shared" si="10"/>
        <v>127</v>
      </c>
      <c r="D110" s="10" t="s">
        <v>1299</v>
      </c>
      <c r="E110" s="50" t="str">
        <f t="shared" si="11"/>
        <v>吟游诗人</v>
      </c>
      <c r="F110" s="10">
        <f t="shared" si="13"/>
        <v>6</v>
      </c>
      <c r="G110" s="10" t="str">
        <f t="shared" si="7"/>
        <v>吟游诗人6</v>
      </c>
      <c r="H110" s="10" t="str">
        <f ca="1">IF(G110=Player&amp;ProfessionLV,COUNTIF(G$3:G110,Player&amp;ProfessionLV),"")</f>
        <v/>
      </c>
      <c r="I110" s="11" t="str">
        <f t="shared" si="8"/>
        <v>挂饰G8</v>
      </c>
      <c r="L110" s="11" t="str">
        <f t="shared" ca="1" si="14"/>
        <v/>
      </c>
    </row>
    <row r="111" spans="2:12" ht="14.25" x14ac:dyDescent="0.2">
      <c r="B111" s="19" t="s">
        <v>1140</v>
      </c>
      <c r="C111" s="10">
        <f t="shared" si="10"/>
        <v>128</v>
      </c>
      <c r="D111" s="10" t="s">
        <v>1300</v>
      </c>
      <c r="E111" s="50" t="str">
        <f t="shared" si="11"/>
        <v>滑稽师</v>
      </c>
      <c r="F111" s="10">
        <f t="shared" si="13"/>
        <v>6</v>
      </c>
      <c r="G111" s="10" t="str">
        <f t="shared" si="7"/>
        <v>滑稽师6</v>
      </c>
      <c r="H111" s="10" t="str">
        <f ca="1">IF(G111=Player&amp;ProfessionLV,COUNTIF(G$3:G111,Player&amp;ProfessionLV),"")</f>
        <v/>
      </c>
      <c r="I111" s="11" t="str">
        <f t="shared" si="8"/>
        <v>挂饰G9</v>
      </c>
      <c r="L111" s="11" t="str">
        <f t="shared" ca="1" si="14"/>
        <v/>
      </c>
    </row>
    <row r="112" spans="2:12" ht="14.25" x14ac:dyDescent="0.2">
      <c r="B112" s="19" t="s">
        <v>1141</v>
      </c>
      <c r="C112" s="10">
        <f t="shared" si="10"/>
        <v>129</v>
      </c>
      <c r="D112" s="10" t="s">
        <v>1301</v>
      </c>
      <c r="E112" s="50" t="str">
        <f t="shared" si="11"/>
        <v>水手</v>
      </c>
      <c r="F112" s="10">
        <f t="shared" si="13"/>
        <v>6</v>
      </c>
      <c r="G112" s="10" t="str">
        <f t="shared" si="7"/>
        <v>水手6</v>
      </c>
      <c r="H112" s="10" t="str">
        <f ca="1">IF(G112=Player&amp;ProfessionLV,COUNTIF(G$3:G112,Player&amp;ProfessionLV),"")</f>
        <v/>
      </c>
      <c r="I112" s="11" t="str">
        <f t="shared" si="8"/>
        <v>挂饰G10</v>
      </c>
      <c r="L112" s="11" t="str">
        <f t="shared" ca="1" si="14"/>
        <v/>
      </c>
    </row>
    <row r="113" spans="2:12" ht="14.25" x14ac:dyDescent="0.2">
      <c r="B113" s="19" t="s">
        <v>1142</v>
      </c>
      <c r="C113" s="10">
        <f t="shared" si="10"/>
        <v>130</v>
      </c>
      <c r="D113" s="10" t="s">
        <v>1302</v>
      </c>
      <c r="E113" s="50" t="str">
        <f t="shared" si="11"/>
        <v>战斗大师</v>
      </c>
      <c r="F113" s="10">
        <f t="shared" si="13"/>
        <v>6</v>
      </c>
      <c r="G113" s="10" t="str">
        <f t="shared" si="7"/>
        <v>战斗大师6</v>
      </c>
      <c r="H113" s="10" t="str">
        <f ca="1">IF(G113=Player&amp;ProfessionLV,COUNTIF(G$3:G113,Player&amp;ProfessionLV),"")</f>
        <v/>
      </c>
      <c r="I113" s="11" t="str">
        <f t="shared" si="8"/>
        <v>挂饰G11</v>
      </c>
      <c r="L113" s="11" t="str">
        <f t="shared" ca="1" si="14"/>
        <v/>
      </c>
    </row>
    <row r="114" spans="2:12" ht="14.25" x14ac:dyDescent="0.2">
      <c r="B114" s="19" t="s">
        <v>1143</v>
      </c>
      <c r="C114" s="10">
        <f t="shared" si="10"/>
        <v>131</v>
      </c>
      <c r="D114" s="10" t="s">
        <v>1303</v>
      </c>
      <c r="E114" s="50" t="str">
        <f t="shared" si="11"/>
        <v>魔法战士</v>
      </c>
      <c r="F114" s="10">
        <f t="shared" si="13"/>
        <v>6</v>
      </c>
      <c r="G114" s="10" t="str">
        <f t="shared" si="7"/>
        <v>魔法战士6</v>
      </c>
      <c r="H114" s="10" t="str">
        <f ca="1">IF(G114=Player&amp;ProfessionLV,COUNTIF(G$3:G114,Player&amp;ProfessionLV),"")</f>
        <v/>
      </c>
      <c r="I114" s="11" t="str">
        <f t="shared" si="8"/>
        <v>挂饰G12</v>
      </c>
      <c r="L114" s="11" t="str">
        <f t="shared" ca="1" si="14"/>
        <v/>
      </c>
    </row>
    <row r="115" spans="2:12" ht="14.25" x14ac:dyDescent="0.2">
      <c r="B115" s="19" t="s">
        <v>1144</v>
      </c>
      <c r="C115" s="10">
        <f t="shared" si="10"/>
        <v>132</v>
      </c>
      <c r="D115" s="10" t="s">
        <v>1304</v>
      </c>
      <c r="E115" s="50" t="str">
        <f t="shared" si="11"/>
        <v>圣骑士</v>
      </c>
      <c r="F115" s="10">
        <f t="shared" si="13"/>
        <v>6</v>
      </c>
      <c r="G115" s="10" t="str">
        <f t="shared" si="7"/>
        <v>圣骑士6</v>
      </c>
      <c r="H115" s="10" t="str">
        <f ca="1">IF(G115=Player&amp;ProfessionLV,COUNTIF(G$3:G115,Player&amp;ProfessionLV),"")</f>
        <v/>
      </c>
      <c r="I115" s="11" t="str">
        <f t="shared" si="8"/>
        <v>挂饰G13</v>
      </c>
      <c r="L115" s="11" t="str">
        <f t="shared" ca="1" si="14"/>
        <v/>
      </c>
    </row>
    <row r="116" spans="2:12" ht="14.25" x14ac:dyDescent="0.2">
      <c r="B116" s="19" t="s">
        <v>1145</v>
      </c>
      <c r="C116" s="10">
        <f t="shared" si="10"/>
        <v>133</v>
      </c>
      <c r="D116" s="10" t="s">
        <v>1305</v>
      </c>
      <c r="E116" s="50" t="str">
        <f t="shared" si="11"/>
        <v>贤者</v>
      </c>
      <c r="F116" s="10">
        <f t="shared" si="13"/>
        <v>6</v>
      </c>
      <c r="G116" s="10" t="str">
        <f t="shared" si="7"/>
        <v>贤者6</v>
      </c>
      <c r="H116" s="10" t="str">
        <f ca="1">IF(G116=Player&amp;ProfessionLV,COUNTIF(G$3:G116,Player&amp;ProfessionLV),"")</f>
        <v/>
      </c>
      <c r="I116" s="11" t="str">
        <f t="shared" si="8"/>
        <v>挂饰G14</v>
      </c>
      <c r="L116" s="11" t="str">
        <f t="shared" ca="1" si="14"/>
        <v/>
      </c>
    </row>
    <row r="117" spans="2:12" ht="14.25" x14ac:dyDescent="0.2">
      <c r="B117" s="19" t="s">
        <v>1146</v>
      </c>
      <c r="C117" s="10">
        <f t="shared" si="10"/>
        <v>134</v>
      </c>
      <c r="D117" s="10" t="s">
        <v>1306</v>
      </c>
      <c r="E117" s="50" t="str">
        <f t="shared" si="11"/>
        <v>魔物猎人</v>
      </c>
      <c r="F117" s="10">
        <f t="shared" si="13"/>
        <v>6</v>
      </c>
      <c r="G117" s="10" t="str">
        <f t="shared" si="7"/>
        <v>魔物猎人6</v>
      </c>
      <c r="H117" s="10" t="str">
        <f ca="1">IF(G117=Player&amp;ProfessionLV,COUNTIF(G$3:G117,Player&amp;ProfessionLV),"")</f>
        <v/>
      </c>
      <c r="I117" s="11" t="str">
        <f t="shared" si="8"/>
        <v>挂饰G15</v>
      </c>
      <c r="L117" s="11" t="str">
        <f t="shared" ca="1" si="14"/>
        <v/>
      </c>
    </row>
    <row r="118" spans="2:12" ht="14.25" x14ac:dyDescent="0.2">
      <c r="B118" s="19" t="s">
        <v>1147</v>
      </c>
      <c r="C118" s="10">
        <f t="shared" si="10"/>
        <v>135</v>
      </c>
      <c r="D118" s="10" t="s">
        <v>1307</v>
      </c>
      <c r="E118" s="50" t="str">
        <f t="shared" si="11"/>
        <v>海贼</v>
      </c>
      <c r="F118" s="10">
        <f t="shared" si="13"/>
        <v>6</v>
      </c>
      <c r="G118" s="10" t="str">
        <f t="shared" si="7"/>
        <v>海贼6</v>
      </c>
      <c r="H118" s="10" t="str">
        <f ca="1">IF(G118=Player&amp;ProfessionLV,COUNTIF(G$3:G118,Player&amp;ProfessionLV),"")</f>
        <v/>
      </c>
      <c r="I118" s="11" t="str">
        <f t="shared" si="8"/>
        <v>挂饰G16</v>
      </c>
      <c r="L118" s="11" t="str">
        <f t="shared" ca="1" si="14"/>
        <v/>
      </c>
    </row>
    <row r="119" spans="2:12" ht="14.25" x14ac:dyDescent="0.2">
      <c r="B119" s="19" t="s">
        <v>1148</v>
      </c>
      <c r="C119" s="10">
        <f t="shared" si="10"/>
        <v>136</v>
      </c>
      <c r="D119" s="10" t="s">
        <v>1308</v>
      </c>
      <c r="E119" s="50" t="str">
        <f t="shared" si="11"/>
        <v>超级明星</v>
      </c>
      <c r="F119" s="10">
        <f t="shared" si="13"/>
        <v>6</v>
      </c>
      <c r="G119" s="10" t="str">
        <f t="shared" si="7"/>
        <v>超级明星6</v>
      </c>
      <c r="H119" s="10" t="str">
        <f ca="1">IF(G119=Player&amp;ProfessionLV,COUNTIF(G$3:G119,Player&amp;ProfessionLV),"")</f>
        <v/>
      </c>
      <c r="I119" s="11" t="str">
        <f t="shared" si="8"/>
        <v>挂饰G17</v>
      </c>
      <c r="L119" s="11" t="str">
        <f t="shared" ca="1" si="14"/>
        <v/>
      </c>
    </row>
    <row r="120" spans="2:12" ht="14.25" x14ac:dyDescent="0.2">
      <c r="B120" s="19" t="s">
        <v>1149</v>
      </c>
      <c r="C120" s="10">
        <f t="shared" si="10"/>
        <v>137</v>
      </c>
      <c r="D120" s="10" t="s">
        <v>1309</v>
      </c>
      <c r="E120" s="50" t="str">
        <f t="shared" si="11"/>
        <v>天地雷鳴士</v>
      </c>
      <c r="F120" s="10">
        <f t="shared" si="13"/>
        <v>6</v>
      </c>
      <c r="G120" s="10" t="str">
        <f t="shared" si="7"/>
        <v>天地雷鳴士6</v>
      </c>
      <c r="H120" s="10" t="str">
        <f ca="1">IF(G120=Player&amp;ProfessionLV,COUNTIF(G$3:G120,Player&amp;ProfessionLV),"")</f>
        <v/>
      </c>
      <c r="I120" s="11" t="str">
        <f t="shared" si="8"/>
        <v>挂饰G18</v>
      </c>
      <c r="L120" s="11" t="str">
        <f t="shared" ca="1" si="14"/>
        <v/>
      </c>
    </row>
    <row r="121" spans="2:12" ht="14.25" x14ac:dyDescent="0.2">
      <c r="B121" s="19" t="s">
        <v>1150</v>
      </c>
      <c r="C121" s="10">
        <f t="shared" si="10"/>
        <v>138</v>
      </c>
      <c r="D121" s="10" t="s">
        <v>1310</v>
      </c>
      <c r="E121" s="50" t="str">
        <f t="shared" si="11"/>
        <v>神之手</v>
      </c>
      <c r="F121" s="10">
        <f t="shared" si="13"/>
        <v>6</v>
      </c>
      <c r="G121" s="10" t="str">
        <f t="shared" si="7"/>
        <v>神之手6</v>
      </c>
      <c r="H121" s="10" t="str">
        <f ca="1">IF(G121=Player&amp;ProfessionLV,COUNTIF(G$3:G121,Player&amp;ProfessionLV),"")</f>
        <v/>
      </c>
      <c r="I121" s="11" t="str">
        <f t="shared" si="8"/>
        <v>挂饰G19</v>
      </c>
      <c r="L121" s="11" t="str">
        <f t="shared" ca="1" si="14"/>
        <v/>
      </c>
    </row>
    <row r="122" spans="2:12" ht="14.25" x14ac:dyDescent="0.2">
      <c r="B122" s="19" t="s">
        <v>1151</v>
      </c>
      <c r="C122" s="10">
        <f t="shared" si="10"/>
        <v>139</v>
      </c>
      <c r="D122" s="10" t="s">
        <v>1311</v>
      </c>
      <c r="E122" s="50" t="str">
        <f t="shared" si="11"/>
        <v>勇者</v>
      </c>
      <c r="F122" s="10">
        <f t="shared" si="13"/>
        <v>6</v>
      </c>
      <c r="G122" s="10" t="str">
        <f t="shared" si="7"/>
        <v>勇者6</v>
      </c>
      <c r="H122" s="10" t="str">
        <f ca="1">IF(G122=Player&amp;ProfessionLV,COUNTIF(G$3:G122,Player&amp;ProfessionLV),"")</f>
        <v/>
      </c>
      <c r="I122" s="11" t="str">
        <f t="shared" si="8"/>
        <v>挂饰G20</v>
      </c>
      <c r="L122" s="11" t="str">
        <f t="shared" ca="1" si="14"/>
        <v/>
      </c>
    </row>
    <row r="123" spans="2:12" ht="14.25" x14ac:dyDescent="0.2">
      <c r="B123" s="19" t="s">
        <v>1152</v>
      </c>
      <c r="C123" s="10">
        <f t="shared" si="10"/>
        <v>140</v>
      </c>
      <c r="D123" s="10" t="s">
        <v>1312</v>
      </c>
      <c r="E123" s="50" t="str">
        <f t="shared" si="11"/>
        <v>战士</v>
      </c>
      <c r="F123" s="10">
        <f t="shared" si="13"/>
        <v>7</v>
      </c>
      <c r="G123" s="10" t="str">
        <f t="shared" si="7"/>
        <v>战士7</v>
      </c>
      <c r="H123" s="10" t="str">
        <f ca="1">IF(G123=Player&amp;ProfessionLV,COUNTIF(G$3:G123,Player&amp;ProfessionLV),"")</f>
        <v/>
      </c>
      <c r="I123" s="11" t="str">
        <f t="shared" si="8"/>
        <v>挂饰H1</v>
      </c>
      <c r="L123" s="11" t="str">
        <f t="shared" ca="1" si="14"/>
        <v/>
      </c>
    </row>
    <row r="124" spans="2:12" ht="14.25" x14ac:dyDescent="0.2">
      <c r="B124" s="19" t="s">
        <v>1153</v>
      </c>
      <c r="C124" s="10">
        <f t="shared" si="10"/>
        <v>141</v>
      </c>
      <c r="D124" s="10" t="s">
        <v>1313</v>
      </c>
      <c r="E124" s="50" t="str">
        <f t="shared" si="11"/>
        <v>武斗家</v>
      </c>
      <c r="F124" s="10">
        <f t="shared" si="13"/>
        <v>7</v>
      </c>
      <c r="G124" s="10" t="str">
        <f t="shared" si="7"/>
        <v>武斗家7</v>
      </c>
      <c r="H124" s="10" t="str">
        <f ca="1">IF(G124=Player&amp;ProfessionLV,COUNTIF(G$3:G124,Player&amp;ProfessionLV),"")</f>
        <v/>
      </c>
      <c r="I124" s="11" t="str">
        <f t="shared" si="8"/>
        <v>挂饰H2</v>
      </c>
      <c r="L124" s="11" t="str">
        <f t="shared" ca="1" si="14"/>
        <v/>
      </c>
    </row>
    <row r="125" spans="2:12" ht="14.25" x14ac:dyDescent="0.2">
      <c r="B125" s="19" t="s">
        <v>1154</v>
      </c>
      <c r="C125" s="10">
        <f t="shared" si="10"/>
        <v>142</v>
      </c>
      <c r="D125" s="10" t="s">
        <v>1314</v>
      </c>
      <c r="E125" s="50" t="str">
        <f t="shared" si="11"/>
        <v>魔法师</v>
      </c>
      <c r="F125" s="10">
        <f t="shared" si="13"/>
        <v>7</v>
      </c>
      <c r="G125" s="10" t="str">
        <f t="shared" si="7"/>
        <v>魔法师7</v>
      </c>
      <c r="H125" s="10" t="str">
        <f ca="1">IF(G125=Player&amp;ProfessionLV,COUNTIF(G$3:G125,Player&amp;ProfessionLV),"")</f>
        <v/>
      </c>
      <c r="I125" s="11" t="str">
        <f t="shared" si="8"/>
        <v>挂饰H3</v>
      </c>
      <c r="L125" s="11" t="str">
        <f t="shared" ca="1" si="14"/>
        <v/>
      </c>
    </row>
    <row r="126" spans="2:12" ht="14.25" x14ac:dyDescent="0.2">
      <c r="B126" s="19" t="s">
        <v>1155</v>
      </c>
      <c r="C126" s="10">
        <f t="shared" si="10"/>
        <v>143</v>
      </c>
      <c r="D126" s="10" t="s">
        <v>1315</v>
      </c>
      <c r="E126" s="50" t="str">
        <f t="shared" si="11"/>
        <v>僧侣</v>
      </c>
      <c r="F126" s="10">
        <f t="shared" si="13"/>
        <v>7</v>
      </c>
      <c r="G126" s="10" t="str">
        <f t="shared" si="7"/>
        <v>僧侣7</v>
      </c>
      <c r="H126" s="10" t="str">
        <f ca="1">IF(G126=Player&amp;ProfessionLV,COUNTIF(G$3:G126,Player&amp;ProfessionLV),"")</f>
        <v/>
      </c>
      <c r="I126" s="11" t="str">
        <f t="shared" si="8"/>
        <v>挂饰H4</v>
      </c>
      <c r="L126" s="11" t="str">
        <f t="shared" ca="1" si="14"/>
        <v/>
      </c>
    </row>
    <row r="127" spans="2:12" ht="14.25" x14ac:dyDescent="0.2">
      <c r="B127" s="19" t="s">
        <v>1156</v>
      </c>
      <c r="C127" s="10">
        <f t="shared" si="10"/>
        <v>144</v>
      </c>
      <c r="D127" s="10" t="s">
        <v>1316</v>
      </c>
      <c r="E127" s="50" t="str">
        <f t="shared" si="11"/>
        <v>舞师</v>
      </c>
      <c r="F127" s="10">
        <f t="shared" si="13"/>
        <v>7</v>
      </c>
      <c r="G127" s="10" t="str">
        <f t="shared" si="7"/>
        <v>舞师7</v>
      </c>
      <c r="H127" s="10" t="str">
        <f ca="1">IF(G127=Player&amp;ProfessionLV,COUNTIF(G$3:G127,Player&amp;ProfessionLV),"")</f>
        <v/>
      </c>
      <c r="I127" s="11" t="str">
        <f t="shared" si="8"/>
        <v>挂饰H5</v>
      </c>
      <c r="L127" s="11" t="str">
        <f t="shared" ca="1" si="14"/>
        <v/>
      </c>
    </row>
    <row r="128" spans="2:12" ht="14.25" x14ac:dyDescent="0.2">
      <c r="B128" s="19" t="s">
        <v>1157</v>
      </c>
      <c r="C128" s="10">
        <f t="shared" si="10"/>
        <v>145</v>
      </c>
      <c r="D128" s="10" t="s">
        <v>1317</v>
      </c>
      <c r="E128" s="50" t="str">
        <f t="shared" si="11"/>
        <v>盗贼</v>
      </c>
      <c r="F128" s="10">
        <f t="shared" si="13"/>
        <v>7</v>
      </c>
      <c r="G128" s="10" t="str">
        <f t="shared" si="7"/>
        <v>盗贼7</v>
      </c>
      <c r="H128" s="10" t="str">
        <f ca="1">IF(G128=Player&amp;ProfessionLV,COUNTIF(G$3:G128,Player&amp;ProfessionLV),"")</f>
        <v/>
      </c>
      <c r="I128" s="11" t="str">
        <f t="shared" si="8"/>
        <v>挂饰H6</v>
      </c>
      <c r="L128" s="11" t="str">
        <f t="shared" ca="1" si="14"/>
        <v/>
      </c>
    </row>
    <row r="129" spans="2:12" ht="14.25" x14ac:dyDescent="0.2">
      <c r="B129" s="19" t="s">
        <v>1158</v>
      </c>
      <c r="C129" s="10">
        <f t="shared" si="10"/>
        <v>146</v>
      </c>
      <c r="D129" s="10" t="s">
        <v>1318</v>
      </c>
      <c r="E129" s="50" t="str">
        <f t="shared" si="11"/>
        <v>养羊师</v>
      </c>
      <c r="F129" s="10">
        <f t="shared" si="13"/>
        <v>7</v>
      </c>
      <c r="G129" s="10" t="str">
        <f t="shared" si="7"/>
        <v>养羊师7</v>
      </c>
      <c r="H129" s="10" t="str">
        <f ca="1">IF(G129=Player&amp;ProfessionLV,COUNTIF(G$3:G129,Player&amp;ProfessionLV),"")</f>
        <v/>
      </c>
      <c r="I129" s="11" t="str">
        <f t="shared" si="8"/>
        <v>挂饰H7</v>
      </c>
      <c r="L129" s="11" t="str">
        <f t="shared" ca="1" si="14"/>
        <v/>
      </c>
    </row>
    <row r="130" spans="2:12" ht="14.25" x14ac:dyDescent="0.2">
      <c r="B130" s="19" t="s">
        <v>1159</v>
      </c>
      <c r="C130" s="10">
        <f t="shared" si="10"/>
        <v>147</v>
      </c>
      <c r="D130" s="10" t="s">
        <v>1319</v>
      </c>
      <c r="E130" s="50" t="str">
        <f t="shared" si="11"/>
        <v>吟游诗人</v>
      </c>
      <c r="F130" s="10">
        <f t="shared" si="13"/>
        <v>7</v>
      </c>
      <c r="G130" s="10" t="str">
        <f t="shared" si="7"/>
        <v>吟游诗人7</v>
      </c>
      <c r="H130" s="10" t="str">
        <f ca="1">IF(G130=Player&amp;ProfessionLV,COUNTIF(G$3:G130,Player&amp;ProfessionLV),"")</f>
        <v/>
      </c>
      <c r="I130" s="11" t="str">
        <f t="shared" si="8"/>
        <v>挂饰H8</v>
      </c>
      <c r="L130" s="11" t="str">
        <f t="shared" ca="1" si="14"/>
        <v/>
      </c>
    </row>
    <row r="131" spans="2:12" ht="14.25" x14ac:dyDescent="0.2">
      <c r="B131" s="19" t="s">
        <v>1160</v>
      </c>
      <c r="C131" s="10">
        <f t="shared" si="10"/>
        <v>148</v>
      </c>
      <c r="D131" s="10" t="s">
        <v>1320</v>
      </c>
      <c r="E131" s="50" t="str">
        <f t="shared" si="11"/>
        <v>滑稽师</v>
      </c>
      <c r="F131" s="10">
        <f t="shared" si="13"/>
        <v>7</v>
      </c>
      <c r="G131" s="10" t="str">
        <f t="shared" si="7"/>
        <v>滑稽师7</v>
      </c>
      <c r="H131" s="10" t="str">
        <f ca="1">IF(G131=Player&amp;ProfessionLV,COUNTIF(G$3:G131,Player&amp;ProfessionLV),"")</f>
        <v/>
      </c>
      <c r="I131" s="11" t="str">
        <f t="shared" si="8"/>
        <v>挂饰H9</v>
      </c>
      <c r="L131" s="11" t="str">
        <f t="shared" ca="1" si="14"/>
        <v/>
      </c>
    </row>
    <row r="132" spans="2:12" ht="14.25" x14ac:dyDescent="0.2">
      <c r="B132" s="19" t="s">
        <v>1161</v>
      </c>
      <c r="C132" s="10">
        <f t="shared" si="10"/>
        <v>149</v>
      </c>
      <c r="D132" s="10" t="s">
        <v>1321</v>
      </c>
      <c r="E132" s="50" t="str">
        <f t="shared" si="11"/>
        <v>水手</v>
      </c>
      <c r="F132" s="10">
        <f t="shared" si="13"/>
        <v>7</v>
      </c>
      <c r="G132" s="10" t="str">
        <f t="shared" ref="G132:G162" si="15">E132&amp;F132</f>
        <v>水手7</v>
      </c>
      <c r="H132" s="10" t="str">
        <f ca="1">IF(G132=Player&amp;ProfessionLV,COUNTIF(G$3:G132,Player&amp;ProfessionLV),"")</f>
        <v/>
      </c>
      <c r="I132" s="11" t="str">
        <f t="shared" ref="I132:I162" si="16">B132</f>
        <v>挂饰H10</v>
      </c>
      <c r="L132" s="11" t="str">
        <f t="shared" ref="L132:L155" ca="1" si="17">IF(ISNA(VLOOKUP(K132,drop,2,FALSE)),"",VLOOKUP(K132,drop,2,FALSE))</f>
        <v/>
      </c>
    </row>
    <row r="133" spans="2:12" ht="14.25" x14ac:dyDescent="0.2">
      <c r="B133" s="19" t="s">
        <v>1162</v>
      </c>
      <c r="C133" s="10">
        <f t="shared" ref="C133:C162" si="18">C132+1</f>
        <v>150</v>
      </c>
      <c r="D133" s="10" t="s">
        <v>1322</v>
      </c>
      <c r="E133" s="50" t="str">
        <f t="shared" si="11"/>
        <v>战斗大师</v>
      </c>
      <c r="F133" s="10">
        <f t="shared" si="13"/>
        <v>7</v>
      </c>
      <c r="G133" s="10" t="str">
        <f t="shared" si="15"/>
        <v>战斗大师7</v>
      </c>
      <c r="H133" s="10" t="str">
        <f ca="1">IF(G133=Player&amp;ProfessionLV,COUNTIF(G$3:G133,Player&amp;ProfessionLV),"")</f>
        <v/>
      </c>
      <c r="I133" s="11" t="str">
        <f t="shared" si="16"/>
        <v>挂饰H11</v>
      </c>
      <c r="L133" s="11" t="str">
        <f t="shared" ca="1" si="17"/>
        <v/>
      </c>
    </row>
    <row r="134" spans="2:12" ht="14.25" x14ac:dyDescent="0.2">
      <c r="B134" s="19" t="s">
        <v>1163</v>
      </c>
      <c r="C134" s="10">
        <f t="shared" si="18"/>
        <v>151</v>
      </c>
      <c r="D134" s="10" t="s">
        <v>1323</v>
      </c>
      <c r="E134" s="50" t="str">
        <f t="shared" si="11"/>
        <v>魔法战士</v>
      </c>
      <c r="F134" s="10">
        <f t="shared" si="13"/>
        <v>7</v>
      </c>
      <c r="G134" s="10" t="str">
        <f t="shared" si="15"/>
        <v>魔法战士7</v>
      </c>
      <c r="H134" s="10" t="str">
        <f ca="1">IF(G134=Player&amp;ProfessionLV,COUNTIF(G$3:G134,Player&amp;ProfessionLV),"")</f>
        <v/>
      </c>
      <c r="I134" s="11" t="str">
        <f t="shared" si="16"/>
        <v>挂饰H12</v>
      </c>
      <c r="L134" s="11" t="str">
        <f t="shared" ca="1" si="17"/>
        <v/>
      </c>
    </row>
    <row r="135" spans="2:12" ht="14.25" x14ac:dyDescent="0.2">
      <c r="B135" s="19" t="s">
        <v>1164</v>
      </c>
      <c r="C135" s="10">
        <f t="shared" si="18"/>
        <v>152</v>
      </c>
      <c r="D135" s="10" t="s">
        <v>1324</v>
      </c>
      <c r="E135" s="50" t="str">
        <f t="shared" si="11"/>
        <v>圣骑士</v>
      </c>
      <c r="F135" s="10">
        <f t="shared" si="13"/>
        <v>7</v>
      </c>
      <c r="G135" s="10" t="str">
        <f t="shared" si="15"/>
        <v>圣骑士7</v>
      </c>
      <c r="H135" s="10" t="str">
        <f ca="1">IF(G135=Player&amp;ProfessionLV,COUNTIF(G$3:G135,Player&amp;ProfessionLV),"")</f>
        <v/>
      </c>
      <c r="I135" s="11" t="str">
        <f t="shared" si="16"/>
        <v>挂饰H13</v>
      </c>
      <c r="L135" s="11" t="str">
        <f t="shared" ca="1" si="17"/>
        <v/>
      </c>
    </row>
    <row r="136" spans="2:12" ht="14.25" x14ac:dyDescent="0.2">
      <c r="B136" s="19" t="s">
        <v>1165</v>
      </c>
      <c r="C136" s="10">
        <f t="shared" si="18"/>
        <v>153</v>
      </c>
      <c r="D136" s="10" t="s">
        <v>1325</v>
      </c>
      <c r="E136" s="50" t="str">
        <f t="shared" si="11"/>
        <v>贤者</v>
      </c>
      <c r="F136" s="10">
        <f t="shared" si="13"/>
        <v>7</v>
      </c>
      <c r="G136" s="10" t="str">
        <f t="shared" si="15"/>
        <v>贤者7</v>
      </c>
      <c r="H136" s="10" t="str">
        <f ca="1">IF(G136=Player&amp;ProfessionLV,COUNTIF(G$3:G136,Player&amp;ProfessionLV),"")</f>
        <v/>
      </c>
      <c r="I136" s="11" t="str">
        <f t="shared" si="16"/>
        <v>挂饰H14</v>
      </c>
      <c r="L136" s="11" t="str">
        <f t="shared" ca="1" si="17"/>
        <v/>
      </c>
    </row>
    <row r="137" spans="2:12" ht="14.25" x14ac:dyDescent="0.2">
      <c r="B137" s="19" t="s">
        <v>1166</v>
      </c>
      <c r="C137" s="10">
        <f t="shared" si="18"/>
        <v>154</v>
      </c>
      <c r="D137" s="10" t="s">
        <v>1326</v>
      </c>
      <c r="E137" s="50" t="str">
        <f t="shared" si="11"/>
        <v>魔物猎人</v>
      </c>
      <c r="F137" s="10">
        <f t="shared" si="13"/>
        <v>7</v>
      </c>
      <c r="G137" s="10" t="str">
        <f t="shared" si="15"/>
        <v>魔物猎人7</v>
      </c>
      <c r="H137" s="10" t="str">
        <f ca="1">IF(G137=Player&amp;ProfessionLV,COUNTIF(G$3:G137,Player&amp;ProfessionLV),"")</f>
        <v/>
      </c>
      <c r="I137" s="11" t="str">
        <f t="shared" si="16"/>
        <v>挂饰H15</v>
      </c>
      <c r="L137" s="11" t="str">
        <f t="shared" ca="1" si="17"/>
        <v/>
      </c>
    </row>
    <row r="138" spans="2:12" ht="14.25" x14ac:dyDescent="0.2">
      <c r="B138" s="19" t="s">
        <v>1167</v>
      </c>
      <c r="C138" s="10">
        <f t="shared" si="18"/>
        <v>155</v>
      </c>
      <c r="D138" s="10" t="s">
        <v>1327</v>
      </c>
      <c r="E138" s="50" t="str">
        <f t="shared" si="11"/>
        <v>海贼</v>
      </c>
      <c r="F138" s="10">
        <f t="shared" si="13"/>
        <v>7</v>
      </c>
      <c r="G138" s="10" t="str">
        <f t="shared" si="15"/>
        <v>海贼7</v>
      </c>
      <c r="H138" s="10" t="str">
        <f ca="1">IF(G138=Player&amp;ProfessionLV,COUNTIF(G$3:G138,Player&amp;ProfessionLV),"")</f>
        <v/>
      </c>
      <c r="I138" s="11" t="str">
        <f t="shared" si="16"/>
        <v>挂饰H16</v>
      </c>
      <c r="L138" s="11" t="str">
        <f t="shared" ca="1" si="17"/>
        <v/>
      </c>
    </row>
    <row r="139" spans="2:12" ht="14.25" x14ac:dyDescent="0.2">
      <c r="B139" s="19" t="s">
        <v>1168</v>
      </c>
      <c r="C139" s="10">
        <f t="shared" si="18"/>
        <v>156</v>
      </c>
      <c r="D139" s="10" t="s">
        <v>1328</v>
      </c>
      <c r="E139" s="50" t="str">
        <f t="shared" si="11"/>
        <v>超级明星</v>
      </c>
      <c r="F139" s="10">
        <f t="shared" si="13"/>
        <v>7</v>
      </c>
      <c r="G139" s="10" t="str">
        <f t="shared" si="15"/>
        <v>超级明星7</v>
      </c>
      <c r="H139" s="10" t="str">
        <f ca="1">IF(G139=Player&amp;ProfessionLV,COUNTIF(G$3:G139,Player&amp;ProfessionLV),"")</f>
        <v/>
      </c>
      <c r="I139" s="11" t="str">
        <f t="shared" si="16"/>
        <v>挂饰H17</v>
      </c>
      <c r="L139" s="11" t="str">
        <f t="shared" ca="1" si="17"/>
        <v/>
      </c>
    </row>
    <row r="140" spans="2:12" ht="14.25" x14ac:dyDescent="0.2">
      <c r="B140" s="19" t="s">
        <v>1169</v>
      </c>
      <c r="C140" s="10">
        <f t="shared" si="18"/>
        <v>157</v>
      </c>
      <c r="D140" s="10" t="s">
        <v>1329</v>
      </c>
      <c r="E140" s="50" t="str">
        <f t="shared" si="11"/>
        <v>天地雷鳴士</v>
      </c>
      <c r="F140" s="10">
        <f t="shared" si="13"/>
        <v>7</v>
      </c>
      <c r="G140" s="10" t="str">
        <f t="shared" si="15"/>
        <v>天地雷鳴士7</v>
      </c>
      <c r="H140" s="10" t="str">
        <f ca="1">IF(G140=Player&amp;ProfessionLV,COUNTIF(G$3:G140,Player&amp;ProfessionLV),"")</f>
        <v/>
      </c>
      <c r="I140" s="11" t="str">
        <f t="shared" si="16"/>
        <v>挂饰H18</v>
      </c>
      <c r="L140" s="11" t="str">
        <f t="shared" ca="1" si="17"/>
        <v/>
      </c>
    </row>
    <row r="141" spans="2:12" ht="14.25" x14ac:dyDescent="0.2">
      <c r="B141" s="19" t="s">
        <v>1170</v>
      </c>
      <c r="C141" s="10">
        <f t="shared" si="18"/>
        <v>158</v>
      </c>
      <c r="D141" s="10" t="s">
        <v>1330</v>
      </c>
      <c r="E141" s="50" t="str">
        <f t="shared" si="11"/>
        <v>神之手</v>
      </c>
      <c r="F141" s="10">
        <f t="shared" si="13"/>
        <v>7</v>
      </c>
      <c r="G141" s="10" t="str">
        <f t="shared" si="15"/>
        <v>神之手7</v>
      </c>
      <c r="H141" s="10" t="str">
        <f ca="1">IF(G141=Player&amp;ProfessionLV,COUNTIF(G$3:G141,Player&amp;ProfessionLV),"")</f>
        <v/>
      </c>
      <c r="I141" s="11" t="str">
        <f t="shared" si="16"/>
        <v>挂饰H19</v>
      </c>
      <c r="L141" s="11" t="str">
        <f t="shared" ca="1" si="17"/>
        <v/>
      </c>
    </row>
    <row r="142" spans="2:12" ht="14.25" x14ac:dyDescent="0.2">
      <c r="B142" s="19" t="s">
        <v>1171</v>
      </c>
      <c r="C142" s="10">
        <f t="shared" si="18"/>
        <v>159</v>
      </c>
      <c r="D142" s="10" t="s">
        <v>1331</v>
      </c>
      <c r="E142" s="50" t="str">
        <f t="shared" si="11"/>
        <v>勇者</v>
      </c>
      <c r="F142" s="10">
        <f t="shared" si="13"/>
        <v>7</v>
      </c>
      <c r="G142" s="10" t="str">
        <f t="shared" si="15"/>
        <v>勇者7</v>
      </c>
      <c r="H142" s="10" t="str">
        <f ca="1">IF(G142=Player&amp;ProfessionLV,COUNTIF(G$3:G142,Player&amp;ProfessionLV),"")</f>
        <v/>
      </c>
      <c r="I142" s="11" t="str">
        <f t="shared" si="16"/>
        <v>挂饰H20</v>
      </c>
      <c r="L142" s="11" t="str">
        <f t="shared" ca="1" si="17"/>
        <v/>
      </c>
    </row>
    <row r="143" spans="2:12" ht="14.25" x14ac:dyDescent="0.2">
      <c r="B143" s="19" t="s">
        <v>1172</v>
      </c>
      <c r="C143" s="10">
        <f t="shared" si="18"/>
        <v>160</v>
      </c>
      <c r="D143" s="10" t="s">
        <v>1332</v>
      </c>
      <c r="E143" s="50" t="str">
        <f t="shared" si="11"/>
        <v>战士</v>
      </c>
      <c r="F143" s="10">
        <f t="shared" si="13"/>
        <v>8</v>
      </c>
      <c r="G143" s="10" t="str">
        <f t="shared" si="15"/>
        <v>战士8</v>
      </c>
      <c r="H143" s="10" t="str">
        <f ca="1">IF(G143=Player&amp;ProfessionLV,COUNTIF(G$3:G143,Player&amp;ProfessionLV),"")</f>
        <v/>
      </c>
      <c r="I143" s="11" t="str">
        <f t="shared" si="16"/>
        <v>挂饰H21</v>
      </c>
      <c r="L143" s="11" t="str">
        <f t="shared" ca="1" si="17"/>
        <v/>
      </c>
    </row>
    <row r="144" spans="2:12" ht="14.25" x14ac:dyDescent="0.2">
      <c r="B144" s="19" t="s">
        <v>1173</v>
      </c>
      <c r="C144" s="10">
        <f t="shared" si="18"/>
        <v>161</v>
      </c>
      <c r="D144" s="10" t="s">
        <v>1333</v>
      </c>
      <c r="E144" s="50" t="str">
        <f t="shared" si="11"/>
        <v>武斗家</v>
      </c>
      <c r="F144" s="10">
        <f t="shared" si="13"/>
        <v>8</v>
      </c>
      <c r="G144" s="10" t="str">
        <f t="shared" si="15"/>
        <v>武斗家8</v>
      </c>
      <c r="H144" s="10" t="str">
        <f ca="1">IF(G144=Player&amp;ProfessionLV,COUNTIF(G$3:G144,Player&amp;ProfessionLV),"")</f>
        <v/>
      </c>
      <c r="I144" s="11" t="str">
        <f t="shared" si="16"/>
        <v>挂饰H22</v>
      </c>
      <c r="L144" s="11" t="str">
        <f t="shared" ca="1" si="17"/>
        <v/>
      </c>
    </row>
    <row r="145" spans="2:12" ht="14.25" x14ac:dyDescent="0.2">
      <c r="B145" s="19" t="s">
        <v>1174</v>
      </c>
      <c r="C145" s="10">
        <f t="shared" si="18"/>
        <v>162</v>
      </c>
      <c r="D145" s="10" t="s">
        <v>1334</v>
      </c>
      <c r="E145" s="50" t="str">
        <f t="shared" si="11"/>
        <v>魔法师</v>
      </c>
      <c r="F145" s="10">
        <f t="shared" si="13"/>
        <v>8</v>
      </c>
      <c r="G145" s="10" t="str">
        <f t="shared" si="15"/>
        <v>魔法师8</v>
      </c>
      <c r="H145" s="10" t="str">
        <f ca="1">IF(G145=Player&amp;ProfessionLV,COUNTIF(G$3:G145,Player&amp;ProfessionLV),"")</f>
        <v/>
      </c>
      <c r="I145" s="11" t="str">
        <f t="shared" si="16"/>
        <v>挂饰H23</v>
      </c>
      <c r="L145" s="11" t="str">
        <f t="shared" ca="1" si="17"/>
        <v/>
      </c>
    </row>
    <row r="146" spans="2:12" ht="14.25" x14ac:dyDescent="0.2">
      <c r="B146" s="19" t="s">
        <v>1175</v>
      </c>
      <c r="C146" s="10">
        <f t="shared" si="18"/>
        <v>163</v>
      </c>
      <c r="D146" s="10" t="s">
        <v>1335</v>
      </c>
      <c r="E146" s="50" t="str">
        <f t="shared" si="11"/>
        <v>僧侣</v>
      </c>
      <c r="F146" s="10">
        <f t="shared" si="13"/>
        <v>8</v>
      </c>
      <c r="G146" s="10" t="str">
        <f t="shared" si="15"/>
        <v>僧侣8</v>
      </c>
      <c r="H146" s="10" t="str">
        <f ca="1">IF(G146=Player&amp;ProfessionLV,COUNTIF(G$3:G146,Player&amp;ProfessionLV),"")</f>
        <v/>
      </c>
      <c r="I146" s="11" t="str">
        <f t="shared" si="16"/>
        <v>挂饰H24</v>
      </c>
      <c r="L146" s="11" t="str">
        <f t="shared" ca="1" si="17"/>
        <v/>
      </c>
    </row>
    <row r="147" spans="2:12" ht="14.25" x14ac:dyDescent="0.2">
      <c r="B147" s="19" t="s">
        <v>1176</v>
      </c>
      <c r="C147" s="10">
        <f t="shared" si="18"/>
        <v>164</v>
      </c>
      <c r="D147" s="10" t="s">
        <v>1336</v>
      </c>
      <c r="E147" s="50" t="str">
        <f t="shared" si="11"/>
        <v>舞师</v>
      </c>
      <c r="F147" s="10">
        <f t="shared" si="13"/>
        <v>8</v>
      </c>
      <c r="G147" s="10" t="str">
        <f t="shared" si="15"/>
        <v>舞师8</v>
      </c>
      <c r="H147" s="10" t="str">
        <f ca="1">IF(G147=Player&amp;ProfessionLV,COUNTIF(G$3:G147,Player&amp;ProfessionLV),"")</f>
        <v/>
      </c>
      <c r="I147" s="11" t="str">
        <f t="shared" si="16"/>
        <v>挂饰H25</v>
      </c>
      <c r="L147" s="11" t="str">
        <f t="shared" ca="1" si="17"/>
        <v/>
      </c>
    </row>
    <row r="148" spans="2:12" ht="14.25" x14ac:dyDescent="0.2">
      <c r="B148" s="19" t="s">
        <v>1177</v>
      </c>
      <c r="C148" s="10">
        <f t="shared" si="18"/>
        <v>165</v>
      </c>
      <c r="D148" s="10" t="s">
        <v>1337</v>
      </c>
      <c r="E148" s="50" t="str">
        <f t="shared" si="11"/>
        <v>盗贼</v>
      </c>
      <c r="F148" s="10">
        <f t="shared" si="13"/>
        <v>8</v>
      </c>
      <c r="G148" s="10" t="str">
        <f t="shared" si="15"/>
        <v>盗贼8</v>
      </c>
      <c r="H148" s="10" t="str">
        <f ca="1">IF(G148=Player&amp;ProfessionLV,COUNTIF(G$3:G148,Player&amp;ProfessionLV),"")</f>
        <v/>
      </c>
      <c r="I148" s="11" t="str">
        <f t="shared" si="16"/>
        <v>挂饰H26</v>
      </c>
      <c r="L148" s="11" t="str">
        <f t="shared" ca="1" si="17"/>
        <v/>
      </c>
    </row>
    <row r="149" spans="2:12" ht="14.25" x14ac:dyDescent="0.2">
      <c r="B149" s="19" t="s">
        <v>1178</v>
      </c>
      <c r="C149" s="10">
        <f t="shared" si="18"/>
        <v>166</v>
      </c>
      <c r="D149" s="10" t="s">
        <v>1338</v>
      </c>
      <c r="E149" s="50" t="str">
        <f t="shared" si="11"/>
        <v>养羊师</v>
      </c>
      <c r="F149" s="10">
        <f t="shared" si="13"/>
        <v>8</v>
      </c>
      <c r="G149" s="10" t="str">
        <f t="shared" si="15"/>
        <v>养羊师8</v>
      </c>
      <c r="H149" s="10" t="str">
        <f ca="1">IF(G149=Player&amp;ProfessionLV,COUNTIF(G$3:G149,Player&amp;ProfessionLV),"")</f>
        <v/>
      </c>
      <c r="I149" s="11" t="str">
        <f t="shared" si="16"/>
        <v>挂饰H27</v>
      </c>
      <c r="L149" s="11" t="str">
        <f t="shared" ca="1" si="17"/>
        <v/>
      </c>
    </row>
    <row r="150" spans="2:12" ht="14.25" x14ac:dyDescent="0.2">
      <c r="B150" s="19" t="s">
        <v>1179</v>
      </c>
      <c r="C150" s="10">
        <f t="shared" si="18"/>
        <v>167</v>
      </c>
      <c r="D150" s="10" t="s">
        <v>1339</v>
      </c>
      <c r="E150" s="50" t="str">
        <f t="shared" si="11"/>
        <v>吟游诗人</v>
      </c>
      <c r="F150" s="10">
        <f t="shared" si="13"/>
        <v>8</v>
      </c>
      <c r="G150" s="10" t="str">
        <f t="shared" si="15"/>
        <v>吟游诗人8</v>
      </c>
      <c r="H150" s="10" t="str">
        <f ca="1">IF(G150=Player&amp;ProfessionLV,COUNTIF(G$3:G150,Player&amp;ProfessionLV),"")</f>
        <v/>
      </c>
      <c r="I150" s="11" t="str">
        <f t="shared" si="16"/>
        <v>挂饰H28</v>
      </c>
      <c r="L150" s="11" t="str">
        <f t="shared" ca="1" si="17"/>
        <v/>
      </c>
    </row>
    <row r="151" spans="2:12" ht="14.25" x14ac:dyDescent="0.2">
      <c r="B151" s="19" t="s">
        <v>1180</v>
      </c>
      <c r="C151" s="10">
        <f t="shared" si="18"/>
        <v>168</v>
      </c>
      <c r="D151" s="10" t="s">
        <v>1340</v>
      </c>
      <c r="E151" s="50" t="str">
        <f t="shared" si="11"/>
        <v>滑稽师</v>
      </c>
      <c r="F151" s="10">
        <f t="shared" si="13"/>
        <v>8</v>
      </c>
      <c r="G151" s="10" t="str">
        <f t="shared" si="15"/>
        <v>滑稽师8</v>
      </c>
      <c r="H151" s="10" t="str">
        <f ca="1">IF(G151=Player&amp;ProfessionLV,COUNTIF(G$3:G151,Player&amp;ProfessionLV),"")</f>
        <v/>
      </c>
      <c r="I151" s="11" t="str">
        <f t="shared" si="16"/>
        <v>挂饰H29</v>
      </c>
      <c r="L151" s="11" t="str">
        <f t="shared" ca="1" si="17"/>
        <v/>
      </c>
    </row>
    <row r="152" spans="2:12" ht="14.25" x14ac:dyDescent="0.2">
      <c r="B152" s="19" t="s">
        <v>1181</v>
      </c>
      <c r="C152" s="10">
        <f t="shared" si="18"/>
        <v>169</v>
      </c>
      <c r="D152" s="10" t="s">
        <v>1341</v>
      </c>
      <c r="E152" s="50" t="str">
        <f t="shared" ref="E152:E162" si="19">E132</f>
        <v>水手</v>
      </c>
      <c r="F152" s="10">
        <f t="shared" si="13"/>
        <v>8</v>
      </c>
      <c r="G152" s="10" t="str">
        <f t="shared" si="15"/>
        <v>水手8</v>
      </c>
      <c r="H152" s="10" t="str">
        <f ca="1">IF(G152=Player&amp;ProfessionLV,COUNTIF(G$3:G152,Player&amp;ProfessionLV),"")</f>
        <v/>
      </c>
      <c r="I152" s="11" t="str">
        <f t="shared" si="16"/>
        <v>挂饰H30</v>
      </c>
      <c r="L152" s="11" t="str">
        <f t="shared" ca="1" si="17"/>
        <v/>
      </c>
    </row>
    <row r="153" spans="2:12" ht="14.25" x14ac:dyDescent="0.2">
      <c r="B153" s="19" t="s">
        <v>1182</v>
      </c>
      <c r="C153" s="10">
        <f t="shared" si="18"/>
        <v>170</v>
      </c>
      <c r="D153" s="10" t="s">
        <v>1342</v>
      </c>
      <c r="E153" s="50" t="str">
        <f t="shared" si="19"/>
        <v>战斗大师</v>
      </c>
      <c r="F153" s="10">
        <f t="shared" si="13"/>
        <v>8</v>
      </c>
      <c r="G153" s="10" t="str">
        <f t="shared" si="15"/>
        <v>战斗大师8</v>
      </c>
      <c r="H153" s="10" t="str">
        <f ca="1">IF(G153=Player&amp;ProfessionLV,COUNTIF(G$3:G153,Player&amp;ProfessionLV),"")</f>
        <v/>
      </c>
      <c r="I153" s="11" t="str">
        <f t="shared" si="16"/>
        <v>挂饰H31</v>
      </c>
      <c r="L153" s="11" t="str">
        <f t="shared" ca="1" si="17"/>
        <v/>
      </c>
    </row>
    <row r="154" spans="2:12" ht="14.25" x14ac:dyDescent="0.2">
      <c r="B154" s="19" t="s">
        <v>1183</v>
      </c>
      <c r="C154" s="10">
        <f t="shared" si="18"/>
        <v>171</v>
      </c>
      <c r="D154" s="10" t="s">
        <v>1343</v>
      </c>
      <c r="E154" s="50" t="str">
        <f t="shared" si="19"/>
        <v>魔法战士</v>
      </c>
      <c r="F154" s="10">
        <f t="shared" si="13"/>
        <v>8</v>
      </c>
      <c r="G154" s="10" t="str">
        <f t="shared" si="15"/>
        <v>魔法战士8</v>
      </c>
      <c r="H154" s="10" t="str">
        <f ca="1">IF(G154=Player&amp;ProfessionLV,COUNTIF(G$3:G154,Player&amp;ProfessionLV),"")</f>
        <v/>
      </c>
      <c r="I154" s="11" t="str">
        <f t="shared" si="16"/>
        <v>挂饰H32</v>
      </c>
      <c r="L154" s="11" t="str">
        <f t="shared" ca="1" si="17"/>
        <v/>
      </c>
    </row>
    <row r="155" spans="2:12" ht="14.25" x14ac:dyDescent="0.2">
      <c r="B155" s="19" t="s">
        <v>1184</v>
      </c>
      <c r="C155" s="10">
        <f t="shared" si="18"/>
        <v>172</v>
      </c>
      <c r="D155" s="10" t="s">
        <v>1344</v>
      </c>
      <c r="E155" s="50" t="str">
        <f t="shared" si="19"/>
        <v>圣骑士</v>
      </c>
      <c r="F155" s="10">
        <f t="shared" si="13"/>
        <v>8</v>
      </c>
      <c r="G155" s="10" t="str">
        <f t="shared" si="15"/>
        <v>圣骑士8</v>
      </c>
      <c r="H155" s="10" t="str">
        <f ca="1">IF(G155=Player&amp;ProfessionLV,COUNTIF(G$3:G155,Player&amp;ProfessionLV),"")</f>
        <v/>
      </c>
      <c r="I155" s="11" t="str">
        <f t="shared" si="16"/>
        <v>挂饰H33</v>
      </c>
      <c r="L155" s="11" t="str">
        <f t="shared" ca="1" si="17"/>
        <v/>
      </c>
    </row>
    <row r="156" spans="2:12" ht="14.25" x14ac:dyDescent="0.2">
      <c r="B156" s="19" t="s">
        <v>1185</v>
      </c>
      <c r="C156" s="10">
        <f t="shared" si="18"/>
        <v>173</v>
      </c>
      <c r="D156" s="10" t="s">
        <v>1345</v>
      </c>
      <c r="E156" s="50" t="str">
        <f t="shared" si="19"/>
        <v>贤者</v>
      </c>
      <c r="F156" s="10">
        <f t="shared" si="13"/>
        <v>8</v>
      </c>
      <c r="G156" s="10" t="str">
        <f t="shared" si="15"/>
        <v>贤者8</v>
      </c>
      <c r="H156" s="10" t="str">
        <f ca="1">IF(G156=Player&amp;ProfessionLV,COUNTIF(G$3:G156,Player&amp;ProfessionLV),"")</f>
        <v/>
      </c>
      <c r="I156" s="11" t="str">
        <f t="shared" si="16"/>
        <v>挂饰H34</v>
      </c>
    </row>
    <row r="157" spans="2:12" ht="14.25" x14ac:dyDescent="0.2">
      <c r="B157" s="19" t="s">
        <v>1186</v>
      </c>
      <c r="C157" s="10">
        <f t="shared" si="18"/>
        <v>174</v>
      </c>
      <c r="D157" s="10" t="s">
        <v>1346</v>
      </c>
      <c r="E157" s="50" t="str">
        <f t="shared" si="19"/>
        <v>魔物猎人</v>
      </c>
      <c r="F157" s="10">
        <f t="shared" si="13"/>
        <v>8</v>
      </c>
      <c r="G157" s="10" t="str">
        <f t="shared" si="15"/>
        <v>魔物猎人8</v>
      </c>
      <c r="H157" s="10" t="str">
        <f ca="1">IF(G157=Player&amp;ProfessionLV,COUNTIF(G$3:G157,Player&amp;ProfessionLV),"")</f>
        <v/>
      </c>
      <c r="I157" s="11" t="str">
        <f t="shared" si="16"/>
        <v>挂饰H35</v>
      </c>
    </row>
    <row r="158" spans="2:12" ht="14.25" x14ac:dyDescent="0.2">
      <c r="B158" s="19" t="s">
        <v>1187</v>
      </c>
      <c r="C158" s="10">
        <f t="shared" si="18"/>
        <v>175</v>
      </c>
      <c r="D158" s="10" t="s">
        <v>1347</v>
      </c>
      <c r="E158" s="50" t="str">
        <f t="shared" si="19"/>
        <v>海贼</v>
      </c>
      <c r="F158" s="10">
        <f t="shared" si="13"/>
        <v>8</v>
      </c>
      <c r="G158" s="10" t="str">
        <f t="shared" si="15"/>
        <v>海贼8</v>
      </c>
      <c r="H158" s="10" t="str">
        <f ca="1">IF(G158=Player&amp;ProfessionLV,COUNTIF(G$3:G158,Player&amp;ProfessionLV),"")</f>
        <v/>
      </c>
      <c r="I158" s="11" t="str">
        <f t="shared" si="16"/>
        <v>挂饰H36</v>
      </c>
    </row>
    <row r="159" spans="2:12" ht="14.25" x14ac:dyDescent="0.2">
      <c r="B159" s="19" t="s">
        <v>1188</v>
      </c>
      <c r="C159" s="10">
        <f t="shared" si="18"/>
        <v>176</v>
      </c>
      <c r="D159" s="10" t="s">
        <v>1348</v>
      </c>
      <c r="E159" s="50" t="str">
        <f t="shared" si="19"/>
        <v>超级明星</v>
      </c>
      <c r="F159" s="10">
        <f t="shared" si="13"/>
        <v>8</v>
      </c>
      <c r="G159" s="10" t="str">
        <f t="shared" si="15"/>
        <v>超级明星8</v>
      </c>
      <c r="H159" s="10" t="str">
        <f ca="1">IF(G159=Player&amp;ProfessionLV,COUNTIF(G$3:G159,Player&amp;ProfessionLV),"")</f>
        <v/>
      </c>
      <c r="I159" s="11" t="str">
        <f t="shared" si="16"/>
        <v>挂饰H37</v>
      </c>
    </row>
    <row r="160" spans="2:12" ht="14.25" x14ac:dyDescent="0.2">
      <c r="B160" s="19" t="s">
        <v>1189</v>
      </c>
      <c r="C160" s="10">
        <f t="shared" si="18"/>
        <v>177</v>
      </c>
      <c r="D160" s="10" t="s">
        <v>1349</v>
      </c>
      <c r="E160" s="50" t="str">
        <f t="shared" si="19"/>
        <v>天地雷鳴士</v>
      </c>
      <c r="F160" s="10">
        <f t="shared" ref="F160:F162" si="20">F140+1</f>
        <v>8</v>
      </c>
      <c r="G160" s="10" t="str">
        <f t="shared" si="15"/>
        <v>天地雷鳴士8</v>
      </c>
      <c r="H160" s="10" t="str">
        <f ca="1">IF(G160=Player&amp;ProfessionLV,COUNTIF(G$3:G160,Player&amp;ProfessionLV),"")</f>
        <v/>
      </c>
      <c r="I160" s="11" t="str">
        <f t="shared" si="16"/>
        <v>挂饰H38</v>
      </c>
    </row>
    <row r="161" spans="2:9" ht="14.25" x14ac:dyDescent="0.2">
      <c r="B161" s="19" t="s">
        <v>1190</v>
      </c>
      <c r="C161" s="10">
        <f t="shared" si="18"/>
        <v>178</v>
      </c>
      <c r="D161" s="10" t="s">
        <v>1350</v>
      </c>
      <c r="E161" s="50" t="str">
        <f t="shared" si="19"/>
        <v>神之手</v>
      </c>
      <c r="F161" s="10">
        <f t="shared" si="20"/>
        <v>8</v>
      </c>
      <c r="G161" s="10" t="str">
        <f t="shared" si="15"/>
        <v>神之手8</v>
      </c>
      <c r="H161" s="10" t="str">
        <f ca="1">IF(G161=Player&amp;ProfessionLV,COUNTIF(G$3:G161,Player&amp;ProfessionLV),"")</f>
        <v/>
      </c>
      <c r="I161" s="11" t="str">
        <f t="shared" si="16"/>
        <v>挂饰H39</v>
      </c>
    </row>
    <row r="162" spans="2:9" ht="15" thickBot="1" x14ac:dyDescent="0.25">
      <c r="B162" s="20" t="s">
        <v>1191</v>
      </c>
      <c r="C162" s="10">
        <f t="shared" si="18"/>
        <v>179</v>
      </c>
      <c r="D162" s="10" t="s">
        <v>1351</v>
      </c>
      <c r="E162" s="51" t="str">
        <f t="shared" si="19"/>
        <v>勇者</v>
      </c>
      <c r="F162" s="13">
        <f t="shared" si="20"/>
        <v>8</v>
      </c>
      <c r="G162" s="13" t="str">
        <f t="shared" si="15"/>
        <v>勇者8</v>
      </c>
      <c r="H162" s="13" t="str">
        <f ca="1">IF(G162=Player&amp;ProfessionLV,COUNTIF(G$3:G162,Player&amp;ProfessionLV),"")</f>
        <v/>
      </c>
      <c r="I162" s="14" t="str">
        <f t="shared" si="16"/>
        <v>挂饰H40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M427"/>
  <sheetViews>
    <sheetView workbookViewId="0">
      <selection activeCell="E7" sqref="E7"/>
    </sheetView>
  </sheetViews>
  <sheetFormatPr defaultRowHeight="12.75" x14ac:dyDescent="0.2"/>
  <cols>
    <col min="1" max="1" width="9" style="1"/>
    <col min="2" max="2" width="13.375" style="1" customWidth="1"/>
    <col min="3" max="4" width="13.25" style="1" customWidth="1"/>
    <col min="5" max="5" width="10.875" style="1" customWidth="1"/>
    <col min="6" max="6" width="11.875" style="1" customWidth="1"/>
    <col min="7" max="9" width="9" style="1"/>
    <col min="10" max="10" width="12" style="1" customWidth="1"/>
    <col min="11" max="11" width="29.5" style="1" customWidth="1"/>
    <col min="12" max="12" width="9" style="1" customWidth="1"/>
    <col min="13" max="16384" width="9" style="1"/>
  </cols>
  <sheetData>
    <row r="1" spans="2:13" ht="13.5" thickBot="1" x14ac:dyDescent="0.25"/>
    <row r="2" spans="2:13" x14ac:dyDescent="0.2">
      <c r="B2" s="44" t="s">
        <v>1390</v>
      </c>
      <c r="C2" s="44" t="s">
        <v>1391</v>
      </c>
      <c r="D2" s="44"/>
      <c r="J2" s="21" t="s">
        <v>1392</v>
      </c>
      <c r="K2" s="7" t="s">
        <v>1393</v>
      </c>
      <c r="L2" s="18" t="s">
        <v>1353</v>
      </c>
      <c r="M2" s="1">
        <f ca="1">COUNTBLANK(bufflist)</f>
        <v>44</v>
      </c>
    </row>
    <row r="3" spans="2:13" x14ac:dyDescent="0.2">
      <c r="B3" s="1" t="s">
        <v>697</v>
      </c>
      <c r="C3" s="1" t="s">
        <v>1394</v>
      </c>
      <c r="D3" s="1" t="b">
        <f ca="1">IF(OR(B3=weaponshowbuff,B3=drop1showbuff),TRUE,FALSE)</f>
        <v>0</v>
      </c>
      <c r="E3" s="1" t="str">
        <f ca="1">IF(D3,COUNTIFS(D$3:D3,TRUE),"")</f>
        <v/>
      </c>
      <c r="F3" s="1" t="str">
        <f>C3</f>
        <v>附带1点火属性</v>
      </c>
      <c r="J3" s="19">
        <v>1</v>
      </c>
      <c r="K3" s="10" t="str">
        <f t="shared" ref="K3:K34" ca="1" si="0">IF(ISNA(VLOOKUP(J3,bufftotal,2,FALSE)),"",VLOOKUP(J3,bufftotal,2,FALSE))</f>
        <v>附带3点火属性</v>
      </c>
      <c r="L3" s="11" t="b">
        <f ca="1">IF(武器列表!L4="",TRUE,FALSE)</f>
        <v>0</v>
      </c>
    </row>
    <row r="4" spans="2:13" x14ac:dyDescent="0.2">
      <c r="B4" s="1" t="str">
        <f>B3</f>
        <v>武器A1</v>
      </c>
      <c r="C4" s="1" t="s">
        <v>1395</v>
      </c>
      <c r="D4" s="1" t="b">
        <f ca="1">IF(OR(B4=weaponshowbuff,B4=drop1showbuff),TRUE,FALSE)</f>
        <v>0</v>
      </c>
      <c r="E4" s="1" t="str">
        <f ca="1">IF(D4,COUNTIFS(D$3:D4,TRUE),"")</f>
        <v/>
      </c>
      <c r="F4" s="1" t="str">
        <f t="shared" ref="F4:F67" si="1">C4</f>
        <v>附带1点暗属性</v>
      </c>
      <c r="J4" s="19">
        <v>2</v>
      </c>
      <c r="K4" s="10" t="str">
        <f t="shared" ca="1" si="0"/>
        <v>附带3点暗属性</v>
      </c>
      <c r="L4" s="11" t="b">
        <f ca="1">IF(武器列表!L5="",TRUE,FALSE)</f>
        <v>0</v>
      </c>
    </row>
    <row r="5" spans="2:13" ht="14.25" x14ac:dyDescent="0.2">
      <c r="B5" s="1" t="s">
        <v>682</v>
      </c>
      <c r="C5" s="1" t="s">
        <v>1357</v>
      </c>
      <c r="D5" s="1" t="b">
        <f ca="1">IF(OR(B5=weaponshowbuff,B5=drop1showbuff),TRUE,FALSE)</f>
        <v>0</v>
      </c>
      <c r="E5" s="1" t="str">
        <f ca="1">IF(D5,COUNTIFS(D$3:D5,TRUE),"")</f>
        <v/>
      </c>
      <c r="F5" s="1" t="str">
        <f t="shared" si="1"/>
        <v>附带2点火属性</v>
      </c>
      <c r="J5" s="19">
        <v>3</v>
      </c>
      <c r="K5" s="10" t="str">
        <f t="shared" ca="1" si="0"/>
        <v>附带9点火属性</v>
      </c>
      <c r="L5" s="11" t="b">
        <f ca="1">IF(武器列表!L6="",TRUE,FALSE)</f>
        <v>0</v>
      </c>
    </row>
    <row r="6" spans="2:13" x14ac:dyDescent="0.2">
      <c r="B6" s="1" t="str">
        <f t="shared" ref="B6" si="2">B5</f>
        <v>武器A2</v>
      </c>
      <c r="C6" s="1" t="s">
        <v>1358</v>
      </c>
      <c r="D6" s="1" t="b">
        <f ca="1">IF(OR(B6=weaponshowbuff,B6=drop1showbuff),TRUE,FALSE)</f>
        <v>0</v>
      </c>
      <c r="E6" s="1" t="str">
        <f ca="1">IF(D6,COUNTIFS(D$3:D6,TRUE),"")</f>
        <v/>
      </c>
      <c r="F6" s="1" t="str">
        <f t="shared" si="1"/>
        <v>附带2点暗属性</v>
      </c>
      <c r="J6" s="19">
        <v>4</v>
      </c>
      <c r="K6" s="10" t="str">
        <f t="shared" ca="1" si="0"/>
        <v>附带9点暗属性</v>
      </c>
      <c r="L6" s="11" t="b">
        <f ca="1">IF(武器列表!L7="",TRUE,FALSE)</f>
        <v>0</v>
      </c>
    </row>
    <row r="7" spans="2:13" ht="14.25" x14ac:dyDescent="0.2">
      <c r="B7" s="1" t="s">
        <v>683</v>
      </c>
      <c r="C7" s="1" t="s">
        <v>1359</v>
      </c>
      <c r="D7" s="1" t="b">
        <f ca="1">IF(OR(B7=weaponshowbuff,B7=drop1showbuff),TRUE,FALSE)</f>
        <v>1</v>
      </c>
      <c r="E7" s="1">
        <f ca="1">IF(D7,COUNTIFS(D$3:D7,TRUE),"")</f>
        <v>1</v>
      </c>
      <c r="F7" s="1" t="str">
        <f t="shared" si="1"/>
        <v>附带3点火属性</v>
      </c>
      <c r="J7" s="19">
        <v>5</v>
      </c>
      <c r="K7" s="10" t="str">
        <f t="shared" ca="1" si="0"/>
        <v>增加5点命中</v>
      </c>
      <c r="L7" s="11" t="b">
        <f ca="1">IF(武器列表!L8="",TRUE,FALSE)</f>
        <v>0</v>
      </c>
    </row>
    <row r="8" spans="2:13" x14ac:dyDescent="0.2">
      <c r="B8" s="1" t="str">
        <f t="shared" ref="B8" si="3">B7</f>
        <v>武器A3</v>
      </c>
      <c r="C8" s="1" t="s">
        <v>1360</v>
      </c>
      <c r="D8" s="1" t="b">
        <f ca="1">IF(OR(B8=weaponshowbuff,B8=drop1showbuff),TRUE,FALSE)</f>
        <v>1</v>
      </c>
      <c r="E8" s="1">
        <f ca="1">IF(D8,COUNTIFS(D$3:D8,TRUE),"")</f>
        <v>2</v>
      </c>
      <c r="F8" s="1" t="str">
        <f t="shared" si="1"/>
        <v>附带3点暗属性</v>
      </c>
      <c r="J8" s="19">
        <v>6</v>
      </c>
      <c r="K8" s="10" t="str">
        <f t="shared" ca="1" si="0"/>
        <v>增加5点闪避</v>
      </c>
      <c r="L8" s="11" t="b">
        <f ca="1">IF(武器列表!L9="",TRUE,FALSE)</f>
        <v>0</v>
      </c>
    </row>
    <row r="9" spans="2:13" ht="14.25" x14ac:dyDescent="0.2">
      <c r="B9" s="1" t="s">
        <v>684</v>
      </c>
      <c r="C9" s="1" t="s">
        <v>1361</v>
      </c>
      <c r="D9" s="1" t="b">
        <f ca="1">IF(OR(B9=weaponshowbuff,B9=drop1showbuff),TRUE,FALSE)</f>
        <v>0</v>
      </c>
      <c r="E9" s="1" t="str">
        <f ca="1">IF(D9,COUNTIFS(D$3:D9,TRUE),"")</f>
        <v/>
      </c>
      <c r="F9" s="1" t="str">
        <f t="shared" si="1"/>
        <v>附带4点火属性</v>
      </c>
      <c r="J9" s="19">
        <v>7</v>
      </c>
      <c r="K9" s="10" t="str">
        <f t="shared" ca="1" si="0"/>
        <v/>
      </c>
      <c r="L9" s="11" t="b">
        <f ca="1">IF(武器列表!L10="",TRUE,FALSE)</f>
        <v>0</v>
      </c>
    </row>
    <row r="10" spans="2:13" x14ac:dyDescent="0.2">
      <c r="B10" s="1" t="str">
        <f t="shared" ref="B10" si="4">B9</f>
        <v>武器A4</v>
      </c>
      <c r="C10" s="1" t="s">
        <v>1362</v>
      </c>
      <c r="D10" s="1" t="b">
        <f ca="1">IF(OR(B10=weaponshowbuff,B10=drop1showbuff),TRUE,FALSE)</f>
        <v>0</v>
      </c>
      <c r="E10" s="1" t="str">
        <f ca="1">IF(D10,COUNTIFS(D$3:D10,TRUE),"")</f>
        <v/>
      </c>
      <c r="F10" s="1" t="str">
        <f t="shared" si="1"/>
        <v>附带4点暗属性</v>
      </c>
      <c r="J10" s="19">
        <v>8</v>
      </c>
      <c r="K10" s="10" t="str">
        <f t="shared" ca="1" si="0"/>
        <v/>
      </c>
      <c r="L10" s="11" t="b">
        <f ca="1">IF(武器列表!L11="",TRUE,FALSE)</f>
        <v>0</v>
      </c>
    </row>
    <row r="11" spans="2:13" ht="14.25" x14ac:dyDescent="0.2">
      <c r="B11" s="1" t="s">
        <v>685</v>
      </c>
      <c r="C11" s="1" t="s">
        <v>1363</v>
      </c>
      <c r="D11" s="1" t="b">
        <f ca="1">IF(OR(B11=weaponshowbuff,B11=drop1showbuff),TRUE,FALSE)</f>
        <v>0</v>
      </c>
      <c r="E11" s="1" t="str">
        <f ca="1">IF(D11,COUNTIFS(D$3:D11,TRUE),"")</f>
        <v/>
      </c>
      <c r="F11" s="1" t="str">
        <f t="shared" si="1"/>
        <v>附带5点火属性</v>
      </c>
      <c r="J11" s="19">
        <v>9</v>
      </c>
      <c r="K11" s="10" t="str">
        <f t="shared" ca="1" si="0"/>
        <v/>
      </c>
      <c r="L11" s="11" t="b">
        <f ca="1">IF(武器列表!L12="",TRUE,FALSE)</f>
        <v>0</v>
      </c>
    </row>
    <row r="12" spans="2:13" x14ac:dyDescent="0.2">
      <c r="B12" s="1" t="str">
        <f t="shared" ref="B12" si="5">B11</f>
        <v>武器A5</v>
      </c>
      <c r="C12" s="1" t="s">
        <v>1364</v>
      </c>
      <c r="D12" s="1" t="b">
        <f ca="1">IF(OR(B12=weaponshowbuff,B12=drop1showbuff),TRUE,FALSE)</f>
        <v>0</v>
      </c>
      <c r="E12" s="1" t="str">
        <f ca="1">IF(D12,COUNTIFS(D$3:D12,TRUE),"")</f>
        <v/>
      </c>
      <c r="F12" s="1" t="str">
        <f t="shared" si="1"/>
        <v>附带5点暗属性</v>
      </c>
      <c r="J12" s="19">
        <v>10</v>
      </c>
      <c r="K12" s="10" t="str">
        <f t="shared" ca="1" si="0"/>
        <v/>
      </c>
      <c r="L12" s="11" t="b">
        <f ca="1">IF(武器列表!L13="",TRUE,FALSE)</f>
        <v>1</v>
      </c>
    </row>
    <row r="13" spans="2:13" ht="14.25" x14ac:dyDescent="0.2">
      <c r="B13" s="1" t="s">
        <v>686</v>
      </c>
      <c r="C13" s="1" t="s">
        <v>1365</v>
      </c>
      <c r="D13" s="1" t="b">
        <f ca="1">IF(OR(B13=weaponshowbuff,B13=drop1showbuff),TRUE,FALSE)</f>
        <v>0</v>
      </c>
      <c r="E13" s="1" t="str">
        <f ca="1">IF(D13,COUNTIFS(D$3:D13,TRUE),"")</f>
        <v/>
      </c>
      <c r="F13" s="1" t="str">
        <f t="shared" si="1"/>
        <v>附带6点火属性</v>
      </c>
      <c r="J13" s="19">
        <v>11</v>
      </c>
      <c r="K13" s="10" t="str">
        <f t="shared" ca="1" si="0"/>
        <v/>
      </c>
      <c r="L13" s="11" t="b">
        <f ca="1">IF(武器列表!L14="",TRUE,FALSE)</f>
        <v>1</v>
      </c>
    </row>
    <row r="14" spans="2:13" x14ac:dyDescent="0.2">
      <c r="B14" s="1" t="str">
        <f t="shared" ref="B14" si="6">B13</f>
        <v>武器A6</v>
      </c>
      <c r="C14" s="1" t="s">
        <v>1366</v>
      </c>
      <c r="D14" s="1" t="b">
        <f ca="1">IF(OR(B14=weaponshowbuff,B14=drop1showbuff),TRUE,FALSE)</f>
        <v>0</v>
      </c>
      <c r="E14" s="1" t="str">
        <f ca="1">IF(D14,COUNTIFS(D$3:D14,TRUE),"")</f>
        <v/>
      </c>
      <c r="F14" s="1" t="str">
        <f t="shared" si="1"/>
        <v>附带6点暗属性</v>
      </c>
      <c r="J14" s="19">
        <v>12</v>
      </c>
      <c r="K14" s="10" t="str">
        <f t="shared" ca="1" si="0"/>
        <v/>
      </c>
      <c r="L14" s="11" t="b">
        <f ca="1">IF(武器列表!L15="",TRUE,FALSE)</f>
        <v>1</v>
      </c>
    </row>
    <row r="15" spans="2:13" ht="14.25" x14ac:dyDescent="0.2">
      <c r="B15" s="1" t="s">
        <v>687</v>
      </c>
      <c r="C15" s="1" t="s">
        <v>1367</v>
      </c>
      <c r="D15" s="1" t="b">
        <f ca="1">IF(OR(B15=weaponshowbuff,B15=drop1showbuff),TRUE,FALSE)</f>
        <v>0</v>
      </c>
      <c r="E15" s="1" t="str">
        <f ca="1">IF(D15,COUNTIFS(D$3:D15,TRUE),"")</f>
        <v/>
      </c>
      <c r="F15" s="1" t="str">
        <f t="shared" si="1"/>
        <v>附带7点火属性</v>
      </c>
      <c r="J15" s="19">
        <v>13</v>
      </c>
      <c r="K15" s="10" t="str">
        <f t="shared" ca="1" si="0"/>
        <v/>
      </c>
      <c r="L15" s="11" t="b">
        <f ca="1">IF(武器列表!L16="",TRUE,FALSE)</f>
        <v>1</v>
      </c>
    </row>
    <row r="16" spans="2:13" x14ac:dyDescent="0.2">
      <c r="B16" s="1" t="str">
        <f t="shared" ref="B16" si="7">B15</f>
        <v>武器A7</v>
      </c>
      <c r="C16" s="1" t="s">
        <v>1368</v>
      </c>
      <c r="D16" s="1" t="b">
        <f ca="1">IF(OR(B16=weaponshowbuff,B16=drop1showbuff),TRUE,FALSE)</f>
        <v>0</v>
      </c>
      <c r="E16" s="1" t="str">
        <f ca="1">IF(D16,COUNTIFS(D$3:D16,TRUE),"")</f>
        <v/>
      </c>
      <c r="F16" s="1" t="str">
        <f t="shared" si="1"/>
        <v>附带7点暗属性</v>
      </c>
      <c r="J16" s="19">
        <v>14</v>
      </c>
      <c r="K16" s="10" t="str">
        <f t="shared" ca="1" si="0"/>
        <v/>
      </c>
      <c r="L16" s="11" t="b">
        <f ca="1">IF(武器列表!L17="",TRUE,FALSE)</f>
        <v>1</v>
      </c>
    </row>
    <row r="17" spans="2:12" ht="14.25" x14ac:dyDescent="0.2">
      <c r="B17" s="1" t="s">
        <v>682</v>
      </c>
      <c r="C17" s="1" t="s">
        <v>1369</v>
      </c>
      <c r="D17" s="1" t="b">
        <f ca="1">IF(OR(B17=weaponshowbuff,B17=drop1showbuff),TRUE,FALSE)</f>
        <v>0</v>
      </c>
      <c r="E17" s="1" t="str">
        <f ca="1">IF(D17,COUNTIFS(D$3:D17,TRUE),"")</f>
        <v/>
      </c>
      <c r="F17" s="1" t="str">
        <f t="shared" si="1"/>
        <v>附带8点火属性</v>
      </c>
      <c r="J17" s="19">
        <v>15</v>
      </c>
      <c r="K17" s="10" t="str">
        <f t="shared" ca="1" si="0"/>
        <v/>
      </c>
      <c r="L17" s="11" t="b">
        <f ca="1">IF(武器列表!L18="",TRUE,FALSE)</f>
        <v>1</v>
      </c>
    </row>
    <row r="18" spans="2:12" x14ac:dyDescent="0.2">
      <c r="B18" s="1" t="str">
        <f>B17</f>
        <v>武器A2</v>
      </c>
      <c r="C18" s="1" t="s">
        <v>1370</v>
      </c>
      <c r="D18" s="1" t="b">
        <f ca="1">IF(OR(B18=weaponshowbuff,B18=drop1showbuff),TRUE,FALSE)</f>
        <v>0</v>
      </c>
      <c r="E18" s="1" t="str">
        <f ca="1">IF(D18,COUNTIFS(D$3:D18,TRUE),"")</f>
        <v/>
      </c>
      <c r="F18" s="1" t="str">
        <f t="shared" si="1"/>
        <v>附带8点暗属性</v>
      </c>
      <c r="J18" s="19">
        <v>16</v>
      </c>
      <c r="K18" s="10" t="str">
        <f t="shared" ca="1" si="0"/>
        <v/>
      </c>
      <c r="L18" s="11" t="b">
        <f ca="1">IF(武器列表!L19="",TRUE,FALSE)</f>
        <v>1</v>
      </c>
    </row>
    <row r="19" spans="2:12" ht="14.25" x14ac:dyDescent="0.2">
      <c r="B19" s="1" t="s">
        <v>683</v>
      </c>
      <c r="C19" s="1" t="s">
        <v>1371</v>
      </c>
      <c r="D19" s="1" t="b">
        <f ca="1">IF(OR(B19=weaponshowbuff,B19=drop1showbuff),TRUE,FALSE)</f>
        <v>1</v>
      </c>
      <c r="E19" s="1">
        <f ca="1">IF(D19,COUNTIFS(D$3:D19,TRUE),"")</f>
        <v>3</v>
      </c>
      <c r="F19" s="1" t="str">
        <f t="shared" si="1"/>
        <v>附带9点火属性</v>
      </c>
      <c r="J19" s="19">
        <v>17</v>
      </c>
      <c r="K19" s="10" t="str">
        <f t="shared" ca="1" si="0"/>
        <v/>
      </c>
      <c r="L19" s="11" t="b">
        <f ca="1">IF(武器列表!L20="",TRUE,FALSE)</f>
        <v>1</v>
      </c>
    </row>
    <row r="20" spans="2:12" x14ac:dyDescent="0.2">
      <c r="B20" s="1" t="str">
        <f t="shared" ref="B20" si="8">B19</f>
        <v>武器A3</v>
      </c>
      <c r="C20" s="1" t="s">
        <v>1372</v>
      </c>
      <c r="D20" s="1" t="b">
        <f ca="1">IF(OR(B20=weaponshowbuff,B20=drop1showbuff),TRUE,FALSE)</f>
        <v>1</v>
      </c>
      <c r="E20" s="1">
        <f ca="1">IF(D20,COUNTIFS(D$3:D20,TRUE),"")</f>
        <v>4</v>
      </c>
      <c r="F20" s="1" t="str">
        <f t="shared" si="1"/>
        <v>附带9点暗属性</v>
      </c>
      <c r="J20" s="19">
        <v>18</v>
      </c>
      <c r="K20" s="10" t="str">
        <f t="shared" ca="1" si="0"/>
        <v/>
      </c>
      <c r="L20" s="11" t="b">
        <f ca="1">IF(武器列表!L21="",TRUE,FALSE)</f>
        <v>1</v>
      </c>
    </row>
    <row r="21" spans="2:12" ht="14.25" x14ac:dyDescent="0.2">
      <c r="B21" s="1" t="s">
        <v>684</v>
      </c>
      <c r="C21" s="1" t="s">
        <v>1373</v>
      </c>
      <c r="D21" s="1" t="b">
        <f ca="1">IF(OR(B21=weaponshowbuff,B21=drop1showbuff),TRUE,FALSE)</f>
        <v>0</v>
      </c>
      <c r="E21" s="1" t="str">
        <f ca="1">IF(D21,COUNTIFS(D$3:D21,TRUE),"")</f>
        <v/>
      </c>
      <c r="F21" s="1" t="str">
        <f t="shared" si="1"/>
        <v>附带10点火属性</v>
      </c>
      <c r="J21" s="19">
        <v>19</v>
      </c>
      <c r="K21" s="10" t="str">
        <f t="shared" ca="1" si="0"/>
        <v/>
      </c>
      <c r="L21" s="11" t="b">
        <f ca="1">IF(武器列表!L22="",TRUE,FALSE)</f>
        <v>1</v>
      </c>
    </row>
    <row r="22" spans="2:12" x14ac:dyDescent="0.2">
      <c r="B22" s="1" t="str">
        <f t="shared" ref="B22" si="9">B21</f>
        <v>武器A4</v>
      </c>
      <c r="C22" s="1" t="s">
        <v>1374</v>
      </c>
      <c r="D22" s="1" t="b">
        <f ca="1">IF(OR(B22=weaponshowbuff,B22=drop1showbuff),TRUE,FALSE)</f>
        <v>0</v>
      </c>
      <c r="E22" s="1" t="str">
        <f ca="1">IF(D22,COUNTIFS(D$3:D22,TRUE),"")</f>
        <v/>
      </c>
      <c r="F22" s="1" t="str">
        <f t="shared" si="1"/>
        <v>附带10点暗属性</v>
      </c>
      <c r="J22" s="19">
        <v>20</v>
      </c>
      <c r="K22" s="10" t="str">
        <f t="shared" ca="1" si="0"/>
        <v/>
      </c>
      <c r="L22" s="11" t="b">
        <f ca="1">IF(武器列表!L23="",TRUE,FALSE)</f>
        <v>1</v>
      </c>
    </row>
    <row r="23" spans="2:12" ht="14.25" x14ac:dyDescent="0.2">
      <c r="B23" s="1" t="s">
        <v>685</v>
      </c>
      <c r="C23" s="1" t="s">
        <v>1375</v>
      </c>
      <c r="D23" s="1" t="b">
        <f ca="1">IF(OR(B23=weaponshowbuff,B23=drop1showbuff),TRUE,FALSE)</f>
        <v>0</v>
      </c>
      <c r="E23" s="1" t="str">
        <f ca="1">IF(D23,COUNTIFS(D$3:D23,TRUE),"")</f>
        <v/>
      </c>
      <c r="F23" s="1" t="str">
        <f t="shared" si="1"/>
        <v>附带11点火属性</v>
      </c>
      <c r="J23" s="19">
        <v>21</v>
      </c>
      <c r="K23" s="10" t="str">
        <f t="shared" ca="1" si="0"/>
        <v/>
      </c>
      <c r="L23" s="11" t="b">
        <f>IF(武器列表!L24="",TRUE,FALSE)</f>
        <v>1</v>
      </c>
    </row>
    <row r="24" spans="2:12" x14ac:dyDescent="0.2">
      <c r="B24" s="1" t="str">
        <f t="shared" ref="B24" si="10">B23</f>
        <v>武器A5</v>
      </c>
      <c r="C24" s="1" t="s">
        <v>1376</v>
      </c>
      <c r="D24" s="1" t="b">
        <f ca="1">IF(OR(B24=weaponshowbuff,B24=drop1showbuff),TRUE,FALSE)</f>
        <v>0</v>
      </c>
      <c r="E24" s="1" t="str">
        <f ca="1">IF(D24,COUNTIFS(D$3:D24,TRUE),"")</f>
        <v/>
      </c>
      <c r="F24" s="1" t="str">
        <f t="shared" si="1"/>
        <v>附带11点暗属性</v>
      </c>
      <c r="J24" s="19">
        <v>22</v>
      </c>
      <c r="K24" s="10" t="str">
        <f t="shared" ca="1" si="0"/>
        <v/>
      </c>
      <c r="L24" s="11" t="b">
        <f>IF(武器列表!L25="",TRUE,FALSE)</f>
        <v>1</v>
      </c>
    </row>
    <row r="25" spans="2:12" ht="14.25" x14ac:dyDescent="0.2">
      <c r="B25" s="1" t="s">
        <v>686</v>
      </c>
      <c r="C25" s="1" t="s">
        <v>1377</v>
      </c>
      <c r="D25" s="1" t="b">
        <f ca="1">IF(OR(B25=weaponshowbuff,B25=drop1showbuff),TRUE,FALSE)</f>
        <v>0</v>
      </c>
      <c r="E25" s="1" t="str">
        <f ca="1">IF(D25,COUNTIFS(D$3:D25,TRUE),"")</f>
        <v/>
      </c>
      <c r="F25" s="1" t="str">
        <f t="shared" si="1"/>
        <v>附带12点火属性</v>
      </c>
      <c r="J25" s="19">
        <v>23</v>
      </c>
      <c r="K25" s="10" t="str">
        <f t="shared" ca="1" si="0"/>
        <v/>
      </c>
      <c r="L25" s="11" t="b">
        <f>IF(武器列表!L26="",TRUE,FALSE)</f>
        <v>1</v>
      </c>
    </row>
    <row r="26" spans="2:12" x14ac:dyDescent="0.2">
      <c r="B26" s="1" t="str">
        <f t="shared" ref="B26" si="11">B25</f>
        <v>武器A6</v>
      </c>
      <c r="C26" s="1" t="s">
        <v>1378</v>
      </c>
      <c r="D26" s="1" t="b">
        <f ca="1">IF(OR(B26=weaponshowbuff,B26=drop1showbuff),TRUE,FALSE)</f>
        <v>0</v>
      </c>
      <c r="E26" s="1" t="str">
        <f ca="1">IF(D26,COUNTIFS(D$3:D26,TRUE),"")</f>
        <v/>
      </c>
      <c r="F26" s="1" t="str">
        <f t="shared" si="1"/>
        <v>附带12点暗属性</v>
      </c>
      <c r="J26" s="19">
        <v>24</v>
      </c>
      <c r="K26" s="10" t="str">
        <f t="shared" ca="1" si="0"/>
        <v/>
      </c>
      <c r="L26" s="11" t="b">
        <f>IF(武器列表!L27="",TRUE,FALSE)</f>
        <v>1</v>
      </c>
    </row>
    <row r="27" spans="2:12" ht="14.25" x14ac:dyDescent="0.2">
      <c r="B27" s="1" t="s">
        <v>687</v>
      </c>
      <c r="C27" s="1" t="s">
        <v>1379</v>
      </c>
      <c r="D27" s="1" t="b">
        <f ca="1">IF(OR(B27=weaponshowbuff,B27=drop1showbuff),TRUE,FALSE)</f>
        <v>0</v>
      </c>
      <c r="E27" s="1" t="str">
        <f ca="1">IF(D27,COUNTIFS(D$3:D27,TRUE),"")</f>
        <v/>
      </c>
      <c r="F27" s="1" t="str">
        <f t="shared" si="1"/>
        <v>附带13点火属性</v>
      </c>
      <c r="J27" s="19">
        <v>25</v>
      </c>
      <c r="K27" s="10" t="str">
        <f t="shared" ca="1" si="0"/>
        <v/>
      </c>
      <c r="L27" s="11" t="b">
        <f>IF(武器列表!L28="",TRUE,FALSE)</f>
        <v>1</v>
      </c>
    </row>
    <row r="28" spans="2:12" x14ac:dyDescent="0.2">
      <c r="B28" s="1" t="str">
        <f t="shared" ref="B28" si="12">B27</f>
        <v>武器A7</v>
      </c>
      <c r="C28" s="1" t="s">
        <v>1380</v>
      </c>
      <c r="D28" s="1" t="b">
        <f ca="1">IF(OR(B28=weaponshowbuff,B28=drop1showbuff),TRUE,FALSE)</f>
        <v>0</v>
      </c>
      <c r="E28" s="1" t="str">
        <f ca="1">IF(D28,COUNTIFS(D$3:D28,TRUE),"")</f>
        <v/>
      </c>
      <c r="F28" s="1" t="str">
        <f t="shared" si="1"/>
        <v>附带13点暗属性</v>
      </c>
      <c r="J28" s="19">
        <v>26</v>
      </c>
      <c r="K28" s="10" t="str">
        <f t="shared" ca="1" si="0"/>
        <v/>
      </c>
      <c r="L28" s="11" t="b">
        <f>IF(武器列表!L29="",TRUE,FALSE)</f>
        <v>1</v>
      </c>
    </row>
    <row r="29" spans="2:12" ht="14.25" x14ac:dyDescent="0.2">
      <c r="B29" s="1" t="s">
        <v>688</v>
      </c>
      <c r="C29" s="1" t="s">
        <v>1381</v>
      </c>
      <c r="D29" s="1" t="b">
        <f ca="1">IF(OR(B29=weaponshowbuff,B29=drop1showbuff),TRUE,FALSE)</f>
        <v>0</v>
      </c>
      <c r="E29" s="1" t="str">
        <f ca="1">IF(D29,COUNTIFS(D$3:D29,TRUE),"")</f>
        <v/>
      </c>
      <c r="F29" s="1" t="str">
        <f t="shared" si="1"/>
        <v>附带14点火属性</v>
      </c>
      <c r="J29" s="19">
        <v>27</v>
      </c>
      <c r="K29" s="10" t="str">
        <f t="shared" ca="1" si="0"/>
        <v/>
      </c>
      <c r="L29" s="11" t="b">
        <f>IF(武器列表!L30="",TRUE,FALSE)</f>
        <v>1</v>
      </c>
    </row>
    <row r="30" spans="2:12" x14ac:dyDescent="0.2">
      <c r="B30" s="1" t="str">
        <f t="shared" ref="B30" si="13">B29</f>
        <v>武器A8</v>
      </c>
      <c r="C30" s="1" t="s">
        <v>1382</v>
      </c>
      <c r="D30" s="1" t="b">
        <f ca="1">IF(OR(B30=weaponshowbuff,B30=drop1showbuff),TRUE,FALSE)</f>
        <v>0</v>
      </c>
      <c r="E30" s="1" t="str">
        <f ca="1">IF(D30,COUNTIFS(D$3:D30,TRUE),"")</f>
        <v/>
      </c>
      <c r="F30" s="1" t="str">
        <f t="shared" si="1"/>
        <v>附带14点暗属性</v>
      </c>
      <c r="J30" s="19">
        <v>28</v>
      </c>
      <c r="K30" s="10" t="str">
        <f t="shared" ca="1" si="0"/>
        <v/>
      </c>
      <c r="L30" s="11" t="b">
        <f>IF(武器列表!L31="",TRUE,FALSE)</f>
        <v>1</v>
      </c>
    </row>
    <row r="31" spans="2:12" x14ac:dyDescent="0.2">
      <c r="B31" s="1" t="s">
        <v>1396</v>
      </c>
      <c r="C31" s="1" t="s">
        <v>1424</v>
      </c>
      <c r="D31" s="1" t="b">
        <f ca="1">IF(OR(B31=weaponshowbuff,B31=drop1showbuff),TRUE,FALSE)</f>
        <v>0</v>
      </c>
      <c r="E31" s="1" t="str">
        <f ca="1">IF(D31,COUNTIFS(D$3:D31,TRUE),"")</f>
        <v/>
      </c>
      <c r="F31" s="1" t="str">
        <f t="shared" si="1"/>
        <v>附带15点火属性</v>
      </c>
      <c r="J31" s="19">
        <v>29</v>
      </c>
      <c r="K31" s="10" t="str">
        <f t="shared" ca="1" si="0"/>
        <v/>
      </c>
      <c r="L31" s="11" t="b">
        <f>IF(武器列表!L32="",TRUE,FALSE)</f>
        <v>1</v>
      </c>
    </row>
    <row r="32" spans="2:12" x14ac:dyDescent="0.2">
      <c r="B32" s="1" t="str">
        <f>B31</f>
        <v>武器B1</v>
      </c>
      <c r="C32" s="1" t="s">
        <v>1357</v>
      </c>
      <c r="D32" s="1" t="b">
        <f ca="1">IF(OR(B32=weaponshowbuff,B32=drop1showbuff),TRUE,FALSE)</f>
        <v>0</v>
      </c>
      <c r="E32" s="1" t="str">
        <f ca="1">IF(D32,COUNTIFS(D$3:D32,TRUE),"")</f>
        <v/>
      </c>
      <c r="F32" s="1" t="str">
        <f t="shared" si="1"/>
        <v>附带2点火属性</v>
      </c>
      <c r="J32" s="19">
        <v>30</v>
      </c>
      <c r="K32" s="10" t="str">
        <f t="shared" ca="1" si="0"/>
        <v/>
      </c>
      <c r="L32" s="11" t="b">
        <f>IF(武器列表!L33="",TRUE,FALSE)</f>
        <v>1</v>
      </c>
    </row>
    <row r="33" spans="2:12" ht="14.25" x14ac:dyDescent="0.2">
      <c r="B33" s="1" t="s">
        <v>728</v>
      </c>
      <c r="C33" s="1" t="s">
        <v>1358</v>
      </c>
      <c r="D33" s="1" t="b">
        <f ca="1">IF(OR(B33=weaponshowbuff,B33=drop1showbuff),TRUE,FALSE)</f>
        <v>0</v>
      </c>
      <c r="E33" s="1" t="str">
        <f ca="1">IF(D33,COUNTIFS(D$3:D33,TRUE),"")</f>
        <v/>
      </c>
      <c r="F33" s="1" t="str">
        <f t="shared" si="1"/>
        <v>附带2点暗属性</v>
      </c>
      <c r="J33" s="19">
        <v>31</v>
      </c>
      <c r="K33" s="10" t="str">
        <f t="shared" ca="1" si="0"/>
        <v/>
      </c>
      <c r="L33" s="11" t="b">
        <f>IF(武器列表!L34="",TRUE,FALSE)</f>
        <v>1</v>
      </c>
    </row>
    <row r="34" spans="2:12" x14ac:dyDescent="0.2">
      <c r="B34" s="1" t="str">
        <f t="shared" ref="B34" si="14">B33</f>
        <v>武器B2</v>
      </c>
      <c r="C34" s="1" t="s">
        <v>1359</v>
      </c>
      <c r="D34" s="1" t="b">
        <f ca="1">IF(OR(B34=weaponshowbuff,B34=drop1showbuff),TRUE,FALSE)</f>
        <v>0</v>
      </c>
      <c r="E34" s="1" t="str">
        <f ca="1">IF(D34,COUNTIFS(D$3:D34,TRUE),"")</f>
        <v/>
      </c>
      <c r="F34" s="1" t="str">
        <f t="shared" si="1"/>
        <v>附带3点火属性</v>
      </c>
      <c r="J34" s="19">
        <v>32</v>
      </c>
      <c r="K34" s="10" t="str">
        <f t="shared" ca="1" si="0"/>
        <v/>
      </c>
      <c r="L34" s="11" t="b">
        <f>IF(武器列表!L35="",TRUE,FALSE)</f>
        <v>1</v>
      </c>
    </row>
    <row r="35" spans="2:12" ht="14.25" x14ac:dyDescent="0.2">
      <c r="B35" s="1" t="s">
        <v>729</v>
      </c>
      <c r="C35" s="1" t="s">
        <v>1360</v>
      </c>
      <c r="D35" s="1" t="b">
        <f ca="1">IF(OR(B35=weaponshowbuff,B35=drop1showbuff),TRUE,FALSE)</f>
        <v>0</v>
      </c>
      <c r="E35" s="1" t="str">
        <f ca="1">IF(D35,COUNTIFS(D$3:D35,TRUE),"")</f>
        <v/>
      </c>
      <c r="F35" s="1" t="str">
        <f t="shared" si="1"/>
        <v>附带3点暗属性</v>
      </c>
      <c r="J35" s="19">
        <v>33</v>
      </c>
      <c r="K35" s="10" t="str">
        <f t="shared" ref="K35:K52" ca="1" si="15">IF(ISNA(VLOOKUP(J35,bufftotal,2,FALSE)),"",VLOOKUP(J35,bufftotal,2,FALSE))</f>
        <v/>
      </c>
      <c r="L35" s="11" t="b">
        <f>IF(武器列表!L36="",TRUE,FALSE)</f>
        <v>1</v>
      </c>
    </row>
    <row r="36" spans="2:12" x14ac:dyDescent="0.2">
      <c r="B36" s="1" t="str">
        <f t="shared" ref="B36" si="16">B35</f>
        <v>武器B3</v>
      </c>
      <c r="C36" s="1" t="s">
        <v>1361</v>
      </c>
      <c r="D36" s="1" t="b">
        <f ca="1">IF(OR(B36=weaponshowbuff,B36=drop1showbuff),TRUE,FALSE)</f>
        <v>0</v>
      </c>
      <c r="E36" s="1" t="str">
        <f ca="1">IF(D36,COUNTIFS(D$3:D36,TRUE),"")</f>
        <v/>
      </c>
      <c r="F36" s="1" t="str">
        <f t="shared" si="1"/>
        <v>附带4点火属性</v>
      </c>
      <c r="J36" s="19">
        <v>34</v>
      </c>
      <c r="K36" s="10" t="str">
        <f t="shared" ca="1" si="15"/>
        <v/>
      </c>
      <c r="L36" s="11" t="b">
        <f>IF(武器列表!L37="",TRUE,FALSE)</f>
        <v>1</v>
      </c>
    </row>
    <row r="37" spans="2:12" ht="14.25" x14ac:dyDescent="0.2">
      <c r="B37" s="1" t="s">
        <v>730</v>
      </c>
      <c r="C37" s="1" t="s">
        <v>1362</v>
      </c>
      <c r="D37" s="1" t="b">
        <f ca="1">IF(OR(B37=weaponshowbuff,B37=drop1showbuff),TRUE,FALSE)</f>
        <v>0</v>
      </c>
      <c r="E37" s="1" t="str">
        <f ca="1">IF(D37,COUNTIFS(D$3:D37,TRUE),"")</f>
        <v/>
      </c>
      <c r="F37" s="1" t="str">
        <f t="shared" si="1"/>
        <v>附带4点暗属性</v>
      </c>
      <c r="J37" s="19">
        <v>35</v>
      </c>
      <c r="K37" s="10" t="str">
        <f t="shared" ca="1" si="15"/>
        <v/>
      </c>
      <c r="L37" s="11" t="b">
        <f>IF(武器列表!L38="",TRUE,FALSE)</f>
        <v>1</v>
      </c>
    </row>
    <row r="38" spans="2:12" x14ac:dyDescent="0.2">
      <c r="B38" s="1" t="str">
        <f t="shared" ref="B38" si="17">B37</f>
        <v>武器B4</v>
      </c>
      <c r="C38" s="1" t="s">
        <v>1363</v>
      </c>
      <c r="D38" s="1" t="b">
        <f ca="1">IF(OR(B38=weaponshowbuff,B38=drop1showbuff),TRUE,FALSE)</f>
        <v>0</v>
      </c>
      <c r="E38" s="1" t="str">
        <f ca="1">IF(D38,COUNTIFS(D$3:D38,TRUE),"")</f>
        <v/>
      </c>
      <c r="F38" s="1" t="str">
        <f t="shared" si="1"/>
        <v>附带5点火属性</v>
      </c>
      <c r="J38" s="19">
        <v>36</v>
      </c>
      <c r="K38" s="10" t="str">
        <f t="shared" ca="1" si="15"/>
        <v/>
      </c>
      <c r="L38" s="11" t="b">
        <f>IF(武器列表!L39="",TRUE,FALSE)</f>
        <v>1</v>
      </c>
    </row>
    <row r="39" spans="2:12" ht="14.25" x14ac:dyDescent="0.2">
      <c r="B39" s="1" t="s">
        <v>731</v>
      </c>
      <c r="C39" s="1" t="s">
        <v>1364</v>
      </c>
      <c r="D39" s="1" t="b">
        <f ca="1">IF(OR(B39=weaponshowbuff,B39=drop1showbuff),TRUE,FALSE)</f>
        <v>0</v>
      </c>
      <c r="E39" s="1" t="str">
        <f ca="1">IF(D39,COUNTIFS(D$3:D39,TRUE),"")</f>
        <v/>
      </c>
      <c r="F39" s="1" t="str">
        <f t="shared" si="1"/>
        <v>附带5点暗属性</v>
      </c>
      <c r="J39" s="19">
        <v>37</v>
      </c>
      <c r="K39" s="10" t="str">
        <f t="shared" ca="1" si="15"/>
        <v/>
      </c>
      <c r="L39" s="11" t="b">
        <f>IF(武器列表!L40="",TRUE,FALSE)</f>
        <v>1</v>
      </c>
    </row>
    <row r="40" spans="2:12" x14ac:dyDescent="0.2">
      <c r="B40" s="1" t="str">
        <f t="shared" ref="B40" si="18">B39</f>
        <v>武器B5</v>
      </c>
      <c r="C40" s="1" t="s">
        <v>1365</v>
      </c>
      <c r="D40" s="1" t="b">
        <f ca="1">IF(OR(B40=weaponshowbuff,B40=drop1showbuff),TRUE,FALSE)</f>
        <v>0</v>
      </c>
      <c r="E40" s="1" t="str">
        <f ca="1">IF(D40,COUNTIFS(D$3:D40,TRUE),"")</f>
        <v/>
      </c>
      <c r="F40" s="1" t="str">
        <f t="shared" si="1"/>
        <v>附带6点火属性</v>
      </c>
      <c r="J40" s="19">
        <v>38</v>
      </c>
      <c r="K40" s="10" t="str">
        <f t="shared" ca="1" si="15"/>
        <v/>
      </c>
      <c r="L40" s="11" t="b">
        <f>IF(武器列表!L41="",TRUE,FALSE)</f>
        <v>1</v>
      </c>
    </row>
    <row r="41" spans="2:12" ht="14.25" x14ac:dyDescent="0.2">
      <c r="B41" s="1" t="s">
        <v>732</v>
      </c>
      <c r="C41" s="1" t="s">
        <v>1366</v>
      </c>
      <c r="D41" s="1" t="b">
        <f ca="1">IF(OR(B41=weaponshowbuff,B41=drop1showbuff),TRUE,FALSE)</f>
        <v>0</v>
      </c>
      <c r="E41" s="1" t="str">
        <f ca="1">IF(D41,COUNTIFS(D$3:D41,TRUE),"")</f>
        <v/>
      </c>
      <c r="F41" s="1" t="str">
        <f t="shared" si="1"/>
        <v>附带6点暗属性</v>
      </c>
      <c r="J41" s="19">
        <v>39</v>
      </c>
      <c r="K41" s="10" t="str">
        <f t="shared" ca="1" si="15"/>
        <v/>
      </c>
      <c r="L41" s="11" t="b">
        <f>IF(武器列表!L42="",TRUE,FALSE)</f>
        <v>1</v>
      </c>
    </row>
    <row r="42" spans="2:12" x14ac:dyDescent="0.2">
      <c r="B42" s="1" t="str">
        <f t="shared" ref="B42" si="19">B41</f>
        <v>武器B6</v>
      </c>
      <c r="C42" s="1" t="s">
        <v>1367</v>
      </c>
      <c r="D42" s="1" t="b">
        <f ca="1">IF(OR(B42=weaponshowbuff,B42=drop1showbuff),TRUE,FALSE)</f>
        <v>0</v>
      </c>
      <c r="E42" s="1" t="str">
        <f ca="1">IF(D42,COUNTIFS(D$3:D42,TRUE),"")</f>
        <v/>
      </c>
      <c r="F42" s="1" t="str">
        <f t="shared" si="1"/>
        <v>附带7点火属性</v>
      </c>
      <c r="J42" s="19">
        <v>40</v>
      </c>
      <c r="K42" s="10" t="str">
        <f t="shared" ca="1" si="15"/>
        <v/>
      </c>
      <c r="L42" s="11" t="b">
        <f>IF(武器列表!L43="",TRUE,FALSE)</f>
        <v>1</v>
      </c>
    </row>
    <row r="43" spans="2:12" ht="14.25" x14ac:dyDescent="0.2">
      <c r="B43" s="1" t="s">
        <v>733</v>
      </c>
      <c r="C43" s="1" t="s">
        <v>1368</v>
      </c>
      <c r="D43" s="1" t="b">
        <f ca="1">IF(OR(B43=weaponshowbuff,B43=drop1showbuff),TRUE,FALSE)</f>
        <v>0</v>
      </c>
      <c r="E43" s="1" t="str">
        <f ca="1">IF(D43,COUNTIFS(D$3:D43,TRUE),"")</f>
        <v/>
      </c>
      <c r="F43" s="1" t="str">
        <f t="shared" si="1"/>
        <v>附带7点暗属性</v>
      </c>
      <c r="J43" s="19">
        <v>41</v>
      </c>
      <c r="K43" s="10" t="str">
        <f t="shared" ca="1" si="15"/>
        <v/>
      </c>
      <c r="L43" s="11" t="b">
        <f>IF(武器列表!L44="",TRUE,FALSE)</f>
        <v>1</v>
      </c>
    </row>
    <row r="44" spans="2:12" x14ac:dyDescent="0.2">
      <c r="B44" s="1" t="str">
        <f t="shared" ref="B44" si="20">B43</f>
        <v>武器B7</v>
      </c>
      <c r="C44" s="1" t="s">
        <v>1369</v>
      </c>
      <c r="D44" s="1" t="b">
        <f ca="1">IF(OR(B44=weaponshowbuff,B44=drop1showbuff),TRUE,FALSE)</f>
        <v>0</v>
      </c>
      <c r="E44" s="1" t="str">
        <f ca="1">IF(D44,COUNTIFS(D$3:D44,TRUE),"")</f>
        <v/>
      </c>
      <c r="F44" s="1" t="str">
        <f t="shared" si="1"/>
        <v>附带8点火属性</v>
      </c>
      <c r="J44" s="19">
        <v>42</v>
      </c>
      <c r="K44" s="10" t="str">
        <f t="shared" ca="1" si="15"/>
        <v/>
      </c>
      <c r="L44" s="11" t="b">
        <f>IF(武器列表!L45="",TRUE,FALSE)</f>
        <v>1</v>
      </c>
    </row>
    <row r="45" spans="2:12" ht="14.25" x14ac:dyDescent="0.2">
      <c r="B45" s="1" t="s">
        <v>734</v>
      </c>
      <c r="C45" s="1" t="s">
        <v>1370</v>
      </c>
      <c r="D45" s="1" t="b">
        <f ca="1">IF(OR(B45=weaponshowbuff,B45=drop1showbuff),TRUE,FALSE)</f>
        <v>0</v>
      </c>
      <c r="E45" s="1" t="str">
        <f ca="1">IF(D45,COUNTIFS(D$3:D45,TRUE),"")</f>
        <v/>
      </c>
      <c r="F45" s="1" t="str">
        <f t="shared" si="1"/>
        <v>附带8点暗属性</v>
      </c>
      <c r="J45" s="19">
        <v>43</v>
      </c>
      <c r="K45" s="10" t="str">
        <f t="shared" ca="1" si="15"/>
        <v/>
      </c>
      <c r="L45" s="11" t="b">
        <f>IF(武器列表!L46="",TRUE,FALSE)</f>
        <v>1</v>
      </c>
    </row>
    <row r="46" spans="2:12" x14ac:dyDescent="0.2">
      <c r="B46" s="1" t="str">
        <f t="shared" ref="B46" si="21">B45</f>
        <v>武器B8</v>
      </c>
      <c r="C46" s="1" t="s">
        <v>1371</v>
      </c>
      <c r="D46" s="1" t="b">
        <f ca="1">IF(OR(B46=weaponshowbuff,B46=drop1showbuff),TRUE,FALSE)</f>
        <v>0</v>
      </c>
      <c r="E46" s="1" t="str">
        <f ca="1">IF(D46,COUNTIFS(D$3:D46,TRUE),"")</f>
        <v/>
      </c>
      <c r="F46" s="1" t="str">
        <f t="shared" si="1"/>
        <v>附带9点火属性</v>
      </c>
      <c r="J46" s="19">
        <v>44</v>
      </c>
      <c r="K46" s="10" t="str">
        <f t="shared" ca="1" si="15"/>
        <v/>
      </c>
      <c r="L46" s="11" t="b">
        <f>IF(武器列表!L47="",TRUE,FALSE)</f>
        <v>1</v>
      </c>
    </row>
    <row r="47" spans="2:12" x14ac:dyDescent="0.2">
      <c r="B47" s="1" t="s">
        <v>1397</v>
      </c>
      <c r="C47" s="1" t="s">
        <v>1372</v>
      </c>
      <c r="D47" s="1" t="b">
        <f ca="1">IF(OR(B47=weaponshowbuff,B47=drop1showbuff),TRUE,FALSE)</f>
        <v>0</v>
      </c>
      <c r="E47" s="1" t="str">
        <f ca="1">IF(D47,COUNTIFS(D$3:D47,TRUE),"")</f>
        <v/>
      </c>
      <c r="F47" s="1" t="str">
        <f t="shared" si="1"/>
        <v>附带9点暗属性</v>
      </c>
      <c r="J47" s="19">
        <v>45</v>
      </c>
      <c r="K47" s="10" t="str">
        <f t="shared" ca="1" si="15"/>
        <v/>
      </c>
      <c r="L47" s="11" t="b">
        <f>IF(武器列表!L48="",TRUE,FALSE)</f>
        <v>1</v>
      </c>
    </row>
    <row r="48" spans="2:12" x14ac:dyDescent="0.2">
      <c r="B48" s="1" t="str">
        <f>B47</f>
        <v>武器C1</v>
      </c>
      <c r="C48" s="1" t="s">
        <v>1373</v>
      </c>
      <c r="D48" s="1" t="b">
        <f ca="1">IF(OR(B48=weaponshowbuff,B48=drop1showbuff),TRUE,FALSE)</f>
        <v>0</v>
      </c>
      <c r="E48" s="1" t="str">
        <f ca="1">IF(D48,COUNTIFS(D$3:D48,TRUE),"")</f>
        <v/>
      </c>
      <c r="F48" s="1" t="str">
        <f t="shared" si="1"/>
        <v>附带10点火属性</v>
      </c>
      <c r="J48" s="19">
        <v>46</v>
      </c>
      <c r="K48" s="10" t="str">
        <f t="shared" ca="1" si="15"/>
        <v/>
      </c>
      <c r="L48" s="11" t="b">
        <f>IF(武器列表!L49="",TRUE,FALSE)</f>
        <v>1</v>
      </c>
    </row>
    <row r="49" spans="2:12" ht="14.25" x14ac:dyDescent="0.2">
      <c r="B49" s="1" t="s">
        <v>748</v>
      </c>
      <c r="C49" s="1" t="s">
        <v>1374</v>
      </c>
      <c r="D49" s="1" t="b">
        <f ca="1">IF(OR(B49=weaponshowbuff,B49=drop1showbuff),TRUE,FALSE)</f>
        <v>0</v>
      </c>
      <c r="E49" s="1" t="str">
        <f ca="1">IF(D49,COUNTIFS(D$3:D49,TRUE),"")</f>
        <v/>
      </c>
      <c r="F49" s="1" t="str">
        <f t="shared" si="1"/>
        <v>附带10点暗属性</v>
      </c>
      <c r="J49" s="19">
        <v>47</v>
      </c>
      <c r="K49" s="10" t="str">
        <f t="shared" ca="1" si="15"/>
        <v/>
      </c>
      <c r="L49" s="11" t="b">
        <f>IF(武器列表!L50="",TRUE,FALSE)</f>
        <v>1</v>
      </c>
    </row>
    <row r="50" spans="2:12" x14ac:dyDescent="0.2">
      <c r="B50" s="1" t="str">
        <f t="shared" ref="B50" si="22">B49</f>
        <v>武器C2</v>
      </c>
      <c r="C50" s="1" t="s">
        <v>1375</v>
      </c>
      <c r="D50" s="1" t="b">
        <f ca="1">IF(OR(B50=weaponshowbuff,B50=drop1showbuff),TRUE,FALSE)</f>
        <v>0</v>
      </c>
      <c r="E50" s="1" t="str">
        <f ca="1">IF(D50,COUNTIFS(D$3:D50,TRUE),"")</f>
        <v/>
      </c>
      <c r="F50" s="1" t="str">
        <f t="shared" si="1"/>
        <v>附带11点火属性</v>
      </c>
      <c r="J50" s="19">
        <v>48</v>
      </c>
      <c r="K50" s="10" t="str">
        <f t="shared" ca="1" si="15"/>
        <v/>
      </c>
      <c r="L50" s="11" t="b">
        <f>IF(武器列表!L51="",TRUE,FALSE)</f>
        <v>1</v>
      </c>
    </row>
    <row r="51" spans="2:12" ht="14.25" x14ac:dyDescent="0.2">
      <c r="B51" s="1" t="s">
        <v>749</v>
      </c>
      <c r="C51" s="1" t="s">
        <v>1376</v>
      </c>
      <c r="D51" s="1" t="b">
        <f ca="1">IF(OR(B51=weaponshowbuff,B51=drop1showbuff),TRUE,FALSE)</f>
        <v>0</v>
      </c>
      <c r="E51" s="1" t="str">
        <f ca="1">IF(D51,COUNTIFS(D$3:D51,TRUE),"")</f>
        <v/>
      </c>
      <c r="F51" s="1" t="str">
        <f t="shared" si="1"/>
        <v>附带11点暗属性</v>
      </c>
      <c r="J51" s="19">
        <v>49</v>
      </c>
      <c r="K51" s="10" t="str">
        <f t="shared" ca="1" si="15"/>
        <v/>
      </c>
      <c r="L51" s="11" t="b">
        <f>IF(武器列表!L52="",TRUE,FALSE)</f>
        <v>1</v>
      </c>
    </row>
    <row r="52" spans="2:12" ht="13.5" thickBot="1" x14ac:dyDescent="0.25">
      <c r="B52" s="1" t="str">
        <f t="shared" ref="B52" si="23">B51</f>
        <v>武器C3</v>
      </c>
      <c r="C52" s="1" t="s">
        <v>1377</v>
      </c>
      <c r="D52" s="1" t="b">
        <f ca="1">IF(OR(B52=weaponshowbuff,B52=drop1showbuff),TRUE,FALSE)</f>
        <v>0</v>
      </c>
      <c r="E52" s="1" t="str">
        <f ca="1">IF(D52,COUNTIFS(D$3:D52,TRUE),"")</f>
        <v/>
      </c>
      <c r="F52" s="1" t="str">
        <f t="shared" si="1"/>
        <v>附带12点火属性</v>
      </c>
      <c r="J52" s="20">
        <v>50</v>
      </c>
      <c r="K52" s="10" t="str">
        <f t="shared" ca="1" si="15"/>
        <v/>
      </c>
      <c r="L52" s="14" t="b">
        <f>IF(武器列表!L53="",TRUE,FALSE)</f>
        <v>1</v>
      </c>
    </row>
    <row r="53" spans="2:12" ht="14.25" x14ac:dyDescent="0.2">
      <c r="B53" s="1" t="s">
        <v>750</v>
      </c>
      <c r="C53" s="1" t="s">
        <v>1378</v>
      </c>
      <c r="D53" s="1" t="b">
        <f ca="1">IF(OR(B53=weaponshowbuff,B53=drop1showbuff),TRUE,FALSE)</f>
        <v>0</v>
      </c>
      <c r="E53" s="1" t="str">
        <f ca="1">IF(D53,COUNTIFS(D$3:D53,TRUE),"")</f>
        <v/>
      </c>
      <c r="F53" s="1" t="str">
        <f t="shared" si="1"/>
        <v>附带12点暗属性</v>
      </c>
    </row>
    <row r="54" spans="2:12" x14ac:dyDescent="0.2">
      <c r="B54" s="1" t="str">
        <f t="shared" ref="B54" si="24">B53</f>
        <v>武器C4</v>
      </c>
      <c r="C54" s="1" t="s">
        <v>1379</v>
      </c>
      <c r="D54" s="1" t="b">
        <f ca="1">IF(OR(B54=weaponshowbuff,B54=drop1showbuff),TRUE,FALSE)</f>
        <v>0</v>
      </c>
      <c r="E54" s="1" t="str">
        <f ca="1">IF(D54,COUNTIFS(D$3:D54,TRUE),"")</f>
        <v/>
      </c>
      <c r="F54" s="1" t="str">
        <f t="shared" si="1"/>
        <v>附带13点火属性</v>
      </c>
    </row>
    <row r="55" spans="2:12" ht="14.25" x14ac:dyDescent="0.2">
      <c r="B55" s="1" t="s">
        <v>751</v>
      </c>
      <c r="C55" s="1" t="s">
        <v>1380</v>
      </c>
      <c r="D55" s="1" t="b">
        <f ca="1">IF(OR(B55=weaponshowbuff,B55=drop1showbuff),TRUE,FALSE)</f>
        <v>0</v>
      </c>
      <c r="E55" s="1" t="str">
        <f ca="1">IF(D55,COUNTIFS(D$3:D55,TRUE),"")</f>
        <v/>
      </c>
      <c r="F55" s="1" t="str">
        <f t="shared" si="1"/>
        <v>附带13点暗属性</v>
      </c>
    </row>
    <row r="56" spans="2:12" x14ac:dyDescent="0.2">
      <c r="B56" s="1" t="str">
        <f t="shared" ref="B56" si="25">B55</f>
        <v>武器C5</v>
      </c>
      <c r="C56" s="1" t="s">
        <v>1381</v>
      </c>
      <c r="D56" s="1" t="b">
        <f ca="1">IF(OR(B56=weaponshowbuff,B56=drop1showbuff),TRUE,FALSE)</f>
        <v>0</v>
      </c>
      <c r="E56" s="1" t="str">
        <f ca="1">IF(D56,COUNTIFS(D$3:D56,TRUE),"")</f>
        <v/>
      </c>
      <c r="F56" s="1" t="str">
        <f t="shared" si="1"/>
        <v>附带14点火属性</v>
      </c>
    </row>
    <row r="57" spans="2:12" ht="14.25" x14ac:dyDescent="0.2">
      <c r="B57" s="1" t="s">
        <v>752</v>
      </c>
      <c r="C57" s="1" t="s">
        <v>1382</v>
      </c>
      <c r="D57" s="1" t="b">
        <f ca="1">IF(OR(B57=weaponshowbuff,B57=drop1showbuff),TRUE,FALSE)</f>
        <v>0</v>
      </c>
      <c r="E57" s="1" t="str">
        <f ca="1">IF(D57,COUNTIFS(D$3:D57,TRUE),"")</f>
        <v/>
      </c>
      <c r="F57" s="1" t="str">
        <f t="shared" si="1"/>
        <v>附带14点暗属性</v>
      </c>
    </row>
    <row r="58" spans="2:12" x14ac:dyDescent="0.2">
      <c r="B58" s="1" t="str">
        <f t="shared" ref="B58" si="26">B57</f>
        <v>武器C6</v>
      </c>
      <c r="C58" s="1" t="s">
        <v>1424</v>
      </c>
      <c r="D58" s="1" t="b">
        <f ca="1">IF(OR(B58=weaponshowbuff,B58=drop1showbuff),TRUE,FALSE)</f>
        <v>0</v>
      </c>
      <c r="E58" s="1" t="str">
        <f ca="1">IF(D58,COUNTIFS(D$3:D58,TRUE),"")</f>
        <v/>
      </c>
      <c r="F58" s="1" t="str">
        <f t="shared" si="1"/>
        <v>附带15点火属性</v>
      </c>
    </row>
    <row r="59" spans="2:12" ht="14.25" x14ac:dyDescent="0.2">
      <c r="B59" s="1" t="s">
        <v>753</v>
      </c>
      <c r="C59" s="1" t="s">
        <v>1425</v>
      </c>
      <c r="D59" s="1" t="b">
        <f ca="1">IF(OR(B59=weaponshowbuff,B59=drop1showbuff),TRUE,FALSE)</f>
        <v>0</v>
      </c>
      <c r="E59" s="1" t="str">
        <f ca="1">IF(D59,COUNTIFS(D$3:D59,TRUE),"")</f>
        <v/>
      </c>
      <c r="F59" s="1" t="str">
        <f t="shared" si="1"/>
        <v>附带15点暗属性</v>
      </c>
    </row>
    <row r="60" spans="2:12" x14ac:dyDescent="0.2">
      <c r="B60" s="1" t="str">
        <f t="shared" ref="B60" si="27">B59</f>
        <v>武器C7</v>
      </c>
      <c r="C60" s="1" t="s">
        <v>1426</v>
      </c>
      <c r="D60" s="1" t="b">
        <f ca="1">IF(OR(B60=weaponshowbuff,B60=drop1showbuff),TRUE,FALSE)</f>
        <v>0</v>
      </c>
      <c r="E60" s="1" t="str">
        <f ca="1">IF(D60,COUNTIFS(D$3:D60,TRUE),"")</f>
        <v/>
      </c>
      <c r="F60" s="1" t="str">
        <f t="shared" si="1"/>
        <v>附带16点火属性</v>
      </c>
    </row>
    <row r="61" spans="2:12" ht="14.25" x14ac:dyDescent="0.2">
      <c r="B61" s="1" t="s">
        <v>754</v>
      </c>
      <c r="C61" s="1" t="s">
        <v>1359</v>
      </c>
      <c r="D61" s="1" t="b">
        <f ca="1">IF(OR(B61=weaponshowbuff,B61=drop1showbuff),TRUE,FALSE)</f>
        <v>0</v>
      </c>
      <c r="E61" s="1" t="str">
        <f ca="1">IF(D61,COUNTIFS(D$3:D61,TRUE),"")</f>
        <v/>
      </c>
      <c r="F61" s="1" t="str">
        <f t="shared" si="1"/>
        <v>附带3点火属性</v>
      </c>
    </row>
    <row r="62" spans="2:12" x14ac:dyDescent="0.2">
      <c r="B62" s="1" t="str">
        <f t="shared" ref="B62" si="28">B61</f>
        <v>武器C8</v>
      </c>
      <c r="C62" s="1" t="s">
        <v>1360</v>
      </c>
      <c r="D62" s="1" t="b">
        <f ca="1">IF(OR(B62=weaponshowbuff,B62=drop1showbuff),TRUE,FALSE)</f>
        <v>0</v>
      </c>
      <c r="E62" s="1" t="str">
        <f ca="1">IF(D62,COUNTIFS(D$3:D62,TRUE),"")</f>
        <v/>
      </c>
      <c r="F62" s="1" t="str">
        <f t="shared" si="1"/>
        <v>附带3点暗属性</v>
      </c>
    </row>
    <row r="63" spans="2:12" x14ac:dyDescent="0.2">
      <c r="B63" s="1" t="s">
        <v>1398</v>
      </c>
      <c r="C63" s="1" t="s">
        <v>1361</v>
      </c>
      <c r="D63" s="1" t="b">
        <f ca="1">IF(OR(B63=weaponshowbuff,B63=drop1showbuff),TRUE,FALSE)</f>
        <v>0</v>
      </c>
      <c r="E63" s="1" t="str">
        <f ca="1">IF(D63,COUNTIFS(D$3:D63,TRUE),"")</f>
        <v/>
      </c>
      <c r="F63" s="1" t="str">
        <f t="shared" si="1"/>
        <v>附带4点火属性</v>
      </c>
    </row>
    <row r="64" spans="2:12" x14ac:dyDescent="0.2">
      <c r="B64" s="1" t="str">
        <f>B63</f>
        <v>武器D1</v>
      </c>
      <c r="C64" s="1" t="s">
        <v>1362</v>
      </c>
      <c r="D64" s="1" t="b">
        <f ca="1">IF(OR(B64=weaponshowbuff,B64=drop1showbuff),TRUE,FALSE)</f>
        <v>0</v>
      </c>
      <c r="E64" s="1" t="str">
        <f ca="1">IF(D64,COUNTIFS(D$3:D64,TRUE),"")</f>
        <v/>
      </c>
      <c r="F64" s="1" t="str">
        <f t="shared" si="1"/>
        <v>附带4点暗属性</v>
      </c>
    </row>
    <row r="65" spans="2:6" ht="14.25" x14ac:dyDescent="0.2">
      <c r="B65" s="1" t="s">
        <v>768</v>
      </c>
      <c r="C65" s="1" t="s">
        <v>1363</v>
      </c>
      <c r="D65" s="1" t="b">
        <f ca="1">IF(OR(B65=weaponshowbuff,B65=drop1showbuff),TRUE,FALSE)</f>
        <v>0</v>
      </c>
      <c r="E65" s="1" t="str">
        <f ca="1">IF(D65,COUNTIFS(D$3:D65,TRUE),"")</f>
        <v/>
      </c>
      <c r="F65" s="1" t="str">
        <f t="shared" si="1"/>
        <v>附带5点火属性</v>
      </c>
    </row>
    <row r="66" spans="2:6" x14ac:dyDescent="0.2">
      <c r="B66" s="1" t="str">
        <f t="shared" ref="B66" si="29">B65</f>
        <v>武器D2</v>
      </c>
      <c r="C66" s="1" t="s">
        <v>1364</v>
      </c>
      <c r="D66" s="1" t="b">
        <f ca="1">IF(OR(B66=weaponshowbuff,B66=drop1showbuff),TRUE,FALSE)</f>
        <v>0</v>
      </c>
      <c r="E66" s="1" t="str">
        <f ca="1">IF(D66,COUNTIFS(D$3:D66,TRUE),"")</f>
        <v/>
      </c>
      <c r="F66" s="1" t="str">
        <f t="shared" si="1"/>
        <v>附带5点暗属性</v>
      </c>
    </row>
    <row r="67" spans="2:6" ht="14.25" x14ac:dyDescent="0.2">
      <c r="B67" s="1" t="s">
        <v>769</v>
      </c>
      <c r="C67" s="1" t="s">
        <v>1365</v>
      </c>
      <c r="D67" s="1" t="b">
        <f ca="1">IF(OR(B67=weaponshowbuff,B67=drop1showbuff),TRUE,FALSE)</f>
        <v>0</v>
      </c>
      <c r="E67" s="1" t="str">
        <f ca="1">IF(D67,COUNTIFS(D$3:D67,TRUE),"")</f>
        <v/>
      </c>
      <c r="F67" s="1" t="str">
        <f t="shared" si="1"/>
        <v>附带6点火属性</v>
      </c>
    </row>
    <row r="68" spans="2:6" x14ac:dyDescent="0.2">
      <c r="B68" s="1" t="str">
        <f t="shared" ref="B68" si="30">B67</f>
        <v>武器D3</v>
      </c>
      <c r="C68" s="1" t="s">
        <v>1366</v>
      </c>
      <c r="D68" s="1" t="b">
        <f ca="1">IF(OR(B68=weaponshowbuff,B68=drop1showbuff),TRUE,FALSE)</f>
        <v>0</v>
      </c>
      <c r="E68" s="1" t="str">
        <f ca="1">IF(D68,COUNTIFS(D$3:D68,TRUE),"")</f>
        <v/>
      </c>
      <c r="F68" s="1" t="str">
        <f t="shared" ref="F68:F131" si="31">C68</f>
        <v>附带6点暗属性</v>
      </c>
    </row>
    <row r="69" spans="2:6" ht="14.25" x14ac:dyDescent="0.2">
      <c r="B69" s="1" t="s">
        <v>770</v>
      </c>
      <c r="C69" s="1" t="s">
        <v>1367</v>
      </c>
      <c r="D69" s="1" t="b">
        <f ca="1">IF(OR(B69=weaponshowbuff,B69=drop1showbuff),TRUE,FALSE)</f>
        <v>0</v>
      </c>
      <c r="E69" s="1" t="str">
        <f ca="1">IF(D69,COUNTIFS(D$3:D69,TRUE),"")</f>
        <v/>
      </c>
      <c r="F69" s="1" t="str">
        <f t="shared" si="31"/>
        <v>附带7点火属性</v>
      </c>
    </row>
    <row r="70" spans="2:6" x14ac:dyDescent="0.2">
      <c r="B70" s="1" t="str">
        <f t="shared" ref="B70" si="32">B69</f>
        <v>武器D4</v>
      </c>
      <c r="C70" s="1" t="s">
        <v>1368</v>
      </c>
      <c r="D70" s="1" t="b">
        <f ca="1">IF(OR(B70=weaponshowbuff,B70=drop1showbuff),TRUE,FALSE)</f>
        <v>0</v>
      </c>
      <c r="E70" s="1" t="str">
        <f ca="1">IF(D70,COUNTIFS(D$3:D70,TRUE),"")</f>
        <v/>
      </c>
      <c r="F70" s="1" t="str">
        <f t="shared" si="31"/>
        <v>附带7点暗属性</v>
      </c>
    </row>
    <row r="71" spans="2:6" ht="14.25" x14ac:dyDescent="0.2">
      <c r="B71" s="1" t="s">
        <v>771</v>
      </c>
      <c r="C71" s="1" t="s">
        <v>1369</v>
      </c>
      <c r="D71" s="1" t="b">
        <f ca="1">IF(OR(B71=weaponshowbuff,B71=drop1showbuff),TRUE,FALSE)</f>
        <v>0</v>
      </c>
      <c r="E71" s="1" t="str">
        <f ca="1">IF(D71,COUNTIFS(D$3:D71,TRUE),"")</f>
        <v/>
      </c>
      <c r="F71" s="1" t="str">
        <f t="shared" si="31"/>
        <v>附带8点火属性</v>
      </c>
    </row>
    <row r="72" spans="2:6" x14ac:dyDescent="0.2">
      <c r="B72" s="1" t="str">
        <f t="shared" ref="B72" si="33">B71</f>
        <v>武器D5</v>
      </c>
      <c r="C72" s="1" t="s">
        <v>1370</v>
      </c>
      <c r="D72" s="1" t="b">
        <f ca="1">IF(OR(B72=weaponshowbuff,B72=drop1showbuff),TRUE,FALSE)</f>
        <v>0</v>
      </c>
      <c r="E72" s="1" t="str">
        <f ca="1">IF(D72,COUNTIFS(D$3:D72,TRUE),"")</f>
        <v/>
      </c>
      <c r="F72" s="1" t="str">
        <f t="shared" si="31"/>
        <v>附带8点暗属性</v>
      </c>
    </row>
    <row r="73" spans="2:6" ht="14.25" x14ac:dyDescent="0.2">
      <c r="B73" s="1" t="s">
        <v>772</v>
      </c>
      <c r="C73" s="1" t="s">
        <v>1371</v>
      </c>
      <c r="D73" s="1" t="b">
        <f ca="1">IF(OR(B73=weaponshowbuff,B73=drop1showbuff),TRUE,FALSE)</f>
        <v>0</v>
      </c>
      <c r="E73" s="1" t="str">
        <f ca="1">IF(D73,COUNTIFS(D$3:D73,TRUE),"")</f>
        <v/>
      </c>
      <c r="F73" s="1" t="str">
        <f t="shared" si="31"/>
        <v>附带9点火属性</v>
      </c>
    </row>
    <row r="74" spans="2:6" x14ac:dyDescent="0.2">
      <c r="B74" s="1" t="str">
        <f t="shared" ref="B74" si="34">B73</f>
        <v>武器D6</v>
      </c>
      <c r="C74" s="1" t="s">
        <v>1372</v>
      </c>
      <c r="D74" s="1" t="b">
        <f ca="1">IF(OR(B74=weaponshowbuff,B74=drop1showbuff),TRUE,FALSE)</f>
        <v>0</v>
      </c>
      <c r="E74" s="1" t="str">
        <f ca="1">IF(D74,COUNTIFS(D$3:D74,TRUE),"")</f>
        <v/>
      </c>
      <c r="F74" s="1" t="str">
        <f t="shared" si="31"/>
        <v>附带9点暗属性</v>
      </c>
    </row>
    <row r="75" spans="2:6" ht="14.25" x14ac:dyDescent="0.2">
      <c r="B75" s="1" t="s">
        <v>773</v>
      </c>
      <c r="C75" s="1" t="s">
        <v>1373</v>
      </c>
      <c r="D75" s="1" t="b">
        <f ca="1">IF(OR(B75=weaponshowbuff,B75=drop1showbuff),TRUE,FALSE)</f>
        <v>0</v>
      </c>
      <c r="E75" s="1" t="str">
        <f ca="1">IF(D75,COUNTIFS(D$3:D75,TRUE),"")</f>
        <v/>
      </c>
      <c r="F75" s="1" t="str">
        <f t="shared" si="31"/>
        <v>附带10点火属性</v>
      </c>
    </row>
    <row r="76" spans="2:6" x14ac:dyDescent="0.2">
      <c r="B76" s="1" t="str">
        <f t="shared" ref="B76" si="35">B75</f>
        <v>武器D7</v>
      </c>
      <c r="C76" s="1" t="s">
        <v>1374</v>
      </c>
      <c r="D76" s="1" t="b">
        <f ca="1">IF(OR(B76=weaponshowbuff,B76=drop1showbuff),TRUE,FALSE)</f>
        <v>0</v>
      </c>
      <c r="E76" s="1" t="str">
        <f ca="1">IF(D76,COUNTIFS(D$3:D76,TRUE),"")</f>
        <v/>
      </c>
      <c r="F76" s="1" t="str">
        <f t="shared" si="31"/>
        <v>附带10点暗属性</v>
      </c>
    </row>
    <row r="77" spans="2:6" ht="14.25" x14ac:dyDescent="0.2">
      <c r="B77" s="1" t="s">
        <v>774</v>
      </c>
      <c r="C77" s="1" t="s">
        <v>1375</v>
      </c>
      <c r="D77" s="1" t="b">
        <f ca="1">IF(OR(B77=weaponshowbuff,B77=drop1showbuff),TRUE,FALSE)</f>
        <v>0</v>
      </c>
      <c r="E77" s="1" t="str">
        <f ca="1">IF(D77,COUNTIFS(D$3:D77,TRUE),"")</f>
        <v/>
      </c>
      <c r="F77" s="1" t="str">
        <f t="shared" si="31"/>
        <v>附带11点火属性</v>
      </c>
    </row>
    <row r="78" spans="2:6" x14ac:dyDescent="0.2">
      <c r="B78" s="1" t="str">
        <f t="shared" ref="B78" si="36">B77</f>
        <v>武器D8</v>
      </c>
      <c r="C78" s="1" t="s">
        <v>1376</v>
      </c>
      <c r="D78" s="1" t="b">
        <f ca="1">IF(OR(B78=weaponshowbuff,B78=drop1showbuff),TRUE,FALSE)</f>
        <v>0</v>
      </c>
      <c r="E78" s="1" t="str">
        <f ca="1">IF(D78,COUNTIFS(D$3:D78,TRUE),"")</f>
        <v/>
      </c>
      <c r="F78" s="1" t="str">
        <f t="shared" si="31"/>
        <v>附带11点暗属性</v>
      </c>
    </row>
    <row r="79" spans="2:6" x14ac:dyDescent="0.2">
      <c r="B79" s="1" t="s">
        <v>1399</v>
      </c>
      <c r="C79" s="1" t="s">
        <v>1377</v>
      </c>
      <c r="D79" s="1" t="b">
        <f ca="1">IF(OR(B79=weaponshowbuff,B79=drop1showbuff),TRUE,FALSE)</f>
        <v>0</v>
      </c>
      <c r="E79" s="1" t="str">
        <f ca="1">IF(D79,COUNTIFS(D$3:D79,TRUE),"")</f>
        <v/>
      </c>
      <c r="F79" s="1" t="str">
        <f t="shared" si="31"/>
        <v>附带12点火属性</v>
      </c>
    </row>
    <row r="80" spans="2:6" x14ac:dyDescent="0.2">
      <c r="B80" s="1" t="str">
        <f>B79</f>
        <v>武器E1</v>
      </c>
      <c r="C80" s="1" t="s">
        <v>1378</v>
      </c>
      <c r="D80" s="1" t="b">
        <f ca="1">IF(OR(B80=weaponshowbuff,B80=drop1showbuff),TRUE,FALSE)</f>
        <v>0</v>
      </c>
      <c r="E80" s="1" t="str">
        <f ca="1">IF(D80,COUNTIFS(D$3:D80,TRUE),"")</f>
        <v/>
      </c>
      <c r="F80" s="1" t="str">
        <f t="shared" si="31"/>
        <v>附带12点暗属性</v>
      </c>
    </row>
    <row r="81" spans="2:6" ht="14.25" x14ac:dyDescent="0.2">
      <c r="B81" s="1" t="s">
        <v>1383</v>
      </c>
      <c r="C81" s="1" t="s">
        <v>1379</v>
      </c>
      <c r="D81" s="1" t="b">
        <f ca="1">IF(OR(B81=weaponshowbuff,B81=drop1showbuff),TRUE,FALSE)</f>
        <v>0</v>
      </c>
      <c r="E81" s="1" t="str">
        <f ca="1">IF(D81,COUNTIFS(D$3:D81,TRUE),"")</f>
        <v/>
      </c>
      <c r="F81" s="1" t="str">
        <f t="shared" si="31"/>
        <v>附带13点火属性</v>
      </c>
    </row>
    <row r="82" spans="2:6" x14ac:dyDescent="0.2">
      <c r="B82" s="1" t="str">
        <f t="shared" ref="B82" si="37">B81</f>
        <v>武器E2</v>
      </c>
      <c r="C82" s="1" t="s">
        <v>1380</v>
      </c>
      <c r="D82" s="1" t="b">
        <f ca="1">IF(OR(B82=weaponshowbuff,B82=drop1showbuff),TRUE,FALSE)</f>
        <v>0</v>
      </c>
      <c r="E82" s="1" t="str">
        <f ca="1">IF(D82,COUNTIFS(D$3:D82,TRUE),"")</f>
        <v/>
      </c>
      <c r="F82" s="1" t="str">
        <f t="shared" si="31"/>
        <v>附带13点暗属性</v>
      </c>
    </row>
    <row r="83" spans="2:6" ht="14.25" x14ac:dyDescent="0.2">
      <c r="B83" s="1" t="s">
        <v>1384</v>
      </c>
      <c r="C83" s="1" t="s">
        <v>1381</v>
      </c>
      <c r="D83" s="1" t="b">
        <f ca="1">IF(OR(B83=weaponshowbuff,B83=drop1showbuff),TRUE,FALSE)</f>
        <v>0</v>
      </c>
      <c r="E83" s="1" t="str">
        <f ca="1">IF(D83,COUNTIFS(D$3:D83,TRUE),"")</f>
        <v/>
      </c>
      <c r="F83" s="1" t="str">
        <f t="shared" si="31"/>
        <v>附带14点火属性</v>
      </c>
    </row>
    <row r="84" spans="2:6" x14ac:dyDescent="0.2">
      <c r="B84" s="1" t="str">
        <f t="shared" ref="B84" si="38">B83</f>
        <v>武器E3</v>
      </c>
      <c r="C84" s="1" t="s">
        <v>1382</v>
      </c>
      <c r="D84" s="1" t="b">
        <f ca="1">IF(OR(B84=weaponshowbuff,B84=drop1showbuff),TRUE,FALSE)</f>
        <v>0</v>
      </c>
      <c r="E84" s="1" t="str">
        <f ca="1">IF(D84,COUNTIFS(D$3:D84,TRUE),"")</f>
        <v/>
      </c>
      <c r="F84" s="1" t="str">
        <f t="shared" si="31"/>
        <v>附带14点暗属性</v>
      </c>
    </row>
    <row r="85" spans="2:6" ht="14.25" x14ac:dyDescent="0.2">
      <c r="B85" s="1" t="s">
        <v>1385</v>
      </c>
      <c r="C85" s="1" t="s">
        <v>1424</v>
      </c>
      <c r="D85" s="1" t="b">
        <f ca="1">IF(OR(B85=weaponshowbuff,B85=drop1showbuff),TRUE,FALSE)</f>
        <v>0</v>
      </c>
      <c r="E85" s="1" t="str">
        <f ca="1">IF(D85,COUNTIFS(D$3:D85,TRUE),"")</f>
        <v/>
      </c>
      <c r="F85" s="1" t="str">
        <f t="shared" si="31"/>
        <v>附带15点火属性</v>
      </c>
    </row>
    <row r="86" spans="2:6" x14ac:dyDescent="0.2">
      <c r="B86" s="1" t="str">
        <f t="shared" ref="B86" si="39">B85</f>
        <v>武器E4</v>
      </c>
      <c r="C86" s="1" t="s">
        <v>1425</v>
      </c>
      <c r="D86" s="1" t="b">
        <f ca="1">IF(OR(B86=weaponshowbuff,B86=drop1showbuff),TRUE,FALSE)</f>
        <v>0</v>
      </c>
      <c r="E86" s="1" t="str">
        <f ca="1">IF(D86,COUNTIFS(D$3:D86,TRUE),"")</f>
        <v/>
      </c>
      <c r="F86" s="1" t="str">
        <f t="shared" si="31"/>
        <v>附带15点暗属性</v>
      </c>
    </row>
    <row r="87" spans="2:6" ht="14.25" x14ac:dyDescent="0.2">
      <c r="B87" s="1" t="s">
        <v>1386</v>
      </c>
      <c r="C87" s="1" t="s">
        <v>1426</v>
      </c>
      <c r="D87" s="1" t="b">
        <f ca="1">IF(OR(B87=weaponshowbuff,B87=drop1showbuff),TRUE,FALSE)</f>
        <v>0</v>
      </c>
      <c r="E87" s="1" t="str">
        <f ca="1">IF(D87,COUNTIFS(D$3:D87,TRUE),"")</f>
        <v/>
      </c>
      <c r="F87" s="1" t="str">
        <f t="shared" si="31"/>
        <v>附带16点火属性</v>
      </c>
    </row>
    <row r="88" spans="2:6" x14ac:dyDescent="0.2">
      <c r="B88" s="1" t="str">
        <f t="shared" ref="B88" si="40">B87</f>
        <v>武器E5</v>
      </c>
      <c r="C88" s="1" t="s">
        <v>1427</v>
      </c>
      <c r="D88" s="1" t="b">
        <f ca="1">IF(OR(B88=weaponshowbuff,B88=drop1showbuff),TRUE,FALSE)</f>
        <v>0</v>
      </c>
      <c r="E88" s="1" t="str">
        <f ca="1">IF(D88,COUNTIFS(D$3:D88,TRUE),"")</f>
        <v/>
      </c>
      <c r="F88" s="1" t="str">
        <f t="shared" si="31"/>
        <v>附带16点暗属性</v>
      </c>
    </row>
    <row r="89" spans="2:6" ht="14.25" x14ac:dyDescent="0.2">
      <c r="B89" s="1" t="s">
        <v>1387</v>
      </c>
      <c r="C89" s="1" t="s">
        <v>1428</v>
      </c>
      <c r="D89" s="1" t="b">
        <f ca="1">IF(OR(B89=weaponshowbuff,B89=drop1showbuff),TRUE,FALSE)</f>
        <v>0</v>
      </c>
      <c r="E89" s="1" t="str">
        <f ca="1">IF(D89,COUNTIFS(D$3:D89,TRUE),"")</f>
        <v/>
      </c>
      <c r="F89" s="1" t="str">
        <f t="shared" si="31"/>
        <v>附带17点火属性</v>
      </c>
    </row>
    <row r="90" spans="2:6" x14ac:dyDescent="0.2">
      <c r="B90" s="1" t="str">
        <f t="shared" ref="B90" si="41">B89</f>
        <v>武器E6</v>
      </c>
      <c r="C90" s="1" t="s">
        <v>1361</v>
      </c>
      <c r="D90" s="1" t="b">
        <f ca="1">IF(OR(B90=weaponshowbuff,B90=drop1showbuff),TRUE,FALSE)</f>
        <v>0</v>
      </c>
      <c r="E90" s="1" t="str">
        <f ca="1">IF(D90,COUNTIFS(D$3:D90,TRUE),"")</f>
        <v/>
      </c>
      <c r="F90" s="1" t="str">
        <f t="shared" si="31"/>
        <v>附带4点火属性</v>
      </c>
    </row>
    <row r="91" spans="2:6" ht="14.25" x14ac:dyDescent="0.2">
      <c r="B91" s="1" t="s">
        <v>1388</v>
      </c>
      <c r="C91" s="1" t="s">
        <v>1362</v>
      </c>
      <c r="D91" s="1" t="b">
        <f ca="1">IF(OR(B91=weaponshowbuff,B91=drop1showbuff),TRUE,FALSE)</f>
        <v>0</v>
      </c>
      <c r="E91" s="1" t="str">
        <f ca="1">IF(D91,COUNTIFS(D$3:D91,TRUE),"")</f>
        <v/>
      </c>
      <c r="F91" s="1" t="str">
        <f t="shared" si="31"/>
        <v>附带4点暗属性</v>
      </c>
    </row>
    <row r="92" spans="2:6" x14ac:dyDescent="0.2">
      <c r="B92" s="1" t="str">
        <f t="shared" ref="B92" si="42">B91</f>
        <v>武器E7</v>
      </c>
      <c r="C92" s="1" t="s">
        <v>1363</v>
      </c>
      <c r="D92" s="1" t="b">
        <f ca="1">IF(OR(B92=weaponshowbuff,B92=drop1showbuff),TRUE,FALSE)</f>
        <v>0</v>
      </c>
      <c r="E92" s="1" t="str">
        <f ca="1">IF(D92,COUNTIFS(D$3:D92,TRUE),"")</f>
        <v/>
      </c>
      <c r="F92" s="1" t="str">
        <f t="shared" si="31"/>
        <v>附带5点火属性</v>
      </c>
    </row>
    <row r="93" spans="2:6" ht="14.25" x14ac:dyDescent="0.2">
      <c r="B93" s="1" t="s">
        <v>1389</v>
      </c>
      <c r="C93" s="1" t="s">
        <v>1364</v>
      </c>
      <c r="D93" s="1" t="b">
        <f ca="1">IF(OR(B93=weaponshowbuff,B93=drop1showbuff),TRUE,FALSE)</f>
        <v>0</v>
      </c>
      <c r="E93" s="1" t="str">
        <f ca="1">IF(D93,COUNTIFS(D$3:D93,TRUE),"")</f>
        <v/>
      </c>
      <c r="F93" s="1" t="str">
        <f t="shared" si="31"/>
        <v>附带5点暗属性</v>
      </c>
    </row>
    <row r="94" spans="2:6" x14ac:dyDescent="0.2">
      <c r="B94" s="1" t="str">
        <f t="shared" ref="B94" si="43">B93</f>
        <v>武器E8</v>
      </c>
      <c r="C94" s="1" t="s">
        <v>1365</v>
      </c>
      <c r="D94" s="1" t="b">
        <f ca="1">IF(OR(B94=weaponshowbuff,B94=drop1showbuff),TRUE,FALSE)</f>
        <v>0</v>
      </c>
      <c r="E94" s="1" t="str">
        <f ca="1">IF(D94,COUNTIFS(D$3:D94,TRUE),"")</f>
        <v/>
      </c>
      <c r="F94" s="1" t="str">
        <f t="shared" si="31"/>
        <v>附带6点火属性</v>
      </c>
    </row>
    <row r="95" spans="2:6" x14ac:dyDescent="0.2">
      <c r="B95" s="1" t="s">
        <v>1400</v>
      </c>
      <c r="C95" s="1" t="s">
        <v>1366</v>
      </c>
      <c r="D95" s="1" t="b">
        <f ca="1">IF(OR(B95=weaponshowbuff,B95=drop1showbuff),TRUE,FALSE)</f>
        <v>0</v>
      </c>
      <c r="E95" s="1" t="str">
        <f ca="1">IF(D95,COUNTIFS(D$3:D95,TRUE),"")</f>
        <v/>
      </c>
      <c r="F95" s="1" t="str">
        <f t="shared" si="31"/>
        <v>附带6点暗属性</v>
      </c>
    </row>
    <row r="96" spans="2:6" x14ac:dyDescent="0.2">
      <c r="B96" s="1" t="str">
        <f>B95</f>
        <v>武器F1</v>
      </c>
      <c r="C96" s="1" t="s">
        <v>1367</v>
      </c>
      <c r="D96" s="1" t="b">
        <f ca="1">IF(OR(B96=weaponshowbuff,B96=drop1showbuff),TRUE,FALSE)</f>
        <v>0</v>
      </c>
      <c r="E96" s="1" t="str">
        <f ca="1">IF(D96,COUNTIFS(D$3:D96,TRUE),"")</f>
        <v/>
      </c>
      <c r="F96" s="1" t="str">
        <f t="shared" si="31"/>
        <v>附带7点火属性</v>
      </c>
    </row>
    <row r="97" spans="2:6" x14ac:dyDescent="0.2">
      <c r="B97" s="1" t="s">
        <v>1401</v>
      </c>
      <c r="C97" s="1" t="s">
        <v>1368</v>
      </c>
      <c r="D97" s="1" t="b">
        <f ca="1">IF(OR(B97=weaponshowbuff,B97=drop1showbuff),TRUE,FALSE)</f>
        <v>0</v>
      </c>
      <c r="E97" s="1" t="str">
        <f ca="1">IF(D97,COUNTIFS(D$3:D97,TRUE),"")</f>
        <v/>
      </c>
      <c r="F97" s="1" t="str">
        <f t="shared" si="31"/>
        <v>附带7点暗属性</v>
      </c>
    </row>
    <row r="98" spans="2:6" x14ac:dyDescent="0.2">
      <c r="B98" s="1" t="str">
        <f t="shared" ref="B98" si="44">B97</f>
        <v>武器F2</v>
      </c>
      <c r="C98" s="1" t="s">
        <v>1369</v>
      </c>
      <c r="D98" s="1" t="b">
        <f ca="1">IF(OR(B98=weaponshowbuff,B98=drop1showbuff),TRUE,FALSE)</f>
        <v>0</v>
      </c>
      <c r="E98" s="1" t="str">
        <f ca="1">IF(D98,COUNTIFS(D$3:D98,TRUE),"")</f>
        <v/>
      </c>
      <c r="F98" s="1" t="str">
        <f t="shared" si="31"/>
        <v>附带8点火属性</v>
      </c>
    </row>
    <row r="99" spans="2:6" x14ac:dyDescent="0.2">
      <c r="B99" s="1" t="s">
        <v>1402</v>
      </c>
      <c r="C99" s="1" t="s">
        <v>1370</v>
      </c>
      <c r="D99" s="1" t="b">
        <f ca="1">IF(OR(B99=weaponshowbuff,B99=drop1showbuff),TRUE,FALSE)</f>
        <v>0</v>
      </c>
      <c r="E99" s="1" t="str">
        <f ca="1">IF(D99,COUNTIFS(D$3:D99,TRUE),"")</f>
        <v/>
      </c>
      <c r="F99" s="1" t="str">
        <f t="shared" si="31"/>
        <v>附带8点暗属性</v>
      </c>
    </row>
    <row r="100" spans="2:6" x14ac:dyDescent="0.2">
      <c r="B100" s="1" t="str">
        <f t="shared" ref="B100" si="45">B99</f>
        <v>武器F3</v>
      </c>
      <c r="C100" s="1" t="s">
        <v>1371</v>
      </c>
      <c r="D100" s="1" t="b">
        <f ca="1">IF(OR(B100=weaponshowbuff,B100=drop1showbuff),TRUE,FALSE)</f>
        <v>0</v>
      </c>
      <c r="E100" s="1" t="str">
        <f ca="1">IF(D100,COUNTIFS(D$3:D100,TRUE),"")</f>
        <v/>
      </c>
      <c r="F100" s="1" t="str">
        <f t="shared" si="31"/>
        <v>附带9点火属性</v>
      </c>
    </row>
    <row r="101" spans="2:6" x14ac:dyDescent="0.2">
      <c r="B101" s="1" t="s">
        <v>1403</v>
      </c>
      <c r="C101" s="1" t="s">
        <v>1372</v>
      </c>
      <c r="D101" s="1" t="b">
        <f ca="1">IF(OR(B101=weaponshowbuff,B101=drop1showbuff),TRUE,FALSE)</f>
        <v>0</v>
      </c>
      <c r="E101" s="1" t="str">
        <f ca="1">IF(D101,COUNTIFS(D$3:D101,TRUE),"")</f>
        <v/>
      </c>
      <c r="F101" s="1" t="str">
        <f t="shared" si="31"/>
        <v>附带9点暗属性</v>
      </c>
    </row>
    <row r="102" spans="2:6" x14ac:dyDescent="0.2">
      <c r="B102" s="1" t="str">
        <f t="shared" ref="B102" si="46">B101</f>
        <v>武器F4</v>
      </c>
      <c r="C102" s="1" t="s">
        <v>1373</v>
      </c>
      <c r="D102" s="1" t="b">
        <f ca="1">IF(OR(B102=weaponshowbuff,B102=drop1showbuff),TRUE,FALSE)</f>
        <v>0</v>
      </c>
      <c r="E102" s="1" t="str">
        <f ca="1">IF(D102,COUNTIFS(D$3:D102,TRUE),"")</f>
        <v/>
      </c>
      <c r="F102" s="1" t="str">
        <f t="shared" si="31"/>
        <v>附带10点火属性</v>
      </c>
    </row>
    <row r="103" spans="2:6" x14ac:dyDescent="0.2">
      <c r="B103" s="1" t="s">
        <v>1404</v>
      </c>
      <c r="C103" s="1" t="s">
        <v>1374</v>
      </c>
      <c r="D103" s="1" t="b">
        <f ca="1">IF(OR(B103=weaponshowbuff,B103=drop1showbuff),TRUE,FALSE)</f>
        <v>0</v>
      </c>
      <c r="E103" s="1" t="str">
        <f ca="1">IF(D103,COUNTIFS(D$3:D103,TRUE),"")</f>
        <v/>
      </c>
      <c r="F103" s="1" t="str">
        <f t="shared" si="31"/>
        <v>附带10点暗属性</v>
      </c>
    </row>
    <row r="104" spans="2:6" x14ac:dyDescent="0.2">
      <c r="B104" s="1" t="str">
        <f t="shared" ref="B104" si="47">B103</f>
        <v>武器F5</v>
      </c>
      <c r="C104" s="1" t="s">
        <v>1375</v>
      </c>
      <c r="D104" s="1" t="b">
        <f ca="1">IF(OR(B104=weaponshowbuff,B104=drop1showbuff),TRUE,FALSE)</f>
        <v>0</v>
      </c>
      <c r="E104" s="1" t="str">
        <f ca="1">IF(D104,COUNTIFS(D$3:D104,TRUE),"")</f>
        <v/>
      </c>
      <c r="F104" s="1" t="str">
        <f t="shared" si="31"/>
        <v>附带11点火属性</v>
      </c>
    </row>
    <row r="105" spans="2:6" x14ac:dyDescent="0.2">
      <c r="B105" s="1" t="s">
        <v>1405</v>
      </c>
      <c r="C105" s="1" t="s">
        <v>1376</v>
      </c>
      <c r="D105" s="1" t="b">
        <f ca="1">IF(OR(B105=weaponshowbuff,B105=drop1showbuff),TRUE,FALSE)</f>
        <v>0</v>
      </c>
      <c r="E105" s="1" t="str">
        <f ca="1">IF(D105,COUNTIFS(D$3:D105,TRUE),"")</f>
        <v/>
      </c>
      <c r="F105" s="1" t="str">
        <f t="shared" si="31"/>
        <v>附带11点暗属性</v>
      </c>
    </row>
    <row r="106" spans="2:6" x14ac:dyDescent="0.2">
      <c r="B106" s="1" t="str">
        <f t="shared" ref="B106" si="48">B105</f>
        <v>武器F6</v>
      </c>
      <c r="C106" s="1" t="s">
        <v>1377</v>
      </c>
      <c r="D106" s="1" t="b">
        <f ca="1">IF(OR(B106=weaponshowbuff,B106=drop1showbuff),TRUE,FALSE)</f>
        <v>0</v>
      </c>
      <c r="E106" s="1" t="str">
        <f ca="1">IF(D106,COUNTIFS(D$3:D106,TRUE),"")</f>
        <v/>
      </c>
      <c r="F106" s="1" t="str">
        <f t="shared" si="31"/>
        <v>附带12点火属性</v>
      </c>
    </row>
    <row r="107" spans="2:6" x14ac:dyDescent="0.2">
      <c r="B107" s="1" t="s">
        <v>1406</v>
      </c>
      <c r="C107" s="1" t="s">
        <v>1378</v>
      </c>
      <c r="D107" s="1" t="b">
        <f ca="1">IF(OR(B107=weaponshowbuff,B107=drop1showbuff),TRUE,FALSE)</f>
        <v>0</v>
      </c>
      <c r="E107" s="1" t="str">
        <f ca="1">IF(D107,COUNTIFS(D$3:D107,TRUE),"")</f>
        <v/>
      </c>
      <c r="F107" s="1" t="str">
        <f t="shared" si="31"/>
        <v>附带12点暗属性</v>
      </c>
    </row>
    <row r="108" spans="2:6" x14ac:dyDescent="0.2">
      <c r="B108" s="1" t="str">
        <f t="shared" ref="B108" si="49">B107</f>
        <v>武器F7</v>
      </c>
      <c r="C108" s="1" t="s">
        <v>1379</v>
      </c>
      <c r="D108" s="1" t="b">
        <f ca="1">IF(OR(B108=weaponshowbuff,B108=drop1showbuff),TRUE,FALSE)</f>
        <v>0</v>
      </c>
      <c r="E108" s="1" t="str">
        <f ca="1">IF(D108,COUNTIFS(D$3:D108,TRUE),"")</f>
        <v/>
      </c>
      <c r="F108" s="1" t="str">
        <f t="shared" si="31"/>
        <v>附带13点火属性</v>
      </c>
    </row>
    <row r="109" spans="2:6" x14ac:dyDescent="0.2">
      <c r="B109" s="1" t="s">
        <v>1407</v>
      </c>
      <c r="C109" s="1" t="s">
        <v>1380</v>
      </c>
      <c r="D109" s="1" t="b">
        <f ca="1">IF(OR(B109=weaponshowbuff,B109=drop1showbuff),TRUE,FALSE)</f>
        <v>0</v>
      </c>
      <c r="E109" s="1" t="str">
        <f ca="1">IF(D109,COUNTIFS(D$3:D109,TRUE),"")</f>
        <v/>
      </c>
      <c r="F109" s="1" t="str">
        <f t="shared" si="31"/>
        <v>附带13点暗属性</v>
      </c>
    </row>
    <row r="110" spans="2:6" x14ac:dyDescent="0.2">
      <c r="B110" s="1" t="str">
        <f t="shared" ref="B110" si="50">B109</f>
        <v>武器F8</v>
      </c>
      <c r="C110" s="1" t="s">
        <v>1381</v>
      </c>
      <c r="D110" s="1" t="b">
        <f ca="1">IF(OR(B110=weaponshowbuff,B110=drop1showbuff),TRUE,FALSE)</f>
        <v>0</v>
      </c>
      <c r="E110" s="1" t="str">
        <f ca="1">IF(D110,COUNTIFS(D$3:D110,TRUE),"")</f>
        <v/>
      </c>
      <c r="F110" s="1" t="str">
        <f t="shared" si="31"/>
        <v>附带14点火属性</v>
      </c>
    </row>
    <row r="111" spans="2:6" x14ac:dyDescent="0.2">
      <c r="B111" s="38" t="s">
        <v>1408</v>
      </c>
      <c r="C111" s="1" t="s">
        <v>1382</v>
      </c>
      <c r="D111" s="1" t="b">
        <f ca="1">IF(OR(B111=weaponshowbuff,B111=drop1showbuff),TRUE,FALSE)</f>
        <v>0</v>
      </c>
      <c r="E111" s="1" t="str">
        <f ca="1">IF(D111,COUNTIFS(D$3:D111,TRUE),"")</f>
        <v/>
      </c>
      <c r="F111" s="1" t="str">
        <f t="shared" si="31"/>
        <v>附带14点暗属性</v>
      </c>
    </row>
    <row r="112" spans="2:6" x14ac:dyDescent="0.2">
      <c r="B112" s="1" t="str">
        <f>B111</f>
        <v>武器G1</v>
      </c>
      <c r="C112" s="1" t="s">
        <v>1424</v>
      </c>
      <c r="D112" s="1" t="b">
        <f ca="1">IF(OR(B112=weaponshowbuff,B112=drop1showbuff),TRUE,FALSE)</f>
        <v>0</v>
      </c>
      <c r="E112" s="1" t="str">
        <f ca="1">IF(D112,COUNTIFS(D$3:D112,TRUE),"")</f>
        <v/>
      </c>
      <c r="F112" s="1" t="str">
        <f t="shared" si="31"/>
        <v>附带15点火属性</v>
      </c>
    </row>
    <row r="113" spans="2:6" x14ac:dyDescent="0.2">
      <c r="B113" s="38" t="s">
        <v>1409</v>
      </c>
      <c r="C113" s="1" t="s">
        <v>1425</v>
      </c>
      <c r="D113" s="1" t="b">
        <f ca="1">IF(OR(B113=weaponshowbuff,B113=drop1showbuff),TRUE,FALSE)</f>
        <v>0</v>
      </c>
      <c r="E113" s="1" t="str">
        <f ca="1">IF(D113,COUNTIFS(D$3:D113,TRUE),"")</f>
        <v/>
      </c>
      <c r="F113" s="1" t="str">
        <f t="shared" si="31"/>
        <v>附带15点暗属性</v>
      </c>
    </row>
    <row r="114" spans="2:6" x14ac:dyDescent="0.2">
      <c r="B114" s="1" t="str">
        <f t="shared" ref="B114" si="51">B113</f>
        <v>武器G2</v>
      </c>
      <c r="C114" s="1" t="s">
        <v>1426</v>
      </c>
      <c r="D114" s="1" t="b">
        <f ca="1">IF(OR(B114=weaponshowbuff,B114=drop1showbuff),TRUE,FALSE)</f>
        <v>0</v>
      </c>
      <c r="E114" s="1" t="str">
        <f ca="1">IF(D114,COUNTIFS(D$3:D114,TRUE),"")</f>
        <v/>
      </c>
      <c r="F114" s="1" t="str">
        <f t="shared" si="31"/>
        <v>附带16点火属性</v>
      </c>
    </row>
    <row r="115" spans="2:6" x14ac:dyDescent="0.2">
      <c r="B115" s="38" t="s">
        <v>1410</v>
      </c>
      <c r="C115" s="1" t="s">
        <v>1427</v>
      </c>
      <c r="D115" s="1" t="b">
        <f ca="1">IF(OR(B115=weaponshowbuff,B115=drop1showbuff),TRUE,FALSE)</f>
        <v>0</v>
      </c>
      <c r="E115" s="1" t="str">
        <f ca="1">IF(D115,COUNTIFS(D$3:D115,TRUE),"")</f>
        <v/>
      </c>
      <c r="F115" s="1" t="str">
        <f t="shared" si="31"/>
        <v>附带16点暗属性</v>
      </c>
    </row>
    <row r="116" spans="2:6" x14ac:dyDescent="0.2">
      <c r="B116" s="1" t="str">
        <f t="shared" ref="B116" si="52">B115</f>
        <v>武器G3</v>
      </c>
      <c r="C116" s="1" t="s">
        <v>1428</v>
      </c>
      <c r="D116" s="1" t="b">
        <f ca="1">IF(OR(B116=weaponshowbuff,B116=drop1showbuff),TRUE,FALSE)</f>
        <v>0</v>
      </c>
      <c r="E116" s="1" t="str">
        <f ca="1">IF(D116,COUNTIFS(D$3:D116,TRUE),"")</f>
        <v/>
      </c>
      <c r="F116" s="1" t="str">
        <f t="shared" si="31"/>
        <v>附带17点火属性</v>
      </c>
    </row>
    <row r="117" spans="2:6" x14ac:dyDescent="0.2">
      <c r="B117" s="38" t="s">
        <v>1411</v>
      </c>
      <c r="C117" s="1" t="s">
        <v>1429</v>
      </c>
      <c r="D117" s="1" t="b">
        <f ca="1">IF(OR(B117=weaponshowbuff,B117=drop1showbuff),TRUE,FALSE)</f>
        <v>0</v>
      </c>
      <c r="E117" s="1" t="str">
        <f ca="1">IF(D117,COUNTIFS(D$3:D117,TRUE),"")</f>
        <v/>
      </c>
      <c r="F117" s="1" t="str">
        <f t="shared" si="31"/>
        <v>附带17点暗属性</v>
      </c>
    </row>
    <row r="118" spans="2:6" x14ac:dyDescent="0.2">
      <c r="B118" s="1" t="str">
        <f t="shared" ref="B118" si="53">B117</f>
        <v>武器G4</v>
      </c>
      <c r="C118" s="1" t="s">
        <v>1430</v>
      </c>
      <c r="D118" s="1" t="b">
        <f ca="1">IF(OR(B118=weaponshowbuff,B118=drop1showbuff),TRUE,FALSE)</f>
        <v>0</v>
      </c>
      <c r="E118" s="1" t="str">
        <f ca="1">IF(D118,COUNTIFS(D$3:D118,TRUE),"")</f>
        <v/>
      </c>
      <c r="F118" s="1" t="str">
        <f t="shared" si="31"/>
        <v>附带18点火属性</v>
      </c>
    </row>
    <row r="119" spans="2:6" x14ac:dyDescent="0.2">
      <c r="B119" s="38" t="s">
        <v>1412</v>
      </c>
      <c r="C119" s="1" t="s">
        <v>1363</v>
      </c>
      <c r="D119" s="1" t="b">
        <f ca="1">IF(OR(B119=weaponshowbuff,B119=drop1showbuff),TRUE,FALSE)</f>
        <v>0</v>
      </c>
      <c r="E119" s="1" t="str">
        <f ca="1">IF(D119,COUNTIFS(D$3:D119,TRUE),"")</f>
        <v/>
      </c>
      <c r="F119" s="1" t="str">
        <f t="shared" si="31"/>
        <v>附带5点火属性</v>
      </c>
    </row>
    <row r="120" spans="2:6" x14ac:dyDescent="0.2">
      <c r="B120" s="1" t="str">
        <f t="shared" ref="B120" si="54">B119</f>
        <v>武器G5</v>
      </c>
      <c r="C120" s="1" t="s">
        <v>1364</v>
      </c>
      <c r="D120" s="1" t="b">
        <f ca="1">IF(OR(B120=weaponshowbuff,B120=drop1showbuff),TRUE,FALSE)</f>
        <v>0</v>
      </c>
      <c r="E120" s="1" t="str">
        <f ca="1">IF(D120,COUNTIFS(D$3:D120,TRUE),"")</f>
        <v/>
      </c>
      <c r="F120" s="1" t="str">
        <f t="shared" si="31"/>
        <v>附带5点暗属性</v>
      </c>
    </row>
    <row r="121" spans="2:6" x14ac:dyDescent="0.2">
      <c r="B121" s="38" t="s">
        <v>1413</v>
      </c>
      <c r="C121" s="1" t="s">
        <v>1365</v>
      </c>
      <c r="D121" s="1" t="b">
        <f ca="1">IF(OR(B121=weaponshowbuff,B121=drop1showbuff),TRUE,FALSE)</f>
        <v>0</v>
      </c>
      <c r="E121" s="1" t="str">
        <f ca="1">IF(D121,COUNTIFS(D$3:D121,TRUE),"")</f>
        <v/>
      </c>
      <c r="F121" s="1" t="str">
        <f t="shared" si="31"/>
        <v>附带6点火属性</v>
      </c>
    </row>
    <row r="122" spans="2:6" x14ac:dyDescent="0.2">
      <c r="B122" s="1" t="str">
        <f t="shared" ref="B122" si="55">B121</f>
        <v>武器G6</v>
      </c>
      <c r="C122" s="1" t="s">
        <v>1366</v>
      </c>
      <c r="D122" s="1" t="b">
        <f ca="1">IF(OR(B122=weaponshowbuff,B122=drop1showbuff),TRUE,FALSE)</f>
        <v>0</v>
      </c>
      <c r="E122" s="1" t="str">
        <f ca="1">IF(D122,COUNTIFS(D$3:D122,TRUE),"")</f>
        <v/>
      </c>
      <c r="F122" s="1" t="str">
        <f t="shared" si="31"/>
        <v>附带6点暗属性</v>
      </c>
    </row>
    <row r="123" spans="2:6" x14ac:dyDescent="0.2">
      <c r="B123" s="38" t="s">
        <v>1414</v>
      </c>
      <c r="C123" s="1" t="s">
        <v>1367</v>
      </c>
      <c r="D123" s="1" t="b">
        <f ca="1">IF(OR(B123=weaponshowbuff,B123=drop1showbuff),TRUE,FALSE)</f>
        <v>0</v>
      </c>
      <c r="E123" s="1" t="str">
        <f ca="1">IF(D123,COUNTIFS(D$3:D123,TRUE),"")</f>
        <v/>
      </c>
      <c r="F123" s="1" t="str">
        <f t="shared" si="31"/>
        <v>附带7点火属性</v>
      </c>
    </row>
    <row r="124" spans="2:6" x14ac:dyDescent="0.2">
      <c r="B124" s="1" t="str">
        <f t="shared" ref="B124" si="56">B123</f>
        <v>武器G7</v>
      </c>
      <c r="C124" s="1" t="s">
        <v>1368</v>
      </c>
      <c r="D124" s="1" t="b">
        <f ca="1">IF(OR(B124=weaponshowbuff,B124=drop1showbuff),TRUE,FALSE)</f>
        <v>0</v>
      </c>
      <c r="E124" s="1" t="str">
        <f ca="1">IF(D124,COUNTIFS(D$3:D124,TRUE),"")</f>
        <v/>
      </c>
      <c r="F124" s="1" t="str">
        <f t="shared" si="31"/>
        <v>附带7点暗属性</v>
      </c>
    </row>
    <row r="125" spans="2:6" x14ac:dyDescent="0.2">
      <c r="B125" s="38" t="s">
        <v>1415</v>
      </c>
      <c r="C125" s="1" t="s">
        <v>1369</v>
      </c>
      <c r="D125" s="1" t="b">
        <f ca="1">IF(OR(B125=weaponshowbuff,B125=drop1showbuff),TRUE,FALSE)</f>
        <v>0</v>
      </c>
      <c r="E125" s="1" t="str">
        <f ca="1">IF(D125,COUNTIFS(D$3:D125,TRUE),"")</f>
        <v/>
      </c>
      <c r="F125" s="1" t="str">
        <f t="shared" si="31"/>
        <v>附带8点火属性</v>
      </c>
    </row>
    <row r="126" spans="2:6" x14ac:dyDescent="0.2">
      <c r="B126" s="1" t="str">
        <f t="shared" ref="B126" si="57">B125</f>
        <v>武器G8</v>
      </c>
      <c r="C126" s="1" t="s">
        <v>1370</v>
      </c>
      <c r="D126" s="1" t="b">
        <f ca="1">IF(OR(B126=weaponshowbuff,B126=drop1showbuff),TRUE,FALSE)</f>
        <v>0</v>
      </c>
      <c r="E126" s="1" t="str">
        <f ca="1">IF(D126,COUNTIFS(D$3:D126,TRUE),"")</f>
        <v/>
      </c>
      <c r="F126" s="1" t="str">
        <f t="shared" si="31"/>
        <v>附带8点暗属性</v>
      </c>
    </row>
    <row r="127" spans="2:6" x14ac:dyDescent="0.2">
      <c r="B127" s="38" t="s">
        <v>1416</v>
      </c>
      <c r="C127" s="1" t="s">
        <v>1371</v>
      </c>
      <c r="D127" s="1" t="b">
        <f ca="1">IF(OR(B127=weaponshowbuff,B127=drop1showbuff),TRUE,FALSE)</f>
        <v>0</v>
      </c>
      <c r="E127" s="1" t="str">
        <f ca="1">IF(D127,COUNTIFS(D$3:D127,TRUE),"")</f>
        <v/>
      </c>
      <c r="F127" s="1" t="str">
        <f t="shared" si="31"/>
        <v>附带9点火属性</v>
      </c>
    </row>
    <row r="128" spans="2:6" x14ac:dyDescent="0.2">
      <c r="B128" s="1" t="str">
        <f>B127</f>
        <v>武器H1</v>
      </c>
      <c r="C128" s="1" t="s">
        <v>1372</v>
      </c>
      <c r="D128" s="1" t="b">
        <f ca="1">IF(OR(B128=weaponshowbuff,B128=drop1showbuff),TRUE,FALSE)</f>
        <v>0</v>
      </c>
      <c r="E128" s="1" t="str">
        <f ca="1">IF(D128,COUNTIFS(D$3:D128,TRUE),"")</f>
        <v/>
      </c>
      <c r="F128" s="1" t="str">
        <f t="shared" si="31"/>
        <v>附带9点暗属性</v>
      </c>
    </row>
    <row r="129" spans="2:6" x14ac:dyDescent="0.2">
      <c r="B129" s="38" t="s">
        <v>1417</v>
      </c>
      <c r="C129" s="1" t="s">
        <v>1373</v>
      </c>
      <c r="D129" s="1" t="b">
        <f ca="1">IF(OR(B129=weaponshowbuff,B129=drop1showbuff),TRUE,FALSE)</f>
        <v>0</v>
      </c>
      <c r="E129" s="1" t="str">
        <f ca="1">IF(D129,COUNTIFS(D$3:D129,TRUE),"")</f>
        <v/>
      </c>
      <c r="F129" s="1" t="str">
        <f t="shared" si="31"/>
        <v>附带10点火属性</v>
      </c>
    </row>
    <row r="130" spans="2:6" x14ac:dyDescent="0.2">
      <c r="B130" s="1" t="str">
        <f t="shared" ref="B130" si="58">B129</f>
        <v>武器H2</v>
      </c>
      <c r="C130" s="1" t="s">
        <v>1374</v>
      </c>
      <c r="D130" s="1" t="b">
        <f ca="1">IF(OR(B130=weaponshowbuff,B130=drop1showbuff),TRUE,FALSE)</f>
        <v>0</v>
      </c>
      <c r="E130" s="1" t="str">
        <f ca="1">IF(D130,COUNTIFS(D$3:D130,TRUE),"")</f>
        <v/>
      </c>
      <c r="F130" s="1" t="str">
        <f t="shared" si="31"/>
        <v>附带10点暗属性</v>
      </c>
    </row>
    <row r="131" spans="2:6" x14ac:dyDescent="0.2">
      <c r="B131" s="38" t="s">
        <v>1418</v>
      </c>
      <c r="C131" s="1" t="s">
        <v>1375</v>
      </c>
      <c r="D131" s="1" t="b">
        <f ca="1">IF(OR(B131=weaponshowbuff,B131=drop1showbuff),TRUE,FALSE)</f>
        <v>0</v>
      </c>
      <c r="E131" s="1" t="str">
        <f ca="1">IF(D131,COUNTIFS(D$3:D131,TRUE),"")</f>
        <v/>
      </c>
      <c r="F131" s="1" t="str">
        <f t="shared" si="31"/>
        <v>附带11点火属性</v>
      </c>
    </row>
    <row r="132" spans="2:6" x14ac:dyDescent="0.2">
      <c r="B132" s="1" t="str">
        <f t="shared" ref="B132" si="59">B131</f>
        <v>武器H3</v>
      </c>
      <c r="C132" s="1" t="s">
        <v>1376</v>
      </c>
      <c r="D132" s="1" t="b">
        <f ca="1">IF(OR(B132=weaponshowbuff,B132=drop1showbuff),TRUE,FALSE)</f>
        <v>0</v>
      </c>
      <c r="E132" s="1" t="str">
        <f ca="1">IF(D132,COUNTIFS(D$3:D132,TRUE),"")</f>
        <v/>
      </c>
      <c r="F132" s="1" t="str">
        <f t="shared" ref="F132:F195" si="60">C132</f>
        <v>附带11点暗属性</v>
      </c>
    </row>
    <row r="133" spans="2:6" x14ac:dyDescent="0.2">
      <c r="B133" s="38" t="s">
        <v>1419</v>
      </c>
      <c r="C133" s="1" t="s">
        <v>1377</v>
      </c>
      <c r="D133" s="1" t="b">
        <f ca="1">IF(OR(B133=weaponshowbuff,B133=drop1showbuff),TRUE,FALSE)</f>
        <v>0</v>
      </c>
      <c r="E133" s="1" t="str">
        <f ca="1">IF(D133,COUNTIFS(D$3:D133,TRUE),"")</f>
        <v/>
      </c>
      <c r="F133" s="1" t="str">
        <f t="shared" si="60"/>
        <v>附带12点火属性</v>
      </c>
    </row>
    <row r="134" spans="2:6" x14ac:dyDescent="0.2">
      <c r="B134" s="1" t="str">
        <f t="shared" ref="B134" si="61">B133</f>
        <v>武器H4</v>
      </c>
      <c r="C134" s="1" t="s">
        <v>1378</v>
      </c>
      <c r="D134" s="1" t="b">
        <f ca="1">IF(OR(B134=weaponshowbuff,B134=drop1showbuff),TRUE,FALSE)</f>
        <v>0</v>
      </c>
      <c r="E134" s="1" t="str">
        <f ca="1">IF(D134,COUNTIFS(D$3:D134,TRUE),"")</f>
        <v/>
      </c>
      <c r="F134" s="1" t="str">
        <f t="shared" si="60"/>
        <v>附带12点暗属性</v>
      </c>
    </row>
    <row r="135" spans="2:6" x14ac:dyDescent="0.2">
      <c r="B135" s="38" t="s">
        <v>1420</v>
      </c>
      <c r="C135" s="1" t="s">
        <v>1379</v>
      </c>
      <c r="D135" s="1" t="b">
        <f ca="1">IF(OR(B135=weaponshowbuff,B135=drop1showbuff),TRUE,FALSE)</f>
        <v>0</v>
      </c>
      <c r="E135" s="1" t="str">
        <f ca="1">IF(D135,COUNTIFS(D$3:D135,TRUE),"")</f>
        <v/>
      </c>
      <c r="F135" s="1" t="str">
        <f t="shared" si="60"/>
        <v>附带13点火属性</v>
      </c>
    </row>
    <row r="136" spans="2:6" x14ac:dyDescent="0.2">
      <c r="B136" s="1" t="str">
        <f t="shared" ref="B136" si="62">B135</f>
        <v>武器H5</v>
      </c>
      <c r="C136" s="1" t="s">
        <v>1380</v>
      </c>
      <c r="D136" s="1" t="b">
        <f ca="1">IF(OR(B136=weaponshowbuff,B136=drop1showbuff),TRUE,FALSE)</f>
        <v>0</v>
      </c>
      <c r="E136" s="1" t="str">
        <f ca="1">IF(D136,COUNTIFS(D$3:D136,TRUE),"")</f>
        <v/>
      </c>
      <c r="F136" s="1" t="str">
        <f t="shared" si="60"/>
        <v>附带13点暗属性</v>
      </c>
    </row>
    <row r="137" spans="2:6" x14ac:dyDescent="0.2">
      <c r="B137" s="38" t="s">
        <v>1421</v>
      </c>
      <c r="C137" s="1" t="s">
        <v>1381</v>
      </c>
      <c r="D137" s="1" t="b">
        <f ca="1">IF(OR(B137=weaponshowbuff,B137=drop1showbuff),TRUE,FALSE)</f>
        <v>0</v>
      </c>
      <c r="E137" s="1" t="str">
        <f ca="1">IF(D137,COUNTIFS(D$3:D137,TRUE),"")</f>
        <v/>
      </c>
      <c r="F137" s="1" t="str">
        <f t="shared" si="60"/>
        <v>附带14点火属性</v>
      </c>
    </row>
    <row r="138" spans="2:6" x14ac:dyDescent="0.2">
      <c r="B138" s="1" t="str">
        <f t="shared" ref="B138" si="63">B137</f>
        <v>武器H6</v>
      </c>
      <c r="C138" s="1" t="s">
        <v>1382</v>
      </c>
      <c r="D138" s="1" t="b">
        <f ca="1">IF(OR(B138=weaponshowbuff,B138=drop1showbuff),TRUE,FALSE)</f>
        <v>0</v>
      </c>
      <c r="E138" s="1" t="str">
        <f ca="1">IF(D138,COUNTIFS(D$3:D138,TRUE),"")</f>
        <v/>
      </c>
      <c r="F138" s="1" t="str">
        <f t="shared" si="60"/>
        <v>附带14点暗属性</v>
      </c>
    </row>
    <row r="139" spans="2:6" x14ac:dyDescent="0.2">
      <c r="B139" s="38" t="s">
        <v>1422</v>
      </c>
      <c r="C139" s="1" t="s">
        <v>1424</v>
      </c>
      <c r="D139" s="1" t="b">
        <f ca="1">IF(OR(B139=weaponshowbuff,B139=drop1showbuff),TRUE,FALSE)</f>
        <v>0</v>
      </c>
      <c r="E139" s="1" t="str">
        <f ca="1">IF(D139,COUNTIFS(D$3:D139,TRUE),"")</f>
        <v/>
      </c>
      <c r="F139" s="1" t="str">
        <f t="shared" si="60"/>
        <v>附带15点火属性</v>
      </c>
    </row>
    <row r="140" spans="2:6" x14ac:dyDescent="0.2">
      <c r="B140" s="1" t="str">
        <f t="shared" ref="B140" si="64">B139</f>
        <v>武器H7</v>
      </c>
      <c r="C140" s="1" t="s">
        <v>1425</v>
      </c>
      <c r="D140" s="1" t="b">
        <f ca="1">IF(OR(B140=weaponshowbuff,B140=drop1showbuff),TRUE,FALSE)</f>
        <v>0</v>
      </c>
      <c r="E140" s="1" t="str">
        <f ca="1">IF(D140,COUNTIFS(D$3:D140,TRUE),"")</f>
        <v/>
      </c>
      <c r="F140" s="1" t="str">
        <f t="shared" si="60"/>
        <v>附带15点暗属性</v>
      </c>
    </row>
    <row r="141" spans="2:6" x14ac:dyDescent="0.2">
      <c r="B141" s="38" t="s">
        <v>1423</v>
      </c>
      <c r="C141" s="1" t="s">
        <v>1426</v>
      </c>
      <c r="D141" s="1" t="b">
        <f ca="1">IF(OR(B141=weaponshowbuff,B141=drop1showbuff),TRUE,FALSE)</f>
        <v>0</v>
      </c>
      <c r="E141" s="1" t="str">
        <f ca="1">IF(D141,COUNTIFS(D$3:D141,TRUE),"")</f>
        <v/>
      </c>
      <c r="F141" s="1" t="str">
        <f t="shared" si="60"/>
        <v>附带16点火属性</v>
      </c>
    </row>
    <row r="142" spans="2:6" x14ac:dyDescent="0.2">
      <c r="B142" s="1" t="str">
        <f t="shared" ref="B142" si="65">B141</f>
        <v>武器H8</v>
      </c>
      <c r="C142" s="1" t="s">
        <v>1427</v>
      </c>
      <c r="D142" s="1" t="b">
        <f ca="1">IF(OR(B142=weaponshowbuff,B142=drop1showbuff),TRUE,FALSE)</f>
        <v>0</v>
      </c>
      <c r="E142" s="1" t="str">
        <f ca="1">IF(D142,COUNTIFS(D$3:D142,TRUE),"")</f>
        <v/>
      </c>
      <c r="F142" s="1" t="str">
        <f t="shared" si="60"/>
        <v>附带16点暗属性</v>
      </c>
    </row>
    <row r="143" spans="2:6" x14ac:dyDescent="0.2">
      <c r="B143" s="38" t="str">
        <f>"挂饰"&amp;MID(B3,3,5)</f>
        <v>挂饰A1</v>
      </c>
      <c r="C143" s="38" t="s">
        <v>1431</v>
      </c>
      <c r="D143" s="1" t="b">
        <f ca="1">IF(OR(B143=weaponshowbuff,B143=drop1showbuff),TRUE,FALSE)</f>
        <v>1</v>
      </c>
      <c r="E143" s="1">
        <f ca="1">IF(D143,COUNTIFS(D$3:D143,TRUE),"")</f>
        <v>5</v>
      </c>
      <c r="F143" s="1" t="str">
        <f t="shared" si="60"/>
        <v>增加5点命中</v>
      </c>
    </row>
    <row r="144" spans="2:6" x14ac:dyDescent="0.2">
      <c r="B144" s="38" t="str">
        <f t="shared" ref="B144:B207" si="66">"挂饰"&amp;MID(B4,3,5)</f>
        <v>挂饰A1</v>
      </c>
      <c r="C144" s="38" t="s">
        <v>1432</v>
      </c>
      <c r="D144" s="1" t="b">
        <f ca="1">IF(OR(B144=weaponshowbuff,B144=drop1showbuff),TRUE,FALSE)</f>
        <v>1</v>
      </c>
      <c r="E144" s="1">
        <f ca="1">IF(D144,COUNTIFS(D$3:D144,TRUE),"")</f>
        <v>6</v>
      </c>
      <c r="F144" s="1" t="str">
        <f t="shared" si="60"/>
        <v>增加5点闪避</v>
      </c>
    </row>
    <row r="145" spans="2:6" x14ac:dyDescent="0.2">
      <c r="B145" s="38" t="str">
        <f t="shared" si="66"/>
        <v>挂饰A2</v>
      </c>
      <c r="C145" s="38" t="s">
        <v>1433</v>
      </c>
      <c r="D145" s="1" t="b">
        <f ca="1">IF(OR(B145=weaponshowbuff,B145=drop1showbuff),TRUE,FALSE)</f>
        <v>0</v>
      </c>
      <c r="E145" s="1" t="str">
        <f ca="1">IF(D145,COUNTIFS(D$3:D145,TRUE),"")</f>
        <v/>
      </c>
      <c r="F145" s="1" t="str">
        <f t="shared" si="60"/>
        <v>增加6点命中</v>
      </c>
    </row>
    <row r="146" spans="2:6" x14ac:dyDescent="0.2">
      <c r="B146" s="38" t="str">
        <f t="shared" si="66"/>
        <v>挂饰A2</v>
      </c>
      <c r="C146" s="38" t="s">
        <v>1434</v>
      </c>
      <c r="D146" s="1" t="b">
        <f ca="1">IF(OR(B146=weaponshowbuff,B146=drop1showbuff),TRUE,FALSE)</f>
        <v>0</v>
      </c>
      <c r="E146" s="1" t="str">
        <f ca="1">IF(D146,COUNTIFS(D$3:D146,TRUE),"")</f>
        <v/>
      </c>
      <c r="F146" s="1" t="str">
        <f t="shared" si="60"/>
        <v>增加6点闪避</v>
      </c>
    </row>
    <row r="147" spans="2:6" x14ac:dyDescent="0.2">
      <c r="B147" s="38" t="str">
        <f t="shared" si="66"/>
        <v>挂饰A3</v>
      </c>
      <c r="C147" s="38" t="s">
        <v>1435</v>
      </c>
      <c r="D147" s="1" t="b">
        <f ca="1">IF(OR(B147=weaponshowbuff,B147=drop1showbuff),TRUE,FALSE)</f>
        <v>0</v>
      </c>
      <c r="E147" s="1" t="str">
        <f ca="1">IF(D147,COUNTIFS(D$3:D147,TRUE),"")</f>
        <v/>
      </c>
      <c r="F147" s="1" t="str">
        <f t="shared" si="60"/>
        <v>增加7点命中</v>
      </c>
    </row>
    <row r="148" spans="2:6" x14ac:dyDescent="0.2">
      <c r="B148" s="38" t="str">
        <f t="shared" si="66"/>
        <v>挂饰A3</v>
      </c>
      <c r="C148" s="38" t="s">
        <v>1436</v>
      </c>
      <c r="D148" s="1" t="b">
        <f ca="1">IF(OR(B148=weaponshowbuff,B148=drop1showbuff),TRUE,FALSE)</f>
        <v>0</v>
      </c>
      <c r="E148" s="1" t="str">
        <f ca="1">IF(D148,COUNTIFS(D$3:D148,TRUE),"")</f>
        <v/>
      </c>
      <c r="F148" s="1" t="str">
        <f t="shared" si="60"/>
        <v>增加7点闪避</v>
      </c>
    </row>
    <row r="149" spans="2:6" x14ac:dyDescent="0.2">
      <c r="B149" s="38" t="str">
        <f t="shared" si="66"/>
        <v>挂饰A4</v>
      </c>
      <c r="C149" s="38" t="s">
        <v>1437</v>
      </c>
      <c r="D149" s="1" t="b">
        <f ca="1">IF(OR(B149=weaponshowbuff,B149=drop1showbuff),TRUE,FALSE)</f>
        <v>0</v>
      </c>
      <c r="E149" s="1" t="str">
        <f ca="1">IF(D149,COUNTIFS(D$3:D149,TRUE),"")</f>
        <v/>
      </c>
      <c r="F149" s="1" t="str">
        <f t="shared" si="60"/>
        <v>增加8点命中</v>
      </c>
    </row>
    <row r="150" spans="2:6" x14ac:dyDescent="0.2">
      <c r="B150" s="38" t="str">
        <f t="shared" si="66"/>
        <v>挂饰A4</v>
      </c>
      <c r="C150" s="38" t="s">
        <v>1438</v>
      </c>
      <c r="D150" s="1" t="b">
        <f ca="1">IF(OR(B150=weaponshowbuff,B150=drop1showbuff),TRUE,FALSE)</f>
        <v>0</v>
      </c>
      <c r="E150" s="1" t="str">
        <f ca="1">IF(D150,COUNTIFS(D$3:D150,TRUE),"")</f>
        <v/>
      </c>
      <c r="F150" s="1" t="str">
        <f t="shared" si="60"/>
        <v>增加8点闪避</v>
      </c>
    </row>
    <row r="151" spans="2:6" x14ac:dyDescent="0.2">
      <c r="B151" s="38" t="str">
        <f t="shared" si="66"/>
        <v>挂饰A5</v>
      </c>
      <c r="C151" s="38" t="s">
        <v>1439</v>
      </c>
      <c r="D151" s="1" t="b">
        <f ca="1">IF(OR(B151=weaponshowbuff,B151=drop1showbuff),TRUE,FALSE)</f>
        <v>0</v>
      </c>
      <c r="E151" s="1" t="str">
        <f ca="1">IF(D151,COUNTIFS(D$3:D151,TRUE),"")</f>
        <v/>
      </c>
      <c r="F151" s="1" t="str">
        <f t="shared" si="60"/>
        <v>增加9点命中</v>
      </c>
    </row>
    <row r="152" spans="2:6" x14ac:dyDescent="0.2">
      <c r="B152" s="38" t="str">
        <f t="shared" si="66"/>
        <v>挂饰A5</v>
      </c>
      <c r="C152" s="38" t="s">
        <v>1440</v>
      </c>
      <c r="D152" s="1" t="b">
        <f ca="1">IF(OR(B152=weaponshowbuff,B152=drop1showbuff),TRUE,FALSE)</f>
        <v>0</v>
      </c>
      <c r="E152" s="1" t="str">
        <f ca="1">IF(D152,COUNTIFS(D$3:D152,TRUE),"")</f>
        <v/>
      </c>
      <c r="F152" s="1" t="str">
        <f t="shared" si="60"/>
        <v>增加9点闪避</v>
      </c>
    </row>
    <row r="153" spans="2:6" x14ac:dyDescent="0.2">
      <c r="B153" s="38" t="str">
        <f t="shared" si="66"/>
        <v>挂饰A6</v>
      </c>
      <c r="C153" s="38" t="s">
        <v>1441</v>
      </c>
      <c r="D153" s="1" t="b">
        <f ca="1">IF(OR(B153=weaponshowbuff,B153=drop1showbuff),TRUE,FALSE)</f>
        <v>0</v>
      </c>
      <c r="E153" s="1" t="str">
        <f ca="1">IF(D153,COUNTIFS(D$3:D153,TRUE),"")</f>
        <v/>
      </c>
      <c r="F153" s="1" t="str">
        <f t="shared" si="60"/>
        <v>增加10点命中</v>
      </c>
    </row>
    <row r="154" spans="2:6" x14ac:dyDescent="0.2">
      <c r="B154" s="38" t="str">
        <f t="shared" si="66"/>
        <v>挂饰A6</v>
      </c>
      <c r="C154" s="38" t="s">
        <v>1442</v>
      </c>
      <c r="D154" s="1" t="b">
        <f ca="1">IF(OR(B154=weaponshowbuff,B154=drop1showbuff),TRUE,FALSE)</f>
        <v>0</v>
      </c>
      <c r="E154" s="1" t="str">
        <f ca="1">IF(D154,COUNTIFS(D$3:D154,TRUE),"")</f>
        <v/>
      </c>
      <c r="F154" s="1" t="str">
        <f t="shared" si="60"/>
        <v>增加10点闪避</v>
      </c>
    </row>
    <row r="155" spans="2:6" x14ac:dyDescent="0.2">
      <c r="B155" s="38" t="str">
        <f t="shared" si="66"/>
        <v>挂饰A7</v>
      </c>
      <c r="C155" s="38" t="s">
        <v>1443</v>
      </c>
      <c r="D155" s="1" t="b">
        <f ca="1">IF(OR(B155=weaponshowbuff,B155=drop1showbuff),TRUE,FALSE)</f>
        <v>0</v>
      </c>
      <c r="E155" s="1" t="str">
        <f ca="1">IF(D155,COUNTIFS(D$3:D155,TRUE),"")</f>
        <v/>
      </c>
      <c r="F155" s="1" t="str">
        <f t="shared" si="60"/>
        <v>增加11点命中</v>
      </c>
    </row>
    <row r="156" spans="2:6" x14ac:dyDescent="0.2">
      <c r="B156" s="38" t="str">
        <f t="shared" si="66"/>
        <v>挂饰A7</v>
      </c>
      <c r="C156" s="38" t="s">
        <v>1444</v>
      </c>
      <c r="D156" s="1" t="b">
        <f ca="1">IF(OR(B156=weaponshowbuff,B156=drop1showbuff),TRUE,FALSE)</f>
        <v>0</v>
      </c>
      <c r="E156" s="1" t="str">
        <f ca="1">IF(D156,COUNTIFS(D$3:D156,TRUE),"")</f>
        <v/>
      </c>
      <c r="F156" s="1" t="str">
        <f t="shared" si="60"/>
        <v>增加11点闪避</v>
      </c>
    </row>
    <row r="157" spans="2:6" x14ac:dyDescent="0.2">
      <c r="B157" s="38" t="str">
        <f t="shared" si="66"/>
        <v>挂饰A2</v>
      </c>
      <c r="C157" s="38" t="s">
        <v>1445</v>
      </c>
      <c r="D157" s="1" t="b">
        <f ca="1">IF(OR(B157=weaponshowbuff,B157=drop1showbuff),TRUE,FALSE)</f>
        <v>0</v>
      </c>
      <c r="E157" s="1" t="str">
        <f ca="1">IF(D157,COUNTIFS(D$3:D157,TRUE),"")</f>
        <v/>
      </c>
      <c r="F157" s="1" t="str">
        <f t="shared" si="60"/>
        <v>增加12点命中</v>
      </c>
    </row>
    <row r="158" spans="2:6" x14ac:dyDescent="0.2">
      <c r="B158" s="38" t="str">
        <f t="shared" si="66"/>
        <v>挂饰A2</v>
      </c>
      <c r="C158" s="38" t="s">
        <v>1446</v>
      </c>
      <c r="D158" s="1" t="b">
        <f ca="1">IF(OR(B158=weaponshowbuff,B158=drop1showbuff),TRUE,FALSE)</f>
        <v>0</v>
      </c>
      <c r="E158" s="1" t="str">
        <f ca="1">IF(D158,COUNTIFS(D$3:D158,TRUE),"")</f>
        <v/>
      </c>
      <c r="F158" s="1" t="str">
        <f t="shared" si="60"/>
        <v>增加12点闪避</v>
      </c>
    </row>
    <row r="159" spans="2:6" x14ac:dyDescent="0.2">
      <c r="B159" s="38" t="str">
        <f t="shared" si="66"/>
        <v>挂饰A3</v>
      </c>
      <c r="C159" s="38" t="s">
        <v>1447</v>
      </c>
      <c r="D159" s="1" t="b">
        <f ca="1">IF(OR(B159=weaponshowbuff,B159=drop1showbuff),TRUE,FALSE)</f>
        <v>0</v>
      </c>
      <c r="E159" s="1" t="str">
        <f ca="1">IF(D159,COUNTIFS(D$3:D159,TRUE),"")</f>
        <v/>
      </c>
      <c r="F159" s="1" t="str">
        <f t="shared" si="60"/>
        <v>增加13点命中</v>
      </c>
    </row>
    <row r="160" spans="2:6" x14ac:dyDescent="0.2">
      <c r="B160" s="38" t="str">
        <f t="shared" si="66"/>
        <v>挂饰A3</v>
      </c>
      <c r="C160" s="38" t="s">
        <v>1448</v>
      </c>
      <c r="D160" s="1" t="b">
        <f ca="1">IF(OR(B160=weaponshowbuff,B160=drop1showbuff),TRUE,FALSE)</f>
        <v>0</v>
      </c>
      <c r="E160" s="1" t="str">
        <f ca="1">IF(D160,COUNTIFS(D$3:D160,TRUE),"")</f>
        <v/>
      </c>
      <c r="F160" s="1" t="str">
        <f t="shared" si="60"/>
        <v>增加13点闪避</v>
      </c>
    </row>
    <row r="161" spans="2:6" x14ac:dyDescent="0.2">
      <c r="B161" s="38" t="str">
        <f t="shared" si="66"/>
        <v>挂饰A4</v>
      </c>
      <c r="C161" s="38" t="s">
        <v>1449</v>
      </c>
      <c r="D161" s="1" t="b">
        <f ca="1">IF(OR(B161=weaponshowbuff,B161=drop1showbuff),TRUE,FALSE)</f>
        <v>0</v>
      </c>
      <c r="E161" s="1" t="str">
        <f ca="1">IF(D161,COUNTIFS(D$3:D161,TRUE),"")</f>
        <v/>
      </c>
      <c r="F161" s="1" t="str">
        <f t="shared" si="60"/>
        <v>增加14点命中</v>
      </c>
    </row>
    <row r="162" spans="2:6" x14ac:dyDescent="0.2">
      <c r="B162" s="38" t="str">
        <f t="shared" si="66"/>
        <v>挂饰A4</v>
      </c>
      <c r="C162" s="38" t="s">
        <v>1450</v>
      </c>
      <c r="D162" s="1" t="b">
        <f ca="1">IF(OR(B162=weaponshowbuff,B162=drop1showbuff),TRUE,FALSE)</f>
        <v>0</v>
      </c>
      <c r="E162" s="1" t="str">
        <f ca="1">IF(D162,COUNTIFS(D$3:D162,TRUE),"")</f>
        <v/>
      </c>
      <c r="F162" s="1" t="str">
        <f t="shared" si="60"/>
        <v>增加14点闪避</v>
      </c>
    </row>
    <row r="163" spans="2:6" x14ac:dyDescent="0.2">
      <c r="B163" s="38" t="str">
        <f t="shared" si="66"/>
        <v>挂饰A5</v>
      </c>
      <c r="C163" s="38" t="s">
        <v>1451</v>
      </c>
      <c r="D163" s="1" t="b">
        <f ca="1">IF(OR(B163=weaponshowbuff,B163=drop1showbuff),TRUE,FALSE)</f>
        <v>0</v>
      </c>
      <c r="E163" s="1" t="str">
        <f ca="1">IF(D163,COUNTIFS(D$3:D163,TRUE),"")</f>
        <v/>
      </c>
      <c r="F163" s="1" t="str">
        <f t="shared" si="60"/>
        <v>增加15点命中</v>
      </c>
    </row>
    <row r="164" spans="2:6" x14ac:dyDescent="0.2">
      <c r="B164" s="38" t="str">
        <f t="shared" si="66"/>
        <v>挂饰A5</v>
      </c>
      <c r="C164" s="38" t="s">
        <v>1452</v>
      </c>
      <c r="D164" s="1" t="b">
        <f ca="1">IF(OR(B164=weaponshowbuff,B164=drop1showbuff),TRUE,FALSE)</f>
        <v>0</v>
      </c>
      <c r="E164" s="1" t="str">
        <f ca="1">IF(D164,COUNTIFS(D$3:D164,TRUE),"")</f>
        <v/>
      </c>
      <c r="F164" s="1" t="str">
        <f t="shared" si="60"/>
        <v>增加15点闪避</v>
      </c>
    </row>
    <row r="165" spans="2:6" x14ac:dyDescent="0.2">
      <c r="B165" s="38" t="str">
        <f t="shared" si="66"/>
        <v>挂饰A6</v>
      </c>
      <c r="C165" s="38" t="s">
        <v>1453</v>
      </c>
      <c r="D165" s="1" t="b">
        <f ca="1">IF(OR(B165=weaponshowbuff,B165=drop1showbuff),TRUE,FALSE)</f>
        <v>0</v>
      </c>
      <c r="E165" s="1" t="str">
        <f ca="1">IF(D165,COUNTIFS(D$3:D165,TRUE),"")</f>
        <v/>
      </c>
      <c r="F165" s="1" t="str">
        <f t="shared" si="60"/>
        <v>增加16点命中</v>
      </c>
    </row>
    <row r="166" spans="2:6" x14ac:dyDescent="0.2">
      <c r="B166" s="38" t="str">
        <f t="shared" si="66"/>
        <v>挂饰A6</v>
      </c>
      <c r="C166" s="38" t="s">
        <v>1454</v>
      </c>
      <c r="D166" s="1" t="b">
        <f ca="1">IF(OR(B166=weaponshowbuff,B166=drop1showbuff),TRUE,FALSE)</f>
        <v>0</v>
      </c>
      <c r="E166" s="1" t="str">
        <f ca="1">IF(D166,COUNTIFS(D$3:D166,TRUE),"")</f>
        <v/>
      </c>
      <c r="F166" s="1" t="str">
        <f t="shared" si="60"/>
        <v>增加16点闪避</v>
      </c>
    </row>
    <row r="167" spans="2:6" x14ac:dyDescent="0.2">
      <c r="B167" s="38" t="str">
        <f t="shared" si="66"/>
        <v>挂饰A7</v>
      </c>
      <c r="C167" s="38" t="s">
        <v>1455</v>
      </c>
      <c r="D167" s="1" t="b">
        <f ca="1">IF(OR(B167=weaponshowbuff,B167=drop1showbuff),TRUE,FALSE)</f>
        <v>0</v>
      </c>
      <c r="E167" s="1" t="str">
        <f ca="1">IF(D167,COUNTIFS(D$3:D167,TRUE),"")</f>
        <v/>
      </c>
      <c r="F167" s="1" t="str">
        <f t="shared" si="60"/>
        <v>增加17点命中</v>
      </c>
    </row>
    <row r="168" spans="2:6" x14ac:dyDescent="0.2">
      <c r="B168" s="38" t="str">
        <f t="shared" si="66"/>
        <v>挂饰A7</v>
      </c>
      <c r="C168" s="38" t="s">
        <v>1456</v>
      </c>
      <c r="D168" s="1" t="b">
        <f ca="1">IF(OR(B168=weaponshowbuff,B168=drop1showbuff),TRUE,FALSE)</f>
        <v>0</v>
      </c>
      <c r="E168" s="1" t="str">
        <f ca="1">IF(D168,COUNTIFS(D$3:D168,TRUE),"")</f>
        <v/>
      </c>
      <c r="F168" s="1" t="str">
        <f t="shared" si="60"/>
        <v>增加17点闪避</v>
      </c>
    </row>
    <row r="169" spans="2:6" x14ac:dyDescent="0.2">
      <c r="B169" s="38" t="str">
        <f t="shared" si="66"/>
        <v>挂饰A8</v>
      </c>
      <c r="C169" s="38" t="s">
        <v>1457</v>
      </c>
      <c r="D169" s="1" t="b">
        <f ca="1">IF(OR(B169=weaponshowbuff,B169=drop1showbuff),TRUE,FALSE)</f>
        <v>0</v>
      </c>
      <c r="E169" s="1" t="str">
        <f ca="1">IF(D169,COUNTIFS(D$3:D169,TRUE),"")</f>
        <v/>
      </c>
      <c r="F169" s="1" t="str">
        <f t="shared" si="60"/>
        <v>增加18点命中</v>
      </c>
    </row>
    <row r="170" spans="2:6" x14ac:dyDescent="0.2">
      <c r="B170" s="38" t="str">
        <f t="shared" si="66"/>
        <v>挂饰A8</v>
      </c>
      <c r="C170" s="38" t="s">
        <v>1458</v>
      </c>
      <c r="D170" s="1" t="b">
        <f ca="1">IF(OR(B170=weaponshowbuff,B170=drop1showbuff),TRUE,FALSE)</f>
        <v>0</v>
      </c>
      <c r="E170" s="1" t="str">
        <f ca="1">IF(D170,COUNTIFS(D$3:D170,TRUE),"")</f>
        <v/>
      </c>
      <c r="F170" s="1" t="str">
        <f t="shared" si="60"/>
        <v>增加18点闪避</v>
      </c>
    </row>
    <row r="171" spans="2:6" x14ac:dyDescent="0.2">
      <c r="B171" s="38" t="str">
        <f t="shared" si="66"/>
        <v>挂饰B1</v>
      </c>
      <c r="C171" s="38" t="s">
        <v>1459</v>
      </c>
      <c r="D171" s="1" t="b">
        <f ca="1">IF(OR(B171=weaponshowbuff,B171=drop1showbuff),TRUE,FALSE)</f>
        <v>0</v>
      </c>
      <c r="E171" s="1" t="str">
        <f ca="1">IF(D171,COUNTIFS(D$3:D171,TRUE),"")</f>
        <v/>
      </c>
      <c r="F171" s="1" t="str">
        <f t="shared" si="60"/>
        <v>增加19点命中</v>
      </c>
    </row>
    <row r="172" spans="2:6" x14ac:dyDescent="0.2">
      <c r="B172" s="38" t="str">
        <f t="shared" si="66"/>
        <v>挂饰B1</v>
      </c>
      <c r="C172" s="38" t="s">
        <v>1460</v>
      </c>
      <c r="D172" s="1" t="b">
        <f ca="1">IF(OR(B172=weaponshowbuff,B172=drop1showbuff),TRUE,FALSE)</f>
        <v>0</v>
      </c>
      <c r="E172" s="1" t="str">
        <f ca="1">IF(D172,COUNTIFS(D$3:D172,TRUE),"")</f>
        <v/>
      </c>
      <c r="F172" s="1" t="str">
        <f t="shared" si="60"/>
        <v>增加19点闪避</v>
      </c>
    </row>
    <row r="173" spans="2:6" x14ac:dyDescent="0.2">
      <c r="B173" s="38" t="str">
        <f t="shared" si="66"/>
        <v>挂饰B2</v>
      </c>
      <c r="C173" s="38" t="s">
        <v>1461</v>
      </c>
      <c r="D173" s="1" t="b">
        <f ca="1">IF(OR(B173=weaponshowbuff,B173=drop1showbuff),TRUE,FALSE)</f>
        <v>0</v>
      </c>
      <c r="E173" s="1" t="str">
        <f ca="1">IF(D173,COUNTIFS(D$3:D173,TRUE),"")</f>
        <v/>
      </c>
      <c r="F173" s="1" t="str">
        <f t="shared" si="60"/>
        <v>增加20点命中</v>
      </c>
    </row>
    <row r="174" spans="2:6" x14ac:dyDescent="0.2">
      <c r="B174" s="38" t="str">
        <f t="shared" si="66"/>
        <v>挂饰B2</v>
      </c>
      <c r="C174" s="38" t="s">
        <v>1462</v>
      </c>
      <c r="D174" s="1" t="b">
        <f ca="1">IF(OR(B174=weaponshowbuff,B174=drop1showbuff),TRUE,FALSE)</f>
        <v>0</v>
      </c>
      <c r="E174" s="1" t="str">
        <f ca="1">IF(D174,COUNTIFS(D$3:D174,TRUE),"")</f>
        <v/>
      </c>
      <c r="F174" s="1" t="str">
        <f t="shared" si="60"/>
        <v>增加20点闪避</v>
      </c>
    </row>
    <row r="175" spans="2:6" x14ac:dyDescent="0.2">
      <c r="B175" s="38" t="str">
        <f t="shared" si="66"/>
        <v>挂饰B3</v>
      </c>
      <c r="C175" s="38" t="s">
        <v>1463</v>
      </c>
      <c r="D175" s="1" t="b">
        <f ca="1">IF(OR(B175=weaponshowbuff,B175=drop1showbuff),TRUE,FALSE)</f>
        <v>0</v>
      </c>
      <c r="E175" s="1" t="str">
        <f ca="1">IF(D175,COUNTIFS(D$3:D175,TRUE),"")</f>
        <v/>
      </c>
      <c r="F175" s="1" t="str">
        <f t="shared" si="60"/>
        <v>增加21点命中</v>
      </c>
    </row>
    <row r="176" spans="2:6" x14ac:dyDescent="0.2">
      <c r="B176" s="38" t="str">
        <f t="shared" si="66"/>
        <v>挂饰B3</v>
      </c>
      <c r="C176" s="38" t="s">
        <v>1464</v>
      </c>
      <c r="D176" s="1" t="b">
        <f ca="1">IF(OR(B176=weaponshowbuff,B176=drop1showbuff),TRUE,FALSE)</f>
        <v>0</v>
      </c>
      <c r="E176" s="1" t="str">
        <f ca="1">IF(D176,COUNTIFS(D$3:D176,TRUE),"")</f>
        <v/>
      </c>
      <c r="F176" s="1" t="str">
        <f t="shared" si="60"/>
        <v>增加21点闪避</v>
      </c>
    </row>
    <row r="177" spans="2:6" x14ac:dyDescent="0.2">
      <c r="B177" s="38" t="str">
        <f t="shared" si="66"/>
        <v>挂饰B4</v>
      </c>
      <c r="C177" s="38" t="s">
        <v>1465</v>
      </c>
      <c r="D177" s="1" t="b">
        <f ca="1">IF(OR(B177=weaponshowbuff,B177=drop1showbuff),TRUE,FALSE)</f>
        <v>0</v>
      </c>
      <c r="E177" s="1" t="str">
        <f ca="1">IF(D177,COUNTIFS(D$3:D177,TRUE),"")</f>
        <v/>
      </c>
      <c r="F177" s="1" t="str">
        <f t="shared" si="60"/>
        <v>增加22点命中</v>
      </c>
    </row>
    <row r="178" spans="2:6" x14ac:dyDescent="0.2">
      <c r="B178" s="38" t="str">
        <f t="shared" si="66"/>
        <v>挂饰B4</v>
      </c>
      <c r="C178" s="38" t="s">
        <v>1466</v>
      </c>
      <c r="D178" s="1" t="b">
        <f ca="1">IF(OR(B178=weaponshowbuff,B178=drop1showbuff),TRUE,FALSE)</f>
        <v>0</v>
      </c>
      <c r="E178" s="1" t="str">
        <f ca="1">IF(D178,COUNTIFS(D$3:D178,TRUE),"")</f>
        <v/>
      </c>
      <c r="F178" s="1" t="str">
        <f t="shared" si="60"/>
        <v>增加22点闪避</v>
      </c>
    </row>
    <row r="179" spans="2:6" x14ac:dyDescent="0.2">
      <c r="B179" s="38" t="str">
        <f t="shared" si="66"/>
        <v>挂饰B5</v>
      </c>
      <c r="C179" s="38" t="s">
        <v>1467</v>
      </c>
      <c r="D179" s="1" t="b">
        <f ca="1">IF(OR(B179=weaponshowbuff,B179=drop1showbuff),TRUE,FALSE)</f>
        <v>0</v>
      </c>
      <c r="E179" s="1" t="str">
        <f ca="1">IF(D179,COUNTIFS(D$3:D179,TRUE),"")</f>
        <v/>
      </c>
      <c r="F179" s="1" t="str">
        <f t="shared" si="60"/>
        <v>增加23点命中</v>
      </c>
    </row>
    <row r="180" spans="2:6" x14ac:dyDescent="0.2">
      <c r="B180" s="38" t="str">
        <f t="shared" si="66"/>
        <v>挂饰B5</v>
      </c>
      <c r="C180" s="38" t="s">
        <v>1468</v>
      </c>
      <c r="D180" s="1" t="b">
        <f ca="1">IF(OR(B180=weaponshowbuff,B180=drop1showbuff),TRUE,FALSE)</f>
        <v>0</v>
      </c>
      <c r="E180" s="1" t="str">
        <f ca="1">IF(D180,COUNTIFS(D$3:D180,TRUE),"")</f>
        <v/>
      </c>
      <c r="F180" s="1" t="str">
        <f t="shared" si="60"/>
        <v>增加23点闪避</v>
      </c>
    </row>
    <row r="181" spans="2:6" x14ac:dyDescent="0.2">
      <c r="B181" s="38" t="str">
        <f t="shared" si="66"/>
        <v>挂饰B6</v>
      </c>
      <c r="C181" s="38" t="s">
        <v>1469</v>
      </c>
      <c r="D181" s="1" t="b">
        <f ca="1">IF(OR(B181=weaponshowbuff,B181=drop1showbuff),TRUE,FALSE)</f>
        <v>0</v>
      </c>
      <c r="E181" s="1" t="str">
        <f ca="1">IF(D181,COUNTIFS(D$3:D181,TRUE),"")</f>
        <v/>
      </c>
      <c r="F181" s="1" t="str">
        <f t="shared" si="60"/>
        <v>增加24点命中</v>
      </c>
    </row>
    <row r="182" spans="2:6" x14ac:dyDescent="0.2">
      <c r="B182" s="38" t="str">
        <f t="shared" si="66"/>
        <v>挂饰B6</v>
      </c>
      <c r="C182" s="38" t="s">
        <v>1470</v>
      </c>
      <c r="D182" s="1" t="b">
        <f ca="1">IF(OR(B182=weaponshowbuff,B182=drop1showbuff),TRUE,FALSE)</f>
        <v>0</v>
      </c>
      <c r="E182" s="1" t="str">
        <f ca="1">IF(D182,COUNTIFS(D$3:D182,TRUE),"")</f>
        <v/>
      </c>
      <c r="F182" s="1" t="str">
        <f t="shared" si="60"/>
        <v>增加24点闪避</v>
      </c>
    </row>
    <row r="183" spans="2:6" x14ac:dyDescent="0.2">
      <c r="B183" s="38" t="str">
        <f t="shared" si="66"/>
        <v>挂饰B7</v>
      </c>
      <c r="C183" s="38" t="s">
        <v>1471</v>
      </c>
      <c r="D183" s="1" t="b">
        <f ca="1">IF(OR(B183=weaponshowbuff,B183=drop1showbuff),TRUE,FALSE)</f>
        <v>0</v>
      </c>
      <c r="E183" s="1" t="str">
        <f ca="1">IF(D183,COUNTIFS(D$3:D183,TRUE),"")</f>
        <v/>
      </c>
      <c r="F183" s="1" t="str">
        <f t="shared" si="60"/>
        <v>增加25点命中</v>
      </c>
    </row>
    <row r="184" spans="2:6" x14ac:dyDescent="0.2">
      <c r="B184" s="38" t="str">
        <f t="shared" si="66"/>
        <v>挂饰B7</v>
      </c>
      <c r="C184" s="38" t="s">
        <v>1472</v>
      </c>
      <c r="D184" s="1" t="b">
        <f ca="1">IF(OR(B184=weaponshowbuff,B184=drop1showbuff),TRUE,FALSE)</f>
        <v>0</v>
      </c>
      <c r="E184" s="1" t="str">
        <f ca="1">IF(D184,COUNTIFS(D$3:D184,TRUE),"")</f>
        <v/>
      </c>
      <c r="F184" s="1" t="str">
        <f t="shared" si="60"/>
        <v>增加25点闪避</v>
      </c>
    </row>
    <row r="185" spans="2:6" x14ac:dyDescent="0.2">
      <c r="B185" s="38" t="str">
        <f t="shared" si="66"/>
        <v>挂饰B8</v>
      </c>
      <c r="C185" s="38" t="s">
        <v>1473</v>
      </c>
      <c r="D185" s="1" t="b">
        <f ca="1">IF(OR(B185=weaponshowbuff,B185=drop1showbuff),TRUE,FALSE)</f>
        <v>0</v>
      </c>
      <c r="E185" s="1" t="str">
        <f ca="1">IF(D185,COUNTIFS(D$3:D185,TRUE),"")</f>
        <v/>
      </c>
      <c r="F185" s="1" t="str">
        <f t="shared" si="60"/>
        <v>增加26点命中</v>
      </c>
    </row>
    <row r="186" spans="2:6" x14ac:dyDescent="0.2">
      <c r="B186" s="38" t="str">
        <f t="shared" si="66"/>
        <v>挂饰B8</v>
      </c>
      <c r="C186" s="38" t="s">
        <v>1474</v>
      </c>
      <c r="D186" s="1" t="b">
        <f ca="1">IF(OR(B186=weaponshowbuff,B186=drop1showbuff),TRUE,FALSE)</f>
        <v>0</v>
      </c>
      <c r="E186" s="1" t="str">
        <f ca="1">IF(D186,COUNTIFS(D$3:D186,TRUE),"")</f>
        <v/>
      </c>
      <c r="F186" s="1" t="str">
        <f t="shared" si="60"/>
        <v>增加26点闪避</v>
      </c>
    </row>
    <row r="187" spans="2:6" x14ac:dyDescent="0.2">
      <c r="B187" s="38" t="str">
        <f t="shared" si="66"/>
        <v>挂饰C1</v>
      </c>
      <c r="C187" s="38" t="s">
        <v>1475</v>
      </c>
      <c r="D187" s="1" t="b">
        <f ca="1">IF(OR(B187=weaponshowbuff,B187=drop1showbuff),TRUE,FALSE)</f>
        <v>0</v>
      </c>
      <c r="E187" s="1" t="str">
        <f ca="1">IF(D187,COUNTIFS(D$3:D187,TRUE),"")</f>
        <v/>
      </c>
      <c r="F187" s="1" t="str">
        <f t="shared" si="60"/>
        <v>增加27点命中</v>
      </c>
    </row>
    <row r="188" spans="2:6" x14ac:dyDescent="0.2">
      <c r="B188" s="38" t="str">
        <f t="shared" si="66"/>
        <v>挂饰C1</v>
      </c>
      <c r="C188" s="38" t="s">
        <v>1476</v>
      </c>
      <c r="D188" s="1" t="b">
        <f ca="1">IF(OR(B188=weaponshowbuff,B188=drop1showbuff),TRUE,FALSE)</f>
        <v>0</v>
      </c>
      <c r="E188" s="1" t="str">
        <f ca="1">IF(D188,COUNTIFS(D$3:D188,TRUE),"")</f>
        <v/>
      </c>
      <c r="F188" s="1" t="str">
        <f t="shared" si="60"/>
        <v>增加27点闪避</v>
      </c>
    </row>
    <row r="189" spans="2:6" x14ac:dyDescent="0.2">
      <c r="B189" s="38" t="str">
        <f t="shared" si="66"/>
        <v>挂饰C2</v>
      </c>
      <c r="C189" s="38" t="s">
        <v>1477</v>
      </c>
      <c r="D189" s="1" t="b">
        <f ca="1">IF(OR(B189=weaponshowbuff,B189=drop1showbuff),TRUE,FALSE)</f>
        <v>0</v>
      </c>
      <c r="E189" s="1" t="str">
        <f ca="1">IF(D189,COUNTIFS(D$3:D189,TRUE),"")</f>
        <v/>
      </c>
      <c r="F189" s="1" t="str">
        <f t="shared" si="60"/>
        <v>增加28点命中</v>
      </c>
    </row>
    <row r="190" spans="2:6" x14ac:dyDescent="0.2">
      <c r="B190" s="38" t="str">
        <f t="shared" si="66"/>
        <v>挂饰C2</v>
      </c>
      <c r="C190" s="38" t="s">
        <v>1478</v>
      </c>
      <c r="D190" s="1" t="b">
        <f ca="1">IF(OR(B190=weaponshowbuff,B190=drop1showbuff),TRUE,FALSE)</f>
        <v>0</v>
      </c>
      <c r="E190" s="1" t="str">
        <f ca="1">IF(D190,COUNTIFS(D$3:D190,TRUE),"")</f>
        <v/>
      </c>
      <c r="F190" s="1" t="str">
        <f t="shared" si="60"/>
        <v>增加28点闪避</v>
      </c>
    </row>
    <row r="191" spans="2:6" x14ac:dyDescent="0.2">
      <c r="B191" s="38" t="str">
        <f t="shared" si="66"/>
        <v>挂饰C3</v>
      </c>
      <c r="C191" s="38" t="s">
        <v>1479</v>
      </c>
      <c r="D191" s="1" t="b">
        <f ca="1">IF(OR(B191=weaponshowbuff,B191=drop1showbuff),TRUE,FALSE)</f>
        <v>0</v>
      </c>
      <c r="E191" s="1" t="str">
        <f ca="1">IF(D191,COUNTIFS(D$3:D191,TRUE),"")</f>
        <v/>
      </c>
      <c r="F191" s="1" t="str">
        <f t="shared" si="60"/>
        <v>增加29点命中</v>
      </c>
    </row>
    <row r="192" spans="2:6" x14ac:dyDescent="0.2">
      <c r="B192" s="38" t="str">
        <f t="shared" si="66"/>
        <v>挂饰C3</v>
      </c>
      <c r="C192" s="38" t="s">
        <v>1480</v>
      </c>
      <c r="D192" s="1" t="b">
        <f ca="1">IF(OR(B192=weaponshowbuff,B192=drop1showbuff),TRUE,FALSE)</f>
        <v>0</v>
      </c>
      <c r="E192" s="1" t="str">
        <f ca="1">IF(D192,COUNTIFS(D$3:D192,TRUE),"")</f>
        <v/>
      </c>
      <c r="F192" s="1" t="str">
        <f t="shared" si="60"/>
        <v>增加29点闪避</v>
      </c>
    </row>
    <row r="193" spans="2:6" x14ac:dyDescent="0.2">
      <c r="B193" s="38" t="str">
        <f t="shared" si="66"/>
        <v>挂饰C4</v>
      </c>
      <c r="C193" s="38" t="s">
        <v>1481</v>
      </c>
      <c r="D193" s="1" t="b">
        <f ca="1">IF(OR(B193=weaponshowbuff,B193=drop1showbuff),TRUE,FALSE)</f>
        <v>0</v>
      </c>
      <c r="E193" s="1" t="str">
        <f ca="1">IF(D193,COUNTIFS(D$3:D193,TRUE),"")</f>
        <v/>
      </c>
      <c r="F193" s="1" t="str">
        <f t="shared" si="60"/>
        <v>增加30点命中</v>
      </c>
    </row>
    <row r="194" spans="2:6" x14ac:dyDescent="0.2">
      <c r="B194" s="38" t="str">
        <f t="shared" si="66"/>
        <v>挂饰C4</v>
      </c>
      <c r="C194" s="38" t="s">
        <v>1482</v>
      </c>
      <c r="D194" s="1" t="b">
        <f ca="1">IF(OR(B194=weaponshowbuff,B194=drop1showbuff),TRUE,FALSE)</f>
        <v>0</v>
      </c>
      <c r="E194" s="1" t="str">
        <f ca="1">IF(D194,COUNTIFS(D$3:D194,TRUE),"")</f>
        <v/>
      </c>
      <c r="F194" s="1" t="str">
        <f t="shared" si="60"/>
        <v>增加30点闪避</v>
      </c>
    </row>
    <row r="195" spans="2:6" x14ac:dyDescent="0.2">
      <c r="B195" s="38" t="str">
        <f t="shared" si="66"/>
        <v>挂饰C5</v>
      </c>
      <c r="C195" s="38" t="s">
        <v>1483</v>
      </c>
      <c r="D195" s="1" t="b">
        <f ca="1">IF(OR(B195=weaponshowbuff,B195=drop1showbuff),TRUE,FALSE)</f>
        <v>0</v>
      </c>
      <c r="E195" s="1" t="str">
        <f ca="1">IF(D195,COUNTIFS(D$3:D195,TRUE),"")</f>
        <v/>
      </c>
      <c r="F195" s="1" t="str">
        <f t="shared" si="60"/>
        <v>增加31点命中</v>
      </c>
    </row>
    <row r="196" spans="2:6" x14ac:dyDescent="0.2">
      <c r="B196" s="38" t="str">
        <f t="shared" si="66"/>
        <v>挂饰C5</v>
      </c>
      <c r="C196" s="38" t="s">
        <v>1484</v>
      </c>
      <c r="D196" s="1" t="b">
        <f ca="1">IF(OR(B196=weaponshowbuff,B196=drop1showbuff),TRUE,FALSE)</f>
        <v>0</v>
      </c>
      <c r="E196" s="1" t="str">
        <f ca="1">IF(D196,COUNTIFS(D$3:D196,TRUE),"")</f>
        <v/>
      </c>
      <c r="F196" s="1" t="str">
        <f t="shared" ref="F196:F259" si="67">C196</f>
        <v>增加31点闪避</v>
      </c>
    </row>
    <row r="197" spans="2:6" x14ac:dyDescent="0.2">
      <c r="B197" s="38" t="str">
        <f t="shared" si="66"/>
        <v>挂饰C6</v>
      </c>
      <c r="C197" s="38" t="s">
        <v>1485</v>
      </c>
      <c r="D197" s="1" t="b">
        <f ca="1">IF(OR(B197=weaponshowbuff,B197=drop1showbuff),TRUE,FALSE)</f>
        <v>0</v>
      </c>
      <c r="E197" s="1" t="str">
        <f ca="1">IF(D197,COUNTIFS(D$3:D197,TRUE),"")</f>
        <v/>
      </c>
      <c r="F197" s="1" t="str">
        <f t="shared" si="67"/>
        <v>增加32点命中</v>
      </c>
    </row>
    <row r="198" spans="2:6" x14ac:dyDescent="0.2">
      <c r="B198" s="38" t="str">
        <f t="shared" si="66"/>
        <v>挂饰C6</v>
      </c>
      <c r="C198" s="38" t="s">
        <v>1486</v>
      </c>
      <c r="D198" s="1" t="b">
        <f ca="1">IF(OR(B198=weaponshowbuff,B198=drop1showbuff),TRUE,FALSE)</f>
        <v>0</v>
      </c>
      <c r="E198" s="1" t="str">
        <f ca="1">IF(D198,COUNTIFS(D$3:D198,TRUE),"")</f>
        <v/>
      </c>
      <c r="F198" s="1" t="str">
        <f t="shared" si="67"/>
        <v>增加32点闪避</v>
      </c>
    </row>
    <row r="199" spans="2:6" x14ac:dyDescent="0.2">
      <c r="B199" s="38" t="str">
        <f t="shared" si="66"/>
        <v>挂饰C7</v>
      </c>
      <c r="C199" s="38" t="s">
        <v>1487</v>
      </c>
      <c r="D199" s="1" t="b">
        <f ca="1">IF(OR(B199=weaponshowbuff,B199=drop1showbuff),TRUE,FALSE)</f>
        <v>0</v>
      </c>
      <c r="E199" s="1" t="str">
        <f ca="1">IF(D199,COUNTIFS(D$3:D199,TRUE),"")</f>
        <v/>
      </c>
      <c r="F199" s="1" t="str">
        <f t="shared" si="67"/>
        <v>增加33点命中</v>
      </c>
    </row>
    <row r="200" spans="2:6" x14ac:dyDescent="0.2">
      <c r="B200" s="38" t="str">
        <f t="shared" si="66"/>
        <v>挂饰C7</v>
      </c>
      <c r="C200" s="38" t="s">
        <v>1488</v>
      </c>
      <c r="D200" s="1" t="b">
        <f ca="1">IF(OR(B200=weaponshowbuff,B200=drop1showbuff),TRUE,FALSE)</f>
        <v>0</v>
      </c>
      <c r="E200" s="1" t="str">
        <f ca="1">IF(D200,COUNTIFS(D$3:D200,TRUE),"")</f>
        <v/>
      </c>
      <c r="F200" s="1" t="str">
        <f t="shared" si="67"/>
        <v>增加33点闪避</v>
      </c>
    </row>
    <row r="201" spans="2:6" x14ac:dyDescent="0.2">
      <c r="B201" s="38" t="str">
        <f t="shared" si="66"/>
        <v>挂饰C8</v>
      </c>
      <c r="C201" s="38" t="s">
        <v>1489</v>
      </c>
      <c r="D201" s="1" t="b">
        <f ca="1">IF(OR(B201=weaponshowbuff,B201=drop1showbuff),TRUE,FALSE)</f>
        <v>0</v>
      </c>
      <c r="E201" s="1" t="str">
        <f ca="1">IF(D201,COUNTIFS(D$3:D201,TRUE),"")</f>
        <v/>
      </c>
      <c r="F201" s="1" t="str">
        <f t="shared" si="67"/>
        <v>增加34点命中</v>
      </c>
    </row>
    <row r="202" spans="2:6" x14ac:dyDescent="0.2">
      <c r="B202" s="38" t="str">
        <f t="shared" si="66"/>
        <v>挂饰C8</v>
      </c>
      <c r="C202" s="38" t="s">
        <v>1490</v>
      </c>
      <c r="D202" s="1" t="b">
        <f ca="1">IF(OR(B202=weaponshowbuff,B202=drop1showbuff),TRUE,FALSE)</f>
        <v>0</v>
      </c>
      <c r="E202" s="1" t="str">
        <f ca="1">IF(D202,COUNTIFS(D$3:D202,TRUE),"")</f>
        <v/>
      </c>
      <c r="F202" s="1" t="str">
        <f t="shared" si="67"/>
        <v>增加34点闪避</v>
      </c>
    </row>
    <row r="203" spans="2:6" x14ac:dyDescent="0.2">
      <c r="B203" s="38" t="str">
        <f t="shared" si="66"/>
        <v>挂饰D1</v>
      </c>
      <c r="C203" s="38" t="s">
        <v>1491</v>
      </c>
      <c r="D203" s="1" t="b">
        <f ca="1">IF(OR(B203=weaponshowbuff,B203=drop1showbuff),TRUE,FALSE)</f>
        <v>0</v>
      </c>
      <c r="E203" s="1" t="str">
        <f ca="1">IF(D203,COUNTIFS(D$3:D203,TRUE),"")</f>
        <v/>
      </c>
      <c r="F203" s="1" t="str">
        <f t="shared" si="67"/>
        <v>增加35点命中</v>
      </c>
    </row>
    <row r="204" spans="2:6" x14ac:dyDescent="0.2">
      <c r="B204" s="38" t="str">
        <f t="shared" si="66"/>
        <v>挂饰D1</v>
      </c>
      <c r="C204" s="38" t="s">
        <v>1492</v>
      </c>
      <c r="D204" s="1" t="b">
        <f ca="1">IF(OR(B204=weaponshowbuff,B204=drop1showbuff),TRUE,FALSE)</f>
        <v>0</v>
      </c>
      <c r="E204" s="1" t="str">
        <f ca="1">IF(D204,COUNTIFS(D$3:D204,TRUE),"")</f>
        <v/>
      </c>
      <c r="F204" s="1" t="str">
        <f t="shared" si="67"/>
        <v>增加35点闪避</v>
      </c>
    </row>
    <row r="205" spans="2:6" x14ac:dyDescent="0.2">
      <c r="B205" s="38" t="str">
        <f t="shared" si="66"/>
        <v>挂饰D2</v>
      </c>
      <c r="C205" s="38" t="s">
        <v>1493</v>
      </c>
      <c r="D205" s="1" t="b">
        <f ca="1">IF(OR(B205=weaponshowbuff,B205=drop1showbuff),TRUE,FALSE)</f>
        <v>0</v>
      </c>
      <c r="E205" s="1" t="str">
        <f ca="1">IF(D205,COUNTIFS(D$3:D205,TRUE),"")</f>
        <v/>
      </c>
      <c r="F205" s="1" t="str">
        <f t="shared" si="67"/>
        <v>增加36点命中</v>
      </c>
    </row>
    <row r="206" spans="2:6" x14ac:dyDescent="0.2">
      <c r="B206" s="38" t="str">
        <f t="shared" si="66"/>
        <v>挂饰D2</v>
      </c>
      <c r="C206" s="38" t="s">
        <v>1494</v>
      </c>
      <c r="D206" s="1" t="b">
        <f ca="1">IF(OR(B206=weaponshowbuff,B206=drop1showbuff),TRUE,FALSE)</f>
        <v>0</v>
      </c>
      <c r="E206" s="1" t="str">
        <f ca="1">IF(D206,COUNTIFS(D$3:D206,TRUE),"")</f>
        <v/>
      </c>
      <c r="F206" s="1" t="str">
        <f t="shared" si="67"/>
        <v>增加36点闪避</v>
      </c>
    </row>
    <row r="207" spans="2:6" x14ac:dyDescent="0.2">
      <c r="B207" s="38" t="str">
        <f t="shared" si="66"/>
        <v>挂饰D3</v>
      </c>
      <c r="C207" s="38" t="s">
        <v>1495</v>
      </c>
      <c r="D207" s="1" t="b">
        <f ca="1">IF(OR(B207=weaponshowbuff,B207=drop1showbuff),TRUE,FALSE)</f>
        <v>0</v>
      </c>
      <c r="E207" s="1" t="str">
        <f ca="1">IF(D207,COUNTIFS(D$3:D207,TRUE),"")</f>
        <v/>
      </c>
      <c r="F207" s="1" t="str">
        <f t="shared" si="67"/>
        <v>增加37点命中</v>
      </c>
    </row>
    <row r="208" spans="2:6" x14ac:dyDescent="0.2">
      <c r="B208" s="38" t="str">
        <f t="shared" ref="B208:B271" si="68">"挂饰"&amp;MID(B68,3,5)</f>
        <v>挂饰D3</v>
      </c>
      <c r="C208" s="38" t="s">
        <v>1496</v>
      </c>
      <c r="D208" s="1" t="b">
        <f ca="1">IF(OR(B208=weaponshowbuff,B208=drop1showbuff),TRUE,FALSE)</f>
        <v>0</v>
      </c>
      <c r="E208" s="1" t="str">
        <f ca="1">IF(D208,COUNTIFS(D$3:D208,TRUE),"")</f>
        <v/>
      </c>
      <c r="F208" s="1" t="str">
        <f t="shared" si="67"/>
        <v>增加37点闪避</v>
      </c>
    </row>
    <row r="209" spans="2:6" x14ac:dyDescent="0.2">
      <c r="B209" s="38" t="str">
        <f t="shared" si="68"/>
        <v>挂饰D4</v>
      </c>
      <c r="C209" s="38" t="s">
        <v>1497</v>
      </c>
      <c r="D209" s="1" t="b">
        <f ca="1">IF(OR(B209=weaponshowbuff,B209=drop1showbuff),TRUE,FALSE)</f>
        <v>0</v>
      </c>
      <c r="E209" s="1" t="str">
        <f ca="1">IF(D209,COUNTIFS(D$3:D209,TRUE),"")</f>
        <v/>
      </c>
      <c r="F209" s="1" t="str">
        <f t="shared" si="67"/>
        <v>增加38点命中</v>
      </c>
    </row>
    <row r="210" spans="2:6" x14ac:dyDescent="0.2">
      <c r="B210" s="38" t="str">
        <f t="shared" si="68"/>
        <v>挂饰D4</v>
      </c>
      <c r="C210" s="38" t="s">
        <v>1498</v>
      </c>
      <c r="D210" s="1" t="b">
        <f ca="1">IF(OR(B210=weaponshowbuff,B210=drop1showbuff),TRUE,FALSE)</f>
        <v>0</v>
      </c>
      <c r="E210" s="1" t="str">
        <f ca="1">IF(D210,COUNTIFS(D$3:D210,TRUE),"")</f>
        <v/>
      </c>
      <c r="F210" s="1" t="str">
        <f t="shared" si="67"/>
        <v>增加38点闪避</v>
      </c>
    </row>
    <row r="211" spans="2:6" x14ac:dyDescent="0.2">
      <c r="B211" s="38" t="str">
        <f t="shared" si="68"/>
        <v>挂饰D5</v>
      </c>
      <c r="C211" s="38" t="s">
        <v>1499</v>
      </c>
      <c r="D211" s="1" t="b">
        <f ca="1">IF(OR(B211=weaponshowbuff,B211=drop1showbuff),TRUE,FALSE)</f>
        <v>0</v>
      </c>
      <c r="E211" s="1" t="str">
        <f ca="1">IF(D211,COUNTIFS(D$3:D211,TRUE),"")</f>
        <v/>
      </c>
      <c r="F211" s="1" t="str">
        <f t="shared" si="67"/>
        <v>增加39点命中</v>
      </c>
    </row>
    <row r="212" spans="2:6" x14ac:dyDescent="0.2">
      <c r="B212" s="38" t="str">
        <f t="shared" si="68"/>
        <v>挂饰D5</v>
      </c>
      <c r="C212" s="38" t="s">
        <v>1500</v>
      </c>
      <c r="D212" s="1" t="b">
        <f ca="1">IF(OR(B212=weaponshowbuff,B212=drop1showbuff),TRUE,FALSE)</f>
        <v>0</v>
      </c>
      <c r="E212" s="1" t="str">
        <f ca="1">IF(D212,COUNTIFS(D$3:D212,TRUE),"")</f>
        <v/>
      </c>
      <c r="F212" s="1" t="str">
        <f t="shared" si="67"/>
        <v>增加39点闪避</v>
      </c>
    </row>
    <row r="213" spans="2:6" x14ac:dyDescent="0.2">
      <c r="B213" s="38" t="str">
        <f t="shared" si="68"/>
        <v>挂饰D6</v>
      </c>
      <c r="C213" s="38" t="s">
        <v>1501</v>
      </c>
      <c r="D213" s="1" t="b">
        <f ca="1">IF(OR(B213=weaponshowbuff,B213=drop1showbuff),TRUE,FALSE)</f>
        <v>0</v>
      </c>
      <c r="E213" s="1" t="str">
        <f ca="1">IF(D213,COUNTIFS(D$3:D213,TRUE),"")</f>
        <v/>
      </c>
      <c r="F213" s="1" t="str">
        <f t="shared" si="67"/>
        <v>增加40点命中</v>
      </c>
    </row>
    <row r="214" spans="2:6" x14ac:dyDescent="0.2">
      <c r="B214" s="38" t="str">
        <f t="shared" si="68"/>
        <v>挂饰D6</v>
      </c>
      <c r="C214" s="38" t="s">
        <v>1502</v>
      </c>
      <c r="D214" s="1" t="b">
        <f ca="1">IF(OR(B214=weaponshowbuff,B214=drop1showbuff),TRUE,FALSE)</f>
        <v>0</v>
      </c>
      <c r="E214" s="1" t="str">
        <f ca="1">IF(D214,COUNTIFS(D$3:D214,TRUE),"")</f>
        <v/>
      </c>
      <c r="F214" s="1" t="str">
        <f t="shared" si="67"/>
        <v>增加40点闪避</v>
      </c>
    </row>
    <row r="215" spans="2:6" x14ac:dyDescent="0.2">
      <c r="B215" s="38" t="str">
        <f t="shared" si="68"/>
        <v>挂饰D7</v>
      </c>
      <c r="C215" s="38" t="s">
        <v>1503</v>
      </c>
      <c r="D215" s="1" t="b">
        <f ca="1">IF(OR(B215=weaponshowbuff,B215=drop1showbuff),TRUE,FALSE)</f>
        <v>0</v>
      </c>
      <c r="E215" s="1" t="str">
        <f ca="1">IF(D215,COUNTIFS(D$3:D215,TRUE),"")</f>
        <v/>
      </c>
      <c r="F215" s="1" t="str">
        <f t="shared" si="67"/>
        <v>增加41点命中</v>
      </c>
    </row>
    <row r="216" spans="2:6" x14ac:dyDescent="0.2">
      <c r="B216" s="38" t="str">
        <f t="shared" si="68"/>
        <v>挂饰D7</v>
      </c>
      <c r="C216" s="38" t="s">
        <v>1504</v>
      </c>
      <c r="D216" s="1" t="b">
        <f ca="1">IF(OR(B216=weaponshowbuff,B216=drop1showbuff),TRUE,FALSE)</f>
        <v>0</v>
      </c>
      <c r="E216" s="1" t="str">
        <f ca="1">IF(D216,COUNTIFS(D$3:D216,TRUE),"")</f>
        <v/>
      </c>
      <c r="F216" s="1" t="str">
        <f t="shared" si="67"/>
        <v>增加41点闪避</v>
      </c>
    </row>
    <row r="217" spans="2:6" x14ac:dyDescent="0.2">
      <c r="B217" s="38" t="str">
        <f t="shared" si="68"/>
        <v>挂饰D8</v>
      </c>
      <c r="C217" s="38" t="s">
        <v>1505</v>
      </c>
      <c r="D217" s="1" t="b">
        <f ca="1">IF(OR(B217=weaponshowbuff,B217=drop1showbuff),TRUE,FALSE)</f>
        <v>0</v>
      </c>
      <c r="E217" s="1" t="str">
        <f ca="1">IF(D217,COUNTIFS(D$3:D217,TRUE),"")</f>
        <v/>
      </c>
      <c r="F217" s="1" t="str">
        <f t="shared" si="67"/>
        <v>增加42点命中</v>
      </c>
    </row>
    <row r="218" spans="2:6" x14ac:dyDescent="0.2">
      <c r="B218" s="38" t="str">
        <f t="shared" si="68"/>
        <v>挂饰D8</v>
      </c>
      <c r="C218" s="38" t="s">
        <v>1506</v>
      </c>
      <c r="D218" s="1" t="b">
        <f ca="1">IF(OR(B218=weaponshowbuff,B218=drop1showbuff),TRUE,FALSE)</f>
        <v>0</v>
      </c>
      <c r="E218" s="1" t="str">
        <f ca="1">IF(D218,COUNTIFS(D$3:D218,TRUE),"")</f>
        <v/>
      </c>
      <c r="F218" s="1" t="str">
        <f t="shared" si="67"/>
        <v>增加42点闪避</v>
      </c>
    </row>
    <row r="219" spans="2:6" x14ac:dyDescent="0.2">
      <c r="B219" s="38" t="str">
        <f t="shared" si="68"/>
        <v>挂饰E1</v>
      </c>
      <c r="C219" s="38" t="s">
        <v>1507</v>
      </c>
      <c r="D219" s="1" t="b">
        <f ca="1">IF(OR(B219=weaponshowbuff,B219=drop1showbuff),TRUE,FALSE)</f>
        <v>0</v>
      </c>
      <c r="E219" s="1" t="str">
        <f ca="1">IF(D219,COUNTIFS(D$3:D219,TRUE),"")</f>
        <v/>
      </c>
      <c r="F219" s="1" t="str">
        <f t="shared" si="67"/>
        <v>增加43点命中</v>
      </c>
    </row>
    <row r="220" spans="2:6" x14ac:dyDescent="0.2">
      <c r="B220" s="38" t="str">
        <f t="shared" si="68"/>
        <v>挂饰E1</v>
      </c>
      <c r="C220" s="38" t="s">
        <v>1508</v>
      </c>
      <c r="D220" s="1" t="b">
        <f ca="1">IF(OR(B220=weaponshowbuff,B220=drop1showbuff),TRUE,FALSE)</f>
        <v>0</v>
      </c>
      <c r="E220" s="1" t="str">
        <f ca="1">IF(D220,COUNTIFS(D$3:D220,TRUE),"")</f>
        <v/>
      </c>
      <c r="F220" s="1" t="str">
        <f t="shared" si="67"/>
        <v>增加43点闪避</v>
      </c>
    </row>
    <row r="221" spans="2:6" x14ac:dyDescent="0.2">
      <c r="B221" s="38" t="str">
        <f t="shared" si="68"/>
        <v>挂饰E2</v>
      </c>
      <c r="C221" s="38" t="s">
        <v>1509</v>
      </c>
      <c r="D221" s="1" t="b">
        <f ca="1">IF(OR(B221=weaponshowbuff,B221=drop1showbuff),TRUE,FALSE)</f>
        <v>0</v>
      </c>
      <c r="E221" s="1" t="str">
        <f ca="1">IF(D221,COUNTIFS(D$3:D221,TRUE),"")</f>
        <v/>
      </c>
      <c r="F221" s="1" t="str">
        <f t="shared" si="67"/>
        <v>增加44点命中</v>
      </c>
    </row>
    <row r="222" spans="2:6" x14ac:dyDescent="0.2">
      <c r="B222" s="38" t="str">
        <f t="shared" si="68"/>
        <v>挂饰E2</v>
      </c>
      <c r="C222" s="38" t="s">
        <v>1510</v>
      </c>
      <c r="D222" s="1" t="b">
        <f ca="1">IF(OR(B222=weaponshowbuff,B222=drop1showbuff),TRUE,FALSE)</f>
        <v>0</v>
      </c>
      <c r="E222" s="1" t="str">
        <f ca="1">IF(D222,COUNTIFS(D$3:D222,TRUE),"")</f>
        <v/>
      </c>
      <c r="F222" s="1" t="str">
        <f t="shared" si="67"/>
        <v>增加44点闪避</v>
      </c>
    </row>
    <row r="223" spans="2:6" x14ac:dyDescent="0.2">
      <c r="B223" s="38" t="str">
        <f t="shared" si="68"/>
        <v>挂饰E3</v>
      </c>
      <c r="C223" s="38" t="s">
        <v>1511</v>
      </c>
      <c r="D223" s="1" t="b">
        <f ca="1">IF(OR(B223=weaponshowbuff,B223=drop1showbuff),TRUE,FALSE)</f>
        <v>0</v>
      </c>
      <c r="E223" s="1" t="str">
        <f ca="1">IF(D223,COUNTIFS(D$3:D223,TRUE),"")</f>
        <v/>
      </c>
      <c r="F223" s="1" t="str">
        <f t="shared" si="67"/>
        <v>增加45点命中</v>
      </c>
    </row>
    <row r="224" spans="2:6" x14ac:dyDescent="0.2">
      <c r="B224" s="38" t="str">
        <f t="shared" si="68"/>
        <v>挂饰E3</v>
      </c>
      <c r="C224" s="38" t="s">
        <v>1512</v>
      </c>
      <c r="D224" s="1" t="b">
        <f ca="1">IF(OR(B224=weaponshowbuff,B224=drop1showbuff),TRUE,FALSE)</f>
        <v>0</v>
      </c>
      <c r="E224" s="1" t="str">
        <f ca="1">IF(D224,COUNTIFS(D$3:D224,TRUE),"")</f>
        <v/>
      </c>
      <c r="F224" s="1" t="str">
        <f t="shared" si="67"/>
        <v>增加45点闪避</v>
      </c>
    </row>
    <row r="225" spans="2:6" x14ac:dyDescent="0.2">
      <c r="B225" s="38" t="str">
        <f t="shared" si="68"/>
        <v>挂饰E4</v>
      </c>
      <c r="C225" s="38" t="s">
        <v>1513</v>
      </c>
      <c r="D225" s="1" t="b">
        <f ca="1">IF(OR(B225=weaponshowbuff,B225=drop1showbuff),TRUE,FALSE)</f>
        <v>0</v>
      </c>
      <c r="E225" s="1" t="str">
        <f ca="1">IF(D225,COUNTIFS(D$3:D225,TRUE),"")</f>
        <v/>
      </c>
      <c r="F225" s="1" t="str">
        <f t="shared" si="67"/>
        <v>增加46点命中</v>
      </c>
    </row>
    <row r="226" spans="2:6" x14ac:dyDescent="0.2">
      <c r="B226" s="38" t="str">
        <f t="shared" si="68"/>
        <v>挂饰E4</v>
      </c>
      <c r="C226" s="38" t="s">
        <v>1514</v>
      </c>
      <c r="D226" s="1" t="b">
        <f ca="1">IF(OR(B226=weaponshowbuff,B226=drop1showbuff),TRUE,FALSE)</f>
        <v>0</v>
      </c>
      <c r="E226" s="1" t="str">
        <f ca="1">IF(D226,COUNTIFS(D$3:D226,TRUE),"")</f>
        <v/>
      </c>
      <c r="F226" s="1" t="str">
        <f t="shared" si="67"/>
        <v>增加46点闪避</v>
      </c>
    </row>
    <row r="227" spans="2:6" x14ac:dyDescent="0.2">
      <c r="B227" s="38" t="str">
        <f t="shared" si="68"/>
        <v>挂饰E5</v>
      </c>
      <c r="C227" s="38" t="s">
        <v>1515</v>
      </c>
      <c r="D227" s="1" t="b">
        <f ca="1">IF(OR(B227=weaponshowbuff,B227=drop1showbuff),TRUE,FALSE)</f>
        <v>0</v>
      </c>
      <c r="E227" s="1" t="str">
        <f ca="1">IF(D227,COUNTIFS(D$3:D227,TRUE),"")</f>
        <v/>
      </c>
      <c r="F227" s="1" t="str">
        <f t="shared" si="67"/>
        <v>增加47点命中</v>
      </c>
    </row>
    <row r="228" spans="2:6" x14ac:dyDescent="0.2">
      <c r="B228" s="38" t="str">
        <f t="shared" si="68"/>
        <v>挂饰E5</v>
      </c>
      <c r="C228" s="38" t="s">
        <v>1516</v>
      </c>
      <c r="D228" s="1" t="b">
        <f ca="1">IF(OR(B228=weaponshowbuff,B228=drop1showbuff),TRUE,FALSE)</f>
        <v>0</v>
      </c>
      <c r="E228" s="1" t="str">
        <f ca="1">IF(D228,COUNTIFS(D$3:D228,TRUE),"")</f>
        <v/>
      </c>
      <c r="F228" s="1" t="str">
        <f t="shared" si="67"/>
        <v>增加47点闪避</v>
      </c>
    </row>
    <row r="229" spans="2:6" x14ac:dyDescent="0.2">
      <c r="B229" s="38" t="str">
        <f t="shared" si="68"/>
        <v>挂饰E6</v>
      </c>
      <c r="C229" s="38" t="s">
        <v>1517</v>
      </c>
      <c r="D229" s="1" t="b">
        <f ca="1">IF(OR(B229=weaponshowbuff,B229=drop1showbuff),TRUE,FALSE)</f>
        <v>0</v>
      </c>
      <c r="E229" s="1" t="str">
        <f ca="1">IF(D229,COUNTIFS(D$3:D229,TRUE),"")</f>
        <v/>
      </c>
      <c r="F229" s="1" t="str">
        <f t="shared" si="67"/>
        <v>增加48点命中</v>
      </c>
    </row>
    <row r="230" spans="2:6" x14ac:dyDescent="0.2">
      <c r="B230" s="38" t="str">
        <f t="shared" si="68"/>
        <v>挂饰E6</v>
      </c>
      <c r="C230" s="38" t="s">
        <v>1518</v>
      </c>
      <c r="D230" s="1" t="b">
        <f ca="1">IF(OR(B230=weaponshowbuff,B230=drop1showbuff),TRUE,FALSE)</f>
        <v>0</v>
      </c>
      <c r="E230" s="1" t="str">
        <f ca="1">IF(D230,COUNTIFS(D$3:D230,TRUE),"")</f>
        <v/>
      </c>
      <c r="F230" s="1" t="str">
        <f t="shared" si="67"/>
        <v>增加48点闪避</v>
      </c>
    </row>
    <row r="231" spans="2:6" x14ac:dyDescent="0.2">
      <c r="B231" s="38" t="str">
        <f t="shared" si="68"/>
        <v>挂饰E7</v>
      </c>
      <c r="C231" s="38" t="s">
        <v>1519</v>
      </c>
      <c r="D231" s="1" t="b">
        <f ca="1">IF(OR(B231=weaponshowbuff,B231=drop1showbuff),TRUE,FALSE)</f>
        <v>0</v>
      </c>
      <c r="E231" s="1" t="str">
        <f ca="1">IF(D231,COUNTIFS(D$3:D231,TRUE),"")</f>
        <v/>
      </c>
      <c r="F231" s="1" t="str">
        <f t="shared" si="67"/>
        <v>增加49点命中</v>
      </c>
    </row>
    <row r="232" spans="2:6" x14ac:dyDescent="0.2">
      <c r="B232" s="38" t="str">
        <f t="shared" si="68"/>
        <v>挂饰E7</v>
      </c>
      <c r="C232" s="38" t="s">
        <v>1520</v>
      </c>
      <c r="D232" s="1" t="b">
        <f ca="1">IF(OR(B232=weaponshowbuff,B232=drop1showbuff),TRUE,FALSE)</f>
        <v>0</v>
      </c>
      <c r="E232" s="1" t="str">
        <f ca="1">IF(D232,COUNTIFS(D$3:D232,TRUE),"")</f>
        <v/>
      </c>
      <c r="F232" s="1" t="str">
        <f t="shared" si="67"/>
        <v>增加49点闪避</v>
      </c>
    </row>
    <row r="233" spans="2:6" x14ac:dyDescent="0.2">
      <c r="B233" s="38" t="str">
        <f t="shared" si="68"/>
        <v>挂饰E8</v>
      </c>
      <c r="C233" s="38" t="s">
        <v>1521</v>
      </c>
      <c r="D233" s="1" t="b">
        <f ca="1">IF(OR(B233=weaponshowbuff,B233=drop1showbuff),TRUE,FALSE)</f>
        <v>0</v>
      </c>
      <c r="E233" s="1" t="str">
        <f ca="1">IF(D233,COUNTIFS(D$3:D233,TRUE),"")</f>
        <v/>
      </c>
      <c r="F233" s="1" t="str">
        <f t="shared" si="67"/>
        <v>增加50点命中</v>
      </c>
    </row>
    <row r="234" spans="2:6" x14ac:dyDescent="0.2">
      <c r="B234" s="38" t="str">
        <f t="shared" si="68"/>
        <v>挂饰E8</v>
      </c>
      <c r="C234" s="38" t="s">
        <v>1522</v>
      </c>
      <c r="D234" s="1" t="b">
        <f ca="1">IF(OR(B234=weaponshowbuff,B234=drop1showbuff),TRUE,FALSE)</f>
        <v>0</v>
      </c>
      <c r="E234" s="1" t="str">
        <f ca="1">IF(D234,COUNTIFS(D$3:D234,TRUE),"")</f>
        <v/>
      </c>
      <c r="F234" s="1" t="str">
        <f t="shared" si="67"/>
        <v>增加50点闪避</v>
      </c>
    </row>
    <row r="235" spans="2:6" x14ac:dyDescent="0.2">
      <c r="B235" s="38" t="str">
        <f t="shared" si="68"/>
        <v>挂饰F1</v>
      </c>
      <c r="C235" s="38" t="s">
        <v>1523</v>
      </c>
      <c r="D235" s="1" t="b">
        <f ca="1">IF(OR(B235=weaponshowbuff,B235=drop1showbuff),TRUE,FALSE)</f>
        <v>0</v>
      </c>
      <c r="E235" s="1" t="str">
        <f ca="1">IF(D235,COUNTIFS(D$3:D235,TRUE),"")</f>
        <v/>
      </c>
      <c r="F235" s="1" t="str">
        <f t="shared" si="67"/>
        <v>增加51点命中</v>
      </c>
    </row>
    <row r="236" spans="2:6" x14ac:dyDescent="0.2">
      <c r="B236" s="38" t="str">
        <f t="shared" si="68"/>
        <v>挂饰F1</v>
      </c>
      <c r="C236" s="38" t="s">
        <v>1524</v>
      </c>
      <c r="D236" s="1" t="b">
        <f ca="1">IF(OR(B236=weaponshowbuff,B236=drop1showbuff),TRUE,FALSE)</f>
        <v>0</v>
      </c>
      <c r="E236" s="1" t="str">
        <f ca="1">IF(D236,COUNTIFS(D$3:D236,TRUE),"")</f>
        <v/>
      </c>
      <c r="F236" s="1" t="str">
        <f t="shared" si="67"/>
        <v>增加51点闪避</v>
      </c>
    </row>
    <row r="237" spans="2:6" x14ac:dyDescent="0.2">
      <c r="B237" s="38" t="str">
        <f t="shared" si="68"/>
        <v>挂饰F2</v>
      </c>
      <c r="C237" s="38" t="s">
        <v>1525</v>
      </c>
      <c r="D237" s="1" t="b">
        <f ca="1">IF(OR(B237=weaponshowbuff,B237=drop1showbuff),TRUE,FALSE)</f>
        <v>0</v>
      </c>
      <c r="E237" s="1" t="str">
        <f ca="1">IF(D237,COUNTIFS(D$3:D237,TRUE),"")</f>
        <v/>
      </c>
      <c r="F237" s="1" t="str">
        <f t="shared" si="67"/>
        <v>增加52点命中</v>
      </c>
    </row>
    <row r="238" spans="2:6" x14ac:dyDescent="0.2">
      <c r="B238" s="38" t="str">
        <f t="shared" si="68"/>
        <v>挂饰F2</v>
      </c>
      <c r="C238" s="38" t="s">
        <v>1526</v>
      </c>
      <c r="D238" s="1" t="b">
        <f ca="1">IF(OR(B238=weaponshowbuff,B238=drop1showbuff),TRUE,FALSE)</f>
        <v>0</v>
      </c>
      <c r="E238" s="1" t="str">
        <f ca="1">IF(D238,COUNTIFS(D$3:D238,TRUE),"")</f>
        <v/>
      </c>
      <c r="F238" s="1" t="str">
        <f t="shared" si="67"/>
        <v>增加52点闪避</v>
      </c>
    </row>
    <row r="239" spans="2:6" x14ac:dyDescent="0.2">
      <c r="B239" s="38" t="str">
        <f t="shared" si="68"/>
        <v>挂饰F3</v>
      </c>
      <c r="C239" s="38" t="s">
        <v>1527</v>
      </c>
      <c r="D239" s="1" t="b">
        <f ca="1">IF(OR(B239=weaponshowbuff,B239=drop1showbuff),TRUE,FALSE)</f>
        <v>0</v>
      </c>
      <c r="E239" s="1" t="str">
        <f ca="1">IF(D239,COUNTIFS(D$3:D239,TRUE),"")</f>
        <v/>
      </c>
      <c r="F239" s="1" t="str">
        <f t="shared" si="67"/>
        <v>增加53点命中</v>
      </c>
    </row>
    <row r="240" spans="2:6" x14ac:dyDescent="0.2">
      <c r="B240" s="38" t="str">
        <f t="shared" si="68"/>
        <v>挂饰F3</v>
      </c>
      <c r="C240" s="38" t="s">
        <v>1528</v>
      </c>
      <c r="D240" s="1" t="b">
        <f ca="1">IF(OR(B240=weaponshowbuff,B240=drop1showbuff),TRUE,FALSE)</f>
        <v>0</v>
      </c>
      <c r="E240" s="1" t="str">
        <f ca="1">IF(D240,COUNTIFS(D$3:D240,TRUE),"")</f>
        <v/>
      </c>
      <c r="F240" s="1" t="str">
        <f t="shared" si="67"/>
        <v>增加53点闪避</v>
      </c>
    </row>
    <row r="241" spans="2:6" x14ac:dyDescent="0.2">
      <c r="B241" s="38" t="str">
        <f t="shared" si="68"/>
        <v>挂饰F4</v>
      </c>
      <c r="C241" s="38" t="s">
        <v>1529</v>
      </c>
      <c r="D241" s="1" t="b">
        <f ca="1">IF(OR(B241=weaponshowbuff,B241=drop1showbuff),TRUE,FALSE)</f>
        <v>0</v>
      </c>
      <c r="E241" s="1" t="str">
        <f ca="1">IF(D241,COUNTIFS(D$3:D241,TRUE),"")</f>
        <v/>
      </c>
      <c r="F241" s="1" t="str">
        <f t="shared" si="67"/>
        <v>增加54点命中</v>
      </c>
    </row>
    <row r="242" spans="2:6" x14ac:dyDescent="0.2">
      <c r="B242" s="38" t="str">
        <f t="shared" si="68"/>
        <v>挂饰F4</v>
      </c>
      <c r="C242" s="38" t="s">
        <v>1530</v>
      </c>
      <c r="D242" s="1" t="b">
        <f ca="1">IF(OR(B242=weaponshowbuff,B242=drop1showbuff),TRUE,FALSE)</f>
        <v>0</v>
      </c>
      <c r="E242" s="1" t="str">
        <f ca="1">IF(D242,COUNTIFS(D$3:D242,TRUE),"")</f>
        <v/>
      </c>
      <c r="F242" s="1" t="str">
        <f t="shared" si="67"/>
        <v>增加54点闪避</v>
      </c>
    </row>
    <row r="243" spans="2:6" x14ac:dyDescent="0.2">
      <c r="B243" s="38" t="str">
        <f t="shared" si="68"/>
        <v>挂饰F5</v>
      </c>
      <c r="C243" s="38" t="s">
        <v>1531</v>
      </c>
      <c r="D243" s="1" t="b">
        <f ca="1">IF(OR(B243=weaponshowbuff,B243=drop1showbuff),TRUE,FALSE)</f>
        <v>0</v>
      </c>
      <c r="E243" s="1" t="str">
        <f ca="1">IF(D243,COUNTIFS(D$3:D243,TRUE),"")</f>
        <v/>
      </c>
      <c r="F243" s="1" t="str">
        <f t="shared" si="67"/>
        <v>增加55点命中</v>
      </c>
    </row>
    <row r="244" spans="2:6" x14ac:dyDescent="0.2">
      <c r="B244" s="38" t="str">
        <f t="shared" si="68"/>
        <v>挂饰F5</v>
      </c>
      <c r="C244" s="38" t="s">
        <v>1532</v>
      </c>
      <c r="D244" s="1" t="b">
        <f ca="1">IF(OR(B244=weaponshowbuff,B244=drop1showbuff),TRUE,FALSE)</f>
        <v>0</v>
      </c>
      <c r="E244" s="1" t="str">
        <f ca="1">IF(D244,COUNTIFS(D$3:D244,TRUE),"")</f>
        <v/>
      </c>
      <c r="F244" s="1" t="str">
        <f t="shared" si="67"/>
        <v>增加55点闪避</v>
      </c>
    </row>
    <row r="245" spans="2:6" x14ac:dyDescent="0.2">
      <c r="B245" s="38" t="str">
        <f t="shared" si="68"/>
        <v>挂饰F6</v>
      </c>
      <c r="C245" s="38" t="s">
        <v>1533</v>
      </c>
      <c r="D245" s="1" t="b">
        <f ca="1">IF(OR(B245=weaponshowbuff,B245=drop1showbuff),TRUE,FALSE)</f>
        <v>0</v>
      </c>
      <c r="E245" s="1" t="str">
        <f ca="1">IF(D245,COUNTIFS(D$3:D245,TRUE),"")</f>
        <v/>
      </c>
      <c r="F245" s="1" t="str">
        <f t="shared" si="67"/>
        <v>增加56点命中</v>
      </c>
    </row>
    <row r="246" spans="2:6" x14ac:dyDescent="0.2">
      <c r="B246" s="38" t="str">
        <f t="shared" si="68"/>
        <v>挂饰F6</v>
      </c>
      <c r="C246" s="38" t="s">
        <v>1534</v>
      </c>
      <c r="D246" s="1" t="b">
        <f ca="1">IF(OR(B246=weaponshowbuff,B246=drop1showbuff),TRUE,FALSE)</f>
        <v>0</v>
      </c>
      <c r="E246" s="1" t="str">
        <f ca="1">IF(D246,COUNTIFS(D$3:D246,TRUE),"")</f>
        <v/>
      </c>
      <c r="F246" s="1" t="str">
        <f t="shared" si="67"/>
        <v>增加56点闪避</v>
      </c>
    </row>
    <row r="247" spans="2:6" x14ac:dyDescent="0.2">
      <c r="B247" s="38" t="str">
        <f t="shared" si="68"/>
        <v>挂饰F7</v>
      </c>
      <c r="C247" s="38" t="s">
        <v>1535</v>
      </c>
      <c r="D247" s="1" t="b">
        <f ca="1">IF(OR(B247=weaponshowbuff,B247=drop1showbuff),TRUE,FALSE)</f>
        <v>0</v>
      </c>
      <c r="E247" s="1" t="str">
        <f ca="1">IF(D247,COUNTIFS(D$3:D247,TRUE),"")</f>
        <v/>
      </c>
      <c r="F247" s="1" t="str">
        <f t="shared" si="67"/>
        <v>增加57点命中</v>
      </c>
    </row>
    <row r="248" spans="2:6" x14ac:dyDescent="0.2">
      <c r="B248" s="38" t="str">
        <f t="shared" si="68"/>
        <v>挂饰F7</v>
      </c>
      <c r="C248" s="38" t="s">
        <v>1536</v>
      </c>
      <c r="D248" s="1" t="b">
        <f ca="1">IF(OR(B248=weaponshowbuff,B248=drop1showbuff),TRUE,FALSE)</f>
        <v>0</v>
      </c>
      <c r="E248" s="1" t="str">
        <f ca="1">IF(D248,COUNTIFS(D$3:D248,TRUE),"")</f>
        <v/>
      </c>
      <c r="F248" s="1" t="str">
        <f t="shared" si="67"/>
        <v>增加57点闪避</v>
      </c>
    </row>
    <row r="249" spans="2:6" x14ac:dyDescent="0.2">
      <c r="B249" s="38" t="str">
        <f t="shared" si="68"/>
        <v>挂饰F8</v>
      </c>
      <c r="C249" s="38" t="s">
        <v>1537</v>
      </c>
      <c r="D249" s="1" t="b">
        <f ca="1">IF(OR(B249=weaponshowbuff,B249=drop1showbuff),TRUE,FALSE)</f>
        <v>0</v>
      </c>
      <c r="E249" s="1" t="str">
        <f ca="1">IF(D249,COUNTIFS(D$3:D249,TRUE),"")</f>
        <v/>
      </c>
      <c r="F249" s="1" t="str">
        <f t="shared" si="67"/>
        <v>增加58点命中</v>
      </c>
    </row>
    <row r="250" spans="2:6" x14ac:dyDescent="0.2">
      <c r="B250" s="38" t="str">
        <f t="shared" si="68"/>
        <v>挂饰F8</v>
      </c>
      <c r="C250" s="38" t="s">
        <v>1538</v>
      </c>
      <c r="D250" s="1" t="b">
        <f ca="1">IF(OR(B250=weaponshowbuff,B250=drop1showbuff),TRUE,FALSE)</f>
        <v>0</v>
      </c>
      <c r="E250" s="1" t="str">
        <f ca="1">IF(D250,COUNTIFS(D$3:D250,TRUE),"")</f>
        <v/>
      </c>
      <c r="F250" s="1" t="str">
        <f t="shared" si="67"/>
        <v>增加58点闪避</v>
      </c>
    </row>
    <row r="251" spans="2:6" x14ac:dyDescent="0.2">
      <c r="B251" s="38" t="str">
        <f t="shared" si="68"/>
        <v>挂饰G1</v>
      </c>
      <c r="C251" s="38" t="s">
        <v>1539</v>
      </c>
      <c r="D251" s="1" t="b">
        <f ca="1">IF(OR(B251=weaponshowbuff,B251=drop1showbuff),TRUE,FALSE)</f>
        <v>0</v>
      </c>
      <c r="E251" s="1" t="str">
        <f ca="1">IF(D251,COUNTIFS(D$3:D251,TRUE),"")</f>
        <v/>
      </c>
      <c r="F251" s="1" t="str">
        <f t="shared" si="67"/>
        <v>增加59点命中</v>
      </c>
    </row>
    <row r="252" spans="2:6" x14ac:dyDescent="0.2">
      <c r="B252" s="38" t="str">
        <f t="shared" si="68"/>
        <v>挂饰G1</v>
      </c>
      <c r="C252" s="38" t="s">
        <v>1540</v>
      </c>
      <c r="D252" s="1" t="b">
        <f ca="1">IF(OR(B252=weaponshowbuff,B252=drop1showbuff),TRUE,FALSE)</f>
        <v>0</v>
      </c>
      <c r="E252" s="1" t="str">
        <f ca="1">IF(D252,COUNTIFS(D$3:D252,TRUE),"")</f>
        <v/>
      </c>
      <c r="F252" s="1" t="str">
        <f t="shared" si="67"/>
        <v>增加59点闪避</v>
      </c>
    </row>
    <row r="253" spans="2:6" x14ac:dyDescent="0.2">
      <c r="B253" s="38" t="str">
        <f t="shared" si="68"/>
        <v>挂饰G2</v>
      </c>
      <c r="C253" s="38" t="s">
        <v>1541</v>
      </c>
      <c r="D253" s="1" t="b">
        <f ca="1">IF(OR(B253=weaponshowbuff,B253=drop1showbuff),TRUE,FALSE)</f>
        <v>0</v>
      </c>
      <c r="E253" s="1" t="str">
        <f ca="1">IF(D253,COUNTIFS(D$3:D253,TRUE),"")</f>
        <v/>
      </c>
      <c r="F253" s="1" t="str">
        <f t="shared" si="67"/>
        <v>增加60点命中</v>
      </c>
    </row>
    <row r="254" spans="2:6" x14ac:dyDescent="0.2">
      <c r="B254" s="38" t="str">
        <f t="shared" si="68"/>
        <v>挂饰G2</v>
      </c>
      <c r="C254" s="38" t="s">
        <v>1542</v>
      </c>
      <c r="D254" s="1" t="b">
        <f ca="1">IF(OR(B254=weaponshowbuff,B254=drop1showbuff),TRUE,FALSE)</f>
        <v>0</v>
      </c>
      <c r="E254" s="1" t="str">
        <f ca="1">IF(D254,COUNTIFS(D$3:D254,TRUE),"")</f>
        <v/>
      </c>
      <c r="F254" s="1" t="str">
        <f t="shared" si="67"/>
        <v>增加60点闪避</v>
      </c>
    </row>
    <row r="255" spans="2:6" x14ac:dyDescent="0.2">
      <c r="B255" s="38" t="str">
        <f t="shared" si="68"/>
        <v>挂饰G3</v>
      </c>
      <c r="C255" s="38" t="s">
        <v>1543</v>
      </c>
      <c r="D255" s="1" t="b">
        <f ca="1">IF(OR(B255=weaponshowbuff,B255=drop1showbuff),TRUE,FALSE)</f>
        <v>0</v>
      </c>
      <c r="E255" s="1" t="str">
        <f ca="1">IF(D255,COUNTIFS(D$3:D255,TRUE),"")</f>
        <v/>
      </c>
      <c r="F255" s="1" t="str">
        <f t="shared" si="67"/>
        <v>增加61点命中</v>
      </c>
    </row>
    <row r="256" spans="2:6" x14ac:dyDescent="0.2">
      <c r="B256" s="38" t="str">
        <f t="shared" si="68"/>
        <v>挂饰G3</v>
      </c>
      <c r="C256" s="38" t="s">
        <v>1544</v>
      </c>
      <c r="D256" s="1" t="b">
        <f ca="1">IF(OR(B256=weaponshowbuff,B256=drop1showbuff),TRUE,FALSE)</f>
        <v>0</v>
      </c>
      <c r="E256" s="1" t="str">
        <f ca="1">IF(D256,COUNTIFS(D$3:D256,TRUE),"")</f>
        <v/>
      </c>
      <c r="F256" s="1" t="str">
        <f t="shared" si="67"/>
        <v>增加61点闪避</v>
      </c>
    </row>
    <row r="257" spans="2:6" x14ac:dyDescent="0.2">
      <c r="B257" s="38" t="str">
        <f t="shared" si="68"/>
        <v>挂饰G4</v>
      </c>
      <c r="C257" s="38" t="s">
        <v>1545</v>
      </c>
      <c r="D257" s="1" t="b">
        <f ca="1">IF(OR(B257=weaponshowbuff,B257=drop1showbuff),TRUE,FALSE)</f>
        <v>0</v>
      </c>
      <c r="E257" s="1" t="str">
        <f ca="1">IF(D257,COUNTIFS(D$3:D257,TRUE),"")</f>
        <v/>
      </c>
      <c r="F257" s="1" t="str">
        <f t="shared" si="67"/>
        <v>增加62点命中</v>
      </c>
    </row>
    <row r="258" spans="2:6" x14ac:dyDescent="0.2">
      <c r="B258" s="38" t="str">
        <f t="shared" si="68"/>
        <v>挂饰G4</v>
      </c>
      <c r="C258" s="38" t="s">
        <v>1546</v>
      </c>
      <c r="D258" s="1" t="b">
        <f ca="1">IF(OR(B258=weaponshowbuff,B258=drop1showbuff),TRUE,FALSE)</f>
        <v>0</v>
      </c>
      <c r="E258" s="1" t="str">
        <f ca="1">IF(D258,COUNTIFS(D$3:D258,TRUE),"")</f>
        <v/>
      </c>
      <c r="F258" s="1" t="str">
        <f t="shared" si="67"/>
        <v>增加62点闪避</v>
      </c>
    </row>
    <row r="259" spans="2:6" x14ac:dyDescent="0.2">
      <c r="B259" s="38" t="str">
        <f t="shared" si="68"/>
        <v>挂饰G5</v>
      </c>
      <c r="C259" s="38" t="s">
        <v>1547</v>
      </c>
      <c r="D259" s="1" t="b">
        <f ca="1">IF(OR(B259=weaponshowbuff,B259=drop1showbuff),TRUE,FALSE)</f>
        <v>0</v>
      </c>
      <c r="E259" s="1" t="str">
        <f ca="1">IF(D259,COUNTIFS(D$3:D259,TRUE),"")</f>
        <v/>
      </c>
      <c r="F259" s="1" t="str">
        <f t="shared" si="67"/>
        <v>增加63点命中</v>
      </c>
    </row>
    <row r="260" spans="2:6" x14ac:dyDescent="0.2">
      <c r="B260" s="38" t="str">
        <f t="shared" si="68"/>
        <v>挂饰G5</v>
      </c>
      <c r="C260" s="38" t="s">
        <v>1548</v>
      </c>
      <c r="D260" s="1" t="b">
        <f ca="1">IF(OR(B260=weaponshowbuff,B260=drop1showbuff),TRUE,FALSE)</f>
        <v>0</v>
      </c>
      <c r="E260" s="1" t="str">
        <f ca="1">IF(D260,COUNTIFS(D$3:D260,TRUE),"")</f>
        <v/>
      </c>
      <c r="F260" s="1" t="str">
        <f t="shared" ref="F260:F282" si="69">C260</f>
        <v>增加63点闪避</v>
      </c>
    </row>
    <row r="261" spans="2:6" x14ac:dyDescent="0.2">
      <c r="B261" s="38" t="str">
        <f t="shared" si="68"/>
        <v>挂饰G6</v>
      </c>
      <c r="C261" s="38" t="s">
        <v>1549</v>
      </c>
      <c r="D261" s="1" t="b">
        <f ca="1">IF(OR(B261=weaponshowbuff,B261=drop1showbuff),TRUE,FALSE)</f>
        <v>0</v>
      </c>
      <c r="E261" s="1" t="str">
        <f ca="1">IF(D261,COUNTIFS(D$3:D261,TRUE),"")</f>
        <v/>
      </c>
      <c r="F261" s="1" t="str">
        <f t="shared" si="69"/>
        <v>增加64点命中</v>
      </c>
    </row>
    <row r="262" spans="2:6" x14ac:dyDescent="0.2">
      <c r="B262" s="38" t="str">
        <f t="shared" si="68"/>
        <v>挂饰G6</v>
      </c>
      <c r="C262" s="38" t="s">
        <v>1550</v>
      </c>
      <c r="D262" s="1" t="b">
        <f ca="1">IF(OR(B262=weaponshowbuff,B262=drop1showbuff),TRUE,FALSE)</f>
        <v>0</v>
      </c>
      <c r="E262" s="1" t="str">
        <f ca="1">IF(D262,COUNTIFS(D$3:D262,TRUE),"")</f>
        <v/>
      </c>
      <c r="F262" s="1" t="str">
        <f t="shared" si="69"/>
        <v>增加64点闪避</v>
      </c>
    </row>
    <row r="263" spans="2:6" x14ac:dyDescent="0.2">
      <c r="B263" s="38" t="str">
        <f t="shared" si="68"/>
        <v>挂饰G7</v>
      </c>
      <c r="C263" s="38" t="s">
        <v>1551</v>
      </c>
      <c r="D263" s="1" t="b">
        <f ca="1">IF(OR(B263=weaponshowbuff,B263=drop1showbuff),TRUE,FALSE)</f>
        <v>0</v>
      </c>
      <c r="E263" s="1" t="str">
        <f ca="1">IF(D263,COUNTIFS(D$3:D263,TRUE),"")</f>
        <v/>
      </c>
      <c r="F263" s="1" t="str">
        <f t="shared" si="69"/>
        <v>增加65点命中</v>
      </c>
    </row>
    <row r="264" spans="2:6" x14ac:dyDescent="0.2">
      <c r="B264" s="38" t="str">
        <f t="shared" si="68"/>
        <v>挂饰G7</v>
      </c>
      <c r="C264" s="38" t="s">
        <v>1552</v>
      </c>
      <c r="D264" s="1" t="b">
        <f ca="1">IF(OR(B264=weaponshowbuff,B264=drop1showbuff),TRUE,FALSE)</f>
        <v>0</v>
      </c>
      <c r="E264" s="1" t="str">
        <f ca="1">IF(D264,COUNTIFS(D$3:D264,TRUE),"")</f>
        <v/>
      </c>
      <c r="F264" s="1" t="str">
        <f t="shared" si="69"/>
        <v>增加65点闪避</v>
      </c>
    </row>
    <row r="265" spans="2:6" x14ac:dyDescent="0.2">
      <c r="B265" s="38" t="str">
        <f t="shared" si="68"/>
        <v>挂饰G8</v>
      </c>
      <c r="C265" s="38" t="s">
        <v>1553</v>
      </c>
      <c r="D265" s="1" t="b">
        <f ca="1">IF(OR(B265=weaponshowbuff,B265=drop1showbuff),TRUE,FALSE)</f>
        <v>0</v>
      </c>
      <c r="E265" s="1" t="str">
        <f ca="1">IF(D265,COUNTIFS(D$3:D265,TRUE),"")</f>
        <v/>
      </c>
      <c r="F265" s="1" t="str">
        <f t="shared" si="69"/>
        <v>增加66点命中</v>
      </c>
    </row>
    <row r="266" spans="2:6" x14ac:dyDescent="0.2">
      <c r="B266" s="38" t="str">
        <f t="shared" si="68"/>
        <v>挂饰G8</v>
      </c>
      <c r="C266" s="38" t="s">
        <v>1554</v>
      </c>
      <c r="D266" s="1" t="b">
        <f ca="1">IF(OR(B266=weaponshowbuff,B266=drop1showbuff),TRUE,FALSE)</f>
        <v>0</v>
      </c>
      <c r="E266" s="1" t="str">
        <f ca="1">IF(D266,COUNTIFS(D$3:D266,TRUE),"")</f>
        <v/>
      </c>
      <c r="F266" s="1" t="str">
        <f t="shared" si="69"/>
        <v>增加66点闪避</v>
      </c>
    </row>
    <row r="267" spans="2:6" x14ac:dyDescent="0.2">
      <c r="B267" s="38" t="str">
        <f t="shared" si="68"/>
        <v>挂饰H1</v>
      </c>
      <c r="C267" s="38" t="s">
        <v>1555</v>
      </c>
      <c r="D267" s="1" t="b">
        <f ca="1">IF(OR(B267=weaponshowbuff,B267=drop1showbuff),TRUE,FALSE)</f>
        <v>0</v>
      </c>
      <c r="E267" s="1" t="str">
        <f ca="1">IF(D267,COUNTIFS(D$3:D267,TRUE),"")</f>
        <v/>
      </c>
      <c r="F267" s="1" t="str">
        <f t="shared" si="69"/>
        <v>增加67点命中</v>
      </c>
    </row>
    <row r="268" spans="2:6" x14ac:dyDescent="0.2">
      <c r="B268" s="38" t="str">
        <f t="shared" si="68"/>
        <v>挂饰H1</v>
      </c>
      <c r="C268" s="38" t="s">
        <v>1556</v>
      </c>
      <c r="D268" s="1" t="b">
        <f ca="1">IF(OR(B268=weaponshowbuff,B268=drop1showbuff),TRUE,FALSE)</f>
        <v>0</v>
      </c>
      <c r="E268" s="1" t="str">
        <f ca="1">IF(D268,COUNTIFS(D$3:D268,TRUE),"")</f>
        <v/>
      </c>
      <c r="F268" s="1" t="str">
        <f t="shared" si="69"/>
        <v>增加67点闪避</v>
      </c>
    </row>
    <row r="269" spans="2:6" x14ac:dyDescent="0.2">
      <c r="B269" s="38" t="str">
        <f t="shared" si="68"/>
        <v>挂饰H2</v>
      </c>
      <c r="C269" s="38" t="s">
        <v>1557</v>
      </c>
      <c r="D269" s="1" t="b">
        <f ca="1">IF(OR(B269=weaponshowbuff,B269=drop1showbuff),TRUE,FALSE)</f>
        <v>0</v>
      </c>
      <c r="E269" s="1" t="str">
        <f ca="1">IF(D269,COUNTIFS(D$3:D269,TRUE),"")</f>
        <v/>
      </c>
      <c r="F269" s="1" t="str">
        <f t="shared" si="69"/>
        <v>增加68点命中</v>
      </c>
    </row>
    <row r="270" spans="2:6" x14ac:dyDescent="0.2">
      <c r="B270" s="38" t="str">
        <f t="shared" si="68"/>
        <v>挂饰H2</v>
      </c>
      <c r="C270" s="38" t="s">
        <v>1558</v>
      </c>
      <c r="D270" s="1" t="b">
        <f ca="1">IF(OR(B270=weaponshowbuff,B270=drop1showbuff),TRUE,FALSE)</f>
        <v>0</v>
      </c>
      <c r="E270" s="1" t="str">
        <f ca="1">IF(D270,COUNTIFS(D$3:D270,TRUE),"")</f>
        <v/>
      </c>
      <c r="F270" s="1" t="str">
        <f t="shared" si="69"/>
        <v>增加68点闪避</v>
      </c>
    </row>
    <row r="271" spans="2:6" x14ac:dyDescent="0.2">
      <c r="B271" s="38" t="str">
        <f t="shared" si="68"/>
        <v>挂饰H3</v>
      </c>
      <c r="C271" s="38" t="s">
        <v>1559</v>
      </c>
      <c r="D271" s="1" t="b">
        <f ca="1">IF(OR(B271=weaponshowbuff,B271=drop1showbuff),TRUE,FALSE)</f>
        <v>0</v>
      </c>
      <c r="E271" s="1" t="str">
        <f ca="1">IF(D271,COUNTIFS(D$3:D271,TRUE),"")</f>
        <v/>
      </c>
      <c r="F271" s="1" t="str">
        <f t="shared" si="69"/>
        <v>增加69点命中</v>
      </c>
    </row>
    <row r="272" spans="2:6" x14ac:dyDescent="0.2">
      <c r="B272" s="38" t="str">
        <f t="shared" ref="B272:B282" si="70">"挂饰"&amp;MID(B132,3,5)</f>
        <v>挂饰H3</v>
      </c>
      <c r="C272" s="38" t="s">
        <v>1560</v>
      </c>
      <c r="D272" s="1" t="b">
        <f ca="1">IF(OR(B272=weaponshowbuff,B272=drop1showbuff),TRUE,FALSE)</f>
        <v>0</v>
      </c>
      <c r="E272" s="1" t="str">
        <f ca="1">IF(D272,COUNTIFS(D$3:D272,TRUE),"")</f>
        <v/>
      </c>
      <c r="F272" s="1" t="str">
        <f t="shared" si="69"/>
        <v>增加69点闪避</v>
      </c>
    </row>
    <row r="273" spans="2:6" x14ac:dyDescent="0.2">
      <c r="B273" s="38" t="str">
        <f t="shared" si="70"/>
        <v>挂饰H4</v>
      </c>
      <c r="C273" s="38" t="s">
        <v>1561</v>
      </c>
      <c r="D273" s="1" t="b">
        <f ca="1">IF(OR(B273=weaponshowbuff,B273=drop1showbuff),TRUE,FALSE)</f>
        <v>0</v>
      </c>
      <c r="E273" s="1" t="str">
        <f ca="1">IF(D273,COUNTIFS(D$3:D273,TRUE),"")</f>
        <v/>
      </c>
      <c r="F273" s="1" t="str">
        <f t="shared" si="69"/>
        <v>增加70点命中</v>
      </c>
    </row>
    <row r="274" spans="2:6" x14ac:dyDescent="0.2">
      <c r="B274" s="38" t="str">
        <f t="shared" si="70"/>
        <v>挂饰H4</v>
      </c>
      <c r="C274" s="38" t="s">
        <v>1562</v>
      </c>
      <c r="D274" s="1" t="b">
        <f ca="1">IF(OR(B274=weaponshowbuff,B274=drop1showbuff),TRUE,FALSE)</f>
        <v>0</v>
      </c>
      <c r="E274" s="1" t="str">
        <f ca="1">IF(D274,COUNTIFS(D$3:D274,TRUE),"")</f>
        <v/>
      </c>
      <c r="F274" s="1" t="str">
        <f t="shared" si="69"/>
        <v>增加70点闪避</v>
      </c>
    </row>
    <row r="275" spans="2:6" x14ac:dyDescent="0.2">
      <c r="B275" s="38" t="str">
        <f t="shared" si="70"/>
        <v>挂饰H5</v>
      </c>
      <c r="C275" s="38" t="s">
        <v>1563</v>
      </c>
      <c r="D275" s="1" t="b">
        <f ca="1">IF(OR(B275=weaponshowbuff,B275=drop1showbuff),TRUE,FALSE)</f>
        <v>0</v>
      </c>
      <c r="E275" s="1" t="str">
        <f ca="1">IF(D275,COUNTIFS(D$3:D275,TRUE),"")</f>
        <v/>
      </c>
      <c r="F275" s="1" t="str">
        <f t="shared" si="69"/>
        <v>增加71点命中</v>
      </c>
    </row>
    <row r="276" spans="2:6" x14ac:dyDescent="0.2">
      <c r="B276" s="38" t="str">
        <f t="shared" si="70"/>
        <v>挂饰H5</v>
      </c>
      <c r="C276" s="38" t="s">
        <v>1564</v>
      </c>
      <c r="D276" s="1" t="b">
        <f ca="1">IF(OR(B276=weaponshowbuff,B276=drop1showbuff),TRUE,FALSE)</f>
        <v>0</v>
      </c>
      <c r="E276" s="1" t="str">
        <f ca="1">IF(D276,COUNTIFS(D$3:D276,TRUE),"")</f>
        <v/>
      </c>
      <c r="F276" s="1" t="str">
        <f t="shared" si="69"/>
        <v>增加71点闪避</v>
      </c>
    </row>
    <row r="277" spans="2:6" x14ac:dyDescent="0.2">
      <c r="B277" s="38" t="str">
        <f t="shared" si="70"/>
        <v>挂饰H6</v>
      </c>
      <c r="C277" s="38" t="s">
        <v>1565</v>
      </c>
      <c r="D277" s="1" t="b">
        <f ca="1">IF(OR(B277=weaponshowbuff,B277=drop1showbuff),TRUE,FALSE)</f>
        <v>0</v>
      </c>
      <c r="E277" s="1" t="str">
        <f ca="1">IF(D277,COUNTIFS(D$3:D277,TRUE),"")</f>
        <v/>
      </c>
      <c r="F277" s="1" t="str">
        <f t="shared" si="69"/>
        <v>增加72点命中</v>
      </c>
    </row>
    <row r="278" spans="2:6" x14ac:dyDescent="0.2">
      <c r="B278" s="38" t="str">
        <f t="shared" si="70"/>
        <v>挂饰H6</v>
      </c>
      <c r="C278" s="38" t="s">
        <v>1566</v>
      </c>
      <c r="D278" s="1" t="b">
        <f ca="1">IF(OR(B278=weaponshowbuff,B278=drop1showbuff),TRUE,FALSE)</f>
        <v>0</v>
      </c>
      <c r="E278" s="1" t="str">
        <f ca="1">IF(D278,COUNTIFS(D$3:D278,TRUE),"")</f>
        <v/>
      </c>
      <c r="F278" s="1" t="str">
        <f t="shared" si="69"/>
        <v>增加72点闪避</v>
      </c>
    </row>
    <row r="279" spans="2:6" x14ac:dyDescent="0.2">
      <c r="B279" s="38" t="str">
        <f t="shared" si="70"/>
        <v>挂饰H7</v>
      </c>
      <c r="C279" s="38" t="s">
        <v>1567</v>
      </c>
      <c r="D279" s="1" t="b">
        <f ca="1">IF(OR(B279=weaponshowbuff,B279=drop1showbuff),TRUE,FALSE)</f>
        <v>0</v>
      </c>
      <c r="E279" s="1" t="str">
        <f ca="1">IF(D279,COUNTIFS(D$3:D279,TRUE),"")</f>
        <v/>
      </c>
      <c r="F279" s="1" t="str">
        <f t="shared" si="69"/>
        <v>增加73点命中</v>
      </c>
    </row>
    <row r="280" spans="2:6" x14ac:dyDescent="0.2">
      <c r="B280" s="38" t="str">
        <f t="shared" si="70"/>
        <v>挂饰H7</v>
      </c>
      <c r="C280" s="38" t="s">
        <v>1568</v>
      </c>
      <c r="D280" s="1" t="b">
        <f ca="1">IF(OR(B280=weaponshowbuff,B280=drop1showbuff),TRUE,FALSE)</f>
        <v>0</v>
      </c>
      <c r="E280" s="1" t="str">
        <f ca="1">IF(D280,COUNTIFS(D$3:D280,TRUE),"")</f>
        <v/>
      </c>
      <c r="F280" s="1" t="str">
        <f t="shared" si="69"/>
        <v>增加73点闪避</v>
      </c>
    </row>
    <row r="281" spans="2:6" x14ac:dyDescent="0.2">
      <c r="B281" s="38" t="str">
        <f t="shared" si="70"/>
        <v>挂饰H8</v>
      </c>
      <c r="C281" s="38" t="s">
        <v>1569</v>
      </c>
      <c r="D281" s="1" t="b">
        <f ca="1">IF(OR(B281=weaponshowbuff,B281=drop1showbuff),TRUE,FALSE)</f>
        <v>0</v>
      </c>
      <c r="E281" s="1" t="str">
        <f ca="1">IF(D281,COUNTIFS(D$3:D281,TRUE),"")</f>
        <v/>
      </c>
      <c r="F281" s="1" t="str">
        <f t="shared" si="69"/>
        <v>增加74点命中</v>
      </c>
    </row>
    <row r="282" spans="2:6" x14ac:dyDescent="0.2">
      <c r="B282" s="38" t="str">
        <f t="shared" si="70"/>
        <v>挂饰H8</v>
      </c>
      <c r="C282" s="38" t="s">
        <v>1570</v>
      </c>
      <c r="D282" s="1" t="b">
        <f ca="1">IF(OR(B282=weaponshowbuff,B282=drop1showbuff),TRUE,FALSE)</f>
        <v>0</v>
      </c>
      <c r="E282" s="1" t="str">
        <f ca="1">IF(D282,COUNTIFS(D$3:D282,TRUE),"")</f>
        <v/>
      </c>
      <c r="F282" s="1" t="str">
        <f t="shared" si="69"/>
        <v>增加74点闪避</v>
      </c>
    </row>
    <row r="283" spans="2:6" ht="18.75" customHeight="1" x14ac:dyDescent="0.2">
      <c r="B283" s="38"/>
      <c r="C283" s="38"/>
    </row>
    <row r="284" spans="2:6" x14ac:dyDescent="0.2">
      <c r="B284" s="38"/>
      <c r="C284" s="38"/>
    </row>
    <row r="285" spans="2:6" x14ac:dyDescent="0.2">
      <c r="B285" s="38"/>
      <c r="C285" s="38"/>
    </row>
    <row r="286" spans="2:6" x14ac:dyDescent="0.2">
      <c r="B286" s="38"/>
      <c r="C286" s="38"/>
    </row>
    <row r="287" spans="2:6" x14ac:dyDescent="0.2">
      <c r="B287" s="38"/>
      <c r="C287" s="38"/>
    </row>
    <row r="288" spans="2:6" x14ac:dyDescent="0.2">
      <c r="B288" s="38"/>
      <c r="C288" s="38"/>
    </row>
    <row r="289" spans="2:3" x14ac:dyDescent="0.2">
      <c r="B289" s="38"/>
      <c r="C289" s="38"/>
    </row>
    <row r="290" spans="2:3" x14ac:dyDescent="0.2">
      <c r="B290" s="38"/>
      <c r="C290" s="38"/>
    </row>
    <row r="291" spans="2:3" x14ac:dyDescent="0.2">
      <c r="B291" s="38"/>
      <c r="C291" s="38"/>
    </row>
    <row r="292" spans="2:3" x14ac:dyDescent="0.2">
      <c r="B292" s="38"/>
      <c r="C292" s="38"/>
    </row>
    <row r="293" spans="2:3" x14ac:dyDescent="0.2">
      <c r="B293" s="38"/>
      <c r="C293" s="38"/>
    </row>
    <row r="294" spans="2:3" x14ac:dyDescent="0.2">
      <c r="B294" s="38"/>
      <c r="C294" s="38"/>
    </row>
    <row r="295" spans="2:3" x14ac:dyDescent="0.2">
      <c r="B295" s="38"/>
      <c r="C295" s="38"/>
    </row>
    <row r="296" spans="2:3" x14ac:dyDescent="0.2">
      <c r="B296" s="38"/>
      <c r="C296" s="38"/>
    </row>
    <row r="297" spans="2:3" x14ac:dyDescent="0.2">
      <c r="B297" s="38"/>
      <c r="C297" s="38"/>
    </row>
    <row r="298" spans="2:3" x14ac:dyDescent="0.2">
      <c r="B298" s="38"/>
      <c r="C298" s="38"/>
    </row>
    <row r="299" spans="2:3" x14ac:dyDescent="0.2">
      <c r="B299" s="38"/>
      <c r="C299" s="38"/>
    </row>
    <row r="300" spans="2:3" x14ac:dyDescent="0.2">
      <c r="B300" s="38"/>
      <c r="C300" s="38"/>
    </row>
    <row r="301" spans="2:3" x14ac:dyDescent="0.2">
      <c r="B301" s="38"/>
      <c r="C301" s="38"/>
    </row>
    <row r="302" spans="2:3" x14ac:dyDescent="0.2">
      <c r="B302" s="38"/>
      <c r="C302" s="38"/>
    </row>
    <row r="303" spans="2:3" x14ac:dyDescent="0.2">
      <c r="B303" s="38"/>
      <c r="C303" s="38"/>
    </row>
    <row r="304" spans="2:3" x14ac:dyDescent="0.2">
      <c r="B304" s="38"/>
      <c r="C304" s="38"/>
    </row>
    <row r="305" spans="2:3" x14ac:dyDescent="0.2">
      <c r="B305" s="38"/>
      <c r="C305" s="38"/>
    </row>
    <row r="306" spans="2:3" x14ac:dyDescent="0.2">
      <c r="B306" s="38"/>
      <c r="C306" s="38"/>
    </row>
    <row r="307" spans="2:3" x14ac:dyDescent="0.2">
      <c r="B307" s="38"/>
      <c r="C307" s="38"/>
    </row>
    <row r="308" spans="2:3" x14ac:dyDescent="0.2">
      <c r="B308" s="38"/>
      <c r="C308" s="38"/>
    </row>
    <row r="309" spans="2:3" x14ac:dyDescent="0.2">
      <c r="B309" s="38"/>
      <c r="C309" s="38"/>
    </row>
    <row r="310" spans="2:3" x14ac:dyDescent="0.2">
      <c r="B310" s="38"/>
      <c r="C310" s="38"/>
    </row>
    <row r="311" spans="2:3" x14ac:dyDescent="0.2">
      <c r="B311" s="38"/>
      <c r="C311" s="38"/>
    </row>
    <row r="312" spans="2:3" x14ac:dyDescent="0.2">
      <c r="B312" s="38"/>
      <c r="C312" s="38"/>
    </row>
    <row r="313" spans="2:3" x14ac:dyDescent="0.2">
      <c r="B313" s="38"/>
      <c r="C313" s="38"/>
    </row>
    <row r="314" spans="2:3" x14ac:dyDescent="0.2">
      <c r="B314" s="38"/>
      <c r="C314" s="38"/>
    </row>
    <row r="315" spans="2:3" x14ac:dyDescent="0.2">
      <c r="B315" s="38"/>
      <c r="C315" s="38"/>
    </row>
    <row r="316" spans="2:3" x14ac:dyDescent="0.2">
      <c r="B316" s="38"/>
      <c r="C316" s="38"/>
    </row>
    <row r="317" spans="2:3" x14ac:dyDescent="0.2">
      <c r="B317" s="38"/>
      <c r="C317" s="38"/>
    </row>
    <row r="318" spans="2:3" x14ac:dyDescent="0.2">
      <c r="B318" s="38"/>
      <c r="C318" s="38"/>
    </row>
    <row r="319" spans="2:3" x14ac:dyDescent="0.2">
      <c r="B319" s="38"/>
      <c r="C319" s="38"/>
    </row>
    <row r="320" spans="2:3" x14ac:dyDescent="0.2">
      <c r="B320" s="38"/>
      <c r="C320" s="38"/>
    </row>
    <row r="321" spans="2:3" x14ac:dyDescent="0.2">
      <c r="B321" s="38"/>
      <c r="C321" s="38"/>
    </row>
    <row r="322" spans="2:3" x14ac:dyDescent="0.2">
      <c r="B322" s="38"/>
      <c r="C322" s="38"/>
    </row>
    <row r="323" spans="2:3" x14ac:dyDescent="0.2">
      <c r="B323" s="38"/>
      <c r="C323" s="38"/>
    </row>
    <row r="324" spans="2:3" x14ac:dyDescent="0.2">
      <c r="B324" s="38"/>
      <c r="C324" s="38"/>
    </row>
    <row r="325" spans="2:3" x14ac:dyDescent="0.2">
      <c r="B325" s="38"/>
      <c r="C325" s="38"/>
    </row>
    <row r="326" spans="2:3" x14ac:dyDescent="0.2">
      <c r="B326" s="38"/>
      <c r="C326" s="38"/>
    </row>
    <row r="327" spans="2:3" x14ac:dyDescent="0.2">
      <c r="B327" s="38"/>
      <c r="C327" s="38"/>
    </row>
    <row r="328" spans="2:3" x14ac:dyDescent="0.2">
      <c r="B328" s="38"/>
      <c r="C328" s="38"/>
    </row>
    <row r="329" spans="2:3" x14ac:dyDescent="0.2">
      <c r="B329" s="38"/>
      <c r="C329" s="38"/>
    </row>
    <row r="330" spans="2:3" x14ac:dyDescent="0.2">
      <c r="B330" s="38"/>
      <c r="C330" s="38"/>
    </row>
    <row r="331" spans="2:3" x14ac:dyDescent="0.2">
      <c r="B331" s="38"/>
      <c r="C331" s="38"/>
    </row>
    <row r="332" spans="2:3" x14ac:dyDescent="0.2">
      <c r="B332" s="38"/>
      <c r="C332" s="38"/>
    </row>
    <row r="333" spans="2:3" x14ac:dyDescent="0.2">
      <c r="B333" s="38"/>
      <c r="C333" s="38"/>
    </row>
    <row r="334" spans="2:3" x14ac:dyDescent="0.2">
      <c r="B334" s="38"/>
      <c r="C334" s="38"/>
    </row>
    <row r="335" spans="2:3" x14ac:dyDescent="0.2">
      <c r="B335" s="38"/>
      <c r="C335" s="38"/>
    </row>
    <row r="336" spans="2:3" x14ac:dyDescent="0.2">
      <c r="B336" s="38"/>
      <c r="C336" s="38"/>
    </row>
    <row r="337" spans="2:3" x14ac:dyDescent="0.2">
      <c r="B337" s="38"/>
      <c r="C337" s="38"/>
    </row>
    <row r="338" spans="2:3" x14ac:dyDescent="0.2">
      <c r="B338" s="38"/>
      <c r="C338" s="38"/>
    </row>
    <row r="339" spans="2:3" x14ac:dyDescent="0.2">
      <c r="B339" s="38"/>
      <c r="C339" s="38"/>
    </row>
    <row r="340" spans="2:3" x14ac:dyDescent="0.2">
      <c r="B340" s="38"/>
      <c r="C340" s="38"/>
    </row>
    <row r="341" spans="2:3" x14ac:dyDescent="0.2">
      <c r="B341" s="38"/>
      <c r="C341" s="38"/>
    </row>
    <row r="342" spans="2:3" x14ac:dyDescent="0.2">
      <c r="B342" s="38"/>
      <c r="C342" s="38"/>
    </row>
    <row r="343" spans="2:3" x14ac:dyDescent="0.2">
      <c r="B343" s="38"/>
      <c r="C343" s="38"/>
    </row>
    <row r="344" spans="2:3" x14ac:dyDescent="0.2">
      <c r="B344" s="38"/>
      <c r="C344" s="38"/>
    </row>
    <row r="345" spans="2:3" x14ac:dyDescent="0.2">
      <c r="B345" s="38"/>
      <c r="C345" s="38"/>
    </row>
    <row r="346" spans="2:3" x14ac:dyDescent="0.2">
      <c r="B346" s="38"/>
      <c r="C346" s="38"/>
    </row>
    <row r="347" spans="2:3" x14ac:dyDescent="0.2">
      <c r="B347" s="38"/>
      <c r="C347" s="38"/>
    </row>
    <row r="348" spans="2:3" x14ac:dyDescent="0.2">
      <c r="B348" s="38"/>
      <c r="C348" s="38"/>
    </row>
    <row r="349" spans="2:3" x14ac:dyDescent="0.2">
      <c r="B349" s="38"/>
      <c r="C349" s="38"/>
    </row>
    <row r="350" spans="2:3" x14ac:dyDescent="0.2">
      <c r="B350" s="38"/>
      <c r="C350" s="38"/>
    </row>
    <row r="351" spans="2:3" x14ac:dyDescent="0.2">
      <c r="B351" s="38"/>
      <c r="C351" s="38"/>
    </row>
    <row r="352" spans="2:3" x14ac:dyDescent="0.2">
      <c r="B352" s="38"/>
      <c r="C352" s="38"/>
    </row>
    <row r="353" spans="2:3" x14ac:dyDescent="0.2">
      <c r="B353" s="38"/>
      <c r="C353" s="38"/>
    </row>
    <row r="354" spans="2:3" x14ac:dyDescent="0.2">
      <c r="B354" s="38"/>
      <c r="C354" s="38"/>
    </row>
    <row r="355" spans="2:3" x14ac:dyDescent="0.2">
      <c r="B355" s="38"/>
      <c r="C355" s="38"/>
    </row>
    <row r="356" spans="2:3" x14ac:dyDescent="0.2">
      <c r="B356" s="38"/>
      <c r="C356" s="38"/>
    </row>
    <row r="357" spans="2:3" x14ac:dyDescent="0.2">
      <c r="B357" s="38"/>
      <c r="C357" s="38"/>
    </row>
    <row r="358" spans="2:3" x14ac:dyDescent="0.2">
      <c r="B358" s="38"/>
      <c r="C358" s="38"/>
    </row>
    <row r="359" spans="2:3" x14ac:dyDescent="0.2">
      <c r="B359" s="38"/>
      <c r="C359" s="38"/>
    </row>
    <row r="360" spans="2:3" x14ac:dyDescent="0.2">
      <c r="B360" s="38"/>
      <c r="C360" s="38"/>
    </row>
    <row r="361" spans="2:3" x14ac:dyDescent="0.2">
      <c r="B361" s="38"/>
      <c r="C361" s="38"/>
    </row>
    <row r="362" spans="2:3" x14ac:dyDescent="0.2">
      <c r="B362" s="38"/>
      <c r="C362" s="38"/>
    </row>
    <row r="363" spans="2:3" x14ac:dyDescent="0.2">
      <c r="B363" s="38"/>
      <c r="C363" s="38"/>
    </row>
    <row r="364" spans="2:3" x14ac:dyDescent="0.2">
      <c r="B364" s="38"/>
      <c r="C364" s="38"/>
    </row>
    <row r="365" spans="2:3" x14ac:dyDescent="0.2">
      <c r="B365" s="38"/>
      <c r="C365" s="38"/>
    </row>
    <row r="366" spans="2:3" x14ac:dyDescent="0.2">
      <c r="B366" s="38"/>
      <c r="C366" s="38"/>
    </row>
    <row r="367" spans="2:3" x14ac:dyDescent="0.2">
      <c r="B367" s="38"/>
      <c r="C367" s="38"/>
    </row>
    <row r="368" spans="2:3" x14ac:dyDescent="0.2">
      <c r="B368" s="38"/>
      <c r="C368" s="38"/>
    </row>
    <row r="369" spans="2:3" x14ac:dyDescent="0.2">
      <c r="B369" s="38"/>
      <c r="C369" s="38"/>
    </row>
    <row r="370" spans="2:3" x14ac:dyDescent="0.2">
      <c r="B370" s="38"/>
      <c r="C370" s="38"/>
    </row>
    <row r="371" spans="2:3" x14ac:dyDescent="0.2">
      <c r="B371" s="38"/>
      <c r="C371" s="38"/>
    </row>
    <row r="372" spans="2:3" x14ac:dyDescent="0.2">
      <c r="B372" s="38"/>
      <c r="C372" s="38"/>
    </row>
    <row r="373" spans="2:3" x14ac:dyDescent="0.2">
      <c r="B373" s="38"/>
      <c r="C373" s="38"/>
    </row>
    <row r="374" spans="2:3" x14ac:dyDescent="0.2">
      <c r="B374" s="38"/>
      <c r="C374" s="38"/>
    </row>
    <row r="375" spans="2:3" x14ac:dyDescent="0.2">
      <c r="B375" s="38"/>
      <c r="C375" s="38"/>
    </row>
    <row r="376" spans="2:3" x14ac:dyDescent="0.2">
      <c r="B376" s="38"/>
      <c r="C376" s="38"/>
    </row>
    <row r="377" spans="2:3" x14ac:dyDescent="0.2">
      <c r="B377" s="38"/>
      <c r="C377" s="38"/>
    </row>
    <row r="378" spans="2:3" x14ac:dyDescent="0.2">
      <c r="B378" s="38"/>
      <c r="C378" s="38"/>
    </row>
    <row r="379" spans="2:3" x14ac:dyDescent="0.2">
      <c r="B379" s="38"/>
      <c r="C379" s="38"/>
    </row>
    <row r="380" spans="2:3" x14ac:dyDescent="0.2">
      <c r="B380" s="38"/>
      <c r="C380" s="38"/>
    </row>
    <row r="381" spans="2:3" x14ac:dyDescent="0.2">
      <c r="B381" s="38"/>
      <c r="C381" s="38"/>
    </row>
    <row r="382" spans="2:3" x14ac:dyDescent="0.2">
      <c r="B382" s="38"/>
      <c r="C382" s="38"/>
    </row>
    <row r="383" spans="2:3" x14ac:dyDescent="0.2">
      <c r="B383" s="38"/>
      <c r="C383" s="38"/>
    </row>
    <row r="384" spans="2:3" x14ac:dyDescent="0.2">
      <c r="B384" s="38"/>
      <c r="C384" s="38"/>
    </row>
    <row r="385" spans="2:3" x14ac:dyDescent="0.2">
      <c r="B385" s="38"/>
      <c r="C385" s="38"/>
    </row>
    <row r="386" spans="2:3" x14ac:dyDescent="0.2">
      <c r="B386" s="38"/>
      <c r="C386" s="38"/>
    </row>
    <row r="387" spans="2:3" x14ac:dyDescent="0.2">
      <c r="B387" s="38"/>
      <c r="C387" s="38"/>
    </row>
    <row r="388" spans="2:3" x14ac:dyDescent="0.2">
      <c r="B388" s="38"/>
      <c r="C388" s="38"/>
    </row>
    <row r="389" spans="2:3" x14ac:dyDescent="0.2">
      <c r="B389" s="38"/>
      <c r="C389" s="38"/>
    </row>
    <row r="390" spans="2:3" x14ac:dyDescent="0.2">
      <c r="B390" s="38"/>
      <c r="C390" s="38"/>
    </row>
    <row r="391" spans="2:3" x14ac:dyDescent="0.2">
      <c r="B391" s="38"/>
      <c r="C391" s="38"/>
    </row>
    <row r="392" spans="2:3" x14ac:dyDescent="0.2">
      <c r="B392" s="38"/>
      <c r="C392" s="38"/>
    </row>
    <row r="393" spans="2:3" x14ac:dyDescent="0.2">
      <c r="B393" s="38"/>
      <c r="C393" s="38"/>
    </row>
    <row r="394" spans="2:3" x14ac:dyDescent="0.2">
      <c r="B394" s="38"/>
      <c r="C394" s="38"/>
    </row>
    <row r="395" spans="2:3" x14ac:dyDescent="0.2">
      <c r="B395" s="38"/>
      <c r="C395" s="38"/>
    </row>
    <row r="396" spans="2:3" x14ac:dyDescent="0.2">
      <c r="B396" s="38"/>
      <c r="C396" s="38"/>
    </row>
    <row r="397" spans="2:3" x14ac:dyDescent="0.2">
      <c r="B397" s="38"/>
      <c r="C397" s="38"/>
    </row>
    <row r="398" spans="2:3" x14ac:dyDescent="0.2">
      <c r="B398" s="38"/>
      <c r="C398" s="38"/>
    </row>
    <row r="399" spans="2:3" x14ac:dyDescent="0.2">
      <c r="B399" s="38"/>
      <c r="C399" s="38"/>
    </row>
    <row r="400" spans="2:3" x14ac:dyDescent="0.2">
      <c r="B400" s="38"/>
      <c r="C400" s="38"/>
    </row>
    <row r="401" spans="2:3" x14ac:dyDescent="0.2">
      <c r="B401" s="38"/>
      <c r="C401" s="38"/>
    </row>
    <row r="402" spans="2:3" x14ac:dyDescent="0.2">
      <c r="B402" s="38"/>
      <c r="C402" s="38"/>
    </row>
    <row r="403" spans="2:3" x14ac:dyDescent="0.2">
      <c r="B403" s="38"/>
      <c r="C403" s="38"/>
    </row>
    <row r="404" spans="2:3" x14ac:dyDescent="0.2">
      <c r="B404" s="38"/>
      <c r="C404" s="38"/>
    </row>
    <row r="405" spans="2:3" x14ac:dyDescent="0.2">
      <c r="B405" s="38"/>
      <c r="C405" s="38"/>
    </row>
    <row r="406" spans="2:3" x14ac:dyDescent="0.2">
      <c r="B406" s="38"/>
      <c r="C406" s="38"/>
    </row>
    <row r="407" spans="2:3" x14ac:dyDescent="0.2">
      <c r="B407" s="38"/>
      <c r="C407" s="38"/>
    </row>
    <row r="408" spans="2:3" x14ac:dyDescent="0.2">
      <c r="B408" s="38"/>
      <c r="C408" s="38"/>
    </row>
    <row r="409" spans="2:3" x14ac:dyDescent="0.2">
      <c r="B409" s="38"/>
      <c r="C409" s="38"/>
    </row>
    <row r="410" spans="2:3" x14ac:dyDescent="0.2">
      <c r="B410" s="38"/>
      <c r="C410" s="38"/>
    </row>
    <row r="411" spans="2:3" x14ac:dyDescent="0.2">
      <c r="B411" s="38"/>
      <c r="C411" s="38"/>
    </row>
    <row r="412" spans="2:3" x14ac:dyDescent="0.2">
      <c r="B412" s="38"/>
      <c r="C412" s="38"/>
    </row>
    <row r="413" spans="2:3" x14ac:dyDescent="0.2">
      <c r="B413" s="38"/>
      <c r="C413" s="38"/>
    </row>
    <row r="414" spans="2:3" x14ac:dyDescent="0.2">
      <c r="B414" s="38"/>
      <c r="C414" s="38"/>
    </row>
    <row r="415" spans="2:3" x14ac:dyDescent="0.2">
      <c r="B415" s="38"/>
      <c r="C415" s="38"/>
    </row>
    <row r="416" spans="2:3" x14ac:dyDescent="0.2">
      <c r="B416" s="38"/>
      <c r="C416" s="38"/>
    </row>
    <row r="417" spans="2:3" x14ac:dyDescent="0.2">
      <c r="B417" s="38"/>
      <c r="C417" s="38"/>
    </row>
    <row r="418" spans="2:3" x14ac:dyDescent="0.2">
      <c r="B418" s="38"/>
      <c r="C418" s="38"/>
    </row>
    <row r="419" spans="2:3" x14ac:dyDescent="0.2">
      <c r="B419" s="38"/>
      <c r="C419" s="38"/>
    </row>
    <row r="420" spans="2:3" x14ac:dyDescent="0.2">
      <c r="B420" s="38"/>
      <c r="C420" s="38"/>
    </row>
    <row r="421" spans="2:3" x14ac:dyDescent="0.2">
      <c r="B421" s="38"/>
      <c r="C421" s="38"/>
    </row>
    <row r="422" spans="2:3" x14ac:dyDescent="0.2">
      <c r="B422" s="38"/>
      <c r="C422" s="38"/>
    </row>
    <row r="423" spans="2:3" x14ac:dyDescent="0.2">
      <c r="B423" s="38"/>
    </row>
    <row r="424" spans="2:3" x14ac:dyDescent="0.2">
      <c r="B424" s="38"/>
    </row>
    <row r="425" spans="2:3" x14ac:dyDescent="0.2">
      <c r="B425" s="38"/>
    </row>
    <row r="426" spans="2:3" x14ac:dyDescent="0.2">
      <c r="B426" s="38"/>
    </row>
    <row r="427" spans="2:3" x14ac:dyDescent="0.2">
      <c r="B427" s="38"/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O62"/>
  <sheetViews>
    <sheetView topLeftCell="B1" workbookViewId="0">
      <selection activeCell="O3" sqref="O3"/>
    </sheetView>
  </sheetViews>
  <sheetFormatPr defaultRowHeight="12.75" x14ac:dyDescent="0.2"/>
  <cols>
    <col min="1" max="3" width="9" style="1"/>
    <col min="4" max="4" width="16.25" style="1" customWidth="1"/>
    <col min="5" max="5" width="11.625" style="1" customWidth="1"/>
    <col min="6" max="7" width="12.5" style="1" customWidth="1"/>
    <col min="8" max="8" width="14.125" style="1" customWidth="1"/>
    <col min="9" max="9" width="13.125" style="1" customWidth="1"/>
    <col min="10" max="10" width="12.125" style="1" customWidth="1"/>
    <col min="11" max="11" width="11.375" style="1" customWidth="1"/>
    <col min="12" max="13" width="10.75" style="1" customWidth="1"/>
    <col min="14" max="14" width="11.875" style="1" customWidth="1"/>
    <col min="15" max="16384" width="9" style="1"/>
  </cols>
  <sheetData>
    <row r="2" spans="2:15" ht="13.5" thickBot="1" x14ac:dyDescent="0.25">
      <c r="B2" s="38" t="s">
        <v>1812</v>
      </c>
      <c r="C2" s="38"/>
      <c r="D2" s="38" t="s">
        <v>1807</v>
      </c>
      <c r="E2" s="38"/>
      <c r="F2" s="38" t="s">
        <v>1808</v>
      </c>
      <c r="G2" s="38"/>
      <c r="H2" s="38" t="s">
        <v>1809</v>
      </c>
      <c r="I2" s="38"/>
      <c r="J2" s="38" t="s">
        <v>1810</v>
      </c>
      <c r="K2" s="38"/>
      <c r="L2" s="38" t="s">
        <v>1811</v>
      </c>
      <c r="M2" s="38"/>
      <c r="N2" s="38" t="s">
        <v>1681</v>
      </c>
    </row>
    <row r="3" spans="2:15" x14ac:dyDescent="0.2">
      <c r="B3" s="1" t="s">
        <v>1814</v>
      </c>
      <c r="C3" s="21" t="s">
        <v>1822</v>
      </c>
      <c r="D3" s="7" t="str">
        <f>"顶级"&amp;D5</f>
        <v>顶级风之精华</v>
      </c>
      <c r="E3" s="7" t="s">
        <v>1828</v>
      </c>
      <c r="F3" s="7" t="str">
        <f t="shared" ref="F3:N3" si="0">"顶级"&amp;F5</f>
        <v>顶级雷之精华</v>
      </c>
      <c r="G3" s="7" t="s">
        <v>1819</v>
      </c>
      <c r="H3" s="7" t="str">
        <f t="shared" si="0"/>
        <v>顶级水之精华</v>
      </c>
      <c r="I3" s="7" t="s">
        <v>1831</v>
      </c>
      <c r="J3" s="7" t="str">
        <f t="shared" si="0"/>
        <v>顶级火之精华</v>
      </c>
      <c r="K3" s="7" t="s">
        <v>1825</v>
      </c>
      <c r="L3" s="7" t="str">
        <f t="shared" si="0"/>
        <v>顶级暗之精华</v>
      </c>
      <c r="M3" s="7" t="s">
        <v>1828</v>
      </c>
      <c r="N3" s="18" t="str">
        <f t="shared" si="0"/>
        <v>顶级光之精华</v>
      </c>
      <c r="O3" s="1">
        <f>O4*2</f>
        <v>19.2</v>
      </c>
    </row>
    <row r="4" spans="2:15" x14ac:dyDescent="0.2">
      <c r="B4" s="1" t="s">
        <v>1815</v>
      </c>
      <c r="C4" s="19" t="s">
        <v>1823</v>
      </c>
      <c r="D4" s="10" t="str">
        <f>"上级"&amp;D5</f>
        <v>上级风之精华</v>
      </c>
      <c r="E4" s="10" t="s">
        <v>1829</v>
      </c>
      <c r="F4" s="10" t="str">
        <f t="shared" ref="F4:N4" si="1">"上级"&amp;F5</f>
        <v>上级雷之精华</v>
      </c>
      <c r="G4" s="10" t="s">
        <v>1820</v>
      </c>
      <c r="H4" s="10" t="str">
        <f t="shared" si="1"/>
        <v>上级水之精华</v>
      </c>
      <c r="I4" s="10" t="s">
        <v>1832</v>
      </c>
      <c r="J4" s="10" t="str">
        <f t="shared" si="1"/>
        <v>上级火之精华</v>
      </c>
      <c r="K4" s="10" t="s">
        <v>1826</v>
      </c>
      <c r="L4" s="10" t="str">
        <f t="shared" si="1"/>
        <v>上级暗之精华</v>
      </c>
      <c r="M4" s="10" t="s">
        <v>1829</v>
      </c>
      <c r="N4" s="11" t="str">
        <f t="shared" si="1"/>
        <v>上级光之精华</v>
      </c>
      <c r="O4" s="1">
        <f>O5*2</f>
        <v>9.6</v>
      </c>
    </row>
    <row r="5" spans="2:15" ht="13.5" thickBot="1" x14ac:dyDescent="0.25">
      <c r="B5" s="1" t="s">
        <v>1816</v>
      </c>
      <c r="C5" s="20" t="s">
        <v>1824</v>
      </c>
      <c r="D5" s="117" t="s">
        <v>1834</v>
      </c>
      <c r="E5" s="13" t="s">
        <v>1830</v>
      </c>
      <c r="F5" s="117" t="s">
        <v>1835</v>
      </c>
      <c r="G5" s="13" t="s">
        <v>1821</v>
      </c>
      <c r="H5" s="117" t="s">
        <v>1836</v>
      </c>
      <c r="I5" s="13" t="s">
        <v>1833</v>
      </c>
      <c r="J5" s="117" t="s">
        <v>1837</v>
      </c>
      <c r="K5" s="13" t="s">
        <v>1827</v>
      </c>
      <c r="L5" s="117" t="s">
        <v>1838</v>
      </c>
      <c r="M5" s="13" t="s">
        <v>1830</v>
      </c>
      <c r="N5" s="118" t="s">
        <v>1839</v>
      </c>
      <c r="O5" s="1">
        <f>O14*2</f>
        <v>4.8</v>
      </c>
    </row>
    <row r="10" spans="2:15" ht="13.5" thickBot="1" x14ac:dyDescent="0.25">
      <c r="B10" s="38" t="s">
        <v>1813</v>
      </c>
      <c r="C10" s="38"/>
      <c r="D10" s="38" t="s">
        <v>1840</v>
      </c>
      <c r="E10" s="38"/>
      <c r="F10" s="38" t="s">
        <v>1849</v>
      </c>
      <c r="G10" s="38"/>
      <c r="H10" s="38" t="s">
        <v>1850</v>
      </c>
      <c r="I10" s="38"/>
      <c r="J10" s="38" t="s">
        <v>1859</v>
      </c>
      <c r="K10" s="38"/>
      <c r="L10" s="38" t="s">
        <v>1869</v>
      </c>
      <c r="M10" s="38"/>
      <c r="N10" s="38" t="s">
        <v>1870</v>
      </c>
    </row>
    <row r="11" spans="2:15" x14ac:dyDescent="0.2">
      <c r="B11" s="1" t="s">
        <v>1712</v>
      </c>
      <c r="C11" s="21" t="s">
        <v>1841</v>
      </c>
      <c r="D11" s="6" t="s">
        <v>1868</v>
      </c>
      <c r="E11" s="7" t="s">
        <v>1845</v>
      </c>
      <c r="F11" s="6" t="s">
        <v>1849</v>
      </c>
      <c r="G11" s="7" t="s">
        <v>1851</v>
      </c>
      <c r="H11" s="7" t="str">
        <f>"红"&amp;H$10</f>
        <v>红水晶</v>
      </c>
      <c r="I11" s="7" t="s">
        <v>1855</v>
      </c>
      <c r="J11" s="7" t="str">
        <f>""&amp;J$10</f>
        <v>石头</v>
      </c>
      <c r="K11" s="7" t="s">
        <v>1818</v>
      </c>
      <c r="L11" s="7" t="str">
        <f>"狗"&amp;L$10</f>
        <v>狗牙</v>
      </c>
      <c r="M11" s="7" t="s">
        <v>1863</v>
      </c>
      <c r="N11" s="18" t="str">
        <f>"多汁的"&amp;N$10</f>
        <v>多汁的坚果</v>
      </c>
      <c r="O11" s="1">
        <v>0.3</v>
      </c>
    </row>
    <row r="12" spans="2:15" x14ac:dyDescent="0.2">
      <c r="B12" s="1" t="s">
        <v>1816</v>
      </c>
      <c r="C12" s="19" t="s">
        <v>1842</v>
      </c>
      <c r="D12" s="10" t="str">
        <f>"漂亮的"&amp;D$11</f>
        <v>漂亮的蘑菇</v>
      </c>
      <c r="E12" s="10" t="s">
        <v>1846</v>
      </c>
      <c r="F12" s="10" t="str">
        <f>"扁扁的"&amp;F$11</f>
        <v>扁扁的稻草</v>
      </c>
      <c r="G12" s="10" t="s">
        <v>1852</v>
      </c>
      <c r="H12" s="10" t="str">
        <f>"蓝"&amp;H$10</f>
        <v>蓝水晶</v>
      </c>
      <c r="I12" s="10" t="s">
        <v>1856</v>
      </c>
      <c r="J12" s="10" t="str">
        <f>"坚硬的"&amp;J$10</f>
        <v>坚硬的石头</v>
      </c>
      <c r="K12" s="10" t="s">
        <v>1860</v>
      </c>
      <c r="L12" s="10" t="str">
        <f>"长獠"&amp;L$10</f>
        <v>长獠牙</v>
      </c>
      <c r="M12" s="10" t="s">
        <v>1864</v>
      </c>
      <c r="N12" s="11" t="str">
        <f>"美味的"&amp;N$10</f>
        <v>美味的坚果</v>
      </c>
      <c r="O12" s="1">
        <f>O11*2</f>
        <v>0.6</v>
      </c>
    </row>
    <row r="13" spans="2:15" x14ac:dyDescent="0.2">
      <c r="B13" s="1" t="s">
        <v>1815</v>
      </c>
      <c r="C13" s="19" t="s">
        <v>1843</v>
      </c>
      <c r="D13" s="10" t="str">
        <f>"诱人的"&amp;D$11</f>
        <v>诱人的蘑菇</v>
      </c>
      <c r="E13" s="10" t="s">
        <v>1847</v>
      </c>
      <c r="F13" s="10" t="str">
        <f>"灰色的"&amp;F$11</f>
        <v>灰色的稻草</v>
      </c>
      <c r="G13" s="10" t="s">
        <v>1853</v>
      </c>
      <c r="H13" s="10" t="str">
        <f>"黄"&amp;H$10</f>
        <v>黄水晶</v>
      </c>
      <c r="I13" s="10" t="s">
        <v>1857</v>
      </c>
      <c r="J13" s="10" t="str">
        <f>"发光的"&amp;J$10</f>
        <v>发光的石头</v>
      </c>
      <c r="K13" s="10" t="s">
        <v>1861</v>
      </c>
      <c r="L13" s="10" t="str">
        <f>"带血的"&amp;L$10</f>
        <v>带血的牙</v>
      </c>
      <c r="M13" s="10" t="s">
        <v>1865</v>
      </c>
      <c r="N13" s="11" t="str">
        <f>"诱人的"&amp;N$10</f>
        <v>诱人的坚果</v>
      </c>
      <c r="O13" s="1">
        <f t="shared" ref="O13:O14" si="2">O12*2</f>
        <v>1.2</v>
      </c>
    </row>
    <row r="14" spans="2:15" ht="13.5" thickBot="1" x14ac:dyDescent="0.25">
      <c r="B14" s="1" t="s">
        <v>1867</v>
      </c>
      <c r="C14" s="20" t="s">
        <v>1844</v>
      </c>
      <c r="D14" s="13" t="str">
        <f>"五彩的"&amp;D$11</f>
        <v>五彩的蘑菇</v>
      </c>
      <c r="E14" s="13" t="s">
        <v>1848</v>
      </c>
      <c r="F14" s="13" t="str">
        <f>"斑斓的"&amp;F$11</f>
        <v>斑斓的稻草</v>
      </c>
      <c r="G14" s="13" t="s">
        <v>1854</v>
      </c>
      <c r="H14" s="13" t="str">
        <f>"紫"&amp;H$10</f>
        <v>紫水晶</v>
      </c>
      <c r="I14" s="13" t="s">
        <v>1858</v>
      </c>
      <c r="J14" s="13" t="str">
        <f>"耀眼的"&amp;J$10</f>
        <v>耀眼的石头</v>
      </c>
      <c r="K14" s="13" t="s">
        <v>1862</v>
      </c>
      <c r="L14" s="13" t="str">
        <f>"剧毒"&amp;L$10</f>
        <v>剧毒牙</v>
      </c>
      <c r="M14" s="13" t="s">
        <v>1866</v>
      </c>
      <c r="N14" s="14" t="str">
        <f>"夏娃的"&amp;N$10</f>
        <v>夏娃的坚果</v>
      </c>
      <c r="O14" s="1">
        <f t="shared" si="2"/>
        <v>2.4</v>
      </c>
    </row>
    <row r="15" spans="2:15" x14ac:dyDescent="0.2">
      <c r="L15" s="116"/>
      <c r="M15" s="116"/>
    </row>
    <row r="19" spans="3:8" x14ac:dyDescent="0.2">
      <c r="D19" s="1" t="s">
        <v>2281</v>
      </c>
    </row>
    <row r="20" spans="3:8" ht="13.5" thickBot="1" x14ac:dyDescent="0.25">
      <c r="C20" s="73" t="s">
        <v>1910</v>
      </c>
      <c r="D20" s="72" t="s">
        <v>1911</v>
      </c>
      <c r="E20" s="72" t="s">
        <v>1912</v>
      </c>
      <c r="F20" s="73" t="s">
        <v>1913</v>
      </c>
      <c r="G20" s="73" t="s">
        <v>1914</v>
      </c>
      <c r="H20" s="73" t="s">
        <v>1915</v>
      </c>
    </row>
    <row r="21" spans="3:8" x14ac:dyDescent="0.2">
      <c r="C21" s="73">
        <v>1</v>
      </c>
      <c r="D21" s="7" t="s">
        <v>1925</v>
      </c>
      <c r="E21" s="73" t="s">
        <v>1814</v>
      </c>
      <c r="F21" s="73" t="s">
        <v>1822</v>
      </c>
      <c r="G21" s="73">
        <f>G22*2</f>
        <v>19.2</v>
      </c>
      <c r="H21" s="73">
        <f>G21*10</f>
        <v>192</v>
      </c>
    </row>
    <row r="22" spans="3:8" x14ac:dyDescent="0.2">
      <c r="C22" s="73">
        <v>2</v>
      </c>
      <c r="D22" s="10" t="s">
        <v>1926</v>
      </c>
      <c r="E22" s="73" t="s">
        <v>1815</v>
      </c>
      <c r="F22" s="73" t="s">
        <v>1823</v>
      </c>
      <c r="G22" s="73">
        <f>G23*2</f>
        <v>9.6</v>
      </c>
      <c r="H22" s="73">
        <f t="shared" ref="H22:H62" si="3">G22*10</f>
        <v>96</v>
      </c>
    </row>
    <row r="23" spans="3:8" ht="13.5" thickBot="1" x14ac:dyDescent="0.25">
      <c r="C23" s="73">
        <v>3</v>
      </c>
      <c r="D23" s="117" t="s">
        <v>1927</v>
      </c>
      <c r="E23" s="73" t="s">
        <v>1816</v>
      </c>
      <c r="F23" s="73" t="s">
        <v>1824</v>
      </c>
      <c r="G23" s="73">
        <f>G32*2</f>
        <v>4.8</v>
      </c>
      <c r="H23" s="73">
        <f t="shared" si="3"/>
        <v>48</v>
      </c>
    </row>
    <row r="24" spans="3:8" x14ac:dyDescent="0.2">
      <c r="C24" s="73">
        <v>4</v>
      </c>
      <c r="D24" s="7" t="s">
        <v>1928</v>
      </c>
      <c r="E24" s="73" t="s">
        <v>1814</v>
      </c>
      <c r="F24" s="73" t="s">
        <v>1828</v>
      </c>
      <c r="G24" s="73">
        <f>G25*2</f>
        <v>9.6</v>
      </c>
      <c r="H24" s="73">
        <f t="shared" si="3"/>
        <v>96</v>
      </c>
    </row>
    <row r="25" spans="3:8" x14ac:dyDescent="0.2">
      <c r="C25" s="73">
        <v>5</v>
      </c>
      <c r="D25" s="10" t="s">
        <v>1929</v>
      </c>
      <c r="E25" s="73" t="s">
        <v>1815</v>
      </c>
      <c r="F25" s="73" t="s">
        <v>1829</v>
      </c>
      <c r="G25" s="73">
        <f>G26*2</f>
        <v>4.8</v>
      </c>
      <c r="H25" s="73">
        <f t="shared" si="3"/>
        <v>48</v>
      </c>
    </row>
    <row r="26" spans="3:8" ht="13.5" thickBot="1" x14ac:dyDescent="0.25">
      <c r="C26" s="73">
        <v>6</v>
      </c>
      <c r="D26" s="117" t="s">
        <v>1930</v>
      </c>
      <c r="E26" s="73" t="s">
        <v>1816</v>
      </c>
      <c r="F26" s="73" t="s">
        <v>1830</v>
      </c>
      <c r="G26" s="73">
        <f>G35*2</f>
        <v>2.4</v>
      </c>
      <c r="H26" s="73">
        <f t="shared" si="3"/>
        <v>24</v>
      </c>
    </row>
    <row r="27" spans="3:8" x14ac:dyDescent="0.2">
      <c r="C27" s="73">
        <v>7</v>
      </c>
      <c r="D27" s="7" t="s">
        <v>1931</v>
      </c>
      <c r="E27" s="73" t="s">
        <v>1814</v>
      </c>
      <c r="F27" s="73" t="s">
        <v>1819</v>
      </c>
      <c r="G27" s="73">
        <f>G28*2</f>
        <v>4.8</v>
      </c>
      <c r="H27" s="73">
        <f t="shared" si="3"/>
        <v>48</v>
      </c>
    </row>
    <row r="28" spans="3:8" x14ac:dyDescent="0.2">
      <c r="C28" s="73">
        <v>8</v>
      </c>
      <c r="D28" s="10" t="s">
        <v>1932</v>
      </c>
      <c r="E28" s="73" t="s">
        <v>1815</v>
      </c>
      <c r="F28" s="73" t="s">
        <v>1820</v>
      </c>
      <c r="G28" s="73">
        <f>G29*2</f>
        <v>2.4</v>
      </c>
      <c r="H28" s="73">
        <f t="shared" si="3"/>
        <v>24</v>
      </c>
    </row>
    <row r="29" spans="3:8" ht="13.5" thickBot="1" x14ac:dyDescent="0.25">
      <c r="C29" s="73">
        <v>9</v>
      </c>
      <c r="D29" s="117" t="s">
        <v>1933</v>
      </c>
      <c r="E29" s="73" t="s">
        <v>1816</v>
      </c>
      <c r="F29" s="73" t="s">
        <v>1821</v>
      </c>
      <c r="G29" s="73">
        <f>G38*2</f>
        <v>1.2</v>
      </c>
      <c r="H29" s="73">
        <f t="shared" si="3"/>
        <v>12</v>
      </c>
    </row>
    <row r="30" spans="3:8" x14ac:dyDescent="0.2">
      <c r="C30" s="73">
        <v>10</v>
      </c>
      <c r="D30" s="7" t="s">
        <v>1934</v>
      </c>
      <c r="E30" s="73" t="s">
        <v>1814</v>
      </c>
      <c r="F30" s="73" t="s">
        <v>1831</v>
      </c>
      <c r="G30" s="73">
        <f>G31*2</f>
        <v>9.6</v>
      </c>
      <c r="H30" s="73">
        <f t="shared" si="3"/>
        <v>96</v>
      </c>
    </row>
    <row r="31" spans="3:8" x14ac:dyDescent="0.2">
      <c r="C31" s="73">
        <v>11</v>
      </c>
      <c r="D31" s="10" t="s">
        <v>1935</v>
      </c>
      <c r="E31" s="73" t="s">
        <v>1815</v>
      </c>
      <c r="F31" s="73" t="s">
        <v>1832</v>
      </c>
      <c r="G31" s="73">
        <f>G32*2</f>
        <v>4.8</v>
      </c>
      <c r="H31" s="73">
        <f t="shared" si="3"/>
        <v>48</v>
      </c>
    </row>
    <row r="32" spans="3:8" ht="13.5" thickBot="1" x14ac:dyDescent="0.25">
      <c r="C32" s="73">
        <v>12</v>
      </c>
      <c r="D32" s="117" t="s">
        <v>1936</v>
      </c>
      <c r="E32" s="73" t="s">
        <v>1816</v>
      </c>
      <c r="F32" s="73" t="s">
        <v>1833</v>
      </c>
      <c r="G32" s="73">
        <f>G41*2</f>
        <v>2.4</v>
      </c>
      <c r="H32" s="73">
        <f t="shared" si="3"/>
        <v>24</v>
      </c>
    </row>
    <row r="33" spans="3:8" x14ac:dyDescent="0.2">
      <c r="C33" s="73">
        <v>13</v>
      </c>
      <c r="D33" s="7" t="s">
        <v>1937</v>
      </c>
      <c r="E33" s="73" t="s">
        <v>1814</v>
      </c>
      <c r="F33" s="73" t="s">
        <v>1825</v>
      </c>
      <c r="G33" s="73">
        <f>G34*2</f>
        <v>4.8</v>
      </c>
      <c r="H33" s="73">
        <f t="shared" si="3"/>
        <v>48</v>
      </c>
    </row>
    <row r="34" spans="3:8" x14ac:dyDescent="0.2">
      <c r="C34" s="73">
        <v>14</v>
      </c>
      <c r="D34" s="10" t="s">
        <v>1938</v>
      </c>
      <c r="E34" s="73" t="s">
        <v>1815</v>
      </c>
      <c r="F34" s="73" t="s">
        <v>1826</v>
      </c>
      <c r="G34" s="73">
        <f>G35*2</f>
        <v>2.4</v>
      </c>
      <c r="H34" s="73">
        <f t="shared" si="3"/>
        <v>24</v>
      </c>
    </row>
    <row r="35" spans="3:8" ht="13.5" thickBot="1" x14ac:dyDescent="0.25">
      <c r="C35" s="73">
        <v>15</v>
      </c>
      <c r="D35" s="117" t="s">
        <v>1939</v>
      </c>
      <c r="E35" s="73" t="s">
        <v>1816</v>
      </c>
      <c r="F35" s="73" t="s">
        <v>1827</v>
      </c>
      <c r="G35" s="73">
        <f>G44*2</f>
        <v>1.2</v>
      </c>
      <c r="H35" s="73">
        <f t="shared" si="3"/>
        <v>12</v>
      </c>
    </row>
    <row r="36" spans="3:8" x14ac:dyDescent="0.2">
      <c r="C36" s="73">
        <v>16</v>
      </c>
      <c r="D36" s="18" t="s">
        <v>1940</v>
      </c>
      <c r="E36" s="73" t="s">
        <v>1814</v>
      </c>
      <c r="F36" s="73" t="s">
        <v>1828</v>
      </c>
      <c r="G36" s="73">
        <f>G37*2</f>
        <v>2.4</v>
      </c>
      <c r="H36" s="73">
        <f t="shared" si="3"/>
        <v>24</v>
      </c>
    </row>
    <row r="37" spans="3:8" x14ac:dyDescent="0.2">
      <c r="C37" s="73">
        <v>17</v>
      </c>
      <c r="D37" s="11" t="s">
        <v>1941</v>
      </c>
      <c r="E37" s="73" t="s">
        <v>1815</v>
      </c>
      <c r="F37" s="73" t="s">
        <v>1829</v>
      </c>
      <c r="G37" s="73">
        <f>G38*2</f>
        <v>1.2</v>
      </c>
      <c r="H37" s="73">
        <f t="shared" si="3"/>
        <v>12</v>
      </c>
    </row>
    <row r="38" spans="3:8" ht="13.5" thickBot="1" x14ac:dyDescent="0.25">
      <c r="C38" s="73">
        <v>18</v>
      </c>
      <c r="D38" s="118" t="s">
        <v>1942</v>
      </c>
      <c r="E38" s="73" t="s">
        <v>1816</v>
      </c>
      <c r="F38" s="73" t="s">
        <v>1830</v>
      </c>
      <c r="G38" s="73">
        <f>G47*2</f>
        <v>0.6</v>
      </c>
      <c r="H38" s="73">
        <f t="shared" si="3"/>
        <v>6</v>
      </c>
    </row>
    <row r="39" spans="3:8" x14ac:dyDescent="0.2">
      <c r="C39" s="73">
        <v>19</v>
      </c>
      <c r="D39" s="6" t="s">
        <v>1943</v>
      </c>
      <c r="E39" s="73" t="s">
        <v>1817</v>
      </c>
      <c r="F39" s="73" t="s">
        <v>1841</v>
      </c>
      <c r="G39" s="73">
        <v>0.3</v>
      </c>
      <c r="H39" s="73">
        <f t="shared" si="3"/>
        <v>3</v>
      </c>
    </row>
    <row r="40" spans="3:8" x14ac:dyDescent="0.2">
      <c r="C40" s="73">
        <v>20</v>
      </c>
      <c r="D40" s="10" t="s">
        <v>1944</v>
      </c>
      <c r="E40" s="73" t="s">
        <v>1816</v>
      </c>
      <c r="F40" s="73" t="s">
        <v>1842</v>
      </c>
      <c r="G40" s="73">
        <f>G39*2</f>
        <v>0.6</v>
      </c>
      <c r="H40" s="73">
        <f t="shared" si="3"/>
        <v>6</v>
      </c>
    </row>
    <row r="41" spans="3:8" x14ac:dyDescent="0.2">
      <c r="C41" s="73">
        <v>21</v>
      </c>
      <c r="D41" s="10" t="s">
        <v>1945</v>
      </c>
      <c r="E41" s="73" t="s">
        <v>1815</v>
      </c>
      <c r="F41" s="73" t="s">
        <v>1843</v>
      </c>
      <c r="G41" s="73">
        <f t="shared" ref="G41:G42" si="4">G40*2</f>
        <v>1.2</v>
      </c>
      <c r="H41" s="73">
        <f t="shared" si="3"/>
        <v>12</v>
      </c>
    </row>
    <row r="42" spans="3:8" ht="13.5" thickBot="1" x14ac:dyDescent="0.25">
      <c r="C42" s="73">
        <v>22</v>
      </c>
      <c r="D42" s="13" t="s">
        <v>1946</v>
      </c>
      <c r="E42" s="73" t="s">
        <v>1867</v>
      </c>
      <c r="F42" s="73" t="s">
        <v>1844</v>
      </c>
      <c r="G42" s="73">
        <f t="shared" si="4"/>
        <v>2.4</v>
      </c>
      <c r="H42" s="73">
        <f t="shared" si="3"/>
        <v>24</v>
      </c>
    </row>
    <row r="43" spans="3:8" x14ac:dyDescent="0.2">
      <c r="C43" s="73">
        <v>23</v>
      </c>
      <c r="D43" s="6" t="s">
        <v>1947</v>
      </c>
      <c r="E43" s="73" t="s">
        <v>1817</v>
      </c>
      <c r="F43" s="73" t="s">
        <v>1845</v>
      </c>
      <c r="G43" s="73">
        <v>0.3</v>
      </c>
      <c r="H43" s="73">
        <f t="shared" si="3"/>
        <v>3</v>
      </c>
    </row>
    <row r="44" spans="3:8" x14ac:dyDescent="0.2">
      <c r="C44" s="73">
        <v>24</v>
      </c>
      <c r="D44" s="10" t="s">
        <v>1948</v>
      </c>
      <c r="E44" s="73" t="s">
        <v>1816</v>
      </c>
      <c r="F44" s="73" t="s">
        <v>1846</v>
      </c>
      <c r="G44" s="73">
        <f>G43*2</f>
        <v>0.6</v>
      </c>
      <c r="H44" s="73">
        <f t="shared" si="3"/>
        <v>6</v>
      </c>
    </row>
    <row r="45" spans="3:8" x14ac:dyDescent="0.2">
      <c r="C45" s="73">
        <v>25</v>
      </c>
      <c r="D45" s="10" t="s">
        <v>1949</v>
      </c>
      <c r="E45" s="73" t="s">
        <v>1815</v>
      </c>
      <c r="F45" s="73" t="s">
        <v>1847</v>
      </c>
      <c r="G45" s="73">
        <f t="shared" ref="G45:G46" si="5">G44*2</f>
        <v>1.2</v>
      </c>
      <c r="H45" s="73">
        <f t="shared" si="3"/>
        <v>12</v>
      </c>
    </row>
    <row r="46" spans="3:8" ht="13.5" thickBot="1" x14ac:dyDescent="0.25">
      <c r="C46" s="73">
        <v>26</v>
      </c>
      <c r="D46" s="13" t="s">
        <v>1950</v>
      </c>
      <c r="E46" s="73" t="s">
        <v>1867</v>
      </c>
      <c r="F46" s="73" t="s">
        <v>1848</v>
      </c>
      <c r="G46" s="73">
        <f t="shared" si="5"/>
        <v>2.4</v>
      </c>
      <c r="H46" s="73">
        <f t="shared" si="3"/>
        <v>24</v>
      </c>
    </row>
    <row r="47" spans="3:8" x14ac:dyDescent="0.2">
      <c r="C47" s="73">
        <v>27</v>
      </c>
      <c r="D47" s="7" t="s">
        <v>1951</v>
      </c>
      <c r="E47" s="73" t="s">
        <v>1817</v>
      </c>
      <c r="F47" s="73" t="s">
        <v>1851</v>
      </c>
      <c r="G47" s="73">
        <v>0.3</v>
      </c>
      <c r="H47" s="73">
        <f t="shared" si="3"/>
        <v>3</v>
      </c>
    </row>
    <row r="48" spans="3:8" x14ac:dyDescent="0.2">
      <c r="C48" s="73">
        <v>28</v>
      </c>
      <c r="D48" s="10" t="s">
        <v>1952</v>
      </c>
      <c r="E48" s="73" t="s">
        <v>1816</v>
      </c>
      <c r="F48" s="73" t="s">
        <v>1852</v>
      </c>
      <c r="G48" s="73">
        <f>G47*2</f>
        <v>0.6</v>
      </c>
      <c r="H48" s="73">
        <f t="shared" si="3"/>
        <v>6</v>
      </c>
    </row>
    <row r="49" spans="3:8" x14ac:dyDescent="0.2">
      <c r="C49" s="73">
        <v>29</v>
      </c>
      <c r="D49" s="10" t="s">
        <v>1953</v>
      </c>
      <c r="E49" s="73" t="s">
        <v>1815</v>
      </c>
      <c r="F49" s="73" t="s">
        <v>1853</v>
      </c>
      <c r="G49" s="73">
        <f t="shared" ref="G49:G50" si="6">G48*2</f>
        <v>1.2</v>
      </c>
      <c r="H49" s="73">
        <f t="shared" si="3"/>
        <v>12</v>
      </c>
    </row>
    <row r="50" spans="3:8" ht="13.5" thickBot="1" x14ac:dyDescent="0.25">
      <c r="C50" s="73">
        <v>30</v>
      </c>
      <c r="D50" s="13" t="s">
        <v>1954</v>
      </c>
      <c r="E50" s="73" t="s">
        <v>1867</v>
      </c>
      <c r="F50" s="73" t="s">
        <v>1854</v>
      </c>
      <c r="G50" s="73">
        <f t="shared" si="6"/>
        <v>2.4</v>
      </c>
      <c r="H50" s="73">
        <f t="shared" si="3"/>
        <v>24</v>
      </c>
    </row>
    <row r="51" spans="3:8" x14ac:dyDescent="0.2">
      <c r="C51" s="73">
        <v>31</v>
      </c>
      <c r="D51" s="7" t="s">
        <v>1955</v>
      </c>
      <c r="E51" s="73" t="s">
        <v>1817</v>
      </c>
      <c r="F51" s="73" t="s">
        <v>1855</v>
      </c>
      <c r="G51" s="73">
        <v>0.3</v>
      </c>
      <c r="H51" s="73">
        <f t="shared" si="3"/>
        <v>3</v>
      </c>
    </row>
    <row r="52" spans="3:8" x14ac:dyDescent="0.2">
      <c r="C52" s="73">
        <v>32</v>
      </c>
      <c r="D52" s="10" t="s">
        <v>1956</v>
      </c>
      <c r="E52" s="73" t="s">
        <v>1816</v>
      </c>
      <c r="F52" s="73" t="s">
        <v>1856</v>
      </c>
      <c r="G52" s="73">
        <f>G51*2</f>
        <v>0.6</v>
      </c>
      <c r="H52" s="73">
        <f t="shared" si="3"/>
        <v>6</v>
      </c>
    </row>
    <row r="53" spans="3:8" x14ac:dyDescent="0.2">
      <c r="C53" s="73">
        <v>33</v>
      </c>
      <c r="D53" s="10" t="s">
        <v>1957</v>
      </c>
      <c r="E53" s="73" t="s">
        <v>1815</v>
      </c>
      <c r="F53" s="73" t="s">
        <v>1857</v>
      </c>
      <c r="G53" s="73">
        <f t="shared" ref="G53:G54" si="7">G52*2</f>
        <v>1.2</v>
      </c>
      <c r="H53" s="73">
        <f t="shared" si="3"/>
        <v>12</v>
      </c>
    </row>
    <row r="54" spans="3:8" ht="13.5" thickBot="1" x14ac:dyDescent="0.25">
      <c r="C54" s="73">
        <v>34</v>
      </c>
      <c r="D54" s="13" t="s">
        <v>1958</v>
      </c>
      <c r="E54" s="73" t="s">
        <v>1867</v>
      </c>
      <c r="F54" s="73" t="s">
        <v>1858</v>
      </c>
      <c r="G54" s="73">
        <f t="shared" si="7"/>
        <v>2.4</v>
      </c>
      <c r="H54" s="73">
        <f t="shared" si="3"/>
        <v>24</v>
      </c>
    </row>
    <row r="55" spans="3:8" x14ac:dyDescent="0.2">
      <c r="C55" s="73">
        <v>35</v>
      </c>
      <c r="D55" s="7" t="s">
        <v>1959</v>
      </c>
      <c r="E55" s="73" t="s">
        <v>1817</v>
      </c>
      <c r="F55" s="73" t="s">
        <v>1818</v>
      </c>
      <c r="G55" s="73">
        <v>0.3</v>
      </c>
      <c r="H55" s="73">
        <f t="shared" si="3"/>
        <v>3</v>
      </c>
    </row>
    <row r="56" spans="3:8" x14ac:dyDescent="0.2">
      <c r="C56" s="73">
        <v>36</v>
      </c>
      <c r="D56" s="10" t="s">
        <v>1960</v>
      </c>
      <c r="E56" s="73" t="s">
        <v>1816</v>
      </c>
      <c r="F56" s="73" t="s">
        <v>1860</v>
      </c>
      <c r="G56" s="73">
        <f>G55*2</f>
        <v>0.6</v>
      </c>
      <c r="H56" s="73">
        <f t="shared" si="3"/>
        <v>6</v>
      </c>
    </row>
    <row r="57" spans="3:8" x14ac:dyDescent="0.2">
      <c r="C57" s="73">
        <v>37</v>
      </c>
      <c r="D57" s="10" t="s">
        <v>1961</v>
      </c>
      <c r="E57" s="73" t="s">
        <v>1815</v>
      </c>
      <c r="F57" s="73" t="s">
        <v>1861</v>
      </c>
      <c r="G57" s="73">
        <f t="shared" ref="G57:G58" si="8">G56*2</f>
        <v>1.2</v>
      </c>
      <c r="H57" s="73">
        <f t="shared" si="3"/>
        <v>12</v>
      </c>
    </row>
    <row r="58" spans="3:8" ht="13.5" thickBot="1" x14ac:dyDescent="0.25">
      <c r="C58" s="73">
        <v>38</v>
      </c>
      <c r="D58" s="13" t="s">
        <v>1962</v>
      </c>
      <c r="E58" s="73" t="s">
        <v>1867</v>
      </c>
      <c r="F58" s="73" t="s">
        <v>1862</v>
      </c>
      <c r="G58" s="73">
        <f t="shared" si="8"/>
        <v>2.4</v>
      </c>
      <c r="H58" s="73">
        <f t="shared" si="3"/>
        <v>24</v>
      </c>
    </row>
    <row r="59" spans="3:8" x14ac:dyDescent="0.2">
      <c r="C59" s="73">
        <v>39</v>
      </c>
      <c r="D59" s="18" t="s">
        <v>1963</v>
      </c>
      <c r="E59" s="73" t="s">
        <v>1817</v>
      </c>
      <c r="F59" s="73" t="s">
        <v>1863</v>
      </c>
      <c r="G59" s="73">
        <v>0.3</v>
      </c>
      <c r="H59" s="73">
        <f t="shared" si="3"/>
        <v>3</v>
      </c>
    </row>
    <row r="60" spans="3:8" x14ac:dyDescent="0.2">
      <c r="C60" s="73">
        <v>40</v>
      </c>
      <c r="D60" s="11" t="s">
        <v>1964</v>
      </c>
      <c r="E60" s="73" t="s">
        <v>1816</v>
      </c>
      <c r="F60" s="73" t="s">
        <v>1864</v>
      </c>
      <c r="G60" s="73">
        <f>G59*2</f>
        <v>0.6</v>
      </c>
      <c r="H60" s="73">
        <f t="shared" si="3"/>
        <v>6</v>
      </c>
    </row>
    <row r="61" spans="3:8" x14ac:dyDescent="0.2">
      <c r="C61" s="73">
        <v>41</v>
      </c>
      <c r="D61" s="11" t="s">
        <v>1965</v>
      </c>
      <c r="E61" s="73" t="s">
        <v>1815</v>
      </c>
      <c r="F61" s="73" t="s">
        <v>1865</v>
      </c>
      <c r="G61" s="73">
        <f t="shared" ref="G61:G62" si="9">G60*2</f>
        <v>1.2</v>
      </c>
      <c r="H61" s="73">
        <f t="shared" si="3"/>
        <v>12</v>
      </c>
    </row>
    <row r="62" spans="3:8" ht="13.5" thickBot="1" x14ac:dyDescent="0.25">
      <c r="C62" s="73">
        <v>42</v>
      </c>
      <c r="D62" s="14" t="s">
        <v>1966</v>
      </c>
      <c r="E62" s="73" t="s">
        <v>1867</v>
      </c>
      <c r="F62" s="73" t="s">
        <v>1866</v>
      </c>
      <c r="G62" s="73">
        <f t="shared" si="9"/>
        <v>2.4</v>
      </c>
      <c r="H62" s="73">
        <f t="shared" si="3"/>
        <v>24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L175"/>
  <sheetViews>
    <sheetView workbookViewId="0">
      <selection activeCell="I3" sqref="I3"/>
    </sheetView>
  </sheetViews>
  <sheetFormatPr defaultRowHeight="12.75" x14ac:dyDescent="0.2"/>
  <cols>
    <col min="1" max="2" width="9" style="1"/>
    <col min="3" max="3" width="15.875" style="1" customWidth="1"/>
    <col min="4" max="4" width="9" style="1"/>
    <col min="5" max="5" width="12.875" style="1" customWidth="1"/>
    <col min="6" max="16384" width="9" style="1"/>
  </cols>
  <sheetData>
    <row r="2" spans="2:12" x14ac:dyDescent="0.2">
      <c r="C2" s="38" t="s">
        <v>2621</v>
      </c>
      <c r="D2" s="1" t="s">
        <v>2622</v>
      </c>
      <c r="E2" s="1" t="s">
        <v>2623</v>
      </c>
      <c r="F2" s="38" t="s">
        <v>2370</v>
      </c>
      <c r="G2" s="38"/>
      <c r="H2" s="38" t="s">
        <v>1912</v>
      </c>
      <c r="I2" s="38"/>
      <c r="J2" s="1" t="s">
        <v>3223</v>
      </c>
      <c r="K2" s="1" t="s">
        <v>3224</v>
      </c>
      <c r="L2" s="1" t="s">
        <v>3225</v>
      </c>
    </row>
    <row r="3" spans="2:12" x14ac:dyDescent="0.2">
      <c r="B3" s="1">
        <v>1</v>
      </c>
      <c r="C3" s="38" t="s">
        <v>2248</v>
      </c>
      <c r="D3" s="1" t="s">
        <v>2251</v>
      </c>
      <c r="G3" s="38" t="s">
        <v>3222</v>
      </c>
      <c r="H3" s="1">
        <v>1</v>
      </c>
    </row>
    <row r="4" spans="2:12" x14ac:dyDescent="0.2">
      <c r="B4" s="1">
        <v>2</v>
      </c>
      <c r="C4" s="38" t="s">
        <v>2249</v>
      </c>
      <c r="D4" s="1" t="s">
        <v>2252</v>
      </c>
      <c r="G4" s="38" t="s">
        <v>2527</v>
      </c>
      <c r="H4" s="1">
        <v>2</v>
      </c>
    </row>
    <row r="5" spans="2:12" x14ac:dyDescent="0.2">
      <c r="B5" s="1">
        <v>3</v>
      </c>
      <c r="C5" s="38" t="s">
        <v>2250</v>
      </c>
      <c r="D5" s="1" t="s">
        <v>2253</v>
      </c>
      <c r="G5" s="38" t="s">
        <v>2527</v>
      </c>
      <c r="H5" s="1">
        <v>3</v>
      </c>
    </row>
    <row r="6" spans="2:12" x14ac:dyDescent="0.2">
      <c r="B6" s="1">
        <v>4</v>
      </c>
      <c r="C6" s="38" t="s">
        <v>2254</v>
      </c>
      <c r="D6" s="1" t="s">
        <v>2257</v>
      </c>
      <c r="G6" s="38" t="s">
        <v>2527</v>
      </c>
      <c r="H6" s="1">
        <v>1</v>
      </c>
    </row>
    <row r="7" spans="2:12" x14ac:dyDescent="0.2">
      <c r="B7" s="1">
        <v>5</v>
      </c>
      <c r="C7" s="38" t="s">
        <v>2255</v>
      </c>
      <c r="D7" s="1" t="s">
        <v>2258</v>
      </c>
      <c r="G7" s="38" t="s">
        <v>2527</v>
      </c>
      <c r="H7" s="1">
        <v>2</v>
      </c>
    </row>
    <row r="8" spans="2:12" x14ac:dyDescent="0.2">
      <c r="B8" s="1">
        <v>6</v>
      </c>
      <c r="C8" s="38" t="s">
        <v>2256</v>
      </c>
      <c r="D8" s="1" t="s">
        <v>2259</v>
      </c>
      <c r="G8" s="38" t="s">
        <v>2527</v>
      </c>
      <c r="H8" s="1">
        <v>3</v>
      </c>
    </row>
    <row r="9" spans="2:12" x14ac:dyDescent="0.2">
      <c r="B9" s="1">
        <v>7</v>
      </c>
      <c r="C9" s="38" t="s">
        <v>2282</v>
      </c>
      <c r="D9" s="1" t="s">
        <v>2285</v>
      </c>
      <c r="G9" s="38" t="s">
        <v>2527</v>
      </c>
      <c r="H9" s="1">
        <v>1</v>
      </c>
    </row>
    <row r="10" spans="2:12" x14ac:dyDescent="0.2">
      <c r="B10" s="1">
        <v>8</v>
      </c>
      <c r="C10" s="38" t="s">
        <v>2283</v>
      </c>
      <c r="D10" s="1" t="s">
        <v>2286</v>
      </c>
      <c r="G10" s="38" t="s">
        <v>2527</v>
      </c>
      <c r="H10" s="1">
        <v>2</v>
      </c>
    </row>
    <row r="11" spans="2:12" x14ac:dyDescent="0.2">
      <c r="B11" s="1">
        <v>9</v>
      </c>
      <c r="C11" s="38" t="s">
        <v>2284</v>
      </c>
      <c r="D11" s="1" t="s">
        <v>2287</v>
      </c>
      <c r="G11" s="38" t="s">
        <v>2527</v>
      </c>
      <c r="H11" s="1">
        <v>3</v>
      </c>
    </row>
    <row r="12" spans="2:12" x14ac:dyDescent="0.2">
      <c r="B12" s="1">
        <v>10</v>
      </c>
      <c r="C12" s="38" t="s">
        <v>2304</v>
      </c>
      <c r="D12" s="1" t="s">
        <v>2288</v>
      </c>
      <c r="G12" s="38" t="s">
        <v>2527</v>
      </c>
      <c r="H12" s="1">
        <v>1</v>
      </c>
    </row>
    <row r="13" spans="2:12" x14ac:dyDescent="0.2">
      <c r="B13" s="1">
        <v>11</v>
      </c>
      <c r="C13" s="38" t="s">
        <v>2305</v>
      </c>
      <c r="D13" s="1" t="s">
        <v>2289</v>
      </c>
      <c r="G13" s="38" t="s">
        <v>2527</v>
      </c>
      <c r="H13" s="1">
        <v>2</v>
      </c>
    </row>
    <row r="14" spans="2:12" x14ac:dyDescent="0.2">
      <c r="B14" s="1">
        <v>12</v>
      </c>
      <c r="C14" s="38" t="s">
        <v>2306</v>
      </c>
      <c r="D14" s="1" t="s">
        <v>2290</v>
      </c>
      <c r="G14" s="38" t="s">
        <v>2527</v>
      </c>
      <c r="H14" s="1">
        <v>3</v>
      </c>
    </row>
    <row r="15" spans="2:12" x14ac:dyDescent="0.2">
      <c r="B15" s="1">
        <v>13</v>
      </c>
      <c r="C15" s="38" t="s">
        <v>2307</v>
      </c>
      <c r="D15" s="1" t="s">
        <v>2291</v>
      </c>
      <c r="G15" s="38" t="s">
        <v>2527</v>
      </c>
      <c r="H15" s="1">
        <v>1</v>
      </c>
    </row>
    <row r="16" spans="2:12" x14ac:dyDescent="0.2">
      <c r="B16" s="1">
        <v>14</v>
      </c>
      <c r="C16" s="38" t="s">
        <v>2308</v>
      </c>
      <c r="D16" s="1" t="s">
        <v>2292</v>
      </c>
      <c r="G16" s="38" t="s">
        <v>2527</v>
      </c>
      <c r="H16" s="1">
        <v>2</v>
      </c>
    </row>
    <row r="17" spans="2:8" x14ac:dyDescent="0.2">
      <c r="B17" s="1">
        <v>15</v>
      </c>
      <c r="C17" s="38" t="s">
        <v>2309</v>
      </c>
      <c r="D17" s="1" t="s">
        <v>2293</v>
      </c>
      <c r="G17" s="38" t="s">
        <v>2527</v>
      </c>
      <c r="H17" s="1">
        <v>3</v>
      </c>
    </row>
    <row r="18" spans="2:8" x14ac:dyDescent="0.2">
      <c r="B18" s="1">
        <v>16</v>
      </c>
      <c r="C18" s="38" t="s">
        <v>2310</v>
      </c>
      <c r="D18" s="1" t="s">
        <v>2294</v>
      </c>
      <c r="G18" s="38" t="s">
        <v>2527</v>
      </c>
      <c r="H18" s="1">
        <v>1</v>
      </c>
    </row>
    <row r="19" spans="2:8" x14ac:dyDescent="0.2">
      <c r="B19" s="1">
        <v>17</v>
      </c>
      <c r="C19" s="38" t="s">
        <v>2311</v>
      </c>
      <c r="D19" s="1" t="s">
        <v>2312</v>
      </c>
      <c r="G19" s="38" t="s">
        <v>2527</v>
      </c>
      <c r="H19" s="1">
        <v>3</v>
      </c>
    </row>
    <row r="20" spans="2:8" x14ac:dyDescent="0.2">
      <c r="B20" s="1">
        <v>18</v>
      </c>
      <c r="C20" s="38" t="s">
        <v>2313</v>
      </c>
      <c r="D20" s="1" t="s">
        <v>2336</v>
      </c>
      <c r="G20" s="38" t="s">
        <v>2527</v>
      </c>
      <c r="H20" s="1">
        <v>2</v>
      </c>
    </row>
    <row r="21" spans="2:8" x14ac:dyDescent="0.2">
      <c r="B21" s="1">
        <v>19</v>
      </c>
      <c r="C21" s="38" t="s">
        <v>2314</v>
      </c>
      <c r="D21" s="1" t="s">
        <v>2337</v>
      </c>
      <c r="G21" s="38" t="s">
        <v>2527</v>
      </c>
      <c r="H21" s="1">
        <v>2</v>
      </c>
    </row>
    <row r="22" spans="2:8" x14ac:dyDescent="0.2">
      <c r="B22" s="1">
        <v>20</v>
      </c>
      <c r="C22" s="38" t="s">
        <v>2315</v>
      </c>
      <c r="D22" s="1" t="s">
        <v>2338</v>
      </c>
      <c r="G22" s="38" t="s">
        <v>2527</v>
      </c>
      <c r="H22" s="1">
        <v>1</v>
      </c>
    </row>
    <row r="23" spans="2:8" x14ac:dyDescent="0.2">
      <c r="B23" s="1">
        <v>21</v>
      </c>
      <c r="C23" s="38" t="s">
        <v>2316</v>
      </c>
      <c r="D23" s="1" t="s">
        <v>2339</v>
      </c>
      <c r="G23" s="38" t="s">
        <v>2527</v>
      </c>
      <c r="H23" s="1">
        <v>2</v>
      </c>
    </row>
    <row r="24" spans="2:8" x14ac:dyDescent="0.2">
      <c r="B24" s="1">
        <v>22</v>
      </c>
      <c r="C24" s="38" t="s">
        <v>2317</v>
      </c>
      <c r="D24" s="1" t="s">
        <v>2340</v>
      </c>
      <c r="G24" s="38" t="s">
        <v>2527</v>
      </c>
      <c r="H24" s="1">
        <v>2</v>
      </c>
    </row>
    <row r="25" spans="2:8" x14ac:dyDescent="0.2">
      <c r="B25" s="1">
        <v>23</v>
      </c>
      <c r="C25" s="38" t="s">
        <v>2318</v>
      </c>
      <c r="D25" s="1" t="s">
        <v>2341</v>
      </c>
      <c r="G25" s="38" t="s">
        <v>2527</v>
      </c>
      <c r="H25" s="1">
        <v>2</v>
      </c>
    </row>
    <row r="26" spans="2:8" x14ac:dyDescent="0.2">
      <c r="B26" s="1">
        <v>24</v>
      </c>
      <c r="C26" s="38" t="s">
        <v>2319</v>
      </c>
      <c r="D26" s="1" t="s">
        <v>2342</v>
      </c>
      <c r="G26" s="38" t="s">
        <v>2527</v>
      </c>
      <c r="H26" s="1">
        <v>1</v>
      </c>
    </row>
    <row r="27" spans="2:8" x14ac:dyDescent="0.2">
      <c r="B27" s="1">
        <v>25</v>
      </c>
      <c r="C27" s="38" t="s">
        <v>2320</v>
      </c>
      <c r="D27" s="1" t="s">
        <v>2344</v>
      </c>
      <c r="G27" s="38" t="s">
        <v>2527</v>
      </c>
      <c r="H27" s="1">
        <v>1</v>
      </c>
    </row>
    <row r="28" spans="2:8" x14ac:dyDescent="0.2">
      <c r="B28" s="1">
        <v>26</v>
      </c>
      <c r="C28" s="38" t="s">
        <v>2321</v>
      </c>
      <c r="D28" s="1" t="s">
        <v>2343</v>
      </c>
      <c r="G28" s="38" t="s">
        <v>2527</v>
      </c>
      <c r="H28" s="1">
        <v>2</v>
      </c>
    </row>
    <row r="29" spans="2:8" x14ac:dyDescent="0.2">
      <c r="B29" s="1">
        <v>27</v>
      </c>
      <c r="C29" s="38" t="s">
        <v>2322</v>
      </c>
      <c r="D29" s="1" t="s">
        <v>2345</v>
      </c>
      <c r="G29" s="38" t="s">
        <v>2527</v>
      </c>
      <c r="H29" s="1">
        <v>2</v>
      </c>
    </row>
    <row r="30" spans="2:8" x14ac:dyDescent="0.2">
      <c r="B30" s="1">
        <v>28</v>
      </c>
      <c r="C30" s="38" t="s">
        <v>2323</v>
      </c>
      <c r="D30" s="1" t="s">
        <v>2346</v>
      </c>
      <c r="G30" s="38" t="s">
        <v>2527</v>
      </c>
      <c r="H30" s="1">
        <v>2</v>
      </c>
    </row>
    <row r="31" spans="2:8" x14ac:dyDescent="0.2">
      <c r="B31" s="1">
        <v>29</v>
      </c>
      <c r="C31" s="38" t="s">
        <v>2324</v>
      </c>
      <c r="D31" s="1" t="s">
        <v>2347</v>
      </c>
      <c r="G31" s="38" t="s">
        <v>2527</v>
      </c>
      <c r="H31" s="1">
        <v>3</v>
      </c>
    </row>
    <row r="32" spans="2:8" x14ac:dyDescent="0.2">
      <c r="B32" s="1">
        <v>30</v>
      </c>
      <c r="C32" s="38" t="s">
        <v>2325</v>
      </c>
      <c r="D32" s="1" t="s">
        <v>2348</v>
      </c>
      <c r="G32" s="38" t="s">
        <v>2527</v>
      </c>
      <c r="H32" s="1">
        <v>1</v>
      </c>
    </row>
    <row r="33" spans="2:8" x14ac:dyDescent="0.2">
      <c r="B33" s="1">
        <v>31</v>
      </c>
      <c r="C33" s="38" t="s">
        <v>2326</v>
      </c>
      <c r="D33" s="1" t="s">
        <v>2349</v>
      </c>
      <c r="G33" s="38" t="s">
        <v>2527</v>
      </c>
      <c r="H33" s="1">
        <v>2</v>
      </c>
    </row>
    <row r="34" spans="2:8" x14ac:dyDescent="0.2">
      <c r="B34" s="1">
        <v>32</v>
      </c>
      <c r="C34" s="38" t="s">
        <v>2327</v>
      </c>
      <c r="D34" s="1" t="s">
        <v>2350</v>
      </c>
      <c r="G34" s="38" t="s">
        <v>2527</v>
      </c>
      <c r="H34" s="1">
        <v>3</v>
      </c>
    </row>
    <row r="35" spans="2:8" x14ac:dyDescent="0.2">
      <c r="B35" s="1">
        <v>33</v>
      </c>
      <c r="C35" s="38" t="s">
        <v>2328</v>
      </c>
      <c r="D35" s="1" t="s">
        <v>2351</v>
      </c>
      <c r="G35" s="38" t="s">
        <v>2527</v>
      </c>
      <c r="H35" s="1">
        <v>1</v>
      </c>
    </row>
    <row r="36" spans="2:8" x14ac:dyDescent="0.2">
      <c r="B36" s="1">
        <v>34</v>
      </c>
      <c r="C36" s="38" t="s">
        <v>2329</v>
      </c>
      <c r="D36" s="1" t="s">
        <v>2352</v>
      </c>
      <c r="G36" s="38" t="s">
        <v>2527</v>
      </c>
      <c r="H36" s="1">
        <v>1</v>
      </c>
    </row>
    <row r="37" spans="2:8" x14ac:dyDescent="0.2">
      <c r="B37" s="1">
        <v>35</v>
      </c>
      <c r="C37" s="38" t="s">
        <v>2330</v>
      </c>
      <c r="D37" s="1" t="s">
        <v>2353</v>
      </c>
      <c r="G37" s="38" t="s">
        <v>2527</v>
      </c>
      <c r="H37" s="1">
        <v>1</v>
      </c>
    </row>
    <row r="38" spans="2:8" x14ac:dyDescent="0.2">
      <c r="B38" s="1">
        <v>36</v>
      </c>
      <c r="C38" s="38" t="s">
        <v>2331</v>
      </c>
      <c r="D38" s="1" t="s">
        <v>2354</v>
      </c>
      <c r="G38" s="38" t="s">
        <v>2527</v>
      </c>
      <c r="H38" s="1">
        <v>2</v>
      </c>
    </row>
    <row r="39" spans="2:8" x14ac:dyDescent="0.2">
      <c r="B39" s="1">
        <v>37</v>
      </c>
      <c r="C39" s="38" t="s">
        <v>2332</v>
      </c>
      <c r="D39" s="1" t="s">
        <v>2355</v>
      </c>
      <c r="G39" s="38" t="s">
        <v>2527</v>
      </c>
      <c r="H39" s="1">
        <v>3</v>
      </c>
    </row>
    <row r="40" spans="2:8" x14ac:dyDescent="0.2">
      <c r="B40" s="1">
        <v>38</v>
      </c>
      <c r="C40" s="38" t="s">
        <v>2333</v>
      </c>
      <c r="D40" s="1" t="s">
        <v>2356</v>
      </c>
      <c r="G40" s="38" t="s">
        <v>2527</v>
      </c>
      <c r="H40" s="1">
        <v>2</v>
      </c>
    </row>
    <row r="41" spans="2:8" x14ac:dyDescent="0.2">
      <c r="B41" s="1">
        <v>39</v>
      </c>
      <c r="C41" s="38" t="s">
        <v>2357</v>
      </c>
      <c r="D41" s="1" t="s">
        <v>2295</v>
      </c>
      <c r="G41" s="38" t="s">
        <v>2527</v>
      </c>
      <c r="H41" s="1">
        <v>1</v>
      </c>
    </row>
    <row r="42" spans="2:8" x14ac:dyDescent="0.2">
      <c r="B42" s="1">
        <v>40</v>
      </c>
      <c r="C42" s="38" t="s">
        <v>2334</v>
      </c>
      <c r="D42" s="1" t="s">
        <v>2358</v>
      </c>
      <c r="G42" s="38" t="s">
        <v>2527</v>
      </c>
      <c r="H42" s="1">
        <v>2</v>
      </c>
    </row>
    <row r="43" spans="2:8" x14ac:dyDescent="0.2">
      <c r="B43" s="1">
        <v>41</v>
      </c>
      <c r="C43" s="38" t="s">
        <v>2335</v>
      </c>
      <c r="D43" s="1" t="s">
        <v>2359</v>
      </c>
      <c r="G43" s="38" t="s">
        <v>2527</v>
      </c>
      <c r="H43" s="1">
        <v>3</v>
      </c>
    </row>
    <row r="44" spans="2:8" x14ac:dyDescent="0.2">
      <c r="B44" s="1">
        <v>42</v>
      </c>
      <c r="C44" s="38" t="s">
        <v>2360</v>
      </c>
      <c r="D44" s="1" t="s">
        <v>2369</v>
      </c>
      <c r="G44" s="38" t="s">
        <v>2527</v>
      </c>
      <c r="H44" s="1">
        <v>1</v>
      </c>
    </row>
    <row r="45" spans="2:8" x14ac:dyDescent="0.2">
      <c r="B45" s="1">
        <v>43</v>
      </c>
      <c r="C45" s="38" t="s">
        <v>2361</v>
      </c>
      <c r="D45" s="1" t="s">
        <v>2296</v>
      </c>
      <c r="G45" s="38" t="s">
        <v>2527</v>
      </c>
      <c r="H45" s="1">
        <v>2</v>
      </c>
    </row>
    <row r="46" spans="2:8" x14ac:dyDescent="0.2">
      <c r="B46" s="1">
        <v>44</v>
      </c>
      <c r="C46" s="38" t="s">
        <v>2362</v>
      </c>
      <c r="D46" s="1" t="s">
        <v>2297</v>
      </c>
      <c r="G46" s="38" t="s">
        <v>2527</v>
      </c>
      <c r="H46" s="1">
        <v>3</v>
      </c>
    </row>
    <row r="47" spans="2:8" x14ac:dyDescent="0.2">
      <c r="B47" s="1">
        <v>45</v>
      </c>
      <c r="C47" s="38" t="s">
        <v>2363</v>
      </c>
      <c r="D47" s="1" t="s">
        <v>2298</v>
      </c>
      <c r="G47" s="38" t="s">
        <v>2527</v>
      </c>
      <c r="H47" s="1">
        <v>1</v>
      </c>
    </row>
    <row r="48" spans="2:8" x14ac:dyDescent="0.2">
      <c r="B48" s="1">
        <v>46</v>
      </c>
      <c r="C48" s="38" t="s">
        <v>2364</v>
      </c>
      <c r="D48" s="1" t="s">
        <v>2299</v>
      </c>
      <c r="G48" s="38" t="s">
        <v>2527</v>
      </c>
      <c r="H48" s="1">
        <v>2</v>
      </c>
    </row>
    <row r="49" spans="2:8" x14ac:dyDescent="0.2">
      <c r="B49" s="1">
        <v>47</v>
      </c>
      <c r="C49" s="38" t="s">
        <v>2365</v>
      </c>
      <c r="D49" s="1" t="s">
        <v>2300</v>
      </c>
      <c r="G49" s="38" t="s">
        <v>2527</v>
      </c>
      <c r="H49" s="1">
        <v>3</v>
      </c>
    </row>
    <row r="50" spans="2:8" x14ac:dyDescent="0.2">
      <c r="B50" s="1">
        <v>48</v>
      </c>
      <c r="C50" s="38" t="s">
        <v>2366</v>
      </c>
      <c r="D50" s="1" t="s">
        <v>2301</v>
      </c>
      <c r="G50" s="38" t="s">
        <v>2527</v>
      </c>
      <c r="H50" s="1">
        <v>1</v>
      </c>
    </row>
    <row r="51" spans="2:8" x14ac:dyDescent="0.2">
      <c r="B51" s="1">
        <v>49</v>
      </c>
      <c r="C51" s="38" t="s">
        <v>2367</v>
      </c>
      <c r="D51" s="1" t="s">
        <v>2302</v>
      </c>
      <c r="G51" s="38" t="s">
        <v>2527</v>
      </c>
      <c r="H51" s="1">
        <v>2</v>
      </c>
    </row>
    <row r="52" spans="2:8" x14ac:dyDescent="0.2">
      <c r="B52" s="1">
        <v>50</v>
      </c>
      <c r="C52" s="38" t="s">
        <v>2368</v>
      </c>
      <c r="D52" s="1" t="s">
        <v>2303</v>
      </c>
      <c r="G52" s="38" t="s">
        <v>2527</v>
      </c>
      <c r="H52" s="1">
        <v>3</v>
      </c>
    </row>
    <row r="53" spans="2:8" x14ac:dyDescent="0.2">
      <c r="B53" s="1">
        <v>51</v>
      </c>
      <c r="C53" s="38" t="s">
        <v>2371</v>
      </c>
      <c r="D53" s="1" t="s">
        <v>2380</v>
      </c>
      <c r="G53" s="38" t="s">
        <v>2528</v>
      </c>
      <c r="H53" s="1">
        <v>1</v>
      </c>
    </row>
    <row r="54" spans="2:8" x14ac:dyDescent="0.2">
      <c r="B54" s="1">
        <v>52</v>
      </c>
      <c r="C54" s="38" t="s">
        <v>2372</v>
      </c>
      <c r="D54" s="1" t="s">
        <v>2381</v>
      </c>
      <c r="G54" s="38" t="s">
        <v>2528</v>
      </c>
      <c r="H54" s="1">
        <v>2</v>
      </c>
    </row>
    <row r="55" spans="2:8" x14ac:dyDescent="0.2">
      <c r="B55" s="1">
        <v>53</v>
      </c>
      <c r="C55" s="38" t="s">
        <v>2373</v>
      </c>
      <c r="D55" s="1" t="s">
        <v>2382</v>
      </c>
      <c r="G55" s="38" t="s">
        <v>2528</v>
      </c>
      <c r="H55" s="1">
        <v>3</v>
      </c>
    </row>
    <row r="56" spans="2:8" x14ac:dyDescent="0.2">
      <c r="B56" s="1">
        <v>54</v>
      </c>
      <c r="C56" s="38" t="s">
        <v>2374</v>
      </c>
      <c r="D56" s="1" t="s">
        <v>2383</v>
      </c>
      <c r="G56" s="38" t="s">
        <v>2528</v>
      </c>
      <c r="H56" s="1">
        <v>1</v>
      </c>
    </row>
    <row r="57" spans="2:8" x14ac:dyDescent="0.2">
      <c r="B57" s="1">
        <v>55</v>
      </c>
      <c r="C57" s="38" t="s">
        <v>2375</v>
      </c>
      <c r="D57" s="1" t="s">
        <v>2384</v>
      </c>
      <c r="G57" s="38" t="s">
        <v>2528</v>
      </c>
      <c r="H57" s="1">
        <v>2</v>
      </c>
    </row>
    <row r="58" spans="2:8" x14ac:dyDescent="0.2">
      <c r="B58" s="1">
        <v>56</v>
      </c>
      <c r="C58" s="38" t="s">
        <v>2376</v>
      </c>
      <c r="D58" s="1" t="s">
        <v>2385</v>
      </c>
      <c r="G58" s="38" t="s">
        <v>2528</v>
      </c>
      <c r="H58" s="1">
        <v>3</v>
      </c>
    </row>
    <row r="59" spans="2:8" x14ac:dyDescent="0.2">
      <c r="B59" s="1">
        <v>57</v>
      </c>
      <c r="C59" s="38" t="s">
        <v>2377</v>
      </c>
      <c r="D59" s="1" t="s">
        <v>2386</v>
      </c>
      <c r="G59" s="38" t="s">
        <v>2528</v>
      </c>
      <c r="H59" s="1">
        <v>1</v>
      </c>
    </row>
    <row r="60" spans="2:8" x14ac:dyDescent="0.2">
      <c r="B60" s="1">
        <v>58</v>
      </c>
      <c r="C60" s="38" t="s">
        <v>2378</v>
      </c>
      <c r="D60" s="1" t="s">
        <v>2387</v>
      </c>
      <c r="G60" s="38" t="s">
        <v>2528</v>
      </c>
      <c r="H60" s="1">
        <v>2</v>
      </c>
    </row>
    <row r="61" spans="2:8" x14ac:dyDescent="0.2">
      <c r="B61" s="1">
        <v>59</v>
      </c>
      <c r="C61" s="38" t="s">
        <v>2379</v>
      </c>
      <c r="D61" s="1" t="s">
        <v>2388</v>
      </c>
      <c r="G61" s="38" t="s">
        <v>2528</v>
      </c>
      <c r="H61" s="1">
        <v>3</v>
      </c>
    </row>
    <row r="62" spans="2:8" x14ac:dyDescent="0.2">
      <c r="B62" s="1">
        <v>60</v>
      </c>
      <c r="C62" s="38" t="s">
        <v>2389</v>
      </c>
      <c r="D62" s="1" t="s">
        <v>2401</v>
      </c>
      <c r="G62" s="38" t="s">
        <v>2528</v>
      </c>
      <c r="H62" s="1">
        <v>1</v>
      </c>
    </row>
    <row r="63" spans="2:8" x14ac:dyDescent="0.2">
      <c r="B63" s="1">
        <v>61</v>
      </c>
      <c r="C63" s="38" t="s">
        <v>2390</v>
      </c>
      <c r="D63" s="1" t="s">
        <v>2402</v>
      </c>
      <c r="G63" s="38" t="s">
        <v>2528</v>
      </c>
      <c r="H63" s="1">
        <v>2</v>
      </c>
    </row>
    <row r="64" spans="2:8" x14ac:dyDescent="0.2">
      <c r="B64" s="1">
        <v>62</v>
      </c>
      <c r="C64" s="38" t="s">
        <v>2391</v>
      </c>
      <c r="D64" s="1" t="s">
        <v>2403</v>
      </c>
      <c r="G64" s="38" t="s">
        <v>2528</v>
      </c>
      <c r="H64" s="1">
        <v>3</v>
      </c>
    </row>
    <row r="65" spans="2:8" x14ac:dyDescent="0.2">
      <c r="B65" s="1">
        <v>63</v>
      </c>
      <c r="C65" s="38" t="s">
        <v>2392</v>
      </c>
      <c r="D65" s="1" t="s">
        <v>2404</v>
      </c>
      <c r="G65" s="38" t="s">
        <v>2528</v>
      </c>
      <c r="H65" s="1">
        <v>1</v>
      </c>
    </row>
    <row r="66" spans="2:8" x14ac:dyDescent="0.2">
      <c r="B66" s="1">
        <v>64</v>
      </c>
      <c r="C66" s="38" t="s">
        <v>2393</v>
      </c>
      <c r="D66" s="1" t="s">
        <v>2405</v>
      </c>
      <c r="G66" s="38" t="s">
        <v>2528</v>
      </c>
      <c r="H66" s="1">
        <v>2</v>
      </c>
    </row>
    <row r="67" spans="2:8" x14ac:dyDescent="0.2">
      <c r="B67" s="1">
        <v>65</v>
      </c>
      <c r="C67" s="38" t="s">
        <v>2394</v>
      </c>
      <c r="D67" s="1" t="s">
        <v>2406</v>
      </c>
      <c r="G67" s="38" t="s">
        <v>2528</v>
      </c>
      <c r="H67" s="1">
        <v>3</v>
      </c>
    </row>
    <row r="68" spans="2:8" x14ac:dyDescent="0.2">
      <c r="B68" s="1">
        <v>66</v>
      </c>
      <c r="C68" s="38" t="s">
        <v>2395</v>
      </c>
      <c r="D68" s="1" t="s">
        <v>2407</v>
      </c>
      <c r="G68" s="38" t="s">
        <v>2528</v>
      </c>
      <c r="H68" s="1">
        <v>1</v>
      </c>
    </row>
    <row r="69" spans="2:8" x14ac:dyDescent="0.2">
      <c r="B69" s="1">
        <v>67</v>
      </c>
      <c r="C69" s="38" t="s">
        <v>2396</v>
      </c>
      <c r="D69" s="1" t="s">
        <v>2408</v>
      </c>
      <c r="G69" s="38" t="s">
        <v>2528</v>
      </c>
      <c r="H69" s="1">
        <v>2</v>
      </c>
    </row>
    <row r="70" spans="2:8" x14ac:dyDescent="0.2">
      <c r="B70" s="1">
        <v>68</v>
      </c>
      <c r="C70" s="38" t="s">
        <v>2397</v>
      </c>
      <c r="D70" s="1" t="s">
        <v>2409</v>
      </c>
      <c r="G70" s="38" t="s">
        <v>2528</v>
      </c>
      <c r="H70" s="1">
        <v>3</v>
      </c>
    </row>
    <row r="71" spans="2:8" x14ac:dyDescent="0.2">
      <c r="B71" s="1">
        <v>69</v>
      </c>
      <c r="C71" s="38" t="s">
        <v>2398</v>
      </c>
      <c r="D71" s="1" t="s">
        <v>2410</v>
      </c>
      <c r="G71" s="38" t="s">
        <v>2528</v>
      </c>
      <c r="H71" s="1">
        <v>1</v>
      </c>
    </row>
    <row r="72" spans="2:8" x14ac:dyDescent="0.2">
      <c r="B72" s="1">
        <v>70</v>
      </c>
      <c r="C72" s="38" t="s">
        <v>2399</v>
      </c>
      <c r="D72" s="1" t="s">
        <v>2411</v>
      </c>
      <c r="G72" s="38" t="s">
        <v>2528</v>
      </c>
      <c r="H72" s="1">
        <v>2</v>
      </c>
    </row>
    <row r="73" spans="2:8" x14ac:dyDescent="0.2">
      <c r="B73" s="1">
        <v>71</v>
      </c>
      <c r="C73" s="38" t="s">
        <v>2400</v>
      </c>
      <c r="D73" s="1" t="s">
        <v>2412</v>
      </c>
      <c r="G73" s="38" t="s">
        <v>2528</v>
      </c>
      <c r="H73" s="1">
        <v>3</v>
      </c>
    </row>
    <row r="74" spans="2:8" x14ac:dyDescent="0.2">
      <c r="B74" s="1">
        <v>72</v>
      </c>
      <c r="C74" s="38" t="s">
        <v>2413</v>
      </c>
      <c r="D74" s="1" t="s">
        <v>2420</v>
      </c>
      <c r="G74" s="38" t="s">
        <v>2528</v>
      </c>
      <c r="H74" s="1">
        <v>1</v>
      </c>
    </row>
    <row r="75" spans="2:8" x14ac:dyDescent="0.2">
      <c r="B75" s="1">
        <v>73</v>
      </c>
      <c r="C75" s="38" t="s">
        <v>2414</v>
      </c>
      <c r="D75" s="1" t="s">
        <v>2421</v>
      </c>
      <c r="G75" s="38" t="s">
        <v>2528</v>
      </c>
      <c r="H75" s="1">
        <v>2</v>
      </c>
    </row>
    <row r="76" spans="2:8" x14ac:dyDescent="0.2">
      <c r="B76" s="1">
        <v>74</v>
      </c>
      <c r="C76" s="38" t="s">
        <v>2415</v>
      </c>
      <c r="D76" s="1" t="s">
        <v>2422</v>
      </c>
      <c r="G76" s="38" t="s">
        <v>2528</v>
      </c>
      <c r="H76" s="1">
        <v>3</v>
      </c>
    </row>
    <row r="77" spans="2:8" x14ac:dyDescent="0.2">
      <c r="B77" s="1">
        <v>75</v>
      </c>
      <c r="C77" s="38" t="s">
        <v>2416</v>
      </c>
      <c r="D77" s="1" t="s">
        <v>2423</v>
      </c>
      <c r="G77" s="38" t="s">
        <v>2528</v>
      </c>
      <c r="H77" s="1">
        <v>3</v>
      </c>
    </row>
    <row r="78" spans="2:8" x14ac:dyDescent="0.2">
      <c r="B78" s="1">
        <v>76</v>
      </c>
      <c r="C78" s="38" t="s">
        <v>2417</v>
      </c>
      <c r="D78" s="1" t="s">
        <v>2424</v>
      </c>
      <c r="G78" s="38" t="s">
        <v>2528</v>
      </c>
      <c r="H78" s="1">
        <v>3</v>
      </c>
    </row>
    <row r="79" spans="2:8" x14ac:dyDescent="0.2">
      <c r="B79" s="1">
        <v>77</v>
      </c>
      <c r="C79" s="38" t="s">
        <v>2418</v>
      </c>
      <c r="D79" s="1" t="s">
        <v>2425</v>
      </c>
      <c r="G79" s="38" t="s">
        <v>2528</v>
      </c>
      <c r="H79" s="1">
        <v>3</v>
      </c>
    </row>
    <row r="80" spans="2:8" x14ac:dyDescent="0.2">
      <c r="B80" s="1">
        <v>78</v>
      </c>
      <c r="C80" s="38" t="s">
        <v>2419</v>
      </c>
      <c r="D80" s="1" t="s">
        <v>2426</v>
      </c>
      <c r="G80" s="38" t="s">
        <v>2528</v>
      </c>
      <c r="H80" s="1">
        <v>3</v>
      </c>
    </row>
    <row r="81" spans="2:8" x14ac:dyDescent="0.2">
      <c r="B81" s="1">
        <v>79</v>
      </c>
      <c r="C81" s="38" t="s">
        <v>2427</v>
      </c>
      <c r="D81" s="1" t="s">
        <v>2429</v>
      </c>
      <c r="G81" s="38" t="s">
        <v>2528</v>
      </c>
      <c r="H81" s="1">
        <v>3</v>
      </c>
    </row>
    <row r="82" spans="2:8" x14ac:dyDescent="0.2">
      <c r="B82" s="1">
        <v>80</v>
      </c>
      <c r="C82" s="38" t="s">
        <v>2428</v>
      </c>
      <c r="D82" s="1" t="s">
        <v>2430</v>
      </c>
      <c r="G82" s="38" t="s">
        <v>2528</v>
      </c>
      <c r="H82" s="1">
        <v>1</v>
      </c>
    </row>
    <row r="83" spans="2:8" x14ac:dyDescent="0.2">
      <c r="B83" s="1">
        <v>81</v>
      </c>
      <c r="C83" s="38" t="s">
        <v>2431</v>
      </c>
      <c r="D83" s="1" t="s">
        <v>2440</v>
      </c>
      <c r="G83" s="38" t="s">
        <v>2528</v>
      </c>
      <c r="H83" s="1">
        <v>1</v>
      </c>
    </row>
    <row r="84" spans="2:8" x14ac:dyDescent="0.2">
      <c r="B84" s="1">
        <v>82</v>
      </c>
      <c r="C84" s="38" t="s">
        <v>2432</v>
      </c>
      <c r="D84" s="1" t="s">
        <v>2441</v>
      </c>
      <c r="G84" s="38" t="s">
        <v>2528</v>
      </c>
      <c r="H84" s="1">
        <v>1</v>
      </c>
    </row>
    <row r="85" spans="2:8" x14ac:dyDescent="0.2">
      <c r="B85" s="1">
        <v>83</v>
      </c>
      <c r="C85" s="38" t="s">
        <v>2433</v>
      </c>
      <c r="D85" s="1" t="s">
        <v>2442</v>
      </c>
      <c r="G85" s="38" t="s">
        <v>2528</v>
      </c>
      <c r="H85" s="1">
        <v>2</v>
      </c>
    </row>
    <row r="86" spans="2:8" x14ac:dyDescent="0.2">
      <c r="B86" s="1">
        <v>84</v>
      </c>
      <c r="C86" s="38" t="s">
        <v>2434</v>
      </c>
      <c r="D86" s="1" t="s">
        <v>2443</v>
      </c>
      <c r="G86" s="38" t="s">
        <v>2528</v>
      </c>
      <c r="H86" s="1">
        <v>2</v>
      </c>
    </row>
    <row r="87" spans="2:8" x14ac:dyDescent="0.2">
      <c r="B87" s="1">
        <v>85</v>
      </c>
      <c r="C87" s="38" t="s">
        <v>2435</v>
      </c>
      <c r="D87" s="1" t="s">
        <v>2444</v>
      </c>
      <c r="G87" s="38" t="s">
        <v>2528</v>
      </c>
      <c r="H87" s="1">
        <v>2</v>
      </c>
    </row>
    <row r="88" spans="2:8" x14ac:dyDescent="0.2">
      <c r="B88" s="1">
        <v>86</v>
      </c>
      <c r="C88" s="38" t="s">
        <v>2436</v>
      </c>
      <c r="D88" s="1" t="s">
        <v>2445</v>
      </c>
      <c r="G88" s="38" t="s">
        <v>2528</v>
      </c>
      <c r="H88" s="1">
        <v>1</v>
      </c>
    </row>
    <row r="89" spans="2:8" x14ac:dyDescent="0.2">
      <c r="B89" s="1">
        <v>87</v>
      </c>
      <c r="C89" s="38" t="s">
        <v>2437</v>
      </c>
      <c r="D89" s="1" t="s">
        <v>2446</v>
      </c>
      <c r="G89" s="38" t="s">
        <v>2528</v>
      </c>
      <c r="H89" s="1">
        <v>1</v>
      </c>
    </row>
    <row r="90" spans="2:8" x14ac:dyDescent="0.2">
      <c r="B90" s="1">
        <v>88</v>
      </c>
      <c r="C90" s="38" t="s">
        <v>2438</v>
      </c>
      <c r="D90" s="1" t="s">
        <v>2447</v>
      </c>
      <c r="G90" s="38" t="s">
        <v>2528</v>
      </c>
      <c r="H90" s="1">
        <v>2</v>
      </c>
    </row>
    <row r="91" spans="2:8" x14ac:dyDescent="0.2">
      <c r="B91" s="1">
        <v>89</v>
      </c>
      <c r="C91" s="38" t="s">
        <v>2439</v>
      </c>
      <c r="D91" s="1" t="s">
        <v>2448</v>
      </c>
      <c r="G91" s="38" t="s">
        <v>2528</v>
      </c>
      <c r="H91" s="1">
        <v>2</v>
      </c>
    </row>
    <row r="92" spans="2:8" x14ac:dyDescent="0.2">
      <c r="B92" s="1">
        <v>90</v>
      </c>
      <c r="C92" s="38" t="s">
        <v>2449</v>
      </c>
      <c r="D92" s="1" t="s">
        <v>2458</v>
      </c>
      <c r="G92" s="38" t="s">
        <v>2528</v>
      </c>
      <c r="H92" s="1">
        <v>1</v>
      </c>
    </row>
    <row r="93" spans="2:8" x14ac:dyDescent="0.2">
      <c r="B93" s="1">
        <v>91</v>
      </c>
      <c r="C93" s="38" t="s">
        <v>2450</v>
      </c>
      <c r="D93" s="1" t="s">
        <v>2459</v>
      </c>
      <c r="G93" s="38" t="s">
        <v>2528</v>
      </c>
      <c r="H93" s="1">
        <v>2</v>
      </c>
    </row>
    <row r="94" spans="2:8" x14ac:dyDescent="0.2">
      <c r="B94" s="1">
        <v>92</v>
      </c>
      <c r="C94" s="38" t="s">
        <v>2451</v>
      </c>
      <c r="D94" s="1" t="s">
        <v>2460</v>
      </c>
      <c r="G94" s="38" t="s">
        <v>2528</v>
      </c>
      <c r="H94" s="1">
        <v>3</v>
      </c>
    </row>
    <row r="95" spans="2:8" x14ac:dyDescent="0.2">
      <c r="B95" s="1">
        <v>93</v>
      </c>
      <c r="C95" s="38" t="s">
        <v>2452</v>
      </c>
      <c r="D95" s="1" t="s">
        <v>2461</v>
      </c>
      <c r="G95" s="38" t="s">
        <v>2528</v>
      </c>
      <c r="H95" s="1">
        <v>1</v>
      </c>
    </row>
    <row r="96" spans="2:8" x14ac:dyDescent="0.2">
      <c r="B96" s="1">
        <v>94</v>
      </c>
      <c r="C96" s="38" t="s">
        <v>2453</v>
      </c>
      <c r="D96" s="1" t="s">
        <v>2462</v>
      </c>
      <c r="G96" s="38" t="s">
        <v>2528</v>
      </c>
      <c r="H96" s="1">
        <v>2</v>
      </c>
    </row>
    <row r="97" spans="2:8" x14ac:dyDescent="0.2">
      <c r="B97" s="1">
        <v>95</v>
      </c>
      <c r="C97" s="38" t="s">
        <v>2454</v>
      </c>
      <c r="D97" s="1" t="s">
        <v>2463</v>
      </c>
      <c r="G97" s="38" t="s">
        <v>2528</v>
      </c>
      <c r="H97" s="1">
        <v>3</v>
      </c>
    </row>
    <row r="98" spans="2:8" x14ac:dyDescent="0.2">
      <c r="B98" s="1">
        <v>96</v>
      </c>
      <c r="C98" s="38" t="s">
        <v>2455</v>
      </c>
      <c r="D98" s="1" t="s">
        <v>2464</v>
      </c>
      <c r="G98" s="38" t="s">
        <v>2528</v>
      </c>
      <c r="H98" s="1">
        <v>1</v>
      </c>
    </row>
    <row r="99" spans="2:8" x14ac:dyDescent="0.2">
      <c r="B99" s="1">
        <v>97</v>
      </c>
      <c r="C99" s="38" t="s">
        <v>2456</v>
      </c>
      <c r="D99" s="1" t="s">
        <v>2465</v>
      </c>
      <c r="G99" s="38" t="s">
        <v>2528</v>
      </c>
      <c r="H99" s="1">
        <v>2</v>
      </c>
    </row>
    <row r="100" spans="2:8" x14ac:dyDescent="0.2">
      <c r="B100" s="1">
        <v>98</v>
      </c>
      <c r="C100" s="38" t="s">
        <v>2457</v>
      </c>
      <c r="D100" s="1" t="s">
        <v>2466</v>
      </c>
      <c r="G100" s="38" t="s">
        <v>2528</v>
      </c>
      <c r="H100" s="1">
        <v>3</v>
      </c>
    </row>
    <row r="101" spans="2:8" x14ac:dyDescent="0.2">
      <c r="B101" s="1">
        <v>99</v>
      </c>
      <c r="C101" s="38" t="s">
        <v>2523</v>
      </c>
      <c r="D101" s="1" t="s">
        <v>2525</v>
      </c>
      <c r="G101" s="38" t="s">
        <v>2528</v>
      </c>
      <c r="H101" s="1">
        <v>2</v>
      </c>
    </row>
    <row r="102" spans="2:8" x14ac:dyDescent="0.2">
      <c r="B102" s="1">
        <v>100</v>
      </c>
      <c r="C102" s="38" t="s">
        <v>2524</v>
      </c>
      <c r="D102" s="1" t="s">
        <v>2526</v>
      </c>
      <c r="G102" s="38" t="s">
        <v>2528</v>
      </c>
      <c r="H102" s="1">
        <v>2</v>
      </c>
    </row>
    <row r="103" spans="2:8" x14ac:dyDescent="0.2">
      <c r="B103" s="1">
        <v>101</v>
      </c>
      <c r="C103" s="38" t="s">
        <v>2529</v>
      </c>
      <c r="D103" s="1" t="s">
        <v>2571</v>
      </c>
      <c r="G103" s="38" t="s">
        <v>2570</v>
      </c>
      <c r="H103" s="1">
        <v>1</v>
      </c>
    </row>
    <row r="104" spans="2:8" x14ac:dyDescent="0.2">
      <c r="B104" s="1">
        <v>102</v>
      </c>
      <c r="C104" s="38" t="s">
        <v>2530</v>
      </c>
      <c r="D104" s="1" t="s">
        <v>2572</v>
      </c>
      <c r="G104" s="38" t="s">
        <v>2570</v>
      </c>
      <c r="H104" s="1">
        <v>1</v>
      </c>
    </row>
    <row r="105" spans="2:8" x14ac:dyDescent="0.2">
      <c r="B105" s="1">
        <v>103</v>
      </c>
      <c r="C105" s="38" t="s">
        <v>2531</v>
      </c>
      <c r="D105" s="1" t="s">
        <v>2573</v>
      </c>
      <c r="G105" s="38" t="s">
        <v>2570</v>
      </c>
      <c r="H105" s="1">
        <v>1</v>
      </c>
    </row>
    <row r="106" spans="2:8" x14ac:dyDescent="0.2">
      <c r="B106" s="1">
        <v>104</v>
      </c>
      <c r="C106" s="38" t="s">
        <v>2532</v>
      </c>
      <c r="D106" s="1" t="s">
        <v>2467</v>
      </c>
      <c r="G106" s="38" t="s">
        <v>2570</v>
      </c>
      <c r="H106" s="1">
        <v>1</v>
      </c>
    </row>
    <row r="107" spans="2:8" x14ac:dyDescent="0.2">
      <c r="B107" s="1">
        <v>105</v>
      </c>
      <c r="C107" s="38" t="s">
        <v>2533</v>
      </c>
      <c r="D107" s="1" t="s">
        <v>2468</v>
      </c>
      <c r="G107" s="38" t="s">
        <v>2570</v>
      </c>
      <c r="H107" s="1">
        <v>2</v>
      </c>
    </row>
    <row r="108" spans="2:8" x14ac:dyDescent="0.2">
      <c r="B108" s="1">
        <v>106</v>
      </c>
      <c r="C108" s="38" t="s">
        <v>2534</v>
      </c>
      <c r="D108" s="1" t="s">
        <v>2469</v>
      </c>
      <c r="G108" s="38" t="s">
        <v>2570</v>
      </c>
      <c r="H108" s="1">
        <v>3</v>
      </c>
    </row>
    <row r="109" spans="2:8" x14ac:dyDescent="0.2">
      <c r="B109" s="1">
        <v>107</v>
      </c>
      <c r="C109" s="38" t="s">
        <v>2536</v>
      </c>
      <c r="D109" s="1" t="s">
        <v>2574</v>
      </c>
      <c r="G109" s="38" t="s">
        <v>2570</v>
      </c>
      <c r="H109" s="1">
        <v>1</v>
      </c>
    </row>
    <row r="110" spans="2:8" x14ac:dyDescent="0.2">
      <c r="B110" s="1">
        <v>108</v>
      </c>
      <c r="C110" s="38" t="s">
        <v>2535</v>
      </c>
      <c r="D110" s="1" t="s">
        <v>2575</v>
      </c>
      <c r="G110" s="38" t="s">
        <v>2570</v>
      </c>
      <c r="H110" s="1">
        <v>2</v>
      </c>
    </row>
    <row r="111" spans="2:8" x14ac:dyDescent="0.2">
      <c r="B111" s="1">
        <v>109</v>
      </c>
      <c r="C111" s="38" t="s">
        <v>2537</v>
      </c>
      <c r="D111" s="1" t="s">
        <v>2576</v>
      </c>
      <c r="G111" s="38" t="s">
        <v>2570</v>
      </c>
      <c r="H111" s="1">
        <v>2</v>
      </c>
    </row>
    <row r="112" spans="2:8" x14ac:dyDescent="0.2">
      <c r="B112" s="1">
        <v>110</v>
      </c>
      <c r="C112" s="38" t="s">
        <v>2538</v>
      </c>
      <c r="D112" s="1" t="s">
        <v>2577</v>
      </c>
      <c r="G112" s="38" t="s">
        <v>2570</v>
      </c>
      <c r="H112" s="1">
        <v>2</v>
      </c>
    </row>
    <row r="113" spans="2:8" x14ac:dyDescent="0.2">
      <c r="B113" s="1">
        <v>111</v>
      </c>
      <c r="C113" s="38" t="s">
        <v>2539</v>
      </c>
      <c r="D113" s="1" t="s">
        <v>2578</v>
      </c>
      <c r="G113" s="38" t="s">
        <v>2570</v>
      </c>
      <c r="H113" s="1">
        <v>1</v>
      </c>
    </row>
    <row r="114" spans="2:8" x14ac:dyDescent="0.2">
      <c r="B114" s="1">
        <v>112</v>
      </c>
      <c r="C114" s="38" t="s">
        <v>2540</v>
      </c>
      <c r="D114" s="1" t="s">
        <v>2579</v>
      </c>
      <c r="G114" s="38" t="s">
        <v>2570</v>
      </c>
      <c r="H114" s="1">
        <v>2</v>
      </c>
    </row>
    <row r="115" spans="2:8" x14ac:dyDescent="0.2">
      <c r="B115" s="1">
        <v>113</v>
      </c>
      <c r="C115" s="38" t="s">
        <v>2541</v>
      </c>
      <c r="D115" s="1" t="s">
        <v>2580</v>
      </c>
      <c r="G115" s="38" t="s">
        <v>2570</v>
      </c>
      <c r="H115" s="1">
        <v>3</v>
      </c>
    </row>
    <row r="116" spans="2:8" x14ac:dyDescent="0.2">
      <c r="B116" s="1">
        <v>114</v>
      </c>
      <c r="C116" s="38" t="s">
        <v>2542</v>
      </c>
      <c r="D116" s="1" t="s">
        <v>2470</v>
      </c>
      <c r="G116" s="38" t="s">
        <v>2570</v>
      </c>
      <c r="H116" s="1">
        <v>1</v>
      </c>
    </row>
    <row r="117" spans="2:8" x14ac:dyDescent="0.2">
      <c r="B117" s="1">
        <v>115</v>
      </c>
      <c r="C117" s="38" t="s">
        <v>2543</v>
      </c>
      <c r="D117" s="1" t="s">
        <v>2581</v>
      </c>
      <c r="G117" s="38" t="s">
        <v>2570</v>
      </c>
      <c r="H117" s="1">
        <v>2</v>
      </c>
    </row>
    <row r="118" spans="2:8" x14ac:dyDescent="0.2">
      <c r="B118" s="1">
        <v>116</v>
      </c>
      <c r="C118" s="38" t="s">
        <v>2544</v>
      </c>
      <c r="D118" s="1" t="s">
        <v>2582</v>
      </c>
      <c r="G118" s="38" t="s">
        <v>2570</v>
      </c>
      <c r="H118" s="1">
        <v>2</v>
      </c>
    </row>
    <row r="119" spans="2:8" x14ac:dyDescent="0.2">
      <c r="B119" s="1">
        <v>117</v>
      </c>
      <c r="C119" s="38" t="s">
        <v>2546</v>
      </c>
      <c r="D119" s="1" t="s">
        <v>2584</v>
      </c>
      <c r="G119" s="38" t="s">
        <v>2570</v>
      </c>
      <c r="H119" s="1">
        <v>2</v>
      </c>
    </row>
    <row r="120" spans="2:8" x14ac:dyDescent="0.2">
      <c r="B120" s="1">
        <v>118</v>
      </c>
      <c r="C120" s="38" t="s">
        <v>2545</v>
      </c>
      <c r="D120" s="1" t="s">
        <v>2583</v>
      </c>
      <c r="G120" s="38" t="s">
        <v>2570</v>
      </c>
      <c r="H120" s="1">
        <v>2</v>
      </c>
    </row>
    <row r="121" spans="2:8" x14ac:dyDescent="0.2">
      <c r="B121" s="1">
        <v>119</v>
      </c>
      <c r="C121" s="38" t="s">
        <v>2547</v>
      </c>
      <c r="D121" s="1" t="s">
        <v>2585</v>
      </c>
      <c r="G121" s="38" t="s">
        <v>2570</v>
      </c>
      <c r="H121" s="1">
        <v>2</v>
      </c>
    </row>
    <row r="122" spans="2:8" x14ac:dyDescent="0.2">
      <c r="B122" s="1">
        <v>120</v>
      </c>
      <c r="C122" s="38" t="s">
        <v>2548</v>
      </c>
      <c r="D122" s="1" t="s">
        <v>2586</v>
      </c>
      <c r="G122" s="38" t="s">
        <v>2570</v>
      </c>
      <c r="H122" s="1">
        <v>2</v>
      </c>
    </row>
    <row r="123" spans="2:8" x14ac:dyDescent="0.2">
      <c r="B123" s="1">
        <v>121</v>
      </c>
      <c r="C123" s="38" t="s">
        <v>2549</v>
      </c>
      <c r="D123" s="1" t="s">
        <v>2587</v>
      </c>
      <c r="G123" s="38" t="s">
        <v>2570</v>
      </c>
      <c r="H123" s="1">
        <v>2</v>
      </c>
    </row>
    <row r="124" spans="2:8" x14ac:dyDescent="0.2">
      <c r="B124" s="1">
        <v>122</v>
      </c>
      <c r="C124" s="38" t="s">
        <v>2550</v>
      </c>
      <c r="D124" s="1" t="s">
        <v>2471</v>
      </c>
      <c r="G124" s="38" t="s">
        <v>2570</v>
      </c>
      <c r="H124" s="1">
        <v>1</v>
      </c>
    </row>
    <row r="125" spans="2:8" x14ac:dyDescent="0.2">
      <c r="B125" s="1">
        <v>123</v>
      </c>
      <c r="C125" s="38" t="s">
        <v>2551</v>
      </c>
      <c r="D125" s="1" t="s">
        <v>2472</v>
      </c>
      <c r="G125" s="38" t="s">
        <v>2570</v>
      </c>
      <c r="H125" s="1">
        <v>2</v>
      </c>
    </row>
    <row r="126" spans="2:8" x14ac:dyDescent="0.2">
      <c r="B126" s="1">
        <v>124</v>
      </c>
      <c r="C126" s="38" t="s">
        <v>2552</v>
      </c>
      <c r="D126" s="1" t="s">
        <v>2473</v>
      </c>
      <c r="G126" s="38" t="s">
        <v>2570</v>
      </c>
      <c r="H126" s="1">
        <v>3</v>
      </c>
    </row>
    <row r="127" spans="2:8" x14ac:dyDescent="0.2">
      <c r="B127" s="1">
        <v>125</v>
      </c>
      <c r="C127" s="38" t="s">
        <v>2553</v>
      </c>
      <c r="D127" s="1" t="s">
        <v>2474</v>
      </c>
      <c r="G127" s="38" t="s">
        <v>2570</v>
      </c>
      <c r="H127" s="1">
        <v>1</v>
      </c>
    </row>
    <row r="128" spans="2:8" x14ac:dyDescent="0.2">
      <c r="B128" s="1">
        <v>126</v>
      </c>
      <c r="C128" s="38" t="s">
        <v>2554</v>
      </c>
      <c r="D128" s="1" t="s">
        <v>2475</v>
      </c>
      <c r="G128" s="38" t="s">
        <v>2570</v>
      </c>
      <c r="H128" s="1">
        <v>2</v>
      </c>
    </row>
    <row r="129" spans="2:8" x14ac:dyDescent="0.2">
      <c r="B129" s="1">
        <v>127</v>
      </c>
      <c r="C129" s="38" t="s">
        <v>2555</v>
      </c>
      <c r="D129" s="1" t="s">
        <v>2476</v>
      </c>
      <c r="G129" s="38" t="s">
        <v>2570</v>
      </c>
      <c r="H129" s="1">
        <v>3</v>
      </c>
    </row>
    <row r="130" spans="2:8" x14ac:dyDescent="0.2">
      <c r="B130" s="1">
        <v>128</v>
      </c>
      <c r="C130" s="38" t="s">
        <v>2556</v>
      </c>
      <c r="D130" s="1" t="s">
        <v>2477</v>
      </c>
      <c r="G130" s="38" t="s">
        <v>2570</v>
      </c>
      <c r="H130" s="1">
        <v>1</v>
      </c>
    </row>
    <row r="131" spans="2:8" x14ac:dyDescent="0.2">
      <c r="B131" s="1">
        <v>129</v>
      </c>
      <c r="C131" s="38" t="s">
        <v>2557</v>
      </c>
      <c r="D131" s="1" t="s">
        <v>2478</v>
      </c>
      <c r="G131" s="38" t="s">
        <v>2570</v>
      </c>
      <c r="H131" s="1">
        <v>2</v>
      </c>
    </row>
    <row r="132" spans="2:8" x14ac:dyDescent="0.2">
      <c r="B132" s="1">
        <v>130</v>
      </c>
      <c r="C132" s="38" t="s">
        <v>2558</v>
      </c>
      <c r="D132" s="1" t="s">
        <v>2479</v>
      </c>
      <c r="G132" s="38" t="s">
        <v>2570</v>
      </c>
      <c r="H132" s="1">
        <v>3</v>
      </c>
    </row>
    <row r="133" spans="2:8" x14ac:dyDescent="0.2">
      <c r="B133" s="1">
        <v>131</v>
      </c>
      <c r="C133" s="38" t="s">
        <v>2559</v>
      </c>
      <c r="D133" s="1" t="s">
        <v>2480</v>
      </c>
      <c r="G133" s="38" t="s">
        <v>2570</v>
      </c>
      <c r="H133" s="1">
        <v>1</v>
      </c>
    </row>
    <row r="134" spans="2:8" x14ac:dyDescent="0.2">
      <c r="B134" s="1">
        <v>132</v>
      </c>
      <c r="C134" s="38" t="s">
        <v>2560</v>
      </c>
      <c r="D134" s="1" t="s">
        <v>2481</v>
      </c>
      <c r="G134" s="38" t="s">
        <v>2570</v>
      </c>
      <c r="H134" s="1">
        <v>2</v>
      </c>
    </row>
    <row r="135" spans="2:8" x14ac:dyDescent="0.2">
      <c r="B135" s="1">
        <v>133</v>
      </c>
      <c r="C135" s="38" t="s">
        <v>2588</v>
      </c>
      <c r="D135" s="1" t="s">
        <v>2482</v>
      </c>
      <c r="G135" s="38" t="s">
        <v>2570</v>
      </c>
      <c r="H135" s="1">
        <v>3</v>
      </c>
    </row>
    <row r="136" spans="2:8" x14ac:dyDescent="0.2">
      <c r="B136" s="1">
        <v>134</v>
      </c>
      <c r="C136" s="38" t="s">
        <v>2561</v>
      </c>
      <c r="D136" s="1" t="s">
        <v>2483</v>
      </c>
      <c r="G136" s="38" t="s">
        <v>2570</v>
      </c>
      <c r="H136" s="1">
        <v>2</v>
      </c>
    </row>
    <row r="137" spans="2:8" x14ac:dyDescent="0.2">
      <c r="B137" s="1">
        <v>135</v>
      </c>
      <c r="C137" s="38" t="s">
        <v>2562</v>
      </c>
      <c r="D137" s="1" t="s">
        <v>2484</v>
      </c>
      <c r="G137" s="38" t="s">
        <v>2570</v>
      </c>
      <c r="H137" s="1">
        <v>2</v>
      </c>
    </row>
    <row r="138" spans="2:8" x14ac:dyDescent="0.2">
      <c r="B138" s="1">
        <v>136</v>
      </c>
      <c r="C138" s="38" t="s">
        <v>2563</v>
      </c>
      <c r="D138" s="1" t="s">
        <v>2485</v>
      </c>
      <c r="G138" s="38" t="s">
        <v>2570</v>
      </c>
      <c r="H138" s="1">
        <v>3</v>
      </c>
    </row>
    <row r="139" spans="2:8" x14ac:dyDescent="0.2">
      <c r="B139" s="1">
        <v>137</v>
      </c>
      <c r="C139" s="38" t="s">
        <v>2564</v>
      </c>
      <c r="D139" s="1" t="s">
        <v>2486</v>
      </c>
      <c r="G139" s="38" t="s">
        <v>2570</v>
      </c>
      <c r="H139" s="1">
        <v>1</v>
      </c>
    </row>
    <row r="140" spans="2:8" x14ac:dyDescent="0.2">
      <c r="B140" s="1">
        <v>138</v>
      </c>
      <c r="C140" s="38" t="s">
        <v>2565</v>
      </c>
      <c r="D140" s="1" t="s">
        <v>2487</v>
      </c>
      <c r="G140" s="38" t="s">
        <v>2570</v>
      </c>
      <c r="H140" s="1">
        <v>2</v>
      </c>
    </row>
    <row r="141" spans="2:8" x14ac:dyDescent="0.2">
      <c r="B141" s="1">
        <v>139</v>
      </c>
      <c r="C141" s="38" t="s">
        <v>2566</v>
      </c>
      <c r="D141" s="1" t="s">
        <v>2488</v>
      </c>
      <c r="G141" s="38" t="s">
        <v>2570</v>
      </c>
      <c r="H141" s="1">
        <v>3</v>
      </c>
    </row>
    <row r="142" spans="2:8" x14ac:dyDescent="0.2">
      <c r="B142" s="1">
        <v>140</v>
      </c>
      <c r="C142" s="38" t="s">
        <v>2567</v>
      </c>
      <c r="D142" s="1" t="s">
        <v>2489</v>
      </c>
      <c r="G142" s="38" t="s">
        <v>2570</v>
      </c>
      <c r="H142" s="1">
        <v>1</v>
      </c>
    </row>
    <row r="143" spans="2:8" x14ac:dyDescent="0.2">
      <c r="B143" s="1">
        <v>141</v>
      </c>
      <c r="C143" s="38" t="s">
        <v>2568</v>
      </c>
      <c r="D143" s="1" t="s">
        <v>2490</v>
      </c>
      <c r="G143" s="38" t="s">
        <v>2570</v>
      </c>
      <c r="H143" s="1">
        <v>2</v>
      </c>
    </row>
    <row r="144" spans="2:8" x14ac:dyDescent="0.2">
      <c r="B144" s="1">
        <v>142</v>
      </c>
      <c r="C144" s="38" t="s">
        <v>2569</v>
      </c>
      <c r="D144" s="1" t="s">
        <v>2491</v>
      </c>
      <c r="G144" s="38" t="s">
        <v>2570</v>
      </c>
      <c r="H144" s="1">
        <v>3</v>
      </c>
    </row>
    <row r="145" spans="2:8" x14ac:dyDescent="0.2">
      <c r="B145" s="1">
        <v>143</v>
      </c>
      <c r="C145" s="38" t="s">
        <v>2589</v>
      </c>
      <c r="D145" s="1" t="s">
        <v>2492</v>
      </c>
      <c r="G145" s="38" t="s">
        <v>2570</v>
      </c>
      <c r="H145" s="1">
        <v>1</v>
      </c>
    </row>
    <row r="146" spans="2:8" x14ac:dyDescent="0.2">
      <c r="B146" s="1">
        <v>144</v>
      </c>
      <c r="C146" s="38" t="s">
        <v>2590</v>
      </c>
      <c r="D146" s="1" t="s">
        <v>2493</v>
      </c>
      <c r="G146" s="38" t="s">
        <v>2570</v>
      </c>
      <c r="H146" s="1">
        <v>2</v>
      </c>
    </row>
    <row r="147" spans="2:8" x14ac:dyDescent="0.2">
      <c r="B147" s="1">
        <v>145</v>
      </c>
      <c r="C147" s="38" t="s">
        <v>2591</v>
      </c>
      <c r="D147" s="1" t="s">
        <v>2494</v>
      </c>
      <c r="G147" s="38" t="s">
        <v>2570</v>
      </c>
      <c r="H147" s="1">
        <v>3</v>
      </c>
    </row>
    <row r="148" spans="2:8" x14ac:dyDescent="0.2">
      <c r="B148" s="1">
        <v>146</v>
      </c>
      <c r="C148" s="38" t="s">
        <v>2592</v>
      </c>
      <c r="D148" s="1" t="s">
        <v>2495</v>
      </c>
      <c r="G148" s="38" t="s">
        <v>2620</v>
      </c>
      <c r="H148" s="1">
        <v>1</v>
      </c>
    </row>
    <row r="149" spans="2:8" x14ac:dyDescent="0.2">
      <c r="B149" s="1">
        <v>147</v>
      </c>
      <c r="C149" s="38" t="s">
        <v>2593</v>
      </c>
      <c r="D149" s="1" t="s">
        <v>2496</v>
      </c>
      <c r="G149" s="38" t="s">
        <v>2620</v>
      </c>
      <c r="H149" s="1">
        <v>2</v>
      </c>
    </row>
    <row r="150" spans="2:8" x14ac:dyDescent="0.2">
      <c r="B150" s="1">
        <v>148</v>
      </c>
      <c r="C150" s="38" t="s">
        <v>2594</v>
      </c>
      <c r="D150" s="1" t="s">
        <v>2497</v>
      </c>
      <c r="G150" s="38" t="s">
        <v>2620</v>
      </c>
      <c r="H150" s="1">
        <v>2</v>
      </c>
    </row>
    <row r="151" spans="2:8" x14ac:dyDescent="0.2">
      <c r="B151" s="1">
        <v>149</v>
      </c>
      <c r="C151" s="38" t="s">
        <v>2619</v>
      </c>
      <c r="D151" s="1" t="s">
        <v>2498</v>
      </c>
      <c r="G151" s="38" t="s">
        <v>2620</v>
      </c>
      <c r="H151" s="1">
        <v>2</v>
      </c>
    </row>
    <row r="152" spans="2:8" x14ac:dyDescent="0.2">
      <c r="B152" s="1">
        <v>150</v>
      </c>
      <c r="C152" s="38" t="s">
        <v>2595</v>
      </c>
      <c r="D152" s="1" t="s">
        <v>2521</v>
      </c>
      <c r="G152" s="38" t="s">
        <v>2620</v>
      </c>
      <c r="H152" s="1">
        <v>2</v>
      </c>
    </row>
    <row r="153" spans="2:8" x14ac:dyDescent="0.2">
      <c r="B153" s="1">
        <v>151</v>
      </c>
      <c r="C153" s="38" t="s">
        <v>2596</v>
      </c>
      <c r="D153" s="1" t="s">
        <v>2522</v>
      </c>
      <c r="G153" s="38" t="s">
        <v>2620</v>
      </c>
      <c r="H153" s="1">
        <v>2</v>
      </c>
    </row>
    <row r="154" spans="2:8" x14ac:dyDescent="0.2">
      <c r="B154" s="1">
        <v>152</v>
      </c>
      <c r="C154" s="38" t="s">
        <v>2597</v>
      </c>
      <c r="D154" s="1" t="s">
        <v>2499</v>
      </c>
      <c r="G154" s="38" t="s">
        <v>2620</v>
      </c>
      <c r="H154" s="1">
        <v>1</v>
      </c>
    </row>
    <row r="155" spans="2:8" x14ac:dyDescent="0.2">
      <c r="B155" s="1">
        <v>153</v>
      </c>
      <c r="C155" s="38" t="s">
        <v>2598</v>
      </c>
      <c r="D155" s="1" t="s">
        <v>2500</v>
      </c>
      <c r="G155" s="38" t="s">
        <v>2620</v>
      </c>
      <c r="H155" s="1">
        <v>2</v>
      </c>
    </row>
    <row r="156" spans="2:8" x14ac:dyDescent="0.2">
      <c r="B156" s="1">
        <v>154</v>
      </c>
      <c r="C156" s="38" t="s">
        <v>2599</v>
      </c>
      <c r="D156" s="1" t="s">
        <v>2501</v>
      </c>
      <c r="G156" s="38" t="s">
        <v>2620</v>
      </c>
      <c r="H156" s="1">
        <v>2</v>
      </c>
    </row>
    <row r="157" spans="2:8" x14ac:dyDescent="0.2">
      <c r="B157" s="1">
        <v>155</v>
      </c>
      <c r="C157" s="38" t="s">
        <v>2600</v>
      </c>
      <c r="D157" s="1" t="s">
        <v>2502</v>
      </c>
      <c r="G157" s="38" t="s">
        <v>2620</v>
      </c>
      <c r="H157" s="1">
        <v>1</v>
      </c>
    </row>
    <row r="158" spans="2:8" x14ac:dyDescent="0.2">
      <c r="B158" s="1">
        <v>156</v>
      </c>
      <c r="C158" s="38" t="s">
        <v>2601</v>
      </c>
      <c r="D158" s="1" t="s">
        <v>2503</v>
      </c>
      <c r="G158" s="38" t="s">
        <v>2620</v>
      </c>
      <c r="H158" s="1">
        <v>2</v>
      </c>
    </row>
    <row r="159" spans="2:8" x14ac:dyDescent="0.2">
      <c r="B159" s="1">
        <v>157</v>
      </c>
      <c r="C159" s="38" t="s">
        <v>2602</v>
      </c>
      <c r="D159" s="1" t="s">
        <v>2504</v>
      </c>
      <c r="G159" s="38" t="s">
        <v>2620</v>
      </c>
      <c r="H159" s="1">
        <v>3</v>
      </c>
    </row>
    <row r="160" spans="2:8" x14ac:dyDescent="0.2">
      <c r="B160" s="1">
        <v>158</v>
      </c>
      <c r="C160" s="38" t="s">
        <v>2603</v>
      </c>
      <c r="D160" s="1" t="s">
        <v>2505</v>
      </c>
      <c r="G160" s="38" t="s">
        <v>2620</v>
      </c>
      <c r="H160" s="1">
        <v>1</v>
      </c>
    </row>
    <row r="161" spans="2:8" x14ac:dyDescent="0.2">
      <c r="B161" s="1">
        <v>159</v>
      </c>
      <c r="C161" s="38" t="s">
        <v>2604</v>
      </c>
      <c r="D161" s="1" t="s">
        <v>2506</v>
      </c>
      <c r="G161" s="38" t="s">
        <v>2620</v>
      </c>
      <c r="H161" s="1">
        <v>2</v>
      </c>
    </row>
    <row r="162" spans="2:8" x14ac:dyDescent="0.2">
      <c r="B162" s="1">
        <v>160</v>
      </c>
      <c r="C162" s="38" t="s">
        <v>2605</v>
      </c>
      <c r="D162" s="1" t="s">
        <v>2507</v>
      </c>
      <c r="G162" s="38" t="s">
        <v>2620</v>
      </c>
      <c r="H162" s="1">
        <v>2</v>
      </c>
    </row>
    <row r="163" spans="2:8" x14ac:dyDescent="0.2">
      <c r="B163" s="1">
        <v>161</v>
      </c>
      <c r="C163" s="38" t="s">
        <v>2606</v>
      </c>
      <c r="D163" s="1" t="s">
        <v>2508</v>
      </c>
      <c r="G163" s="38" t="s">
        <v>2620</v>
      </c>
      <c r="H163" s="1">
        <v>2</v>
      </c>
    </row>
    <row r="164" spans="2:8" x14ac:dyDescent="0.2">
      <c r="B164" s="1">
        <v>162</v>
      </c>
      <c r="C164" s="38" t="s">
        <v>2607</v>
      </c>
      <c r="D164" s="1" t="s">
        <v>2509</v>
      </c>
      <c r="G164" s="38" t="s">
        <v>2620</v>
      </c>
      <c r="H164" s="1">
        <v>3</v>
      </c>
    </row>
    <row r="165" spans="2:8" x14ac:dyDescent="0.2">
      <c r="B165" s="1">
        <v>163</v>
      </c>
      <c r="C165" s="38" t="s">
        <v>2608</v>
      </c>
      <c r="D165" s="1" t="s">
        <v>2510</v>
      </c>
      <c r="G165" s="38" t="s">
        <v>2620</v>
      </c>
      <c r="H165" s="1">
        <v>3</v>
      </c>
    </row>
    <row r="166" spans="2:8" x14ac:dyDescent="0.2">
      <c r="B166" s="1">
        <v>164</v>
      </c>
      <c r="C166" s="38" t="s">
        <v>2609</v>
      </c>
      <c r="D166" s="1" t="s">
        <v>2511</v>
      </c>
      <c r="G166" s="38" t="s">
        <v>2620</v>
      </c>
      <c r="H166" s="1">
        <v>2</v>
      </c>
    </row>
    <row r="167" spans="2:8" x14ac:dyDescent="0.2">
      <c r="B167" s="1">
        <v>165</v>
      </c>
      <c r="C167" s="38" t="s">
        <v>2610</v>
      </c>
      <c r="D167" s="1" t="s">
        <v>2512</v>
      </c>
      <c r="G167" s="38" t="s">
        <v>2620</v>
      </c>
      <c r="H167" s="1">
        <v>2</v>
      </c>
    </row>
    <row r="168" spans="2:8" x14ac:dyDescent="0.2">
      <c r="B168" s="1">
        <v>166</v>
      </c>
      <c r="C168" s="38" t="s">
        <v>2611</v>
      </c>
      <c r="D168" s="1" t="s">
        <v>2513</v>
      </c>
      <c r="G168" s="38" t="s">
        <v>2620</v>
      </c>
      <c r="H168" s="1">
        <v>3</v>
      </c>
    </row>
    <row r="169" spans="2:8" x14ac:dyDescent="0.2">
      <c r="B169" s="1">
        <v>167</v>
      </c>
      <c r="C169" s="38" t="s">
        <v>2612</v>
      </c>
      <c r="D169" s="1" t="s">
        <v>2514</v>
      </c>
      <c r="G169" s="38" t="s">
        <v>2620</v>
      </c>
      <c r="H169" s="1">
        <v>2</v>
      </c>
    </row>
    <row r="170" spans="2:8" x14ac:dyDescent="0.2">
      <c r="B170" s="1">
        <v>168</v>
      </c>
      <c r="C170" s="38" t="s">
        <v>2613</v>
      </c>
      <c r="D170" s="1" t="s">
        <v>2515</v>
      </c>
      <c r="G170" s="38" t="s">
        <v>2620</v>
      </c>
      <c r="H170" s="1">
        <v>1</v>
      </c>
    </row>
    <row r="171" spans="2:8" x14ac:dyDescent="0.2">
      <c r="B171" s="1">
        <v>169</v>
      </c>
      <c r="C171" s="38" t="s">
        <v>2614</v>
      </c>
      <c r="D171" s="1" t="s">
        <v>2516</v>
      </c>
      <c r="G171" s="38" t="s">
        <v>2620</v>
      </c>
      <c r="H171" s="1">
        <v>2</v>
      </c>
    </row>
    <row r="172" spans="2:8" x14ac:dyDescent="0.2">
      <c r="B172" s="1">
        <v>170</v>
      </c>
      <c r="C172" s="38" t="s">
        <v>2615</v>
      </c>
      <c r="D172" s="1" t="s">
        <v>2517</v>
      </c>
      <c r="G172" s="38" t="s">
        <v>2620</v>
      </c>
      <c r="H172" s="1">
        <v>1</v>
      </c>
    </row>
    <row r="173" spans="2:8" x14ac:dyDescent="0.2">
      <c r="B173" s="1">
        <v>171</v>
      </c>
      <c r="C173" s="38" t="s">
        <v>2616</v>
      </c>
      <c r="D173" s="1" t="s">
        <v>2518</v>
      </c>
      <c r="G173" s="38" t="s">
        <v>2620</v>
      </c>
      <c r="H173" s="1">
        <v>2</v>
      </c>
    </row>
    <row r="174" spans="2:8" x14ac:dyDescent="0.2">
      <c r="B174" s="1">
        <v>172</v>
      </c>
      <c r="C174" s="38" t="s">
        <v>2617</v>
      </c>
      <c r="D174" s="1" t="s">
        <v>2519</v>
      </c>
      <c r="G174" s="38" t="s">
        <v>2620</v>
      </c>
      <c r="H174" s="1">
        <v>2</v>
      </c>
    </row>
    <row r="175" spans="2:8" x14ac:dyDescent="0.2">
      <c r="B175" s="1">
        <v>173</v>
      </c>
      <c r="C175" s="38" t="s">
        <v>2618</v>
      </c>
      <c r="D175" s="1" t="s">
        <v>2520</v>
      </c>
      <c r="G175" s="38" t="s">
        <v>2620</v>
      </c>
      <c r="H175" s="1">
        <v>2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U192"/>
  <sheetViews>
    <sheetView tabSelected="1" workbookViewId="0">
      <selection activeCell="K12" sqref="K12"/>
    </sheetView>
  </sheetViews>
  <sheetFormatPr defaultRowHeight="12.75" x14ac:dyDescent="0.2"/>
  <cols>
    <col min="1" max="2" width="9" style="1"/>
    <col min="3" max="3" width="12.5" style="1" customWidth="1"/>
    <col min="4" max="4" width="29.875" style="1" customWidth="1"/>
    <col min="5" max="6" width="9" style="1"/>
    <col min="7" max="7" width="10.75" style="1" customWidth="1"/>
    <col min="8" max="11" width="10" style="1" customWidth="1"/>
    <col min="12" max="16384" width="9" style="1"/>
  </cols>
  <sheetData>
    <row r="2" spans="2:21" x14ac:dyDescent="0.2">
      <c r="B2" s="143" t="s">
        <v>3227</v>
      </c>
      <c r="C2" s="144" t="s">
        <v>2624</v>
      </c>
      <c r="D2" s="144" t="s">
        <v>2659</v>
      </c>
      <c r="E2" s="144" t="s">
        <v>2627</v>
      </c>
      <c r="F2" s="144" t="s">
        <v>3150</v>
      </c>
      <c r="G2" s="144" t="s">
        <v>2893</v>
      </c>
      <c r="H2" s="144" t="s">
        <v>3131</v>
      </c>
      <c r="I2" s="144" t="s">
        <v>3187</v>
      </c>
      <c r="J2" s="144" t="s">
        <v>3226</v>
      </c>
      <c r="K2" s="38">
        <f>COUNTIF((H$3:H$192),"=1")</f>
        <v>18</v>
      </c>
      <c r="L2" s="38" t="s">
        <v>2625</v>
      </c>
      <c r="M2" s="38" t="s">
        <v>2981</v>
      </c>
      <c r="N2" s="38" t="s">
        <v>3064</v>
      </c>
      <c r="O2" s="38" t="s">
        <v>2626</v>
      </c>
    </row>
    <row r="3" spans="2:21" x14ac:dyDescent="0.2">
      <c r="B3" s="73">
        <v>1</v>
      </c>
      <c r="C3" s="72" t="s">
        <v>2628</v>
      </c>
      <c r="D3" s="72" t="s">
        <v>2660</v>
      </c>
      <c r="E3" s="73" t="s">
        <v>3005</v>
      </c>
      <c r="F3" s="72" t="s">
        <v>3151</v>
      </c>
      <c r="G3" s="73">
        <v>1</v>
      </c>
      <c r="H3" s="73">
        <f>IF(G3=1,1,IF(OR(G3=2,G3=3),2,IF(OR(G3=4,G3=5),3,IF(OR(G3=6,G3=7,G3=8),4))))</f>
        <v>1</v>
      </c>
      <c r="I3" s="73">
        <f t="shared" ref="I3:I34" si="0">VLOOKUP(G3,per,2,FALSE)</f>
        <v>512</v>
      </c>
      <c r="J3" s="73">
        <f>G3^3*1.5</f>
        <v>1.5</v>
      </c>
      <c r="K3" s="38">
        <f>COUNTIF((H$3:H$192),"=2")</f>
        <v>102</v>
      </c>
      <c r="O3" s="38" t="s">
        <v>2636</v>
      </c>
    </row>
    <row r="4" spans="2:21" x14ac:dyDescent="0.2">
      <c r="B4" s="73">
        <v>2</v>
      </c>
      <c r="C4" s="72" t="s">
        <v>2629</v>
      </c>
      <c r="D4" s="72" t="s">
        <v>2661</v>
      </c>
      <c r="E4" s="73" t="s">
        <v>3006</v>
      </c>
      <c r="F4" s="72" t="s">
        <v>3151</v>
      </c>
      <c r="G4" s="73">
        <v>2</v>
      </c>
      <c r="H4" s="73">
        <f t="shared" ref="H4:H67" si="1">IF(G4=1,1,IF(OR(G4=2,G4=3),2,IF(OR(G4=4,G4=5),3,IF(OR(G4=6,G4=7,G4=8),4))))</f>
        <v>2</v>
      </c>
      <c r="I4" s="73">
        <f t="shared" si="0"/>
        <v>343</v>
      </c>
      <c r="J4" s="73">
        <f t="shared" ref="J4:J67" si="2">G4^3*1.5</f>
        <v>12</v>
      </c>
      <c r="K4" s="38">
        <f>COUNTIF((H$3:H$192),"=3")</f>
        <v>46</v>
      </c>
      <c r="O4" s="38" t="s">
        <v>2636</v>
      </c>
      <c r="Q4" s="73" t="s">
        <v>3132</v>
      </c>
      <c r="R4" s="73" t="s">
        <v>3130</v>
      </c>
    </row>
    <row r="5" spans="2:21" x14ac:dyDescent="0.2">
      <c r="B5" s="73">
        <v>3</v>
      </c>
      <c r="C5" s="72" t="s">
        <v>2630</v>
      </c>
      <c r="D5" s="72" t="s">
        <v>2662</v>
      </c>
      <c r="E5" s="73" t="s">
        <v>3004</v>
      </c>
      <c r="F5" s="72" t="s">
        <v>3151</v>
      </c>
      <c r="G5" s="73">
        <v>3</v>
      </c>
      <c r="H5" s="73">
        <f t="shared" si="1"/>
        <v>2</v>
      </c>
      <c r="I5" s="73">
        <f t="shared" si="0"/>
        <v>216</v>
      </c>
      <c r="J5" s="73">
        <f t="shared" si="2"/>
        <v>40.5</v>
      </c>
      <c r="K5" s="38">
        <f>COUNTIF((H$3:H$192),"=4")</f>
        <v>24</v>
      </c>
      <c r="O5" s="38" t="s">
        <v>2636</v>
      </c>
      <c r="Q5" s="73">
        <v>1</v>
      </c>
      <c r="R5" s="73">
        <f>(9-Q5)^3</f>
        <v>512</v>
      </c>
      <c r="S5" s="141">
        <f>R5/SUM(R$5:R$12)</f>
        <v>0.39506172839506171</v>
      </c>
    </row>
    <row r="6" spans="2:21" x14ac:dyDescent="0.2">
      <c r="B6" s="73">
        <v>4</v>
      </c>
      <c r="C6" s="72" t="s">
        <v>2631</v>
      </c>
      <c r="D6" s="72" t="s">
        <v>2663</v>
      </c>
      <c r="E6" s="73" t="s">
        <v>3006</v>
      </c>
      <c r="F6" s="72" t="s">
        <v>3151</v>
      </c>
      <c r="G6" s="73">
        <v>4</v>
      </c>
      <c r="H6" s="73">
        <f t="shared" si="1"/>
        <v>3</v>
      </c>
      <c r="I6" s="73">
        <f t="shared" si="0"/>
        <v>125</v>
      </c>
      <c r="J6" s="73">
        <f t="shared" si="2"/>
        <v>96</v>
      </c>
      <c r="O6" s="38" t="s">
        <v>2636</v>
      </c>
      <c r="Q6" s="73">
        <v>2</v>
      </c>
      <c r="R6" s="73">
        <f t="shared" ref="R6:R12" si="3">(9-Q6)^3</f>
        <v>343</v>
      </c>
      <c r="S6" s="141">
        <f t="shared" ref="S6:S12" si="4">R6/SUM(R$5:R$12)</f>
        <v>0.2646604938271605</v>
      </c>
    </row>
    <row r="7" spans="2:21" x14ac:dyDescent="0.2">
      <c r="B7" s="73">
        <v>5</v>
      </c>
      <c r="C7" s="72" t="s">
        <v>2632</v>
      </c>
      <c r="D7" s="72" t="s">
        <v>2664</v>
      </c>
      <c r="E7" s="73" t="s">
        <v>3007</v>
      </c>
      <c r="F7" s="72" t="s">
        <v>3152</v>
      </c>
      <c r="G7" s="73">
        <v>1</v>
      </c>
      <c r="H7" s="73">
        <f t="shared" si="1"/>
        <v>1</v>
      </c>
      <c r="I7" s="73">
        <f t="shared" si="0"/>
        <v>512</v>
      </c>
      <c r="J7" s="73">
        <f t="shared" si="2"/>
        <v>1.5</v>
      </c>
      <c r="O7" s="38" t="s">
        <v>2637</v>
      </c>
      <c r="Q7" s="73">
        <v>3</v>
      </c>
      <c r="R7" s="73">
        <f t="shared" si="3"/>
        <v>216</v>
      </c>
      <c r="S7" s="141">
        <f t="shared" si="4"/>
        <v>0.16666666666666666</v>
      </c>
    </row>
    <row r="8" spans="2:21" x14ac:dyDescent="0.2">
      <c r="B8" s="73">
        <v>6</v>
      </c>
      <c r="C8" s="72" t="s">
        <v>2633</v>
      </c>
      <c r="D8" s="72" t="s">
        <v>2665</v>
      </c>
      <c r="E8" s="73" t="s">
        <v>3007</v>
      </c>
      <c r="F8" s="72" t="s">
        <v>3153</v>
      </c>
      <c r="G8" s="73">
        <v>2</v>
      </c>
      <c r="H8" s="73">
        <f t="shared" si="1"/>
        <v>2</v>
      </c>
      <c r="I8" s="73">
        <f t="shared" si="0"/>
        <v>343</v>
      </c>
      <c r="J8" s="73">
        <f t="shared" si="2"/>
        <v>12</v>
      </c>
      <c r="O8" s="38" t="s">
        <v>2637</v>
      </c>
      <c r="Q8" s="73">
        <v>4</v>
      </c>
      <c r="R8" s="73">
        <f t="shared" si="3"/>
        <v>125</v>
      </c>
      <c r="S8" s="141">
        <f t="shared" si="4"/>
        <v>9.6450617283950615E-2</v>
      </c>
    </row>
    <row r="9" spans="2:21" x14ac:dyDescent="0.2">
      <c r="B9" s="73">
        <v>7</v>
      </c>
      <c r="C9" s="72" t="s">
        <v>2634</v>
      </c>
      <c r="D9" s="72" t="s">
        <v>2666</v>
      </c>
      <c r="E9" s="73" t="s">
        <v>3007</v>
      </c>
      <c r="F9" s="72" t="s">
        <v>3153</v>
      </c>
      <c r="G9" s="73">
        <v>3</v>
      </c>
      <c r="H9" s="73">
        <f t="shared" si="1"/>
        <v>2</v>
      </c>
      <c r="I9" s="73">
        <f t="shared" si="0"/>
        <v>216</v>
      </c>
      <c r="J9" s="73">
        <f t="shared" si="2"/>
        <v>40.5</v>
      </c>
      <c r="O9" s="38" t="s">
        <v>2637</v>
      </c>
      <c r="Q9" s="73">
        <v>5</v>
      </c>
      <c r="R9" s="73">
        <f t="shared" si="3"/>
        <v>64</v>
      </c>
      <c r="S9" s="141">
        <f t="shared" si="4"/>
        <v>4.9382716049382713E-2</v>
      </c>
      <c r="U9" s="141"/>
    </row>
    <row r="10" spans="2:21" x14ac:dyDescent="0.2">
      <c r="B10" s="73">
        <v>8</v>
      </c>
      <c r="C10" s="72" t="s">
        <v>2635</v>
      </c>
      <c r="D10" s="72" t="s">
        <v>2667</v>
      </c>
      <c r="E10" s="73" t="s">
        <v>3007</v>
      </c>
      <c r="F10" s="72" t="s">
        <v>3154</v>
      </c>
      <c r="G10" s="73">
        <v>4</v>
      </c>
      <c r="H10" s="73">
        <f t="shared" si="1"/>
        <v>3</v>
      </c>
      <c r="I10" s="73">
        <f t="shared" si="0"/>
        <v>125</v>
      </c>
      <c r="J10" s="73">
        <f t="shared" si="2"/>
        <v>96</v>
      </c>
      <c r="O10" s="38" t="s">
        <v>2637</v>
      </c>
      <c r="Q10" s="73">
        <v>6</v>
      </c>
      <c r="R10" s="73">
        <f t="shared" si="3"/>
        <v>27</v>
      </c>
      <c r="S10" s="141">
        <f t="shared" si="4"/>
        <v>2.0833333333333332E-2</v>
      </c>
      <c r="U10" s="141"/>
    </row>
    <row r="11" spans="2:21" x14ac:dyDescent="0.2">
      <c r="B11" s="73">
        <v>9</v>
      </c>
      <c r="C11" s="72" t="s">
        <v>2638</v>
      </c>
      <c r="D11" s="72" t="s">
        <v>2668</v>
      </c>
      <c r="E11" s="73" t="s">
        <v>3007</v>
      </c>
      <c r="F11" s="72" t="s">
        <v>3155</v>
      </c>
      <c r="G11" s="73">
        <v>1</v>
      </c>
      <c r="H11" s="73">
        <f t="shared" si="1"/>
        <v>1</v>
      </c>
      <c r="I11" s="73">
        <f t="shared" si="0"/>
        <v>512</v>
      </c>
      <c r="J11" s="73">
        <f t="shared" si="2"/>
        <v>1.5</v>
      </c>
      <c r="O11" s="38" t="s">
        <v>2644</v>
      </c>
      <c r="Q11" s="73">
        <v>7</v>
      </c>
      <c r="R11" s="73">
        <f t="shared" si="3"/>
        <v>8</v>
      </c>
      <c r="S11" s="141">
        <f t="shared" si="4"/>
        <v>6.1728395061728392E-3</v>
      </c>
      <c r="U11" s="141"/>
    </row>
    <row r="12" spans="2:21" x14ac:dyDescent="0.2">
      <c r="B12" s="73">
        <v>10</v>
      </c>
      <c r="C12" s="72" t="s">
        <v>2639</v>
      </c>
      <c r="D12" s="72" t="s">
        <v>2669</v>
      </c>
      <c r="E12" s="73" t="s">
        <v>3007</v>
      </c>
      <c r="F12" s="72" t="s">
        <v>3156</v>
      </c>
      <c r="G12" s="73">
        <v>2</v>
      </c>
      <c r="H12" s="73">
        <f t="shared" si="1"/>
        <v>2</v>
      </c>
      <c r="I12" s="73">
        <f t="shared" si="0"/>
        <v>343</v>
      </c>
      <c r="J12" s="73">
        <f t="shared" si="2"/>
        <v>12</v>
      </c>
      <c r="O12" s="38" t="s">
        <v>2645</v>
      </c>
      <c r="Q12" s="73">
        <v>8</v>
      </c>
      <c r="R12" s="73">
        <f t="shared" si="3"/>
        <v>1</v>
      </c>
      <c r="S12" s="141">
        <f t="shared" si="4"/>
        <v>7.716049382716049E-4</v>
      </c>
      <c r="U12" s="141"/>
    </row>
    <row r="13" spans="2:21" x14ac:dyDescent="0.2">
      <c r="B13" s="73">
        <v>11</v>
      </c>
      <c r="C13" s="72" t="s">
        <v>2640</v>
      </c>
      <c r="D13" s="72" t="s">
        <v>2670</v>
      </c>
      <c r="E13" s="73" t="s">
        <v>3007</v>
      </c>
      <c r="F13" s="72" t="s">
        <v>3156</v>
      </c>
      <c r="G13" s="73">
        <v>3</v>
      </c>
      <c r="H13" s="73">
        <f t="shared" si="1"/>
        <v>2</v>
      </c>
      <c r="I13" s="73">
        <f t="shared" si="0"/>
        <v>216</v>
      </c>
      <c r="J13" s="73">
        <f t="shared" si="2"/>
        <v>40.5</v>
      </c>
      <c r="O13" s="38" t="s">
        <v>2644</v>
      </c>
    </row>
    <row r="14" spans="2:21" x14ac:dyDescent="0.2">
      <c r="B14" s="73">
        <v>12</v>
      </c>
      <c r="C14" s="72" t="s">
        <v>2641</v>
      </c>
      <c r="D14" s="72" t="s">
        <v>2671</v>
      </c>
      <c r="E14" s="73" t="s">
        <v>3007</v>
      </c>
      <c r="F14" s="72" t="s">
        <v>3157</v>
      </c>
      <c r="G14" s="73">
        <v>4</v>
      </c>
      <c r="H14" s="73">
        <f t="shared" si="1"/>
        <v>3</v>
      </c>
      <c r="I14" s="73">
        <f t="shared" si="0"/>
        <v>125</v>
      </c>
      <c r="J14" s="73">
        <f t="shared" si="2"/>
        <v>96</v>
      </c>
      <c r="O14" s="38" t="s">
        <v>2645</v>
      </c>
    </row>
    <row r="15" spans="2:21" x14ac:dyDescent="0.2">
      <c r="B15" s="73">
        <v>13</v>
      </c>
      <c r="C15" s="72" t="s">
        <v>2642</v>
      </c>
      <c r="D15" s="72" t="s">
        <v>2673</v>
      </c>
      <c r="E15" s="73" t="s">
        <v>3008</v>
      </c>
      <c r="F15" s="72" t="s">
        <v>3162</v>
      </c>
      <c r="G15" s="73">
        <v>1</v>
      </c>
      <c r="H15" s="73">
        <f t="shared" si="1"/>
        <v>1</v>
      </c>
      <c r="I15" s="73">
        <f t="shared" si="0"/>
        <v>512</v>
      </c>
      <c r="J15" s="73">
        <f t="shared" si="2"/>
        <v>1.5</v>
      </c>
    </row>
    <row r="16" spans="2:21" x14ac:dyDescent="0.2">
      <c r="B16" s="73">
        <v>14</v>
      </c>
      <c r="C16" s="72" t="s">
        <v>2643</v>
      </c>
      <c r="D16" s="72" t="s">
        <v>2672</v>
      </c>
      <c r="E16" s="73" t="s">
        <v>3008</v>
      </c>
      <c r="F16" s="72" t="s">
        <v>3163</v>
      </c>
      <c r="G16" s="73">
        <v>3</v>
      </c>
      <c r="H16" s="73">
        <f t="shared" si="1"/>
        <v>2</v>
      </c>
      <c r="I16" s="73">
        <f t="shared" si="0"/>
        <v>216</v>
      </c>
      <c r="J16" s="73">
        <f t="shared" si="2"/>
        <v>40.5</v>
      </c>
      <c r="Q16" s="72" t="s">
        <v>3185</v>
      </c>
      <c r="R16" s="73">
        <v>1</v>
      </c>
    </row>
    <row r="17" spans="2:19" x14ac:dyDescent="0.2">
      <c r="B17" s="73">
        <v>15</v>
      </c>
      <c r="C17" s="72" t="s">
        <v>2646</v>
      </c>
      <c r="D17" s="72" t="s">
        <v>2674</v>
      </c>
      <c r="E17" s="73" t="s">
        <v>3004</v>
      </c>
      <c r="F17" s="72" t="s">
        <v>3162</v>
      </c>
      <c r="G17" s="73">
        <v>1</v>
      </c>
      <c r="H17" s="73">
        <f t="shared" si="1"/>
        <v>1</v>
      </c>
      <c r="I17" s="73">
        <f t="shared" si="0"/>
        <v>512</v>
      </c>
      <c r="J17" s="73">
        <f t="shared" si="2"/>
        <v>1.5</v>
      </c>
      <c r="Q17" s="72" t="s">
        <v>3133</v>
      </c>
      <c r="R17" s="73">
        <v>2</v>
      </c>
    </row>
    <row r="18" spans="2:19" x14ac:dyDescent="0.2">
      <c r="B18" s="73">
        <v>16</v>
      </c>
      <c r="C18" s="72" t="s">
        <v>2647</v>
      </c>
      <c r="D18" s="72" t="s">
        <v>2675</v>
      </c>
      <c r="E18" s="73" t="s">
        <v>3009</v>
      </c>
      <c r="F18" s="72" t="s">
        <v>3163</v>
      </c>
      <c r="G18" s="73">
        <v>3</v>
      </c>
      <c r="H18" s="73">
        <f t="shared" si="1"/>
        <v>2</v>
      </c>
      <c r="I18" s="73">
        <f t="shared" si="0"/>
        <v>216</v>
      </c>
      <c r="J18" s="73">
        <f t="shared" si="2"/>
        <v>40.5</v>
      </c>
      <c r="Q18" s="72" t="s">
        <v>3134</v>
      </c>
      <c r="R18" s="73">
        <v>3</v>
      </c>
    </row>
    <row r="19" spans="2:19" x14ac:dyDescent="0.2">
      <c r="B19" s="73">
        <v>17</v>
      </c>
      <c r="C19" s="72" t="s">
        <v>2648</v>
      </c>
      <c r="D19" s="72" t="s">
        <v>2676</v>
      </c>
      <c r="E19" s="73" t="s">
        <v>3010</v>
      </c>
      <c r="F19" s="72" t="s">
        <v>3164</v>
      </c>
      <c r="G19" s="73">
        <v>5</v>
      </c>
      <c r="H19" s="73">
        <f t="shared" si="1"/>
        <v>3</v>
      </c>
      <c r="I19" s="73">
        <f t="shared" si="0"/>
        <v>64</v>
      </c>
      <c r="J19" s="73">
        <f t="shared" si="2"/>
        <v>187.5</v>
      </c>
      <c r="Q19" s="72" t="s">
        <v>3135</v>
      </c>
      <c r="R19" s="73">
        <v>4</v>
      </c>
    </row>
    <row r="20" spans="2:19" ht="14.25" x14ac:dyDescent="0.2">
      <c r="B20" s="73">
        <v>18</v>
      </c>
      <c r="C20" s="72" t="s">
        <v>2649</v>
      </c>
      <c r="D20" s="72" t="s">
        <v>2677</v>
      </c>
      <c r="E20" s="73" t="s">
        <v>3011</v>
      </c>
      <c r="F20" s="72" t="s">
        <v>3166</v>
      </c>
      <c r="G20" s="73">
        <v>3</v>
      </c>
      <c r="H20" s="73">
        <f t="shared" si="1"/>
        <v>2</v>
      </c>
      <c r="I20" s="73">
        <f t="shared" si="0"/>
        <v>216</v>
      </c>
      <c r="J20" s="73">
        <f t="shared" si="2"/>
        <v>40.5</v>
      </c>
      <c r="Q20" s="72" t="s">
        <v>3143</v>
      </c>
      <c r="R20" s="73">
        <v>5</v>
      </c>
      <c r="S20" s="142" t="s">
        <v>3136</v>
      </c>
    </row>
    <row r="21" spans="2:19" ht="14.25" x14ac:dyDescent="0.2">
      <c r="B21" s="73">
        <v>19</v>
      </c>
      <c r="C21" s="72" t="s">
        <v>2650</v>
      </c>
      <c r="D21" s="72" t="s">
        <v>2678</v>
      </c>
      <c r="E21" s="73" t="s">
        <v>3012</v>
      </c>
      <c r="F21" s="72" t="s">
        <v>3144</v>
      </c>
      <c r="G21" s="73">
        <v>3</v>
      </c>
      <c r="H21" s="73">
        <f t="shared" si="1"/>
        <v>2</v>
      </c>
      <c r="I21" s="73">
        <f t="shared" si="0"/>
        <v>216</v>
      </c>
      <c r="J21" s="73">
        <f t="shared" si="2"/>
        <v>40.5</v>
      </c>
      <c r="Q21" s="72" t="s">
        <v>3149</v>
      </c>
      <c r="R21" s="73">
        <v>6</v>
      </c>
      <c r="S21" s="142" t="s">
        <v>3137</v>
      </c>
    </row>
    <row r="22" spans="2:19" ht="14.25" x14ac:dyDescent="0.2">
      <c r="B22" s="73">
        <v>20</v>
      </c>
      <c r="C22" s="72" t="s">
        <v>2651</v>
      </c>
      <c r="D22" s="72" t="s">
        <v>2679</v>
      </c>
      <c r="E22" s="73" t="s">
        <v>3013</v>
      </c>
      <c r="F22" s="72" t="s">
        <v>3165</v>
      </c>
      <c r="G22" s="73">
        <v>3</v>
      </c>
      <c r="H22" s="73">
        <f t="shared" si="1"/>
        <v>2</v>
      </c>
      <c r="I22" s="73">
        <f t="shared" si="0"/>
        <v>216</v>
      </c>
      <c r="J22" s="73">
        <f t="shared" si="2"/>
        <v>40.5</v>
      </c>
      <c r="Q22" s="72" t="s">
        <v>3148</v>
      </c>
      <c r="R22" s="73">
        <v>7</v>
      </c>
      <c r="S22" s="142" t="s">
        <v>3138</v>
      </c>
    </row>
    <row r="23" spans="2:19" ht="14.25" x14ac:dyDescent="0.2">
      <c r="B23" s="73">
        <v>21</v>
      </c>
      <c r="C23" s="72" t="s">
        <v>2652</v>
      </c>
      <c r="D23" s="72" t="s">
        <v>2680</v>
      </c>
      <c r="E23" s="73" t="s">
        <v>3014</v>
      </c>
      <c r="F23" s="72" t="s">
        <v>3147</v>
      </c>
      <c r="G23" s="73">
        <v>3</v>
      </c>
      <c r="H23" s="73">
        <f t="shared" si="1"/>
        <v>2</v>
      </c>
      <c r="I23" s="73">
        <f t="shared" si="0"/>
        <v>216</v>
      </c>
      <c r="J23" s="73">
        <f t="shared" si="2"/>
        <v>40.5</v>
      </c>
      <c r="Q23" s="72" t="s">
        <v>3144</v>
      </c>
      <c r="R23" s="73">
        <v>8</v>
      </c>
      <c r="S23" s="142" t="s">
        <v>3139</v>
      </c>
    </row>
    <row r="24" spans="2:19" ht="14.25" x14ac:dyDescent="0.2">
      <c r="B24" s="73">
        <v>22</v>
      </c>
      <c r="C24" s="72" t="s">
        <v>2653</v>
      </c>
      <c r="D24" s="72" t="s">
        <v>2681</v>
      </c>
      <c r="E24" s="73" t="s">
        <v>3015</v>
      </c>
      <c r="F24" s="72" t="s">
        <v>3149</v>
      </c>
      <c r="G24" s="73">
        <v>3</v>
      </c>
      <c r="H24" s="73">
        <f t="shared" si="1"/>
        <v>2</v>
      </c>
      <c r="I24" s="73">
        <f t="shared" si="0"/>
        <v>216</v>
      </c>
      <c r="J24" s="73">
        <f t="shared" si="2"/>
        <v>40.5</v>
      </c>
      <c r="Q24" s="72" t="s">
        <v>3145</v>
      </c>
      <c r="R24" s="73">
        <v>9</v>
      </c>
      <c r="S24" s="142" t="s">
        <v>3140</v>
      </c>
    </row>
    <row r="25" spans="2:19" ht="14.25" x14ac:dyDescent="0.2">
      <c r="B25" s="73">
        <v>23</v>
      </c>
      <c r="C25" s="72" t="s">
        <v>2654</v>
      </c>
      <c r="D25" s="72" t="s">
        <v>2682</v>
      </c>
      <c r="E25" s="73" t="s">
        <v>3016</v>
      </c>
      <c r="F25" s="72" t="s">
        <v>3145</v>
      </c>
      <c r="G25" s="73">
        <v>3</v>
      </c>
      <c r="H25" s="73">
        <f t="shared" si="1"/>
        <v>2</v>
      </c>
      <c r="I25" s="73">
        <f t="shared" si="0"/>
        <v>216</v>
      </c>
      <c r="J25" s="73">
        <f t="shared" si="2"/>
        <v>40.5</v>
      </c>
      <c r="Q25" s="72" t="s">
        <v>3146</v>
      </c>
      <c r="R25" s="73">
        <v>10</v>
      </c>
      <c r="S25" s="142" t="s">
        <v>3141</v>
      </c>
    </row>
    <row r="26" spans="2:19" ht="14.25" x14ac:dyDescent="0.2">
      <c r="B26" s="73">
        <v>24</v>
      </c>
      <c r="C26" s="72" t="s">
        <v>2655</v>
      </c>
      <c r="D26" s="72" t="s">
        <v>2683</v>
      </c>
      <c r="E26" s="73" t="s">
        <v>3017</v>
      </c>
      <c r="F26" s="72" t="s">
        <v>3146</v>
      </c>
      <c r="G26" s="73">
        <v>3</v>
      </c>
      <c r="H26" s="73">
        <f t="shared" si="1"/>
        <v>2</v>
      </c>
      <c r="I26" s="73">
        <f t="shared" si="0"/>
        <v>216</v>
      </c>
      <c r="J26" s="73">
        <f t="shared" si="2"/>
        <v>40.5</v>
      </c>
      <c r="Q26" s="72" t="s">
        <v>3147</v>
      </c>
      <c r="R26" s="73">
        <v>11</v>
      </c>
      <c r="S26" s="142" t="s">
        <v>3142</v>
      </c>
    </row>
    <row r="27" spans="2:19" x14ac:dyDescent="0.2">
      <c r="B27" s="73">
        <v>25</v>
      </c>
      <c r="C27" s="72" t="s">
        <v>2656</v>
      </c>
      <c r="D27" s="72" t="s">
        <v>2684</v>
      </c>
      <c r="E27" s="73" t="s">
        <v>3018</v>
      </c>
      <c r="F27" s="72" t="s">
        <v>3167</v>
      </c>
      <c r="G27" s="73">
        <v>3</v>
      </c>
      <c r="H27" s="73">
        <f t="shared" si="1"/>
        <v>2</v>
      </c>
      <c r="I27" s="73">
        <f t="shared" si="0"/>
        <v>216</v>
      </c>
      <c r="J27" s="73">
        <f t="shared" si="2"/>
        <v>40.5</v>
      </c>
      <c r="Q27" s="72" t="s">
        <v>3158</v>
      </c>
      <c r="R27" s="73">
        <v>12</v>
      </c>
    </row>
    <row r="28" spans="2:19" x14ac:dyDescent="0.2">
      <c r="B28" s="73">
        <v>26</v>
      </c>
      <c r="C28" s="72" t="s">
        <v>2657</v>
      </c>
      <c r="D28" s="72" t="s">
        <v>2685</v>
      </c>
      <c r="E28" s="73" t="s">
        <v>3019</v>
      </c>
      <c r="F28" s="72" t="s">
        <v>3168</v>
      </c>
      <c r="G28" s="73">
        <v>3</v>
      </c>
      <c r="H28" s="73">
        <f t="shared" si="1"/>
        <v>2</v>
      </c>
      <c r="I28" s="73">
        <f t="shared" si="0"/>
        <v>216</v>
      </c>
      <c r="J28" s="73">
        <f t="shared" si="2"/>
        <v>40.5</v>
      </c>
      <c r="Q28" s="72" t="s">
        <v>3159</v>
      </c>
      <c r="R28" s="73">
        <v>13</v>
      </c>
    </row>
    <row r="29" spans="2:19" x14ac:dyDescent="0.2">
      <c r="B29" s="73">
        <v>27</v>
      </c>
      <c r="C29" s="72" t="s">
        <v>2658</v>
      </c>
      <c r="D29" s="72" t="s">
        <v>2686</v>
      </c>
      <c r="E29" s="73" t="s">
        <v>1825</v>
      </c>
      <c r="F29" s="72" t="s">
        <v>3163</v>
      </c>
      <c r="G29" s="73">
        <v>3</v>
      </c>
      <c r="H29" s="73">
        <f t="shared" si="1"/>
        <v>2</v>
      </c>
      <c r="I29" s="73">
        <f t="shared" si="0"/>
        <v>216</v>
      </c>
      <c r="J29" s="73">
        <f t="shared" si="2"/>
        <v>40.5</v>
      </c>
      <c r="Q29" s="72" t="s">
        <v>3160</v>
      </c>
      <c r="R29" s="73">
        <v>14</v>
      </c>
    </row>
    <row r="30" spans="2:19" x14ac:dyDescent="0.2">
      <c r="B30" s="73">
        <v>28</v>
      </c>
      <c r="C30" s="72" t="s">
        <v>2687</v>
      </c>
      <c r="D30" s="72" t="s">
        <v>2688</v>
      </c>
      <c r="E30" s="73" t="s">
        <v>1826</v>
      </c>
      <c r="F30" s="72" t="s">
        <v>3163</v>
      </c>
      <c r="G30" s="73">
        <v>3</v>
      </c>
      <c r="H30" s="73">
        <f t="shared" si="1"/>
        <v>2</v>
      </c>
      <c r="I30" s="73">
        <f t="shared" si="0"/>
        <v>216</v>
      </c>
      <c r="J30" s="73">
        <f t="shared" si="2"/>
        <v>40.5</v>
      </c>
      <c r="Q30" s="72" t="s">
        <v>3161</v>
      </c>
      <c r="R30" s="73">
        <v>15</v>
      </c>
    </row>
    <row r="31" spans="2:19" x14ac:dyDescent="0.2">
      <c r="B31" s="73">
        <v>29</v>
      </c>
      <c r="C31" s="72" t="s">
        <v>2689</v>
      </c>
      <c r="D31" s="72" t="s">
        <v>2690</v>
      </c>
      <c r="E31" s="73" t="s">
        <v>3186</v>
      </c>
      <c r="F31" s="72" t="s">
        <v>3163</v>
      </c>
      <c r="G31" s="73">
        <v>3</v>
      </c>
      <c r="H31" s="73">
        <f t="shared" si="1"/>
        <v>2</v>
      </c>
      <c r="I31" s="73">
        <f t="shared" si="0"/>
        <v>216</v>
      </c>
      <c r="J31" s="73">
        <f t="shared" si="2"/>
        <v>40.5</v>
      </c>
      <c r="Q31" s="72" t="s">
        <v>3183</v>
      </c>
      <c r="R31" s="73">
        <v>16</v>
      </c>
    </row>
    <row r="32" spans="2:19" x14ac:dyDescent="0.2">
      <c r="B32" s="73">
        <v>30</v>
      </c>
      <c r="C32" s="72" t="s">
        <v>2691</v>
      </c>
      <c r="D32" s="72" t="s">
        <v>2692</v>
      </c>
      <c r="E32" s="73" t="s">
        <v>3020</v>
      </c>
      <c r="F32" s="72" t="s">
        <v>3169</v>
      </c>
      <c r="G32" s="73">
        <v>3</v>
      </c>
      <c r="H32" s="73">
        <f t="shared" si="1"/>
        <v>2</v>
      </c>
      <c r="I32" s="73">
        <f t="shared" si="0"/>
        <v>216</v>
      </c>
      <c r="J32" s="73">
        <f t="shared" si="2"/>
        <v>40.5</v>
      </c>
      <c r="Q32" s="72" t="s">
        <v>3184</v>
      </c>
      <c r="R32" s="73">
        <v>17</v>
      </c>
    </row>
    <row r="33" spans="2:10" x14ac:dyDescent="0.2">
      <c r="B33" s="73">
        <v>31</v>
      </c>
      <c r="C33" s="72" t="s">
        <v>2693</v>
      </c>
      <c r="D33" s="72" t="s">
        <v>2697</v>
      </c>
      <c r="E33" s="73" t="s">
        <v>3021</v>
      </c>
      <c r="F33" s="72" t="s">
        <v>3170</v>
      </c>
      <c r="G33" s="73">
        <v>1</v>
      </c>
      <c r="H33" s="73">
        <f t="shared" si="1"/>
        <v>1</v>
      </c>
      <c r="I33" s="73">
        <f t="shared" si="0"/>
        <v>512</v>
      </c>
      <c r="J33" s="73">
        <f t="shared" si="2"/>
        <v>1.5</v>
      </c>
    </row>
    <row r="34" spans="2:10" x14ac:dyDescent="0.2">
      <c r="B34" s="73">
        <v>32</v>
      </c>
      <c r="C34" s="72" t="s">
        <v>2694</v>
      </c>
      <c r="D34" s="72" t="s">
        <v>2698</v>
      </c>
      <c r="E34" s="73" t="s">
        <v>3021</v>
      </c>
      <c r="F34" s="72" t="s">
        <v>3171</v>
      </c>
      <c r="G34" s="73">
        <v>3</v>
      </c>
      <c r="H34" s="73">
        <f t="shared" si="1"/>
        <v>2</v>
      </c>
      <c r="I34" s="73">
        <f t="shared" si="0"/>
        <v>216</v>
      </c>
      <c r="J34" s="73">
        <f t="shared" si="2"/>
        <v>40.5</v>
      </c>
    </row>
    <row r="35" spans="2:10" x14ac:dyDescent="0.2">
      <c r="B35" s="73">
        <v>33</v>
      </c>
      <c r="C35" s="72" t="s">
        <v>2695</v>
      </c>
      <c r="D35" s="72" t="s">
        <v>2699</v>
      </c>
      <c r="E35" s="73" t="s">
        <v>3021</v>
      </c>
      <c r="F35" s="72" t="s">
        <v>3172</v>
      </c>
      <c r="G35" s="73">
        <v>5</v>
      </c>
      <c r="H35" s="73">
        <f t="shared" si="1"/>
        <v>3</v>
      </c>
      <c r="I35" s="73">
        <f t="shared" ref="I35:I66" si="5">VLOOKUP(G35,per,2,FALSE)</f>
        <v>64</v>
      </c>
      <c r="J35" s="73">
        <f t="shared" si="2"/>
        <v>187.5</v>
      </c>
    </row>
    <row r="36" spans="2:10" x14ac:dyDescent="0.2">
      <c r="B36" s="73">
        <v>34</v>
      </c>
      <c r="C36" s="72" t="s">
        <v>2696</v>
      </c>
      <c r="D36" s="72" t="s">
        <v>2700</v>
      </c>
      <c r="E36" s="73" t="s">
        <v>3021</v>
      </c>
      <c r="F36" s="72" t="s">
        <v>3173</v>
      </c>
      <c r="G36" s="73">
        <v>7</v>
      </c>
      <c r="H36" s="73">
        <f t="shared" si="1"/>
        <v>4</v>
      </c>
      <c r="I36" s="73">
        <f t="shared" si="5"/>
        <v>8</v>
      </c>
      <c r="J36" s="73">
        <f t="shared" si="2"/>
        <v>514.5</v>
      </c>
    </row>
    <row r="37" spans="2:10" x14ac:dyDescent="0.2">
      <c r="B37" s="73">
        <v>35</v>
      </c>
      <c r="C37" s="72" t="s">
        <v>2701</v>
      </c>
      <c r="D37" s="72" t="s">
        <v>2822</v>
      </c>
      <c r="E37" s="73" t="s">
        <v>3022</v>
      </c>
      <c r="F37" s="72" t="s">
        <v>3170</v>
      </c>
      <c r="G37" s="73">
        <v>1</v>
      </c>
      <c r="H37" s="73">
        <f t="shared" si="1"/>
        <v>1</v>
      </c>
      <c r="I37" s="73">
        <f t="shared" si="5"/>
        <v>512</v>
      </c>
      <c r="J37" s="73">
        <f t="shared" si="2"/>
        <v>1.5</v>
      </c>
    </row>
    <row r="38" spans="2:10" x14ac:dyDescent="0.2">
      <c r="B38" s="73">
        <v>36</v>
      </c>
      <c r="C38" s="72" t="s">
        <v>2704</v>
      </c>
      <c r="D38" s="72" t="s">
        <v>2823</v>
      </c>
      <c r="E38" s="73" t="s">
        <v>3022</v>
      </c>
      <c r="F38" s="72" t="s">
        <v>3174</v>
      </c>
      <c r="G38" s="73">
        <v>3</v>
      </c>
      <c r="H38" s="73">
        <f t="shared" si="1"/>
        <v>2</v>
      </c>
      <c r="I38" s="73">
        <f t="shared" si="5"/>
        <v>216</v>
      </c>
      <c r="J38" s="73">
        <f t="shared" si="2"/>
        <v>40.5</v>
      </c>
    </row>
    <row r="39" spans="2:10" x14ac:dyDescent="0.2">
      <c r="B39" s="73">
        <v>37</v>
      </c>
      <c r="C39" s="72" t="s">
        <v>2702</v>
      </c>
      <c r="D39" s="72" t="s">
        <v>2823</v>
      </c>
      <c r="E39" s="73" t="s">
        <v>3023</v>
      </c>
      <c r="F39" s="72" t="s">
        <v>3175</v>
      </c>
      <c r="G39" s="73">
        <v>5</v>
      </c>
      <c r="H39" s="73">
        <f t="shared" si="1"/>
        <v>3</v>
      </c>
      <c r="I39" s="73">
        <f t="shared" si="5"/>
        <v>64</v>
      </c>
      <c r="J39" s="73">
        <f t="shared" si="2"/>
        <v>187.5</v>
      </c>
    </row>
    <row r="40" spans="2:10" x14ac:dyDescent="0.2">
      <c r="B40" s="73">
        <v>38</v>
      </c>
      <c r="C40" s="72" t="s">
        <v>2703</v>
      </c>
      <c r="D40" s="72" t="s">
        <v>2823</v>
      </c>
      <c r="E40" s="73" t="s">
        <v>3024</v>
      </c>
      <c r="F40" s="72" t="s">
        <v>3175</v>
      </c>
      <c r="G40" s="73">
        <v>5</v>
      </c>
      <c r="H40" s="73">
        <f t="shared" si="1"/>
        <v>3</v>
      </c>
      <c r="I40" s="73">
        <f t="shared" si="5"/>
        <v>64</v>
      </c>
      <c r="J40" s="73">
        <f t="shared" si="2"/>
        <v>187.5</v>
      </c>
    </row>
    <row r="41" spans="2:10" x14ac:dyDescent="0.2">
      <c r="B41" s="73">
        <v>39</v>
      </c>
      <c r="C41" s="72" t="s">
        <v>2705</v>
      </c>
      <c r="D41" s="72" t="s">
        <v>2823</v>
      </c>
      <c r="E41" s="73" t="s">
        <v>3025</v>
      </c>
      <c r="F41" s="72" t="s">
        <v>3175</v>
      </c>
      <c r="G41" s="73">
        <v>5</v>
      </c>
      <c r="H41" s="73">
        <f t="shared" si="1"/>
        <v>3</v>
      </c>
      <c r="I41" s="73">
        <f t="shared" si="5"/>
        <v>64</v>
      </c>
      <c r="J41" s="73">
        <f t="shared" si="2"/>
        <v>187.5</v>
      </c>
    </row>
    <row r="42" spans="2:10" x14ac:dyDescent="0.2">
      <c r="B42" s="73">
        <v>40</v>
      </c>
      <c r="C42" s="72" t="s">
        <v>2706</v>
      </c>
      <c r="D42" s="72" t="s">
        <v>2823</v>
      </c>
      <c r="E42" s="73" t="s">
        <v>3026</v>
      </c>
      <c r="F42" s="72" t="s">
        <v>3175</v>
      </c>
      <c r="G42" s="73">
        <v>5</v>
      </c>
      <c r="H42" s="73">
        <f t="shared" si="1"/>
        <v>3</v>
      </c>
      <c r="I42" s="73">
        <f t="shared" si="5"/>
        <v>64</v>
      </c>
      <c r="J42" s="73">
        <f t="shared" si="2"/>
        <v>187.5</v>
      </c>
    </row>
    <row r="43" spans="2:10" x14ac:dyDescent="0.2">
      <c r="B43" s="73">
        <v>41</v>
      </c>
      <c r="C43" s="72" t="s">
        <v>2707</v>
      </c>
      <c r="D43" s="72" t="s">
        <v>2824</v>
      </c>
      <c r="E43" s="73" t="s">
        <v>3027</v>
      </c>
      <c r="F43" s="72" t="s">
        <v>3176</v>
      </c>
      <c r="G43" s="73">
        <v>1</v>
      </c>
      <c r="H43" s="73">
        <f t="shared" si="1"/>
        <v>1</v>
      </c>
      <c r="I43" s="73">
        <f t="shared" si="5"/>
        <v>512</v>
      </c>
      <c r="J43" s="73">
        <f t="shared" si="2"/>
        <v>1.5</v>
      </c>
    </row>
    <row r="44" spans="2:10" x14ac:dyDescent="0.2">
      <c r="B44" s="73">
        <v>42</v>
      </c>
      <c r="C44" s="72" t="s">
        <v>2708</v>
      </c>
      <c r="D44" s="72" t="s">
        <v>2825</v>
      </c>
      <c r="E44" s="73" t="s">
        <v>3027</v>
      </c>
      <c r="F44" s="72" t="s">
        <v>3177</v>
      </c>
      <c r="G44" s="73">
        <v>2</v>
      </c>
      <c r="H44" s="73">
        <f t="shared" si="1"/>
        <v>2</v>
      </c>
      <c r="I44" s="73">
        <f t="shared" si="5"/>
        <v>343</v>
      </c>
      <c r="J44" s="73">
        <f t="shared" si="2"/>
        <v>12</v>
      </c>
    </row>
    <row r="45" spans="2:10" x14ac:dyDescent="0.2">
      <c r="B45" s="73">
        <v>43</v>
      </c>
      <c r="C45" s="72" t="s">
        <v>2709</v>
      </c>
      <c r="D45" s="72" t="s">
        <v>2826</v>
      </c>
      <c r="E45" s="73" t="s">
        <v>3027</v>
      </c>
      <c r="F45" s="72" t="s">
        <v>3178</v>
      </c>
      <c r="G45" s="73">
        <v>3</v>
      </c>
      <c r="H45" s="73">
        <f t="shared" si="1"/>
        <v>2</v>
      </c>
      <c r="I45" s="73">
        <f t="shared" si="5"/>
        <v>216</v>
      </c>
      <c r="J45" s="73">
        <f t="shared" si="2"/>
        <v>40.5</v>
      </c>
    </row>
    <row r="46" spans="2:10" x14ac:dyDescent="0.2">
      <c r="B46" s="73">
        <v>44</v>
      </c>
      <c r="C46" s="72" t="s">
        <v>2710</v>
      </c>
      <c r="D46" s="72" t="s">
        <v>2827</v>
      </c>
      <c r="E46" s="73" t="s">
        <v>3027</v>
      </c>
      <c r="F46" s="72" t="s">
        <v>3179</v>
      </c>
      <c r="G46" s="73">
        <v>4</v>
      </c>
      <c r="H46" s="73">
        <f t="shared" si="1"/>
        <v>3</v>
      </c>
      <c r="I46" s="73">
        <f t="shared" si="5"/>
        <v>125</v>
      </c>
      <c r="J46" s="73">
        <f t="shared" si="2"/>
        <v>96</v>
      </c>
    </row>
    <row r="47" spans="2:10" x14ac:dyDescent="0.2">
      <c r="B47" s="73">
        <v>45</v>
      </c>
      <c r="C47" s="72" t="s">
        <v>2711</v>
      </c>
      <c r="D47" s="72" t="s">
        <v>2711</v>
      </c>
      <c r="E47" s="73" t="s">
        <v>3027</v>
      </c>
      <c r="F47" s="72" t="s">
        <v>3180</v>
      </c>
      <c r="G47" s="73">
        <v>1</v>
      </c>
      <c r="H47" s="73">
        <f t="shared" si="1"/>
        <v>1</v>
      </c>
      <c r="I47" s="73">
        <f t="shared" si="5"/>
        <v>512</v>
      </c>
      <c r="J47" s="73">
        <f t="shared" si="2"/>
        <v>1.5</v>
      </c>
    </row>
    <row r="48" spans="2:10" x14ac:dyDescent="0.2">
      <c r="B48" s="73">
        <v>46</v>
      </c>
      <c r="C48" s="72" t="s">
        <v>2712</v>
      </c>
      <c r="D48" s="72" t="s">
        <v>2828</v>
      </c>
      <c r="E48" s="73" t="s">
        <v>3027</v>
      </c>
      <c r="F48" s="72" t="s">
        <v>3181</v>
      </c>
      <c r="G48" s="73">
        <v>3</v>
      </c>
      <c r="H48" s="73">
        <f t="shared" si="1"/>
        <v>2</v>
      </c>
      <c r="I48" s="73">
        <f t="shared" si="5"/>
        <v>216</v>
      </c>
      <c r="J48" s="73">
        <f t="shared" si="2"/>
        <v>40.5</v>
      </c>
    </row>
    <row r="49" spans="2:10" x14ac:dyDescent="0.2">
      <c r="B49" s="73">
        <v>47</v>
      </c>
      <c r="C49" s="72" t="s">
        <v>2713</v>
      </c>
      <c r="D49" s="72" t="s">
        <v>2829</v>
      </c>
      <c r="E49" s="73" t="s">
        <v>3027</v>
      </c>
      <c r="F49" s="72" t="s">
        <v>3182</v>
      </c>
      <c r="G49" s="73">
        <v>1</v>
      </c>
      <c r="H49" s="73">
        <f t="shared" si="1"/>
        <v>1</v>
      </c>
      <c r="I49" s="73">
        <f t="shared" si="5"/>
        <v>512</v>
      </c>
      <c r="J49" s="73">
        <f t="shared" si="2"/>
        <v>1.5</v>
      </c>
    </row>
    <row r="50" spans="2:10" x14ac:dyDescent="0.2">
      <c r="B50" s="73">
        <v>48</v>
      </c>
      <c r="C50" s="72" t="s">
        <v>2714</v>
      </c>
      <c r="D50" s="72" t="s">
        <v>2830</v>
      </c>
      <c r="E50" s="73" t="s">
        <v>3027</v>
      </c>
      <c r="F50" s="72" t="s">
        <v>3182</v>
      </c>
      <c r="G50" s="73">
        <v>3</v>
      </c>
      <c r="H50" s="73">
        <f t="shared" si="1"/>
        <v>2</v>
      </c>
      <c r="I50" s="73">
        <f t="shared" si="5"/>
        <v>216</v>
      </c>
      <c r="J50" s="73">
        <f t="shared" si="2"/>
        <v>40.5</v>
      </c>
    </row>
    <row r="51" spans="2:10" x14ac:dyDescent="0.2">
      <c r="B51" s="73">
        <v>49</v>
      </c>
      <c r="C51" s="72" t="s">
        <v>2715</v>
      </c>
      <c r="D51" s="72" t="s">
        <v>2831</v>
      </c>
      <c r="E51" s="73" t="s">
        <v>3027</v>
      </c>
      <c r="F51" s="72" t="s">
        <v>3182</v>
      </c>
      <c r="G51" s="73">
        <v>5</v>
      </c>
      <c r="H51" s="73">
        <f t="shared" si="1"/>
        <v>3</v>
      </c>
      <c r="I51" s="73">
        <f t="shared" si="5"/>
        <v>64</v>
      </c>
      <c r="J51" s="73">
        <f t="shared" si="2"/>
        <v>187.5</v>
      </c>
    </row>
    <row r="52" spans="2:10" x14ac:dyDescent="0.2">
      <c r="B52" s="73">
        <v>50</v>
      </c>
      <c r="C52" s="72" t="s">
        <v>2716</v>
      </c>
      <c r="D52" s="72" t="s">
        <v>2832</v>
      </c>
      <c r="E52" s="73" t="s">
        <v>3027</v>
      </c>
      <c r="F52" s="72" t="s">
        <v>3182</v>
      </c>
      <c r="G52" s="73">
        <v>7</v>
      </c>
      <c r="H52" s="73">
        <f t="shared" si="1"/>
        <v>4</v>
      </c>
      <c r="I52" s="73">
        <f t="shared" si="5"/>
        <v>8</v>
      </c>
      <c r="J52" s="73">
        <f t="shared" si="2"/>
        <v>514.5</v>
      </c>
    </row>
    <row r="53" spans="2:10" x14ac:dyDescent="0.2">
      <c r="B53" s="73">
        <v>51</v>
      </c>
      <c r="C53" s="72" t="s">
        <v>2717</v>
      </c>
      <c r="D53" s="72" t="s">
        <v>2833</v>
      </c>
      <c r="E53" s="73" t="s">
        <v>1845</v>
      </c>
      <c r="F53" s="72" t="s">
        <v>3220</v>
      </c>
      <c r="G53" s="73">
        <v>1</v>
      </c>
      <c r="H53" s="73">
        <f t="shared" si="1"/>
        <v>1</v>
      </c>
      <c r="I53" s="73">
        <f t="shared" si="5"/>
        <v>512</v>
      </c>
      <c r="J53" s="73">
        <f t="shared" si="2"/>
        <v>1.5</v>
      </c>
    </row>
    <row r="54" spans="2:10" x14ac:dyDescent="0.2">
      <c r="B54" s="73">
        <v>52</v>
      </c>
      <c r="C54" s="72" t="s">
        <v>2718</v>
      </c>
      <c r="D54" s="72" t="s">
        <v>2834</v>
      </c>
      <c r="E54" s="73" t="s">
        <v>1845</v>
      </c>
      <c r="F54" s="72" t="s">
        <v>3220</v>
      </c>
      <c r="G54" s="73">
        <v>1</v>
      </c>
      <c r="H54" s="73">
        <f t="shared" si="1"/>
        <v>1</v>
      </c>
      <c r="I54" s="73">
        <f t="shared" si="5"/>
        <v>512</v>
      </c>
      <c r="J54" s="73">
        <f t="shared" si="2"/>
        <v>1.5</v>
      </c>
    </row>
    <row r="55" spans="2:10" x14ac:dyDescent="0.2">
      <c r="B55" s="73">
        <v>53</v>
      </c>
      <c r="C55" s="72" t="s">
        <v>2719</v>
      </c>
      <c r="D55" s="72" t="s">
        <v>2835</v>
      </c>
      <c r="E55" s="73" t="s">
        <v>1845</v>
      </c>
      <c r="F55" s="72" t="s">
        <v>3220</v>
      </c>
      <c r="G55" s="73">
        <v>2</v>
      </c>
      <c r="H55" s="73">
        <f t="shared" si="1"/>
        <v>2</v>
      </c>
      <c r="I55" s="73">
        <f t="shared" si="5"/>
        <v>343</v>
      </c>
      <c r="J55" s="73">
        <f t="shared" si="2"/>
        <v>12</v>
      </c>
    </row>
    <row r="56" spans="2:10" x14ac:dyDescent="0.2">
      <c r="B56" s="73">
        <v>54</v>
      </c>
      <c r="C56" s="72" t="s">
        <v>2720</v>
      </c>
      <c r="D56" s="72" t="s">
        <v>2836</v>
      </c>
      <c r="E56" s="73" t="s">
        <v>1848</v>
      </c>
      <c r="F56" s="72" t="s">
        <v>3220</v>
      </c>
      <c r="G56" s="73">
        <v>2</v>
      </c>
      <c r="H56" s="73">
        <f t="shared" si="1"/>
        <v>2</v>
      </c>
      <c r="I56" s="73">
        <f t="shared" si="5"/>
        <v>343</v>
      </c>
      <c r="J56" s="73">
        <f t="shared" si="2"/>
        <v>12</v>
      </c>
    </row>
    <row r="57" spans="2:10" x14ac:dyDescent="0.2">
      <c r="B57" s="73">
        <v>55</v>
      </c>
      <c r="C57" s="72" t="s">
        <v>2721</v>
      </c>
      <c r="D57" s="72" t="s">
        <v>2837</v>
      </c>
      <c r="E57" s="73" t="s">
        <v>3028</v>
      </c>
      <c r="F57" s="72" t="s">
        <v>3220</v>
      </c>
      <c r="G57" s="73">
        <v>2</v>
      </c>
      <c r="H57" s="73">
        <f t="shared" si="1"/>
        <v>2</v>
      </c>
      <c r="I57" s="73">
        <f t="shared" si="5"/>
        <v>343</v>
      </c>
      <c r="J57" s="73">
        <f t="shared" si="2"/>
        <v>12</v>
      </c>
    </row>
    <row r="58" spans="2:10" x14ac:dyDescent="0.2">
      <c r="B58" s="73">
        <v>56</v>
      </c>
      <c r="C58" s="72" t="s">
        <v>2722</v>
      </c>
      <c r="D58" s="72" t="s">
        <v>2838</v>
      </c>
      <c r="E58" s="73" t="s">
        <v>3029</v>
      </c>
      <c r="F58" s="72" t="s">
        <v>3220</v>
      </c>
      <c r="G58" s="73">
        <v>2</v>
      </c>
      <c r="H58" s="73">
        <f t="shared" si="1"/>
        <v>2</v>
      </c>
      <c r="I58" s="73">
        <f t="shared" si="5"/>
        <v>343</v>
      </c>
      <c r="J58" s="73">
        <f t="shared" si="2"/>
        <v>12</v>
      </c>
    </row>
    <row r="59" spans="2:10" x14ac:dyDescent="0.2">
      <c r="B59" s="73">
        <v>57</v>
      </c>
      <c r="C59" s="72" t="s">
        <v>2723</v>
      </c>
      <c r="D59" s="72" t="s">
        <v>2839</v>
      </c>
      <c r="E59" s="73" t="s">
        <v>3030</v>
      </c>
      <c r="F59" s="72" t="s">
        <v>3220</v>
      </c>
      <c r="G59" s="73">
        <v>2</v>
      </c>
      <c r="H59" s="73">
        <f t="shared" si="1"/>
        <v>2</v>
      </c>
      <c r="I59" s="73">
        <f t="shared" si="5"/>
        <v>343</v>
      </c>
      <c r="J59" s="73">
        <f t="shared" si="2"/>
        <v>12</v>
      </c>
    </row>
    <row r="60" spans="2:10" x14ac:dyDescent="0.2">
      <c r="B60" s="73">
        <v>58</v>
      </c>
      <c r="C60" s="72" t="s">
        <v>2724</v>
      </c>
      <c r="D60" s="72" t="s">
        <v>2840</v>
      </c>
      <c r="E60" s="73" t="s">
        <v>1845</v>
      </c>
      <c r="F60" s="72" t="s">
        <v>3220</v>
      </c>
      <c r="G60" s="73">
        <v>4</v>
      </c>
      <c r="H60" s="73">
        <f t="shared" si="1"/>
        <v>3</v>
      </c>
      <c r="I60" s="73">
        <f t="shared" si="5"/>
        <v>125</v>
      </c>
      <c r="J60" s="73">
        <f t="shared" si="2"/>
        <v>96</v>
      </c>
    </row>
    <row r="61" spans="2:10" x14ac:dyDescent="0.2">
      <c r="B61" s="73">
        <v>59</v>
      </c>
      <c r="C61" s="72" t="s">
        <v>2725</v>
      </c>
      <c r="D61" s="72" t="s">
        <v>2841</v>
      </c>
      <c r="E61" s="73" t="s">
        <v>3031</v>
      </c>
      <c r="F61" s="72" t="s">
        <v>3220</v>
      </c>
      <c r="G61" s="73">
        <v>7</v>
      </c>
      <c r="H61" s="73">
        <f t="shared" si="1"/>
        <v>4</v>
      </c>
      <c r="I61" s="73">
        <f t="shared" si="5"/>
        <v>8</v>
      </c>
      <c r="J61" s="73">
        <f t="shared" si="2"/>
        <v>514.5</v>
      </c>
    </row>
    <row r="62" spans="2:10" x14ac:dyDescent="0.2">
      <c r="B62" s="73">
        <v>60</v>
      </c>
      <c r="C62" s="72" t="s">
        <v>2726</v>
      </c>
      <c r="D62" s="72" t="s">
        <v>2842</v>
      </c>
      <c r="E62" s="73" t="s">
        <v>3032</v>
      </c>
      <c r="F62" s="72" t="s">
        <v>3220</v>
      </c>
      <c r="G62" s="73">
        <v>5</v>
      </c>
      <c r="H62" s="73">
        <f t="shared" si="1"/>
        <v>3</v>
      </c>
      <c r="I62" s="73">
        <f t="shared" si="5"/>
        <v>64</v>
      </c>
      <c r="J62" s="73">
        <f t="shared" si="2"/>
        <v>187.5</v>
      </c>
    </row>
    <row r="63" spans="2:10" x14ac:dyDescent="0.2">
      <c r="B63" s="73">
        <v>61</v>
      </c>
      <c r="C63" s="72" t="s">
        <v>2727</v>
      </c>
      <c r="D63" s="72" t="s">
        <v>2844</v>
      </c>
      <c r="E63" s="73" t="s">
        <v>3033</v>
      </c>
      <c r="F63" s="72" t="s">
        <v>3220</v>
      </c>
      <c r="G63" s="73">
        <v>5</v>
      </c>
      <c r="H63" s="73">
        <f t="shared" si="1"/>
        <v>3</v>
      </c>
      <c r="I63" s="73">
        <f t="shared" si="5"/>
        <v>64</v>
      </c>
      <c r="J63" s="73">
        <f t="shared" si="2"/>
        <v>187.5</v>
      </c>
    </row>
    <row r="64" spans="2:10" x14ac:dyDescent="0.2">
      <c r="B64" s="73">
        <v>62</v>
      </c>
      <c r="C64" s="72" t="s">
        <v>2728</v>
      </c>
      <c r="D64" s="72" t="s">
        <v>2843</v>
      </c>
      <c r="E64" s="73" t="s">
        <v>3034</v>
      </c>
      <c r="F64" s="72" t="s">
        <v>3220</v>
      </c>
      <c r="G64" s="73">
        <v>5</v>
      </c>
      <c r="H64" s="73">
        <f t="shared" si="1"/>
        <v>3</v>
      </c>
      <c r="I64" s="73">
        <f t="shared" si="5"/>
        <v>64</v>
      </c>
      <c r="J64" s="73">
        <f t="shared" si="2"/>
        <v>187.5</v>
      </c>
    </row>
    <row r="65" spans="2:10" x14ac:dyDescent="0.2">
      <c r="B65" s="73">
        <v>63</v>
      </c>
      <c r="C65" s="72" t="s">
        <v>2729</v>
      </c>
      <c r="D65" s="72" t="s">
        <v>2845</v>
      </c>
      <c r="E65" s="73" t="s">
        <v>3035</v>
      </c>
      <c r="F65" s="72" t="s">
        <v>3188</v>
      </c>
      <c r="G65" s="73">
        <v>2</v>
      </c>
      <c r="H65" s="73">
        <f t="shared" si="1"/>
        <v>2</v>
      </c>
      <c r="I65" s="73">
        <f t="shared" si="5"/>
        <v>343</v>
      </c>
      <c r="J65" s="73">
        <f t="shared" si="2"/>
        <v>12</v>
      </c>
    </row>
    <row r="66" spans="2:10" x14ac:dyDescent="0.2">
      <c r="B66" s="73">
        <v>64</v>
      </c>
      <c r="C66" s="72" t="s">
        <v>2730</v>
      </c>
      <c r="D66" s="72" t="s">
        <v>2846</v>
      </c>
      <c r="E66" s="73" t="s">
        <v>3036</v>
      </c>
      <c r="F66" s="72" t="s">
        <v>3189</v>
      </c>
      <c r="G66" s="73">
        <v>2</v>
      </c>
      <c r="H66" s="73">
        <f t="shared" si="1"/>
        <v>2</v>
      </c>
      <c r="I66" s="73">
        <f t="shared" si="5"/>
        <v>343</v>
      </c>
      <c r="J66" s="73">
        <f t="shared" si="2"/>
        <v>12</v>
      </c>
    </row>
    <row r="67" spans="2:10" x14ac:dyDescent="0.2">
      <c r="B67" s="73">
        <v>65</v>
      </c>
      <c r="C67" s="72" t="s">
        <v>2731</v>
      </c>
      <c r="D67" s="72" t="s">
        <v>2847</v>
      </c>
      <c r="E67" s="73" t="s">
        <v>3030</v>
      </c>
      <c r="F67" s="72" t="s">
        <v>3189</v>
      </c>
      <c r="G67" s="73">
        <v>2</v>
      </c>
      <c r="H67" s="73">
        <f t="shared" si="1"/>
        <v>2</v>
      </c>
      <c r="I67" s="73">
        <f t="shared" ref="I67:I98" si="6">VLOOKUP(G67,per,2,FALSE)</f>
        <v>343</v>
      </c>
      <c r="J67" s="73">
        <f t="shared" si="2"/>
        <v>12</v>
      </c>
    </row>
    <row r="68" spans="2:10" x14ac:dyDescent="0.2">
      <c r="B68" s="73">
        <v>66</v>
      </c>
      <c r="C68" s="72" t="s">
        <v>2732</v>
      </c>
      <c r="D68" s="72" t="s">
        <v>2848</v>
      </c>
      <c r="E68" s="73" t="s">
        <v>1841</v>
      </c>
      <c r="F68" s="72" t="s">
        <v>3221</v>
      </c>
      <c r="G68" s="73">
        <v>3</v>
      </c>
      <c r="H68" s="73">
        <f t="shared" ref="H68:H131" si="7">IF(G68=1,1,IF(OR(G68=2,G68=3),2,IF(OR(G68=4,G68=5),3,IF(OR(G68=6,G68=7,G68=8),4))))</f>
        <v>2</v>
      </c>
      <c r="I68" s="73">
        <f t="shared" si="6"/>
        <v>216</v>
      </c>
      <c r="J68" s="73">
        <f t="shared" ref="J68:J131" si="8">G68^3*1.5</f>
        <v>40.5</v>
      </c>
    </row>
    <row r="69" spans="2:10" x14ac:dyDescent="0.2">
      <c r="B69" s="73">
        <v>67</v>
      </c>
      <c r="C69" s="72" t="s">
        <v>2733</v>
      </c>
      <c r="D69" s="72" t="s">
        <v>2849</v>
      </c>
      <c r="E69" s="73" t="s">
        <v>1842</v>
      </c>
      <c r="F69" s="72" t="s">
        <v>3220</v>
      </c>
      <c r="G69" s="73">
        <v>3</v>
      </c>
      <c r="H69" s="73">
        <f t="shared" si="7"/>
        <v>2</v>
      </c>
      <c r="I69" s="73">
        <f t="shared" si="6"/>
        <v>216</v>
      </c>
      <c r="J69" s="73">
        <f t="shared" si="8"/>
        <v>40.5</v>
      </c>
    </row>
    <row r="70" spans="2:10" x14ac:dyDescent="0.2">
      <c r="B70" s="73">
        <v>68</v>
      </c>
      <c r="C70" s="72" t="s">
        <v>2734</v>
      </c>
      <c r="D70" s="72" t="s">
        <v>2850</v>
      </c>
      <c r="E70" s="73" t="s">
        <v>1844</v>
      </c>
      <c r="F70" s="72" t="s">
        <v>3184</v>
      </c>
      <c r="G70" s="73">
        <v>5</v>
      </c>
      <c r="H70" s="73">
        <f t="shared" si="7"/>
        <v>3</v>
      </c>
      <c r="I70" s="73">
        <f t="shared" si="6"/>
        <v>64</v>
      </c>
      <c r="J70" s="73">
        <f t="shared" si="8"/>
        <v>187.5</v>
      </c>
    </row>
    <row r="71" spans="2:10" x14ac:dyDescent="0.2">
      <c r="B71" s="73">
        <v>69</v>
      </c>
      <c r="C71" s="72" t="s">
        <v>2735</v>
      </c>
      <c r="D71" s="72" t="s">
        <v>2851</v>
      </c>
      <c r="E71" s="73" t="s">
        <v>3037</v>
      </c>
      <c r="F71" s="72" t="s">
        <v>3219</v>
      </c>
      <c r="G71" s="73">
        <v>1</v>
      </c>
      <c r="H71" s="73">
        <f t="shared" si="7"/>
        <v>1</v>
      </c>
      <c r="I71" s="73">
        <f t="shared" si="6"/>
        <v>512</v>
      </c>
      <c r="J71" s="73">
        <f t="shared" si="8"/>
        <v>1.5</v>
      </c>
    </row>
    <row r="72" spans="2:10" x14ac:dyDescent="0.2">
      <c r="B72" s="73">
        <v>70</v>
      </c>
      <c r="C72" s="72" t="s">
        <v>2736</v>
      </c>
      <c r="D72" s="72" t="s">
        <v>2852</v>
      </c>
      <c r="E72" s="73" t="s">
        <v>3038</v>
      </c>
      <c r="F72" s="72" t="s">
        <v>3189</v>
      </c>
      <c r="G72" s="73">
        <v>2</v>
      </c>
      <c r="H72" s="73">
        <f t="shared" si="7"/>
        <v>2</v>
      </c>
      <c r="I72" s="73">
        <f t="shared" si="6"/>
        <v>343</v>
      </c>
      <c r="J72" s="73">
        <f t="shared" si="8"/>
        <v>12</v>
      </c>
    </row>
    <row r="73" spans="2:10" x14ac:dyDescent="0.2">
      <c r="B73" s="73">
        <v>71</v>
      </c>
      <c r="C73" s="72" t="s">
        <v>2737</v>
      </c>
      <c r="D73" s="72" t="s">
        <v>2853</v>
      </c>
      <c r="E73" s="73" t="s">
        <v>3039</v>
      </c>
      <c r="F73" s="72" t="s">
        <v>3191</v>
      </c>
      <c r="G73" s="73">
        <v>8</v>
      </c>
      <c r="H73" s="73">
        <f t="shared" si="7"/>
        <v>4</v>
      </c>
      <c r="I73" s="73">
        <f t="shared" si="6"/>
        <v>1</v>
      </c>
      <c r="J73" s="73">
        <f t="shared" si="8"/>
        <v>768</v>
      </c>
    </row>
    <row r="74" spans="2:10" x14ac:dyDescent="0.2">
      <c r="B74" s="73">
        <v>72</v>
      </c>
      <c r="C74" s="72" t="s">
        <v>2738</v>
      </c>
      <c r="D74" s="72" t="s">
        <v>2854</v>
      </c>
      <c r="E74" s="73" t="s">
        <v>3040</v>
      </c>
      <c r="F74" s="72" t="s">
        <v>3192</v>
      </c>
      <c r="G74" s="73">
        <v>8</v>
      </c>
      <c r="H74" s="73">
        <f t="shared" si="7"/>
        <v>4</v>
      </c>
      <c r="I74" s="73">
        <f t="shared" si="6"/>
        <v>1</v>
      </c>
      <c r="J74" s="73">
        <f t="shared" si="8"/>
        <v>768</v>
      </c>
    </row>
    <row r="75" spans="2:10" x14ac:dyDescent="0.2">
      <c r="B75" s="73">
        <v>73</v>
      </c>
      <c r="C75" s="72" t="s">
        <v>2739</v>
      </c>
      <c r="D75" s="72" t="s">
        <v>2855</v>
      </c>
      <c r="E75" s="73" t="s">
        <v>3041</v>
      </c>
      <c r="F75" s="72" t="s">
        <v>3193</v>
      </c>
      <c r="G75" s="73">
        <v>8</v>
      </c>
      <c r="H75" s="73">
        <f t="shared" si="7"/>
        <v>4</v>
      </c>
      <c r="I75" s="73">
        <f t="shared" si="6"/>
        <v>1</v>
      </c>
      <c r="J75" s="73">
        <f t="shared" si="8"/>
        <v>768</v>
      </c>
    </row>
    <row r="76" spans="2:10" x14ac:dyDescent="0.2">
      <c r="B76" s="73">
        <v>74</v>
      </c>
      <c r="C76" s="72" t="s">
        <v>2740</v>
      </c>
      <c r="D76" s="72" t="s">
        <v>2856</v>
      </c>
      <c r="E76" s="73" t="s">
        <v>3042</v>
      </c>
      <c r="F76" s="72" t="s">
        <v>3194</v>
      </c>
      <c r="G76" s="73">
        <v>8</v>
      </c>
      <c r="H76" s="73">
        <f t="shared" si="7"/>
        <v>4</v>
      </c>
      <c r="I76" s="73">
        <f t="shared" si="6"/>
        <v>1</v>
      </c>
      <c r="J76" s="73">
        <f t="shared" si="8"/>
        <v>768</v>
      </c>
    </row>
    <row r="77" spans="2:10" x14ac:dyDescent="0.2">
      <c r="B77" s="73">
        <v>75</v>
      </c>
      <c r="C77" s="72" t="s">
        <v>2741</v>
      </c>
      <c r="D77" s="72" t="s">
        <v>2857</v>
      </c>
      <c r="E77" s="73" t="s">
        <v>3043</v>
      </c>
      <c r="F77" s="72" t="s">
        <v>3195</v>
      </c>
      <c r="G77" s="73">
        <v>8</v>
      </c>
      <c r="H77" s="73">
        <f t="shared" si="7"/>
        <v>4</v>
      </c>
      <c r="I77" s="73">
        <f t="shared" si="6"/>
        <v>1</v>
      </c>
      <c r="J77" s="73">
        <f t="shared" si="8"/>
        <v>768</v>
      </c>
    </row>
    <row r="78" spans="2:10" x14ac:dyDescent="0.2">
      <c r="B78" s="73">
        <v>76</v>
      </c>
      <c r="C78" s="72" t="s">
        <v>2742</v>
      </c>
      <c r="D78" s="72" t="s">
        <v>2858</v>
      </c>
      <c r="E78" s="73" t="s">
        <v>3044</v>
      </c>
      <c r="F78" s="72" t="s">
        <v>3196</v>
      </c>
      <c r="G78" s="73">
        <v>8</v>
      </c>
      <c r="H78" s="73">
        <f t="shared" si="7"/>
        <v>4</v>
      </c>
      <c r="I78" s="73">
        <f t="shared" si="6"/>
        <v>1</v>
      </c>
      <c r="J78" s="73">
        <f t="shared" si="8"/>
        <v>768</v>
      </c>
    </row>
    <row r="79" spans="2:10" x14ac:dyDescent="0.2">
      <c r="B79" s="73">
        <v>77</v>
      </c>
      <c r="C79" s="72" t="s">
        <v>2743</v>
      </c>
      <c r="D79" s="72" t="s">
        <v>2859</v>
      </c>
      <c r="E79" s="73" t="s">
        <v>3045</v>
      </c>
      <c r="F79" s="72" t="s">
        <v>3197</v>
      </c>
      <c r="G79" s="73">
        <v>8</v>
      </c>
      <c r="H79" s="73">
        <f t="shared" si="7"/>
        <v>4</v>
      </c>
      <c r="I79" s="73">
        <f t="shared" si="6"/>
        <v>1</v>
      </c>
      <c r="J79" s="73">
        <f t="shared" si="8"/>
        <v>768</v>
      </c>
    </row>
    <row r="80" spans="2:10" x14ac:dyDescent="0.2">
      <c r="B80" s="73">
        <v>78</v>
      </c>
      <c r="C80" s="72" t="s">
        <v>2744</v>
      </c>
      <c r="D80" s="72" t="s">
        <v>2860</v>
      </c>
      <c r="E80" s="73" t="s">
        <v>3046</v>
      </c>
      <c r="F80" s="72" t="s">
        <v>3188</v>
      </c>
      <c r="G80" s="73">
        <v>2</v>
      </c>
      <c r="H80" s="73">
        <f t="shared" si="7"/>
        <v>2</v>
      </c>
      <c r="I80" s="73">
        <f t="shared" si="6"/>
        <v>343</v>
      </c>
      <c r="J80" s="73">
        <f t="shared" si="8"/>
        <v>12</v>
      </c>
    </row>
    <row r="81" spans="2:10" x14ac:dyDescent="0.2">
      <c r="B81" s="73">
        <v>79</v>
      </c>
      <c r="C81" s="72" t="s">
        <v>2745</v>
      </c>
      <c r="D81" s="72" t="s">
        <v>2861</v>
      </c>
      <c r="E81" s="73" t="s">
        <v>3047</v>
      </c>
      <c r="F81" s="72" t="s">
        <v>3188</v>
      </c>
      <c r="G81" s="73">
        <v>2</v>
      </c>
      <c r="H81" s="73">
        <f t="shared" si="7"/>
        <v>2</v>
      </c>
      <c r="I81" s="73">
        <f t="shared" si="6"/>
        <v>343</v>
      </c>
      <c r="J81" s="73">
        <f t="shared" si="8"/>
        <v>12</v>
      </c>
    </row>
    <row r="82" spans="2:10" x14ac:dyDescent="0.2">
      <c r="B82" s="73">
        <v>80</v>
      </c>
      <c r="C82" s="72" t="s">
        <v>2756</v>
      </c>
      <c r="D82" s="72" t="s">
        <v>2862</v>
      </c>
      <c r="E82" s="73" t="s">
        <v>3048</v>
      </c>
      <c r="F82" s="72" t="s">
        <v>3200</v>
      </c>
      <c r="G82" s="73">
        <v>5</v>
      </c>
      <c r="H82" s="73">
        <f t="shared" si="7"/>
        <v>3</v>
      </c>
      <c r="I82" s="73">
        <f t="shared" si="6"/>
        <v>64</v>
      </c>
      <c r="J82" s="73">
        <f t="shared" si="8"/>
        <v>187.5</v>
      </c>
    </row>
    <row r="83" spans="2:10" x14ac:dyDescent="0.2">
      <c r="B83" s="73">
        <v>81</v>
      </c>
      <c r="C83" s="72" t="s">
        <v>2757</v>
      </c>
      <c r="D83" s="72" t="s">
        <v>2863</v>
      </c>
      <c r="E83" s="73" t="s">
        <v>3049</v>
      </c>
      <c r="F83" s="72" t="s">
        <v>3201</v>
      </c>
      <c r="G83" s="73">
        <v>5</v>
      </c>
      <c r="H83" s="73">
        <f t="shared" si="7"/>
        <v>3</v>
      </c>
      <c r="I83" s="73">
        <f t="shared" si="6"/>
        <v>64</v>
      </c>
      <c r="J83" s="73">
        <f t="shared" si="8"/>
        <v>187.5</v>
      </c>
    </row>
    <row r="84" spans="2:10" x14ac:dyDescent="0.2">
      <c r="B84" s="73">
        <v>82</v>
      </c>
      <c r="C84" s="72" t="s">
        <v>2758</v>
      </c>
      <c r="D84" s="72" t="s">
        <v>2864</v>
      </c>
      <c r="E84" s="73" t="s">
        <v>3050</v>
      </c>
      <c r="F84" s="72" t="s">
        <v>3202</v>
      </c>
      <c r="G84" s="73">
        <v>5</v>
      </c>
      <c r="H84" s="73">
        <f t="shared" si="7"/>
        <v>3</v>
      </c>
      <c r="I84" s="73">
        <f t="shared" si="6"/>
        <v>64</v>
      </c>
      <c r="J84" s="73">
        <f t="shared" si="8"/>
        <v>187.5</v>
      </c>
    </row>
    <row r="85" spans="2:10" x14ac:dyDescent="0.2">
      <c r="B85" s="73">
        <v>83</v>
      </c>
      <c r="C85" s="72" t="s">
        <v>2759</v>
      </c>
      <c r="D85" s="72" t="s">
        <v>2865</v>
      </c>
      <c r="E85" s="73" t="s">
        <v>3051</v>
      </c>
      <c r="F85" s="72" t="s">
        <v>3203</v>
      </c>
      <c r="G85" s="73">
        <v>5</v>
      </c>
      <c r="H85" s="73">
        <f t="shared" si="7"/>
        <v>3</v>
      </c>
      <c r="I85" s="73">
        <f t="shared" si="6"/>
        <v>64</v>
      </c>
      <c r="J85" s="73">
        <f t="shared" si="8"/>
        <v>187.5</v>
      </c>
    </row>
    <row r="86" spans="2:10" x14ac:dyDescent="0.2">
      <c r="B86" s="73">
        <v>84</v>
      </c>
      <c r="C86" s="72" t="s">
        <v>2760</v>
      </c>
      <c r="D86" s="72" t="s">
        <v>2866</v>
      </c>
      <c r="E86" s="73" t="s">
        <v>3052</v>
      </c>
      <c r="F86" s="72" t="s">
        <v>3195</v>
      </c>
      <c r="G86" s="73">
        <v>5</v>
      </c>
      <c r="H86" s="73">
        <f t="shared" si="7"/>
        <v>3</v>
      </c>
      <c r="I86" s="73">
        <f t="shared" si="6"/>
        <v>64</v>
      </c>
      <c r="J86" s="73">
        <f t="shared" si="8"/>
        <v>187.5</v>
      </c>
    </row>
    <row r="87" spans="2:10" x14ac:dyDescent="0.2">
      <c r="B87" s="73">
        <v>85</v>
      </c>
      <c r="C87" s="72" t="s">
        <v>2761</v>
      </c>
      <c r="D87" s="72" t="s">
        <v>2867</v>
      </c>
      <c r="E87" s="73" t="s">
        <v>3053</v>
      </c>
      <c r="F87" s="72" t="s">
        <v>3196</v>
      </c>
      <c r="G87" s="73">
        <v>5</v>
      </c>
      <c r="H87" s="73">
        <f t="shared" si="7"/>
        <v>3</v>
      </c>
      <c r="I87" s="73">
        <f t="shared" si="6"/>
        <v>64</v>
      </c>
      <c r="J87" s="73">
        <f t="shared" si="8"/>
        <v>187.5</v>
      </c>
    </row>
    <row r="88" spans="2:10" x14ac:dyDescent="0.2">
      <c r="B88" s="73">
        <v>86</v>
      </c>
      <c r="C88" s="72" t="s">
        <v>3199</v>
      </c>
      <c r="D88" s="72" t="s">
        <v>2868</v>
      </c>
      <c r="E88" s="73" t="s">
        <v>3046</v>
      </c>
      <c r="F88" s="72" t="s">
        <v>3197</v>
      </c>
      <c r="G88" s="73">
        <v>5</v>
      </c>
      <c r="H88" s="73">
        <f t="shared" si="7"/>
        <v>3</v>
      </c>
      <c r="I88" s="73">
        <f t="shared" si="6"/>
        <v>64</v>
      </c>
      <c r="J88" s="73">
        <f t="shared" si="8"/>
        <v>187.5</v>
      </c>
    </row>
    <row r="89" spans="2:10" x14ac:dyDescent="0.2">
      <c r="B89" s="73">
        <v>87</v>
      </c>
      <c r="C89" s="72" t="s">
        <v>2746</v>
      </c>
      <c r="D89" s="72" t="s">
        <v>2869</v>
      </c>
      <c r="E89" s="73" t="s">
        <v>3055</v>
      </c>
      <c r="F89" s="72" t="s">
        <v>3189</v>
      </c>
      <c r="G89" s="73">
        <v>2</v>
      </c>
      <c r="H89" s="73">
        <f t="shared" si="7"/>
        <v>2</v>
      </c>
      <c r="I89" s="73">
        <f t="shared" si="6"/>
        <v>343</v>
      </c>
      <c r="J89" s="73">
        <f t="shared" si="8"/>
        <v>12</v>
      </c>
    </row>
    <row r="90" spans="2:10" x14ac:dyDescent="0.2">
      <c r="B90" s="73">
        <v>88</v>
      </c>
      <c r="C90" s="72" t="s">
        <v>2747</v>
      </c>
      <c r="D90" s="72" t="s">
        <v>2870</v>
      </c>
      <c r="E90" s="73" t="s">
        <v>3056</v>
      </c>
      <c r="F90" s="72" t="s">
        <v>3189</v>
      </c>
      <c r="G90" s="73">
        <v>2</v>
      </c>
      <c r="H90" s="73">
        <f t="shared" si="7"/>
        <v>2</v>
      </c>
      <c r="I90" s="73">
        <f t="shared" si="6"/>
        <v>343</v>
      </c>
      <c r="J90" s="73">
        <f t="shared" si="8"/>
        <v>12</v>
      </c>
    </row>
    <row r="91" spans="2:10" x14ac:dyDescent="0.2">
      <c r="B91" s="73">
        <v>89</v>
      </c>
      <c r="C91" s="72" t="s">
        <v>2748</v>
      </c>
      <c r="D91" s="72" t="s">
        <v>2871</v>
      </c>
      <c r="E91" s="73" t="s">
        <v>3057</v>
      </c>
      <c r="F91" s="72" t="s">
        <v>3188</v>
      </c>
      <c r="G91" s="73">
        <v>3</v>
      </c>
      <c r="H91" s="73">
        <f t="shared" si="7"/>
        <v>2</v>
      </c>
      <c r="I91" s="73">
        <f t="shared" si="6"/>
        <v>216</v>
      </c>
      <c r="J91" s="73">
        <f t="shared" si="8"/>
        <v>40.5</v>
      </c>
    </row>
    <row r="92" spans="2:10" x14ac:dyDescent="0.2">
      <c r="B92" s="73">
        <v>90</v>
      </c>
      <c r="C92" s="72" t="s">
        <v>2749</v>
      </c>
      <c r="D92" s="72" t="s">
        <v>2872</v>
      </c>
      <c r="E92" s="73" t="s">
        <v>3054</v>
      </c>
      <c r="F92" s="72" t="s">
        <v>3188</v>
      </c>
      <c r="G92" s="73">
        <v>2</v>
      </c>
      <c r="H92" s="73">
        <f t="shared" si="7"/>
        <v>2</v>
      </c>
      <c r="I92" s="73">
        <f t="shared" si="6"/>
        <v>343</v>
      </c>
      <c r="J92" s="73">
        <f t="shared" si="8"/>
        <v>12</v>
      </c>
    </row>
    <row r="93" spans="2:10" x14ac:dyDescent="0.2">
      <c r="B93" s="73">
        <v>91</v>
      </c>
      <c r="C93" s="72" t="s">
        <v>2750</v>
      </c>
      <c r="D93" s="72" t="s">
        <v>2873</v>
      </c>
      <c r="E93" s="73" t="s">
        <v>3058</v>
      </c>
      <c r="F93" s="72" t="s">
        <v>3188</v>
      </c>
      <c r="G93" s="73">
        <v>2</v>
      </c>
      <c r="H93" s="73">
        <f t="shared" si="7"/>
        <v>2</v>
      </c>
      <c r="I93" s="73">
        <f t="shared" si="6"/>
        <v>343</v>
      </c>
      <c r="J93" s="73">
        <f t="shared" si="8"/>
        <v>12</v>
      </c>
    </row>
    <row r="94" spans="2:10" x14ac:dyDescent="0.2">
      <c r="B94" s="73">
        <v>92</v>
      </c>
      <c r="C94" s="72" t="s">
        <v>2751</v>
      </c>
      <c r="D94" s="72" t="s">
        <v>2874</v>
      </c>
      <c r="E94" s="73" t="s">
        <v>3059</v>
      </c>
      <c r="F94" s="72" t="s">
        <v>3188</v>
      </c>
      <c r="G94" s="73">
        <v>2</v>
      </c>
      <c r="H94" s="73">
        <f t="shared" si="7"/>
        <v>2</v>
      </c>
      <c r="I94" s="73">
        <f t="shared" si="6"/>
        <v>343</v>
      </c>
      <c r="J94" s="73">
        <f t="shared" si="8"/>
        <v>12</v>
      </c>
    </row>
    <row r="95" spans="2:10" x14ac:dyDescent="0.2">
      <c r="B95" s="73">
        <v>93</v>
      </c>
      <c r="C95" s="72" t="s">
        <v>2752</v>
      </c>
      <c r="D95" s="72" t="s">
        <v>2875</v>
      </c>
      <c r="E95" s="73" t="s">
        <v>3060</v>
      </c>
      <c r="F95" s="72" t="s">
        <v>3188</v>
      </c>
      <c r="G95" s="73">
        <v>2</v>
      </c>
      <c r="H95" s="73">
        <f t="shared" si="7"/>
        <v>2</v>
      </c>
      <c r="I95" s="73">
        <f t="shared" si="6"/>
        <v>343</v>
      </c>
      <c r="J95" s="73">
        <f t="shared" si="8"/>
        <v>12</v>
      </c>
    </row>
    <row r="96" spans="2:10" x14ac:dyDescent="0.2">
      <c r="B96" s="73">
        <v>94</v>
      </c>
      <c r="C96" s="72" t="s">
        <v>2753</v>
      </c>
      <c r="D96" s="72" t="s">
        <v>2876</v>
      </c>
      <c r="E96" s="73" t="s">
        <v>3061</v>
      </c>
      <c r="F96" s="72" t="s">
        <v>3188</v>
      </c>
      <c r="G96" s="73">
        <v>2</v>
      </c>
      <c r="H96" s="73">
        <f t="shared" si="7"/>
        <v>2</v>
      </c>
      <c r="I96" s="73">
        <f t="shared" si="6"/>
        <v>343</v>
      </c>
      <c r="J96" s="73">
        <f t="shared" si="8"/>
        <v>12</v>
      </c>
    </row>
    <row r="97" spans="2:10" x14ac:dyDescent="0.2">
      <c r="B97" s="73">
        <v>95</v>
      </c>
      <c r="C97" s="72" t="s">
        <v>2754</v>
      </c>
      <c r="D97" s="72" t="s">
        <v>2877</v>
      </c>
      <c r="E97" s="73" t="s">
        <v>3062</v>
      </c>
      <c r="F97" s="72" t="s">
        <v>3189</v>
      </c>
      <c r="G97" s="73">
        <v>2</v>
      </c>
      <c r="H97" s="73">
        <f t="shared" si="7"/>
        <v>2</v>
      </c>
      <c r="I97" s="73">
        <f t="shared" si="6"/>
        <v>343</v>
      </c>
      <c r="J97" s="73">
        <f t="shared" si="8"/>
        <v>12</v>
      </c>
    </row>
    <row r="98" spans="2:10" x14ac:dyDescent="0.2">
      <c r="B98" s="73">
        <v>96</v>
      </c>
      <c r="C98" s="72" t="s">
        <v>2755</v>
      </c>
      <c r="D98" s="72" t="s">
        <v>2878</v>
      </c>
      <c r="E98" s="73" t="s">
        <v>3063</v>
      </c>
      <c r="F98" s="72" t="s">
        <v>3188</v>
      </c>
      <c r="G98" s="73">
        <v>2</v>
      </c>
      <c r="H98" s="73">
        <f t="shared" si="7"/>
        <v>2</v>
      </c>
      <c r="I98" s="73">
        <f t="shared" si="6"/>
        <v>343</v>
      </c>
      <c r="J98" s="73">
        <f t="shared" si="8"/>
        <v>12</v>
      </c>
    </row>
    <row r="99" spans="2:10" x14ac:dyDescent="0.2">
      <c r="B99" s="73">
        <v>97</v>
      </c>
      <c r="C99" s="72" t="s">
        <v>2762</v>
      </c>
      <c r="D99" s="72" t="s">
        <v>2879</v>
      </c>
      <c r="E99" s="73" t="s">
        <v>3058</v>
      </c>
      <c r="F99" s="72" t="s">
        <v>3200</v>
      </c>
      <c r="G99" s="73">
        <v>3</v>
      </c>
      <c r="H99" s="73">
        <f t="shared" si="7"/>
        <v>2</v>
      </c>
      <c r="I99" s="73">
        <f t="shared" ref="I99:I130" si="9">VLOOKUP(G99,per,2,FALSE)</f>
        <v>216</v>
      </c>
      <c r="J99" s="73">
        <f t="shared" si="8"/>
        <v>40.5</v>
      </c>
    </row>
    <row r="100" spans="2:10" x14ac:dyDescent="0.2">
      <c r="B100" s="73">
        <v>98</v>
      </c>
      <c r="C100" s="72" t="s">
        <v>2763</v>
      </c>
      <c r="D100" s="72" t="s">
        <v>2880</v>
      </c>
      <c r="E100" s="73" t="s">
        <v>3058</v>
      </c>
      <c r="F100" s="72" t="s">
        <v>3201</v>
      </c>
      <c r="G100" s="73">
        <v>3</v>
      </c>
      <c r="H100" s="73">
        <f t="shared" si="7"/>
        <v>2</v>
      </c>
      <c r="I100" s="73">
        <f t="shared" si="9"/>
        <v>216</v>
      </c>
      <c r="J100" s="73">
        <f t="shared" si="8"/>
        <v>40.5</v>
      </c>
    </row>
    <row r="101" spans="2:10" x14ac:dyDescent="0.2">
      <c r="B101" s="73">
        <v>99</v>
      </c>
      <c r="C101" s="72" t="s">
        <v>2764</v>
      </c>
      <c r="D101" s="72" t="s">
        <v>2881</v>
      </c>
      <c r="E101" s="73" t="s">
        <v>3058</v>
      </c>
      <c r="F101" s="72" t="s">
        <v>3202</v>
      </c>
      <c r="G101" s="73">
        <v>3</v>
      </c>
      <c r="H101" s="73">
        <f t="shared" si="7"/>
        <v>2</v>
      </c>
      <c r="I101" s="73">
        <f t="shared" si="9"/>
        <v>216</v>
      </c>
      <c r="J101" s="73">
        <f t="shared" si="8"/>
        <v>40.5</v>
      </c>
    </row>
    <row r="102" spans="2:10" x14ac:dyDescent="0.2">
      <c r="B102" s="73">
        <v>100</v>
      </c>
      <c r="C102" s="72" t="s">
        <v>2765</v>
      </c>
      <c r="D102" s="72" t="s">
        <v>2882</v>
      </c>
      <c r="E102" s="73" t="s">
        <v>3058</v>
      </c>
      <c r="F102" s="72" t="s">
        <v>3203</v>
      </c>
      <c r="G102" s="73">
        <v>3</v>
      </c>
      <c r="H102" s="73">
        <f t="shared" si="7"/>
        <v>2</v>
      </c>
      <c r="I102" s="73">
        <f t="shared" si="9"/>
        <v>216</v>
      </c>
      <c r="J102" s="73">
        <f t="shared" si="8"/>
        <v>40.5</v>
      </c>
    </row>
    <row r="103" spans="2:10" x14ac:dyDescent="0.2">
      <c r="B103" s="73">
        <v>101</v>
      </c>
      <c r="C103" s="72" t="s">
        <v>2766</v>
      </c>
      <c r="D103" s="72" t="s">
        <v>2883</v>
      </c>
      <c r="E103" s="73" t="s">
        <v>3058</v>
      </c>
      <c r="F103" s="72" t="s">
        <v>3195</v>
      </c>
      <c r="G103" s="73">
        <v>3</v>
      </c>
      <c r="H103" s="73">
        <f t="shared" si="7"/>
        <v>2</v>
      </c>
      <c r="I103" s="73">
        <f t="shared" si="9"/>
        <v>216</v>
      </c>
      <c r="J103" s="73">
        <f t="shared" si="8"/>
        <v>40.5</v>
      </c>
    </row>
    <row r="104" spans="2:10" x14ac:dyDescent="0.2">
      <c r="B104" s="73">
        <v>102</v>
      </c>
      <c r="C104" s="72" t="s">
        <v>2767</v>
      </c>
      <c r="D104" s="72" t="s">
        <v>2884</v>
      </c>
      <c r="E104" s="73" t="s">
        <v>3058</v>
      </c>
      <c r="F104" s="72" t="s">
        <v>3196</v>
      </c>
      <c r="G104" s="73">
        <v>3</v>
      </c>
      <c r="H104" s="73">
        <f t="shared" si="7"/>
        <v>2</v>
      </c>
      <c r="I104" s="73">
        <f t="shared" si="9"/>
        <v>216</v>
      </c>
      <c r="J104" s="73">
        <f t="shared" si="8"/>
        <v>40.5</v>
      </c>
    </row>
    <row r="105" spans="2:10" x14ac:dyDescent="0.2">
      <c r="B105" s="73">
        <v>103</v>
      </c>
      <c r="C105" s="72" t="s">
        <v>3204</v>
      </c>
      <c r="D105" s="72" t="s">
        <v>2885</v>
      </c>
      <c r="E105" s="73" t="s">
        <v>3065</v>
      </c>
      <c r="F105" s="72" t="s">
        <v>3197</v>
      </c>
      <c r="G105" s="73">
        <v>3</v>
      </c>
      <c r="H105" s="73">
        <f t="shared" si="7"/>
        <v>2</v>
      </c>
      <c r="I105" s="73">
        <f t="shared" si="9"/>
        <v>216</v>
      </c>
      <c r="J105" s="73">
        <f t="shared" si="8"/>
        <v>40.5</v>
      </c>
    </row>
    <row r="106" spans="2:10" x14ac:dyDescent="0.2">
      <c r="B106" s="73">
        <v>104</v>
      </c>
      <c r="C106" s="72" t="s">
        <v>2768</v>
      </c>
      <c r="D106" s="72" t="s">
        <v>2886</v>
      </c>
      <c r="E106" s="73" t="s">
        <v>3066</v>
      </c>
      <c r="F106" s="72" t="s">
        <v>3198</v>
      </c>
      <c r="G106" s="73">
        <v>4</v>
      </c>
      <c r="H106" s="73">
        <f t="shared" si="7"/>
        <v>3</v>
      </c>
      <c r="I106" s="73">
        <f t="shared" si="9"/>
        <v>125</v>
      </c>
      <c r="J106" s="73">
        <f t="shared" si="8"/>
        <v>96</v>
      </c>
    </row>
    <row r="107" spans="2:10" x14ac:dyDescent="0.2">
      <c r="B107" s="73">
        <v>105</v>
      </c>
      <c r="C107" s="72" t="s">
        <v>2769</v>
      </c>
      <c r="D107" s="72" t="s">
        <v>2887</v>
      </c>
      <c r="E107" s="73" t="s">
        <v>3067</v>
      </c>
      <c r="F107" s="72" t="s">
        <v>3198</v>
      </c>
      <c r="G107" s="73">
        <v>4</v>
      </c>
      <c r="H107" s="73">
        <f t="shared" si="7"/>
        <v>3</v>
      </c>
      <c r="I107" s="73">
        <f t="shared" si="9"/>
        <v>125</v>
      </c>
      <c r="J107" s="73">
        <f t="shared" si="8"/>
        <v>96</v>
      </c>
    </row>
    <row r="108" spans="2:10" x14ac:dyDescent="0.2">
      <c r="B108" s="73">
        <v>106</v>
      </c>
      <c r="C108" s="72" t="s">
        <v>2770</v>
      </c>
      <c r="D108" s="72" t="s">
        <v>2888</v>
      </c>
      <c r="E108" s="73" t="s">
        <v>3069</v>
      </c>
      <c r="F108" s="72" t="s">
        <v>3198</v>
      </c>
      <c r="G108" s="73">
        <v>4</v>
      </c>
      <c r="H108" s="73">
        <f t="shared" si="7"/>
        <v>3</v>
      </c>
      <c r="I108" s="73">
        <f t="shared" si="9"/>
        <v>125</v>
      </c>
      <c r="J108" s="73">
        <f t="shared" si="8"/>
        <v>96</v>
      </c>
    </row>
    <row r="109" spans="2:10" x14ac:dyDescent="0.2">
      <c r="B109" s="73">
        <v>107</v>
      </c>
      <c r="C109" s="72" t="s">
        <v>2771</v>
      </c>
      <c r="D109" s="72" t="s">
        <v>2889</v>
      </c>
      <c r="E109" s="73" t="s">
        <v>3071</v>
      </c>
      <c r="F109" s="72" t="s">
        <v>3198</v>
      </c>
      <c r="G109" s="73">
        <v>4</v>
      </c>
      <c r="H109" s="73">
        <f t="shared" si="7"/>
        <v>3</v>
      </c>
      <c r="I109" s="73">
        <f t="shared" si="9"/>
        <v>125</v>
      </c>
      <c r="J109" s="73">
        <f t="shared" si="8"/>
        <v>96</v>
      </c>
    </row>
    <row r="110" spans="2:10" x14ac:dyDescent="0.2">
      <c r="B110" s="73">
        <v>108</v>
      </c>
      <c r="C110" s="72" t="s">
        <v>2772</v>
      </c>
      <c r="D110" s="72" t="s">
        <v>2890</v>
      </c>
      <c r="E110" s="73" t="s">
        <v>3066</v>
      </c>
      <c r="F110" s="72" t="s">
        <v>3198</v>
      </c>
      <c r="G110" s="73">
        <v>4</v>
      </c>
      <c r="H110" s="73">
        <f t="shared" si="7"/>
        <v>3</v>
      </c>
      <c r="I110" s="73">
        <f t="shared" si="9"/>
        <v>125</v>
      </c>
      <c r="J110" s="73">
        <f t="shared" si="8"/>
        <v>96</v>
      </c>
    </row>
    <row r="111" spans="2:10" x14ac:dyDescent="0.2">
      <c r="B111" s="73">
        <v>109</v>
      </c>
      <c r="C111" s="72" t="s">
        <v>2773</v>
      </c>
      <c r="D111" s="72" t="s">
        <v>2891</v>
      </c>
      <c r="E111" s="73" t="s">
        <v>3072</v>
      </c>
      <c r="F111" s="72" t="s">
        <v>3205</v>
      </c>
      <c r="G111" s="73">
        <v>7</v>
      </c>
      <c r="H111" s="73">
        <f t="shared" si="7"/>
        <v>4</v>
      </c>
      <c r="I111" s="73">
        <f t="shared" si="9"/>
        <v>8</v>
      </c>
      <c r="J111" s="73">
        <f t="shared" si="8"/>
        <v>514.5</v>
      </c>
    </row>
    <row r="112" spans="2:10" x14ac:dyDescent="0.2">
      <c r="B112" s="73">
        <v>110</v>
      </c>
      <c r="C112" s="72" t="s">
        <v>2774</v>
      </c>
      <c r="D112" s="72" t="s">
        <v>2892</v>
      </c>
      <c r="E112" s="73" t="s">
        <v>3065</v>
      </c>
      <c r="F112" s="72" t="s">
        <v>3188</v>
      </c>
      <c r="G112" s="73">
        <v>3</v>
      </c>
      <c r="H112" s="73">
        <f t="shared" si="7"/>
        <v>2</v>
      </c>
      <c r="I112" s="73">
        <f t="shared" si="9"/>
        <v>216</v>
      </c>
      <c r="J112" s="73">
        <f t="shared" si="8"/>
        <v>40.5</v>
      </c>
    </row>
    <row r="113" spans="2:10" x14ac:dyDescent="0.2">
      <c r="B113" s="73">
        <v>111</v>
      </c>
      <c r="C113" s="72" t="s">
        <v>2775</v>
      </c>
      <c r="D113" s="72" t="s">
        <v>2894</v>
      </c>
      <c r="E113" s="73" t="s">
        <v>3070</v>
      </c>
      <c r="F113" s="72" t="s">
        <v>3189</v>
      </c>
      <c r="G113" s="73">
        <v>3</v>
      </c>
      <c r="H113" s="73">
        <f t="shared" si="7"/>
        <v>2</v>
      </c>
      <c r="I113" s="73">
        <f t="shared" si="9"/>
        <v>216</v>
      </c>
      <c r="J113" s="73">
        <f t="shared" si="8"/>
        <v>40.5</v>
      </c>
    </row>
    <row r="114" spans="2:10" x14ac:dyDescent="0.2">
      <c r="B114" s="73">
        <v>112</v>
      </c>
      <c r="C114" s="72" t="s">
        <v>2776</v>
      </c>
      <c r="D114" s="72" t="s">
        <v>2895</v>
      </c>
      <c r="E114" s="73" t="s">
        <v>3068</v>
      </c>
      <c r="F114" s="72" t="s">
        <v>3189</v>
      </c>
      <c r="G114" s="73">
        <v>3</v>
      </c>
      <c r="H114" s="73">
        <f t="shared" si="7"/>
        <v>2</v>
      </c>
      <c r="I114" s="73">
        <f t="shared" si="9"/>
        <v>216</v>
      </c>
      <c r="J114" s="73">
        <f t="shared" si="8"/>
        <v>40.5</v>
      </c>
    </row>
    <row r="115" spans="2:10" x14ac:dyDescent="0.2">
      <c r="B115" s="73">
        <v>113</v>
      </c>
      <c r="C115" s="72" t="s">
        <v>2777</v>
      </c>
      <c r="D115" s="72" t="s">
        <v>2896</v>
      </c>
      <c r="E115" s="73" t="s">
        <v>3067</v>
      </c>
      <c r="F115" s="72" t="s">
        <v>3188</v>
      </c>
      <c r="G115" s="73">
        <v>3</v>
      </c>
      <c r="H115" s="73">
        <f t="shared" si="7"/>
        <v>2</v>
      </c>
      <c r="I115" s="73">
        <f t="shared" si="9"/>
        <v>216</v>
      </c>
      <c r="J115" s="73">
        <f t="shared" si="8"/>
        <v>40.5</v>
      </c>
    </row>
    <row r="116" spans="2:10" x14ac:dyDescent="0.2">
      <c r="B116" s="73">
        <v>114</v>
      </c>
      <c r="C116" s="72" t="s">
        <v>2778</v>
      </c>
      <c r="D116" s="72" t="s">
        <v>2897</v>
      </c>
      <c r="E116" s="73" t="s">
        <v>3066</v>
      </c>
      <c r="F116" s="72" t="s">
        <v>3188</v>
      </c>
      <c r="G116" s="73">
        <v>3</v>
      </c>
      <c r="H116" s="73">
        <f t="shared" si="7"/>
        <v>2</v>
      </c>
      <c r="I116" s="73">
        <f t="shared" si="9"/>
        <v>216</v>
      </c>
      <c r="J116" s="73">
        <f t="shared" si="8"/>
        <v>40.5</v>
      </c>
    </row>
    <row r="117" spans="2:10" x14ac:dyDescent="0.2">
      <c r="B117" s="73">
        <v>115</v>
      </c>
      <c r="C117" s="72" t="s">
        <v>2779</v>
      </c>
      <c r="D117" s="72" t="s">
        <v>2898</v>
      </c>
      <c r="E117" s="73" t="s">
        <v>3069</v>
      </c>
      <c r="F117" s="72" t="s">
        <v>3188</v>
      </c>
      <c r="G117" s="73">
        <v>3</v>
      </c>
      <c r="H117" s="73">
        <f t="shared" si="7"/>
        <v>2</v>
      </c>
      <c r="I117" s="73">
        <f t="shared" si="9"/>
        <v>216</v>
      </c>
      <c r="J117" s="73">
        <f t="shared" si="8"/>
        <v>40.5</v>
      </c>
    </row>
    <row r="118" spans="2:10" x14ac:dyDescent="0.2">
      <c r="B118" s="73">
        <v>116</v>
      </c>
      <c r="C118" s="72" t="s">
        <v>2780</v>
      </c>
      <c r="D118" s="72" t="s">
        <v>2899</v>
      </c>
      <c r="E118" s="73" t="s">
        <v>3070</v>
      </c>
      <c r="F118" s="72" t="s">
        <v>3189</v>
      </c>
      <c r="G118" s="73">
        <v>3</v>
      </c>
      <c r="H118" s="73">
        <f t="shared" si="7"/>
        <v>2</v>
      </c>
      <c r="I118" s="73">
        <f t="shared" si="9"/>
        <v>216</v>
      </c>
      <c r="J118" s="73">
        <f t="shared" si="8"/>
        <v>40.5</v>
      </c>
    </row>
    <row r="119" spans="2:10" x14ac:dyDescent="0.2">
      <c r="B119" s="73">
        <v>117</v>
      </c>
      <c r="C119" s="72" t="s">
        <v>2781</v>
      </c>
      <c r="D119" s="72" t="s">
        <v>2900</v>
      </c>
      <c r="E119" s="73" t="s">
        <v>3066</v>
      </c>
      <c r="F119" s="72" t="s">
        <v>3188</v>
      </c>
      <c r="G119" s="73">
        <v>3</v>
      </c>
      <c r="H119" s="73">
        <f t="shared" si="7"/>
        <v>2</v>
      </c>
      <c r="I119" s="73">
        <f t="shared" si="9"/>
        <v>216</v>
      </c>
      <c r="J119" s="73">
        <f t="shared" si="8"/>
        <v>40.5</v>
      </c>
    </row>
    <row r="120" spans="2:10" x14ac:dyDescent="0.2">
      <c r="B120" s="73">
        <v>118</v>
      </c>
      <c r="C120" s="72" t="s">
        <v>2782</v>
      </c>
      <c r="D120" s="72" t="s">
        <v>2902</v>
      </c>
      <c r="E120" s="73" t="s">
        <v>3070</v>
      </c>
      <c r="F120" s="72" t="s">
        <v>3188</v>
      </c>
      <c r="G120" s="73">
        <v>3</v>
      </c>
      <c r="H120" s="73">
        <f t="shared" si="7"/>
        <v>2</v>
      </c>
      <c r="I120" s="73">
        <f t="shared" si="9"/>
        <v>216</v>
      </c>
      <c r="J120" s="73">
        <f t="shared" si="8"/>
        <v>40.5</v>
      </c>
    </row>
    <row r="121" spans="2:10" x14ac:dyDescent="0.2">
      <c r="B121" s="73">
        <v>119</v>
      </c>
      <c r="C121" s="72" t="s">
        <v>2783</v>
      </c>
      <c r="D121" s="72" t="s">
        <v>2901</v>
      </c>
      <c r="E121" s="73" t="s">
        <v>3073</v>
      </c>
      <c r="F121" s="72" t="s">
        <v>3206</v>
      </c>
      <c r="G121" s="73">
        <v>1</v>
      </c>
      <c r="H121" s="73">
        <f t="shared" si="7"/>
        <v>1</v>
      </c>
      <c r="I121" s="73">
        <f t="shared" si="9"/>
        <v>512</v>
      </c>
      <c r="J121" s="73">
        <f t="shared" si="8"/>
        <v>1.5</v>
      </c>
    </row>
    <row r="122" spans="2:10" x14ac:dyDescent="0.2">
      <c r="B122" s="73">
        <v>120</v>
      </c>
      <c r="C122" s="72" t="s">
        <v>2784</v>
      </c>
      <c r="D122" s="72" t="s">
        <v>2903</v>
      </c>
      <c r="E122" s="73" t="s">
        <v>3074</v>
      </c>
      <c r="F122" s="72" t="s">
        <v>3188</v>
      </c>
      <c r="G122" s="73">
        <v>3</v>
      </c>
      <c r="H122" s="73">
        <f t="shared" si="7"/>
        <v>2</v>
      </c>
      <c r="I122" s="73">
        <f t="shared" si="9"/>
        <v>216</v>
      </c>
      <c r="J122" s="73">
        <f t="shared" si="8"/>
        <v>40.5</v>
      </c>
    </row>
    <row r="123" spans="2:10" x14ac:dyDescent="0.2">
      <c r="B123" s="73">
        <v>121</v>
      </c>
      <c r="C123" s="72" t="s">
        <v>2785</v>
      </c>
      <c r="D123" s="72" t="s">
        <v>2904</v>
      </c>
      <c r="E123" s="73" t="s">
        <v>3075</v>
      </c>
      <c r="F123" s="72" t="s">
        <v>3188</v>
      </c>
      <c r="G123" s="73">
        <v>3</v>
      </c>
      <c r="H123" s="73">
        <f t="shared" si="7"/>
        <v>2</v>
      </c>
      <c r="I123" s="73">
        <f t="shared" si="9"/>
        <v>216</v>
      </c>
      <c r="J123" s="73">
        <f t="shared" si="8"/>
        <v>40.5</v>
      </c>
    </row>
    <row r="124" spans="2:10" x14ac:dyDescent="0.2">
      <c r="B124" s="73">
        <v>122</v>
      </c>
      <c r="C124" s="72" t="s">
        <v>2786</v>
      </c>
      <c r="D124" s="73" t="s">
        <v>2905</v>
      </c>
      <c r="E124" s="73" t="s">
        <v>3076</v>
      </c>
      <c r="F124" s="72" t="s">
        <v>3188</v>
      </c>
      <c r="G124" s="73">
        <v>3</v>
      </c>
      <c r="H124" s="73">
        <f t="shared" si="7"/>
        <v>2</v>
      </c>
      <c r="I124" s="73">
        <f t="shared" si="9"/>
        <v>216</v>
      </c>
      <c r="J124" s="73">
        <f t="shared" si="8"/>
        <v>40.5</v>
      </c>
    </row>
    <row r="125" spans="2:10" x14ac:dyDescent="0.2">
      <c r="B125" s="73">
        <v>123</v>
      </c>
      <c r="C125" s="72" t="s">
        <v>2787</v>
      </c>
      <c r="D125" s="72" t="s">
        <v>2906</v>
      </c>
      <c r="E125" s="73" t="s">
        <v>3078</v>
      </c>
      <c r="F125" s="72" t="s">
        <v>3207</v>
      </c>
      <c r="G125" s="73">
        <v>7</v>
      </c>
      <c r="H125" s="73">
        <f t="shared" si="7"/>
        <v>4</v>
      </c>
      <c r="I125" s="73">
        <f t="shared" si="9"/>
        <v>8</v>
      </c>
      <c r="J125" s="73">
        <f t="shared" si="8"/>
        <v>514.5</v>
      </c>
    </row>
    <row r="126" spans="2:10" x14ac:dyDescent="0.2">
      <c r="B126" s="73">
        <v>124</v>
      </c>
      <c r="C126" s="72" t="s">
        <v>2788</v>
      </c>
      <c r="D126" s="72" t="s">
        <v>2907</v>
      </c>
      <c r="E126" s="73" t="s">
        <v>3079</v>
      </c>
      <c r="F126" s="72" t="s">
        <v>3188</v>
      </c>
      <c r="G126" s="73">
        <v>3</v>
      </c>
      <c r="H126" s="73">
        <f t="shared" si="7"/>
        <v>2</v>
      </c>
      <c r="I126" s="73">
        <f t="shared" si="9"/>
        <v>216</v>
      </c>
      <c r="J126" s="73">
        <f t="shared" si="8"/>
        <v>40.5</v>
      </c>
    </row>
    <row r="127" spans="2:10" x14ac:dyDescent="0.2">
      <c r="B127" s="73">
        <v>125</v>
      </c>
      <c r="C127" s="72" t="s">
        <v>2789</v>
      </c>
      <c r="D127" s="72" t="s">
        <v>2908</v>
      </c>
      <c r="E127" s="73" t="s">
        <v>3079</v>
      </c>
      <c r="F127" s="72" t="s">
        <v>3208</v>
      </c>
      <c r="G127" s="73">
        <v>5</v>
      </c>
      <c r="H127" s="73">
        <f t="shared" si="7"/>
        <v>3</v>
      </c>
      <c r="I127" s="73">
        <f t="shared" si="9"/>
        <v>64</v>
      </c>
      <c r="J127" s="73">
        <f t="shared" si="8"/>
        <v>187.5</v>
      </c>
    </row>
    <row r="128" spans="2:10" x14ac:dyDescent="0.2">
      <c r="B128" s="73">
        <v>126</v>
      </c>
      <c r="C128" s="72" t="s">
        <v>2790</v>
      </c>
      <c r="D128" s="72" t="s">
        <v>2909</v>
      </c>
      <c r="E128" s="73" t="s">
        <v>3080</v>
      </c>
      <c r="F128" s="72" t="s">
        <v>3209</v>
      </c>
      <c r="G128" s="73">
        <v>3</v>
      </c>
      <c r="H128" s="73">
        <f t="shared" si="7"/>
        <v>2</v>
      </c>
      <c r="I128" s="73">
        <f t="shared" si="9"/>
        <v>216</v>
      </c>
      <c r="J128" s="73">
        <f t="shared" si="8"/>
        <v>40.5</v>
      </c>
    </row>
    <row r="129" spans="2:10" x14ac:dyDescent="0.2">
      <c r="B129" s="73">
        <v>127</v>
      </c>
      <c r="C129" s="72" t="s">
        <v>2791</v>
      </c>
      <c r="D129" s="72" t="s">
        <v>2911</v>
      </c>
      <c r="E129" s="73" t="s">
        <v>3076</v>
      </c>
      <c r="F129" s="72" t="s">
        <v>3208</v>
      </c>
      <c r="G129" s="73">
        <v>5</v>
      </c>
      <c r="H129" s="73">
        <f t="shared" si="7"/>
        <v>3</v>
      </c>
      <c r="I129" s="73">
        <f t="shared" si="9"/>
        <v>64</v>
      </c>
      <c r="J129" s="73">
        <f t="shared" si="8"/>
        <v>187.5</v>
      </c>
    </row>
    <row r="130" spans="2:10" x14ac:dyDescent="0.2">
      <c r="B130" s="73">
        <v>128</v>
      </c>
      <c r="C130" s="72" t="s">
        <v>2792</v>
      </c>
      <c r="D130" s="72" t="s">
        <v>2910</v>
      </c>
      <c r="E130" s="73" t="s">
        <v>3079</v>
      </c>
      <c r="F130" s="72" t="s">
        <v>3210</v>
      </c>
      <c r="G130" s="73">
        <v>3</v>
      </c>
      <c r="H130" s="73">
        <f t="shared" si="7"/>
        <v>2</v>
      </c>
      <c r="I130" s="73">
        <f t="shared" si="9"/>
        <v>216</v>
      </c>
      <c r="J130" s="73">
        <f t="shared" si="8"/>
        <v>40.5</v>
      </c>
    </row>
    <row r="131" spans="2:10" x14ac:dyDescent="0.2">
      <c r="B131" s="73">
        <v>129</v>
      </c>
      <c r="C131" s="72" t="s">
        <v>2793</v>
      </c>
      <c r="D131" s="72" t="s">
        <v>2912</v>
      </c>
      <c r="E131" s="73" t="s">
        <v>3081</v>
      </c>
      <c r="F131" s="72" t="s">
        <v>3209</v>
      </c>
      <c r="G131" s="73">
        <v>3</v>
      </c>
      <c r="H131" s="73">
        <f t="shared" si="7"/>
        <v>2</v>
      </c>
      <c r="I131" s="73">
        <f t="shared" ref="I131:I162" si="10">VLOOKUP(G131,per,2,FALSE)</f>
        <v>216</v>
      </c>
      <c r="J131" s="73">
        <f t="shared" si="8"/>
        <v>40.5</v>
      </c>
    </row>
    <row r="132" spans="2:10" x14ac:dyDescent="0.2">
      <c r="B132" s="73">
        <v>130</v>
      </c>
      <c r="C132" s="72" t="s">
        <v>2794</v>
      </c>
      <c r="D132" s="72" t="s">
        <v>2913</v>
      </c>
      <c r="E132" s="73" t="s">
        <v>3081</v>
      </c>
      <c r="F132" s="72" t="s">
        <v>3211</v>
      </c>
      <c r="G132" s="73">
        <v>5</v>
      </c>
      <c r="H132" s="73">
        <f t="shared" ref="H132:H192" si="11">IF(G132=1,1,IF(OR(G132=2,G132=3),2,IF(OR(G132=4,G132=5),3,IF(OR(G132=6,G132=7,G132=8),4))))</f>
        <v>3</v>
      </c>
      <c r="I132" s="73">
        <f t="shared" si="10"/>
        <v>64</v>
      </c>
      <c r="J132" s="73">
        <f t="shared" ref="J132:J192" si="12">G132^3*1.5</f>
        <v>187.5</v>
      </c>
    </row>
    <row r="133" spans="2:10" x14ac:dyDescent="0.2">
      <c r="B133" s="73">
        <v>131</v>
      </c>
      <c r="C133" s="72" t="s">
        <v>2795</v>
      </c>
      <c r="D133" s="72" t="s">
        <v>2914</v>
      </c>
      <c r="E133" s="73" t="s">
        <v>3082</v>
      </c>
      <c r="F133" s="72" t="s">
        <v>3212</v>
      </c>
      <c r="G133" s="73">
        <v>6</v>
      </c>
      <c r="H133" s="73">
        <f t="shared" si="11"/>
        <v>4</v>
      </c>
      <c r="I133" s="73">
        <f t="shared" si="10"/>
        <v>27</v>
      </c>
      <c r="J133" s="73">
        <f t="shared" si="12"/>
        <v>324</v>
      </c>
    </row>
    <row r="134" spans="2:10" x14ac:dyDescent="0.2">
      <c r="B134" s="73">
        <v>132</v>
      </c>
      <c r="C134" s="72" t="s">
        <v>2796</v>
      </c>
      <c r="D134" s="72" t="s">
        <v>2914</v>
      </c>
      <c r="E134" s="73" t="s">
        <v>3083</v>
      </c>
      <c r="F134" s="72" t="s">
        <v>3205</v>
      </c>
      <c r="G134" s="73">
        <v>6</v>
      </c>
      <c r="H134" s="73">
        <f t="shared" si="11"/>
        <v>4</v>
      </c>
      <c r="I134" s="73">
        <f t="shared" si="10"/>
        <v>27</v>
      </c>
      <c r="J134" s="73">
        <f t="shared" si="12"/>
        <v>324</v>
      </c>
    </row>
    <row r="135" spans="2:10" x14ac:dyDescent="0.2">
      <c r="B135" s="73">
        <v>133</v>
      </c>
      <c r="C135" s="72" t="s">
        <v>2797</v>
      </c>
      <c r="D135" s="72" t="s">
        <v>2914</v>
      </c>
      <c r="E135" s="73" t="s">
        <v>3080</v>
      </c>
      <c r="F135" s="72" t="s">
        <v>3205</v>
      </c>
      <c r="G135" s="73">
        <v>6</v>
      </c>
      <c r="H135" s="73">
        <f t="shared" si="11"/>
        <v>4</v>
      </c>
      <c r="I135" s="73">
        <f t="shared" si="10"/>
        <v>27</v>
      </c>
      <c r="J135" s="73">
        <f t="shared" si="12"/>
        <v>324</v>
      </c>
    </row>
    <row r="136" spans="2:10" x14ac:dyDescent="0.2">
      <c r="B136" s="73">
        <v>134</v>
      </c>
      <c r="C136" s="72" t="s">
        <v>2798</v>
      </c>
      <c r="D136" s="72" t="s">
        <v>2914</v>
      </c>
      <c r="E136" s="73" t="s">
        <v>3077</v>
      </c>
      <c r="F136" s="72" t="s">
        <v>3213</v>
      </c>
      <c r="G136" s="73">
        <v>6</v>
      </c>
      <c r="H136" s="73">
        <f t="shared" si="11"/>
        <v>4</v>
      </c>
      <c r="I136" s="73">
        <f t="shared" si="10"/>
        <v>27</v>
      </c>
      <c r="J136" s="73">
        <f t="shared" si="12"/>
        <v>324</v>
      </c>
    </row>
    <row r="137" spans="2:10" x14ac:dyDescent="0.2">
      <c r="B137" s="73">
        <v>135</v>
      </c>
      <c r="C137" s="72" t="s">
        <v>2799</v>
      </c>
      <c r="D137" s="72" t="s">
        <v>2915</v>
      </c>
      <c r="E137" s="73" t="s">
        <v>3084</v>
      </c>
      <c r="F137" s="72" t="s">
        <v>3210</v>
      </c>
      <c r="G137" s="73">
        <v>2</v>
      </c>
      <c r="H137" s="73">
        <f t="shared" si="11"/>
        <v>2</v>
      </c>
      <c r="I137" s="73">
        <f t="shared" si="10"/>
        <v>343</v>
      </c>
      <c r="J137" s="73">
        <f t="shared" si="12"/>
        <v>12</v>
      </c>
    </row>
    <row r="138" spans="2:10" x14ac:dyDescent="0.2">
      <c r="B138" s="73">
        <v>136</v>
      </c>
      <c r="C138" s="72" t="s">
        <v>2800</v>
      </c>
      <c r="D138" s="72" t="s">
        <v>2916</v>
      </c>
      <c r="E138" s="73" t="s">
        <v>3085</v>
      </c>
      <c r="F138" s="72" t="s">
        <v>3210</v>
      </c>
      <c r="G138" s="73">
        <v>2</v>
      </c>
      <c r="H138" s="73">
        <f t="shared" si="11"/>
        <v>2</v>
      </c>
      <c r="I138" s="73">
        <f t="shared" si="10"/>
        <v>343</v>
      </c>
      <c r="J138" s="73">
        <f t="shared" si="12"/>
        <v>12</v>
      </c>
    </row>
    <row r="139" spans="2:10" x14ac:dyDescent="0.2">
      <c r="B139" s="73">
        <v>137</v>
      </c>
      <c r="C139" s="72" t="s">
        <v>2801</v>
      </c>
      <c r="D139" s="72" t="s">
        <v>2917</v>
      </c>
      <c r="E139" s="73" t="s">
        <v>3085</v>
      </c>
      <c r="F139" s="72" t="s">
        <v>3189</v>
      </c>
      <c r="G139" s="73">
        <v>2</v>
      </c>
      <c r="H139" s="73">
        <f t="shared" si="11"/>
        <v>2</v>
      </c>
      <c r="I139" s="73">
        <f t="shared" si="10"/>
        <v>343</v>
      </c>
      <c r="J139" s="73">
        <f t="shared" si="12"/>
        <v>12</v>
      </c>
    </row>
    <row r="140" spans="2:10" x14ac:dyDescent="0.2">
      <c r="B140" s="73">
        <v>138</v>
      </c>
      <c r="C140" s="72" t="s">
        <v>2802</v>
      </c>
      <c r="D140" s="72" t="s">
        <v>2918</v>
      </c>
      <c r="E140" s="73" t="s">
        <v>3086</v>
      </c>
      <c r="F140" s="72" t="s">
        <v>3188</v>
      </c>
      <c r="G140" s="73">
        <v>2</v>
      </c>
      <c r="H140" s="73">
        <f t="shared" si="11"/>
        <v>2</v>
      </c>
      <c r="I140" s="73">
        <f t="shared" si="10"/>
        <v>343</v>
      </c>
      <c r="J140" s="73">
        <f t="shared" si="12"/>
        <v>12</v>
      </c>
    </row>
    <row r="141" spans="2:10" x14ac:dyDescent="0.2">
      <c r="B141" s="73">
        <v>139</v>
      </c>
      <c r="C141" s="72" t="s">
        <v>2803</v>
      </c>
      <c r="D141" s="72" t="s">
        <v>2919</v>
      </c>
      <c r="E141" s="73" t="s">
        <v>3087</v>
      </c>
      <c r="F141" s="72" t="s">
        <v>3188</v>
      </c>
      <c r="G141" s="73">
        <v>2</v>
      </c>
      <c r="H141" s="73">
        <f t="shared" si="11"/>
        <v>2</v>
      </c>
      <c r="I141" s="73">
        <f t="shared" si="10"/>
        <v>343</v>
      </c>
      <c r="J141" s="73">
        <f t="shared" si="12"/>
        <v>12</v>
      </c>
    </row>
    <row r="142" spans="2:10" x14ac:dyDescent="0.2">
      <c r="B142" s="73">
        <v>140</v>
      </c>
      <c r="C142" s="72" t="s">
        <v>2804</v>
      </c>
      <c r="D142" s="72" t="s">
        <v>2920</v>
      </c>
      <c r="E142" s="73" t="s">
        <v>3088</v>
      </c>
      <c r="F142" s="72" t="s">
        <v>3188</v>
      </c>
      <c r="G142" s="73">
        <v>2</v>
      </c>
      <c r="H142" s="73">
        <f t="shared" si="11"/>
        <v>2</v>
      </c>
      <c r="I142" s="73">
        <f t="shared" si="10"/>
        <v>343</v>
      </c>
      <c r="J142" s="73">
        <f t="shared" si="12"/>
        <v>12</v>
      </c>
    </row>
    <row r="143" spans="2:10" x14ac:dyDescent="0.2">
      <c r="B143" s="73">
        <v>141</v>
      </c>
      <c r="C143" s="72" t="s">
        <v>2805</v>
      </c>
      <c r="D143" s="72" t="s">
        <v>2921</v>
      </c>
      <c r="E143" s="73" t="s">
        <v>3089</v>
      </c>
      <c r="F143" s="72" t="s">
        <v>3188</v>
      </c>
      <c r="G143" s="73">
        <v>3</v>
      </c>
      <c r="H143" s="73">
        <f t="shared" si="11"/>
        <v>2</v>
      </c>
      <c r="I143" s="73">
        <f t="shared" si="10"/>
        <v>216</v>
      </c>
      <c r="J143" s="73">
        <f t="shared" si="12"/>
        <v>40.5</v>
      </c>
    </row>
    <row r="144" spans="2:10" x14ac:dyDescent="0.2">
      <c r="B144" s="73">
        <v>142</v>
      </c>
      <c r="C144" s="72" t="s">
        <v>2806</v>
      </c>
      <c r="D144" s="72" t="s">
        <v>2922</v>
      </c>
      <c r="E144" s="73" t="s">
        <v>3086</v>
      </c>
      <c r="F144" s="72" t="s">
        <v>3188</v>
      </c>
      <c r="G144" s="73">
        <v>3</v>
      </c>
      <c r="H144" s="73">
        <f t="shared" si="11"/>
        <v>2</v>
      </c>
      <c r="I144" s="73">
        <f t="shared" si="10"/>
        <v>216</v>
      </c>
      <c r="J144" s="73">
        <f t="shared" si="12"/>
        <v>40.5</v>
      </c>
    </row>
    <row r="145" spans="2:10" x14ac:dyDescent="0.2">
      <c r="B145" s="73">
        <v>143</v>
      </c>
      <c r="C145" s="72" t="s">
        <v>2807</v>
      </c>
      <c r="D145" s="72" t="s">
        <v>2923</v>
      </c>
      <c r="E145" s="73" t="s">
        <v>3090</v>
      </c>
      <c r="F145" s="72" t="s">
        <v>3188</v>
      </c>
      <c r="G145" s="73">
        <v>3</v>
      </c>
      <c r="H145" s="73">
        <f t="shared" si="11"/>
        <v>2</v>
      </c>
      <c r="I145" s="73">
        <f t="shared" si="10"/>
        <v>216</v>
      </c>
      <c r="J145" s="73">
        <f t="shared" si="12"/>
        <v>40.5</v>
      </c>
    </row>
    <row r="146" spans="2:10" x14ac:dyDescent="0.2">
      <c r="B146" s="73">
        <v>144</v>
      </c>
      <c r="C146" s="72" t="s">
        <v>2808</v>
      </c>
      <c r="D146" s="72" t="s">
        <v>2924</v>
      </c>
      <c r="E146" s="73" t="s">
        <v>3091</v>
      </c>
      <c r="F146" s="72" t="s">
        <v>3188</v>
      </c>
      <c r="G146" s="73">
        <v>3</v>
      </c>
      <c r="H146" s="73">
        <f t="shared" si="11"/>
        <v>2</v>
      </c>
      <c r="I146" s="73">
        <f t="shared" si="10"/>
        <v>216</v>
      </c>
      <c r="J146" s="73">
        <f t="shared" si="12"/>
        <v>40.5</v>
      </c>
    </row>
    <row r="147" spans="2:10" x14ac:dyDescent="0.2">
      <c r="B147" s="73">
        <v>145</v>
      </c>
      <c r="C147" s="72" t="s">
        <v>2809</v>
      </c>
      <c r="D147" s="72" t="s">
        <v>2925</v>
      </c>
      <c r="E147" s="73" t="s">
        <v>3092</v>
      </c>
      <c r="F147" s="72" t="s">
        <v>3190</v>
      </c>
      <c r="G147" s="73">
        <v>1</v>
      </c>
      <c r="H147" s="73">
        <f t="shared" si="11"/>
        <v>1</v>
      </c>
      <c r="I147" s="73">
        <f t="shared" si="10"/>
        <v>512</v>
      </c>
      <c r="J147" s="73">
        <f t="shared" si="12"/>
        <v>1.5</v>
      </c>
    </row>
    <row r="148" spans="2:10" x14ac:dyDescent="0.2">
      <c r="B148" s="73">
        <v>146</v>
      </c>
      <c r="C148" s="72" t="s">
        <v>2810</v>
      </c>
      <c r="D148" s="72" t="s">
        <v>2926</v>
      </c>
      <c r="E148" s="73" t="s">
        <v>3093</v>
      </c>
      <c r="F148" s="72" t="s">
        <v>3188</v>
      </c>
      <c r="G148" s="73">
        <v>2</v>
      </c>
      <c r="H148" s="73">
        <f t="shared" si="11"/>
        <v>2</v>
      </c>
      <c r="I148" s="73">
        <f t="shared" si="10"/>
        <v>343</v>
      </c>
      <c r="J148" s="73">
        <f t="shared" si="12"/>
        <v>12</v>
      </c>
    </row>
    <row r="149" spans="2:10" x14ac:dyDescent="0.2">
      <c r="B149" s="73">
        <v>147</v>
      </c>
      <c r="C149" s="72" t="s">
        <v>2811</v>
      </c>
      <c r="D149" s="72" t="s">
        <v>2927</v>
      </c>
      <c r="E149" s="73" t="s">
        <v>3094</v>
      </c>
      <c r="F149" s="72" t="s">
        <v>3188</v>
      </c>
      <c r="G149" s="73">
        <v>2</v>
      </c>
      <c r="H149" s="73">
        <f t="shared" si="11"/>
        <v>2</v>
      </c>
      <c r="I149" s="73">
        <f t="shared" si="10"/>
        <v>343</v>
      </c>
      <c r="J149" s="73">
        <f t="shared" si="12"/>
        <v>12</v>
      </c>
    </row>
    <row r="150" spans="2:10" x14ac:dyDescent="0.2">
      <c r="B150" s="73">
        <v>148</v>
      </c>
      <c r="C150" s="72" t="s">
        <v>2812</v>
      </c>
      <c r="D150" s="72" t="s">
        <v>2928</v>
      </c>
      <c r="E150" s="73" t="s">
        <v>1861</v>
      </c>
      <c r="F150" s="72" t="s">
        <v>3188</v>
      </c>
      <c r="G150" s="73">
        <v>2</v>
      </c>
      <c r="H150" s="73">
        <f t="shared" si="11"/>
        <v>2</v>
      </c>
      <c r="I150" s="73">
        <f t="shared" si="10"/>
        <v>343</v>
      </c>
      <c r="J150" s="73">
        <f t="shared" si="12"/>
        <v>12</v>
      </c>
    </row>
    <row r="151" spans="2:10" x14ac:dyDescent="0.2">
      <c r="B151" s="73">
        <v>149</v>
      </c>
      <c r="C151" s="72" t="s">
        <v>2813</v>
      </c>
      <c r="D151" s="72" t="s">
        <v>2929</v>
      </c>
      <c r="E151" s="73" t="s">
        <v>3095</v>
      </c>
      <c r="F151" s="72" t="s">
        <v>3188</v>
      </c>
      <c r="G151" s="73">
        <v>2</v>
      </c>
      <c r="H151" s="73">
        <f t="shared" si="11"/>
        <v>2</v>
      </c>
      <c r="I151" s="73">
        <f t="shared" si="10"/>
        <v>343</v>
      </c>
      <c r="J151" s="73">
        <f t="shared" si="12"/>
        <v>12</v>
      </c>
    </row>
    <row r="152" spans="2:10" x14ac:dyDescent="0.2">
      <c r="B152" s="73">
        <v>150</v>
      </c>
      <c r="C152" s="72" t="s">
        <v>2814</v>
      </c>
      <c r="D152" s="72" t="s">
        <v>2930</v>
      </c>
      <c r="E152" s="73" t="s">
        <v>3096</v>
      </c>
      <c r="F152" s="72" t="s">
        <v>3188</v>
      </c>
      <c r="G152" s="73">
        <v>2</v>
      </c>
      <c r="H152" s="73">
        <f t="shared" si="11"/>
        <v>2</v>
      </c>
      <c r="I152" s="73">
        <f t="shared" si="10"/>
        <v>343</v>
      </c>
      <c r="J152" s="73">
        <f t="shared" si="12"/>
        <v>12</v>
      </c>
    </row>
    <row r="153" spans="2:10" x14ac:dyDescent="0.2">
      <c r="B153" s="73">
        <v>151</v>
      </c>
      <c r="C153" s="72" t="s">
        <v>2815</v>
      </c>
      <c r="D153" s="72" t="s">
        <v>2931</v>
      </c>
      <c r="E153" s="73" t="s">
        <v>3097</v>
      </c>
      <c r="F153" s="72" t="s">
        <v>3188</v>
      </c>
      <c r="G153" s="73">
        <v>2</v>
      </c>
      <c r="H153" s="73">
        <f t="shared" si="11"/>
        <v>2</v>
      </c>
      <c r="I153" s="73">
        <f t="shared" si="10"/>
        <v>343</v>
      </c>
      <c r="J153" s="73">
        <f t="shared" si="12"/>
        <v>12</v>
      </c>
    </row>
    <row r="154" spans="2:10" x14ac:dyDescent="0.2">
      <c r="B154" s="73">
        <v>152</v>
      </c>
      <c r="C154" s="72" t="s">
        <v>2816</v>
      </c>
      <c r="D154" s="72" t="s">
        <v>2932</v>
      </c>
      <c r="E154" s="73" t="s">
        <v>3098</v>
      </c>
      <c r="F154" s="72" t="s">
        <v>3188</v>
      </c>
      <c r="G154" s="73">
        <v>2</v>
      </c>
      <c r="H154" s="73">
        <f t="shared" si="11"/>
        <v>2</v>
      </c>
      <c r="I154" s="73">
        <f t="shared" si="10"/>
        <v>343</v>
      </c>
      <c r="J154" s="73">
        <f t="shared" si="12"/>
        <v>12</v>
      </c>
    </row>
    <row r="155" spans="2:10" x14ac:dyDescent="0.2">
      <c r="B155" s="73">
        <v>153</v>
      </c>
      <c r="C155" s="72" t="s">
        <v>2817</v>
      </c>
      <c r="D155" s="72" t="s">
        <v>2933</v>
      </c>
      <c r="E155" s="73" t="s">
        <v>3089</v>
      </c>
      <c r="F155" s="72" t="s">
        <v>3188</v>
      </c>
      <c r="G155" s="73">
        <v>3</v>
      </c>
      <c r="H155" s="73">
        <f t="shared" si="11"/>
        <v>2</v>
      </c>
      <c r="I155" s="73">
        <f t="shared" si="10"/>
        <v>216</v>
      </c>
      <c r="J155" s="73">
        <f t="shared" si="12"/>
        <v>40.5</v>
      </c>
    </row>
    <row r="156" spans="2:10" x14ac:dyDescent="0.2">
      <c r="B156" s="73">
        <v>154</v>
      </c>
      <c r="C156" s="72" t="s">
        <v>2818</v>
      </c>
      <c r="D156" s="72" t="s">
        <v>2934</v>
      </c>
      <c r="E156" s="73" t="s">
        <v>3099</v>
      </c>
      <c r="F156" s="72" t="s">
        <v>3188</v>
      </c>
      <c r="G156" s="73">
        <v>3</v>
      </c>
      <c r="H156" s="73">
        <f t="shared" si="11"/>
        <v>2</v>
      </c>
      <c r="I156" s="73">
        <f t="shared" si="10"/>
        <v>216</v>
      </c>
      <c r="J156" s="73">
        <f t="shared" si="12"/>
        <v>40.5</v>
      </c>
    </row>
    <row r="157" spans="2:10" x14ac:dyDescent="0.2">
      <c r="B157" s="73">
        <v>155</v>
      </c>
      <c r="C157" s="72" t="s">
        <v>2819</v>
      </c>
      <c r="D157" s="72" t="s">
        <v>2935</v>
      </c>
      <c r="E157" s="73" t="s">
        <v>3101</v>
      </c>
      <c r="F157" s="72" t="s">
        <v>3188</v>
      </c>
      <c r="G157" s="73">
        <v>3</v>
      </c>
      <c r="H157" s="73">
        <f t="shared" si="11"/>
        <v>2</v>
      </c>
      <c r="I157" s="73">
        <f t="shared" si="10"/>
        <v>216</v>
      </c>
      <c r="J157" s="73">
        <f t="shared" si="12"/>
        <v>40.5</v>
      </c>
    </row>
    <row r="158" spans="2:10" x14ac:dyDescent="0.2">
      <c r="B158" s="73">
        <v>156</v>
      </c>
      <c r="C158" s="72" t="s">
        <v>2820</v>
      </c>
      <c r="D158" s="72" t="s">
        <v>2936</v>
      </c>
      <c r="E158" s="73" t="s">
        <v>3100</v>
      </c>
      <c r="F158" s="72" t="s">
        <v>3188</v>
      </c>
      <c r="G158" s="73">
        <v>3</v>
      </c>
      <c r="H158" s="73">
        <f t="shared" si="11"/>
        <v>2</v>
      </c>
      <c r="I158" s="73">
        <f t="shared" si="10"/>
        <v>216</v>
      </c>
      <c r="J158" s="73">
        <f t="shared" si="12"/>
        <v>40.5</v>
      </c>
    </row>
    <row r="159" spans="2:10" x14ac:dyDescent="0.2">
      <c r="B159" s="73">
        <v>157</v>
      </c>
      <c r="C159" s="72" t="s">
        <v>2821</v>
      </c>
      <c r="D159" s="72" t="s">
        <v>2937</v>
      </c>
      <c r="E159" s="73" t="s">
        <v>3102</v>
      </c>
      <c r="F159" s="72" t="s">
        <v>3190</v>
      </c>
      <c r="G159" s="73">
        <v>1</v>
      </c>
      <c r="H159" s="73">
        <f t="shared" si="11"/>
        <v>1</v>
      </c>
      <c r="I159" s="73">
        <f t="shared" si="10"/>
        <v>512</v>
      </c>
      <c r="J159" s="73">
        <f t="shared" si="12"/>
        <v>1.5</v>
      </c>
    </row>
    <row r="160" spans="2:10" x14ac:dyDescent="0.2">
      <c r="B160" s="73">
        <v>158</v>
      </c>
      <c r="C160" s="72" t="s">
        <v>2938</v>
      </c>
      <c r="D160" s="72" t="s">
        <v>2965</v>
      </c>
      <c r="E160" s="73" t="s">
        <v>3103</v>
      </c>
      <c r="F160" s="72" t="s">
        <v>3214</v>
      </c>
      <c r="G160" s="73">
        <v>4</v>
      </c>
      <c r="H160" s="73">
        <f t="shared" si="11"/>
        <v>3</v>
      </c>
      <c r="I160" s="73">
        <f t="shared" si="10"/>
        <v>125</v>
      </c>
      <c r="J160" s="73">
        <f t="shared" si="12"/>
        <v>96</v>
      </c>
    </row>
    <row r="161" spans="2:10" x14ac:dyDescent="0.2">
      <c r="B161" s="73">
        <v>159</v>
      </c>
      <c r="C161" s="72" t="s">
        <v>2939</v>
      </c>
      <c r="D161" s="72" t="s">
        <v>2966</v>
      </c>
      <c r="E161" s="73" t="s">
        <v>3104</v>
      </c>
      <c r="F161" s="72" t="s">
        <v>3215</v>
      </c>
      <c r="G161" s="73">
        <v>4</v>
      </c>
      <c r="H161" s="73">
        <f t="shared" si="11"/>
        <v>3</v>
      </c>
      <c r="I161" s="73">
        <f t="shared" si="10"/>
        <v>125</v>
      </c>
      <c r="J161" s="73">
        <f t="shared" si="12"/>
        <v>96</v>
      </c>
    </row>
    <row r="162" spans="2:10" x14ac:dyDescent="0.2">
      <c r="B162" s="73">
        <v>160</v>
      </c>
      <c r="C162" s="72" t="s">
        <v>2940</v>
      </c>
      <c r="D162" s="72" t="s">
        <v>2967</v>
      </c>
      <c r="E162" s="73" t="s">
        <v>3105</v>
      </c>
      <c r="F162" s="72" t="s">
        <v>3215</v>
      </c>
      <c r="G162" s="73">
        <v>4</v>
      </c>
      <c r="H162" s="73">
        <f t="shared" si="11"/>
        <v>3</v>
      </c>
      <c r="I162" s="73">
        <f t="shared" si="10"/>
        <v>125</v>
      </c>
      <c r="J162" s="73">
        <f t="shared" si="12"/>
        <v>96</v>
      </c>
    </row>
    <row r="163" spans="2:10" x14ac:dyDescent="0.2">
      <c r="B163" s="73">
        <v>161</v>
      </c>
      <c r="C163" s="72" t="s">
        <v>2941</v>
      </c>
      <c r="D163" s="72" t="s">
        <v>2968</v>
      </c>
      <c r="E163" s="73" t="s">
        <v>3106</v>
      </c>
      <c r="F163" s="72" t="s">
        <v>3215</v>
      </c>
      <c r="G163" s="73">
        <v>4</v>
      </c>
      <c r="H163" s="73">
        <f t="shared" si="11"/>
        <v>3</v>
      </c>
      <c r="I163" s="73">
        <f t="shared" ref="I163:I192" si="13">VLOOKUP(G163,per,2,FALSE)</f>
        <v>125</v>
      </c>
      <c r="J163" s="73">
        <f t="shared" si="12"/>
        <v>96</v>
      </c>
    </row>
    <row r="164" spans="2:10" x14ac:dyDescent="0.2">
      <c r="B164" s="73">
        <v>162</v>
      </c>
      <c r="C164" s="72" t="s">
        <v>2942</v>
      </c>
      <c r="D164" s="72" t="s">
        <v>2969</v>
      </c>
      <c r="E164" s="73" t="s">
        <v>3108</v>
      </c>
      <c r="F164" s="72" t="s">
        <v>3215</v>
      </c>
      <c r="G164" s="73">
        <v>4</v>
      </c>
      <c r="H164" s="73">
        <f t="shared" si="11"/>
        <v>3</v>
      </c>
      <c r="I164" s="73">
        <f t="shared" si="13"/>
        <v>125</v>
      </c>
      <c r="J164" s="73">
        <f t="shared" si="12"/>
        <v>96</v>
      </c>
    </row>
    <row r="165" spans="2:10" x14ac:dyDescent="0.2">
      <c r="B165" s="73">
        <v>163</v>
      </c>
      <c r="C165" s="72" t="s">
        <v>2943</v>
      </c>
      <c r="D165" s="72" t="s">
        <v>2970</v>
      </c>
      <c r="E165" s="73" t="s">
        <v>3109</v>
      </c>
      <c r="F165" s="72" t="s">
        <v>3215</v>
      </c>
      <c r="G165" s="73">
        <v>5</v>
      </c>
      <c r="H165" s="73">
        <f t="shared" si="11"/>
        <v>3</v>
      </c>
      <c r="I165" s="73">
        <f t="shared" si="13"/>
        <v>64</v>
      </c>
      <c r="J165" s="73">
        <f t="shared" si="12"/>
        <v>187.5</v>
      </c>
    </row>
    <row r="166" spans="2:10" x14ac:dyDescent="0.2">
      <c r="B166" s="73">
        <v>164</v>
      </c>
      <c r="C166" s="72" t="s">
        <v>2944</v>
      </c>
      <c r="D166" s="72" t="s">
        <v>2971</v>
      </c>
      <c r="E166" s="73" t="s">
        <v>3110</v>
      </c>
      <c r="F166" s="72" t="s">
        <v>3215</v>
      </c>
      <c r="G166" s="73">
        <v>5</v>
      </c>
      <c r="H166" s="73">
        <f t="shared" si="11"/>
        <v>3</v>
      </c>
      <c r="I166" s="73">
        <f t="shared" si="13"/>
        <v>64</v>
      </c>
      <c r="J166" s="73">
        <f t="shared" si="12"/>
        <v>187.5</v>
      </c>
    </row>
    <row r="167" spans="2:10" x14ac:dyDescent="0.2">
      <c r="B167" s="73">
        <v>165</v>
      </c>
      <c r="C167" s="72" t="s">
        <v>2945</v>
      </c>
      <c r="D167" s="72" t="s">
        <v>2972</v>
      </c>
      <c r="E167" s="73" t="s">
        <v>3107</v>
      </c>
      <c r="F167" s="72" t="s">
        <v>3215</v>
      </c>
      <c r="G167" s="73">
        <v>5</v>
      </c>
      <c r="H167" s="73">
        <f t="shared" si="11"/>
        <v>3</v>
      </c>
      <c r="I167" s="73">
        <f t="shared" si="13"/>
        <v>64</v>
      </c>
      <c r="J167" s="73">
        <f t="shared" si="12"/>
        <v>187.5</v>
      </c>
    </row>
    <row r="168" spans="2:10" x14ac:dyDescent="0.2">
      <c r="B168" s="73">
        <v>166</v>
      </c>
      <c r="C168" s="72" t="s">
        <v>2946</v>
      </c>
      <c r="D168" s="72" t="s">
        <v>2973</v>
      </c>
      <c r="E168" s="73" t="s">
        <v>3107</v>
      </c>
      <c r="F168" s="72" t="s">
        <v>3215</v>
      </c>
      <c r="G168" s="73">
        <v>5</v>
      </c>
      <c r="H168" s="73">
        <f t="shared" si="11"/>
        <v>3</v>
      </c>
      <c r="I168" s="73">
        <f t="shared" si="13"/>
        <v>64</v>
      </c>
      <c r="J168" s="73">
        <f t="shared" si="12"/>
        <v>187.5</v>
      </c>
    </row>
    <row r="169" spans="2:10" x14ac:dyDescent="0.2">
      <c r="B169" s="73">
        <v>167</v>
      </c>
      <c r="C169" s="72" t="s">
        <v>2947</v>
      </c>
      <c r="D169" s="72" t="s">
        <v>2974</v>
      </c>
      <c r="E169" s="73" t="s">
        <v>3111</v>
      </c>
      <c r="F169" s="72" t="s">
        <v>3216</v>
      </c>
      <c r="G169" s="73">
        <v>7</v>
      </c>
      <c r="H169" s="73">
        <f t="shared" si="11"/>
        <v>4</v>
      </c>
      <c r="I169" s="73">
        <f t="shared" si="13"/>
        <v>8</v>
      </c>
      <c r="J169" s="73">
        <f t="shared" si="12"/>
        <v>514.5</v>
      </c>
    </row>
    <row r="170" spans="2:10" x14ac:dyDescent="0.2">
      <c r="B170" s="73">
        <v>168</v>
      </c>
      <c r="C170" s="72" t="s">
        <v>2948</v>
      </c>
      <c r="D170" s="72" t="s">
        <v>2975</v>
      </c>
      <c r="E170" s="73" t="s">
        <v>1822</v>
      </c>
      <c r="F170" s="72" t="s">
        <v>3217</v>
      </c>
      <c r="G170" s="73">
        <v>1</v>
      </c>
      <c r="H170" s="73">
        <f t="shared" si="11"/>
        <v>1</v>
      </c>
      <c r="I170" s="73">
        <f t="shared" si="13"/>
        <v>512</v>
      </c>
      <c r="J170" s="73">
        <f t="shared" si="12"/>
        <v>1.5</v>
      </c>
    </row>
    <row r="171" spans="2:10" x14ac:dyDescent="0.2">
      <c r="B171" s="73">
        <v>169</v>
      </c>
      <c r="C171" s="72" t="s">
        <v>2976</v>
      </c>
      <c r="D171" s="72" t="s">
        <v>2977</v>
      </c>
      <c r="E171" s="73" t="s">
        <v>1823</v>
      </c>
      <c r="F171" s="72" t="s">
        <v>3218</v>
      </c>
      <c r="G171" s="73">
        <v>3</v>
      </c>
      <c r="H171" s="73">
        <f t="shared" si="11"/>
        <v>2</v>
      </c>
      <c r="I171" s="73">
        <f t="shared" si="13"/>
        <v>216</v>
      </c>
      <c r="J171" s="73">
        <f t="shared" si="12"/>
        <v>40.5</v>
      </c>
    </row>
    <row r="172" spans="2:10" x14ac:dyDescent="0.2">
      <c r="B172" s="73">
        <v>170</v>
      </c>
      <c r="C172" s="72" t="s">
        <v>2978</v>
      </c>
      <c r="D172" s="72" t="s">
        <v>2975</v>
      </c>
      <c r="E172" s="73" t="s">
        <v>1824</v>
      </c>
      <c r="F172" s="72" t="s">
        <v>3215</v>
      </c>
      <c r="G172" s="73">
        <v>5</v>
      </c>
      <c r="H172" s="73">
        <f t="shared" si="11"/>
        <v>3</v>
      </c>
      <c r="I172" s="73">
        <f t="shared" si="13"/>
        <v>64</v>
      </c>
      <c r="J172" s="73">
        <f t="shared" si="12"/>
        <v>187.5</v>
      </c>
    </row>
    <row r="173" spans="2:10" x14ac:dyDescent="0.2">
      <c r="B173" s="73">
        <v>171</v>
      </c>
      <c r="C173" s="72" t="s">
        <v>2949</v>
      </c>
      <c r="D173" s="72" t="s">
        <v>2979</v>
      </c>
      <c r="E173" s="73" t="s">
        <v>1820</v>
      </c>
      <c r="F173" s="72" t="s">
        <v>3218</v>
      </c>
      <c r="G173" s="73">
        <v>3</v>
      </c>
      <c r="H173" s="73">
        <f t="shared" si="11"/>
        <v>2</v>
      </c>
      <c r="I173" s="73">
        <f t="shared" si="13"/>
        <v>216</v>
      </c>
      <c r="J173" s="73">
        <f t="shared" si="12"/>
        <v>40.5</v>
      </c>
    </row>
    <row r="174" spans="2:10" x14ac:dyDescent="0.2">
      <c r="B174" s="73">
        <v>172</v>
      </c>
      <c r="C174" s="72" t="s">
        <v>2950</v>
      </c>
      <c r="D174" s="72" t="s">
        <v>2980</v>
      </c>
      <c r="E174" s="73" t="s">
        <v>3112</v>
      </c>
      <c r="F174" s="72" t="s">
        <v>3218</v>
      </c>
      <c r="G174" s="73">
        <v>3</v>
      </c>
      <c r="H174" s="73">
        <f t="shared" si="11"/>
        <v>2</v>
      </c>
      <c r="I174" s="73">
        <f t="shared" si="13"/>
        <v>216</v>
      </c>
      <c r="J174" s="73">
        <f t="shared" si="12"/>
        <v>40.5</v>
      </c>
    </row>
    <row r="175" spans="2:10" x14ac:dyDescent="0.2">
      <c r="B175" s="73">
        <v>173</v>
      </c>
      <c r="C175" s="72" t="s">
        <v>2983</v>
      </c>
      <c r="D175" s="72" t="s">
        <v>2982</v>
      </c>
      <c r="E175" s="73" t="s">
        <v>3113</v>
      </c>
      <c r="F175" s="72" t="s">
        <v>3218</v>
      </c>
      <c r="G175" s="73">
        <v>3</v>
      </c>
      <c r="H175" s="73">
        <f t="shared" si="11"/>
        <v>2</v>
      </c>
      <c r="I175" s="73">
        <f t="shared" si="13"/>
        <v>216</v>
      </c>
      <c r="J175" s="73">
        <f t="shared" si="12"/>
        <v>40.5</v>
      </c>
    </row>
    <row r="176" spans="2:10" x14ac:dyDescent="0.2">
      <c r="B176" s="73">
        <v>174</v>
      </c>
      <c r="C176" s="72" t="s">
        <v>2984</v>
      </c>
      <c r="D176" s="72" t="s">
        <v>2987</v>
      </c>
      <c r="E176" s="73" t="s">
        <v>1856</v>
      </c>
      <c r="F176" s="72" t="s">
        <v>3218</v>
      </c>
      <c r="G176" s="73">
        <v>3</v>
      </c>
      <c r="H176" s="73">
        <f t="shared" si="11"/>
        <v>2</v>
      </c>
      <c r="I176" s="73">
        <f t="shared" si="13"/>
        <v>216</v>
      </c>
      <c r="J176" s="73">
        <f t="shared" si="12"/>
        <v>40.5</v>
      </c>
    </row>
    <row r="177" spans="2:10" x14ac:dyDescent="0.2">
      <c r="B177" s="73">
        <v>175</v>
      </c>
      <c r="C177" s="72" t="s">
        <v>2985</v>
      </c>
      <c r="D177" s="72" t="s">
        <v>2988</v>
      </c>
      <c r="E177" s="73" t="s">
        <v>3114</v>
      </c>
      <c r="F177" s="72" t="s">
        <v>3218</v>
      </c>
      <c r="G177" s="73">
        <v>3</v>
      </c>
      <c r="H177" s="73">
        <f t="shared" si="11"/>
        <v>2</v>
      </c>
      <c r="I177" s="73">
        <f t="shared" si="13"/>
        <v>216</v>
      </c>
      <c r="J177" s="73">
        <f t="shared" si="12"/>
        <v>40.5</v>
      </c>
    </row>
    <row r="178" spans="2:10" x14ac:dyDescent="0.2">
      <c r="B178" s="73">
        <v>176</v>
      </c>
      <c r="C178" s="72" t="s">
        <v>2986</v>
      </c>
      <c r="D178" s="72" t="s">
        <v>2989</v>
      </c>
      <c r="E178" s="73" t="s">
        <v>3115</v>
      </c>
      <c r="F178" s="72" t="s">
        <v>3218</v>
      </c>
      <c r="G178" s="73">
        <v>3</v>
      </c>
      <c r="H178" s="73">
        <f t="shared" si="11"/>
        <v>2</v>
      </c>
      <c r="I178" s="73">
        <f t="shared" si="13"/>
        <v>216</v>
      </c>
      <c r="J178" s="73">
        <f t="shared" si="12"/>
        <v>40.5</v>
      </c>
    </row>
    <row r="179" spans="2:10" x14ac:dyDescent="0.2">
      <c r="B179" s="73">
        <v>177</v>
      </c>
      <c r="C179" s="72" t="s">
        <v>2951</v>
      </c>
      <c r="D179" s="72" t="s">
        <v>2990</v>
      </c>
      <c r="E179" s="73" t="s">
        <v>3116</v>
      </c>
      <c r="F179" s="72" t="s">
        <v>3215</v>
      </c>
      <c r="G179" s="73">
        <v>5</v>
      </c>
      <c r="H179" s="73">
        <f t="shared" si="11"/>
        <v>3</v>
      </c>
      <c r="I179" s="73">
        <f t="shared" si="13"/>
        <v>64</v>
      </c>
      <c r="J179" s="73">
        <f t="shared" si="12"/>
        <v>187.5</v>
      </c>
    </row>
    <row r="180" spans="2:10" x14ac:dyDescent="0.2">
      <c r="B180" s="73">
        <v>178</v>
      </c>
      <c r="C180" s="72" t="s">
        <v>2952</v>
      </c>
      <c r="D180" s="72" t="s">
        <v>2991</v>
      </c>
      <c r="E180" s="73" t="s">
        <v>3117</v>
      </c>
      <c r="F180" s="72" t="s">
        <v>3215</v>
      </c>
      <c r="G180" s="73">
        <v>5</v>
      </c>
      <c r="H180" s="73">
        <f t="shared" si="11"/>
        <v>3</v>
      </c>
      <c r="I180" s="73">
        <f t="shared" si="13"/>
        <v>64</v>
      </c>
      <c r="J180" s="73">
        <f t="shared" si="12"/>
        <v>187.5</v>
      </c>
    </row>
    <row r="181" spans="2:10" x14ac:dyDescent="0.2">
      <c r="B181" s="73">
        <v>179</v>
      </c>
      <c r="C181" s="72" t="s">
        <v>2953</v>
      </c>
      <c r="D181" s="72" t="s">
        <v>2992</v>
      </c>
      <c r="E181" s="73" t="s">
        <v>3118</v>
      </c>
      <c r="F181" s="72" t="s">
        <v>3215</v>
      </c>
      <c r="G181" s="73">
        <v>5</v>
      </c>
      <c r="H181" s="73">
        <f t="shared" si="11"/>
        <v>3</v>
      </c>
      <c r="I181" s="73">
        <f t="shared" si="13"/>
        <v>64</v>
      </c>
      <c r="J181" s="73">
        <f t="shared" si="12"/>
        <v>187.5</v>
      </c>
    </row>
    <row r="182" spans="2:10" x14ac:dyDescent="0.2">
      <c r="B182" s="73">
        <v>180</v>
      </c>
      <c r="C182" s="72" t="s">
        <v>2954</v>
      </c>
      <c r="D182" s="72" t="s">
        <v>2993</v>
      </c>
      <c r="E182" s="73" t="s">
        <v>3119</v>
      </c>
      <c r="F182" s="72" t="s">
        <v>3215</v>
      </c>
      <c r="G182" s="73">
        <v>5</v>
      </c>
      <c r="H182" s="73">
        <f t="shared" si="11"/>
        <v>3</v>
      </c>
      <c r="I182" s="73">
        <f t="shared" si="13"/>
        <v>64</v>
      </c>
      <c r="J182" s="73">
        <f t="shared" si="12"/>
        <v>187.5</v>
      </c>
    </row>
    <row r="183" spans="2:10" x14ac:dyDescent="0.2">
      <c r="B183" s="73">
        <v>181</v>
      </c>
      <c r="C183" s="72" t="s">
        <v>2955</v>
      </c>
      <c r="D183" s="72" t="s">
        <v>2994</v>
      </c>
      <c r="E183" s="73" t="s">
        <v>3120</v>
      </c>
      <c r="F183" s="72" t="s">
        <v>3216</v>
      </c>
      <c r="G183" s="73">
        <v>7</v>
      </c>
      <c r="H183" s="73">
        <f t="shared" si="11"/>
        <v>4</v>
      </c>
      <c r="I183" s="73">
        <f t="shared" si="13"/>
        <v>8</v>
      </c>
      <c r="J183" s="73">
        <f t="shared" si="12"/>
        <v>514.5</v>
      </c>
    </row>
    <row r="184" spans="2:10" x14ac:dyDescent="0.2">
      <c r="B184" s="73">
        <v>182</v>
      </c>
      <c r="C184" s="72" t="s">
        <v>2956</v>
      </c>
      <c r="D184" s="72" t="s">
        <v>2995</v>
      </c>
      <c r="E184" s="73" t="s">
        <v>3121</v>
      </c>
      <c r="F184" s="72" t="s">
        <v>3216</v>
      </c>
      <c r="G184" s="73">
        <v>7</v>
      </c>
      <c r="H184" s="73">
        <f t="shared" si="11"/>
        <v>4</v>
      </c>
      <c r="I184" s="73">
        <f t="shared" si="13"/>
        <v>8</v>
      </c>
      <c r="J184" s="73">
        <f t="shared" si="12"/>
        <v>514.5</v>
      </c>
    </row>
    <row r="185" spans="2:10" x14ac:dyDescent="0.2">
      <c r="B185" s="73">
        <v>183</v>
      </c>
      <c r="C185" s="72" t="s">
        <v>2957</v>
      </c>
      <c r="D185" s="72" t="s">
        <v>2996</v>
      </c>
      <c r="E185" s="73" t="s">
        <v>3122</v>
      </c>
      <c r="F185" s="72" t="s">
        <v>3216</v>
      </c>
      <c r="G185" s="73">
        <v>7</v>
      </c>
      <c r="H185" s="73">
        <f t="shared" si="11"/>
        <v>4</v>
      </c>
      <c r="I185" s="73">
        <f t="shared" si="13"/>
        <v>8</v>
      </c>
      <c r="J185" s="73">
        <f t="shared" si="12"/>
        <v>514.5</v>
      </c>
    </row>
    <row r="186" spans="2:10" x14ac:dyDescent="0.2">
      <c r="B186" s="73">
        <v>184</v>
      </c>
      <c r="C186" s="72" t="s">
        <v>2958</v>
      </c>
      <c r="D186" s="72" t="s">
        <v>2997</v>
      </c>
      <c r="E186" s="73" t="s">
        <v>3123</v>
      </c>
      <c r="F186" s="72" t="s">
        <v>3216</v>
      </c>
      <c r="G186" s="73">
        <v>7</v>
      </c>
      <c r="H186" s="73">
        <f t="shared" si="11"/>
        <v>4</v>
      </c>
      <c r="I186" s="73">
        <f t="shared" si="13"/>
        <v>8</v>
      </c>
      <c r="J186" s="73">
        <f t="shared" si="12"/>
        <v>514.5</v>
      </c>
    </row>
    <row r="187" spans="2:10" x14ac:dyDescent="0.2">
      <c r="B187" s="73">
        <v>185</v>
      </c>
      <c r="C187" s="72" t="s">
        <v>2959</v>
      </c>
      <c r="D187" s="72" t="s">
        <v>2998</v>
      </c>
      <c r="E187" s="73" t="s">
        <v>3124</v>
      </c>
      <c r="F187" s="72" t="s">
        <v>3216</v>
      </c>
      <c r="G187" s="73">
        <v>7</v>
      </c>
      <c r="H187" s="73">
        <f t="shared" si="11"/>
        <v>4</v>
      </c>
      <c r="I187" s="73">
        <f t="shared" si="13"/>
        <v>8</v>
      </c>
      <c r="J187" s="73">
        <f t="shared" si="12"/>
        <v>514.5</v>
      </c>
    </row>
    <row r="188" spans="2:10" x14ac:dyDescent="0.2">
      <c r="B188" s="73">
        <v>186</v>
      </c>
      <c r="C188" s="72" t="s">
        <v>2960</v>
      </c>
      <c r="D188" s="72" t="s">
        <v>2999</v>
      </c>
      <c r="E188" s="73" t="s">
        <v>3125</v>
      </c>
      <c r="F188" s="72" t="s">
        <v>3216</v>
      </c>
      <c r="G188" s="73">
        <v>8</v>
      </c>
      <c r="H188" s="73">
        <f t="shared" si="11"/>
        <v>4</v>
      </c>
      <c r="I188" s="73">
        <f t="shared" si="13"/>
        <v>1</v>
      </c>
      <c r="J188" s="73">
        <f t="shared" si="12"/>
        <v>768</v>
      </c>
    </row>
    <row r="189" spans="2:10" x14ac:dyDescent="0.2">
      <c r="B189" s="73">
        <v>187</v>
      </c>
      <c r="C189" s="72" t="s">
        <v>2961</v>
      </c>
      <c r="D189" s="72" t="s">
        <v>3000</v>
      </c>
      <c r="E189" s="73" t="s">
        <v>3126</v>
      </c>
      <c r="F189" s="72" t="s">
        <v>3218</v>
      </c>
      <c r="G189" s="73">
        <v>2</v>
      </c>
      <c r="H189" s="73">
        <f t="shared" si="11"/>
        <v>2</v>
      </c>
      <c r="I189" s="73">
        <f t="shared" si="13"/>
        <v>343</v>
      </c>
      <c r="J189" s="73">
        <f t="shared" si="12"/>
        <v>12</v>
      </c>
    </row>
    <row r="190" spans="2:10" x14ac:dyDescent="0.2">
      <c r="B190" s="73">
        <v>188</v>
      </c>
      <c r="C190" s="72" t="s">
        <v>2962</v>
      </c>
      <c r="D190" s="72" t="s">
        <v>3001</v>
      </c>
      <c r="E190" s="73" t="s">
        <v>3127</v>
      </c>
      <c r="F190" s="72" t="s">
        <v>3215</v>
      </c>
      <c r="G190" s="73">
        <v>5</v>
      </c>
      <c r="H190" s="73">
        <f t="shared" si="11"/>
        <v>3</v>
      </c>
      <c r="I190" s="73">
        <f t="shared" si="13"/>
        <v>64</v>
      </c>
      <c r="J190" s="73">
        <f t="shared" si="12"/>
        <v>187.5</v>
      </c>
    </row>
    <row r="191" spans="2:10" x14ac:dyDescent="0.2">
      <c r="B191" s="73">
        <v>189</v>
      </c>
      <c r="C191" s="72" t="s">
        <v>2963</v>
      </c>
      <c r="D191" s="72" t="s">
        <v>3002</v>
      </c>
      <c r="E191" s="73" t="s">
        <v>3129</v>
      </c>
      <c r="F191" s="72" t="s">
        <v>3217</v>
      </c>
      <c r="G191" s="73">
        <v>1</v>
      </c>
      <c r="H191" s="73">
        <f t="shared" si="11"/>
        <v>1</v>
      </c>
      <c r="I191" s="73">
        <f t="shared" si="13"/>
        <v>512</v>
      </c>
      <c r="J191" s="73">
        <f t="shared" si="12"/>
        <v>1.5</v>
      </c>
    </row>
    <row r="192" spans="2:10" x14ac:dyDescent="0.2">
      <c r="B192" s="73">
        <v>190</v>
      </c>
      <c r="C192" s="72" t="s">
        <v>2964</v>
      </c>
      <c r="D192" s="72" t="s">
        <v>3003</v>
      </c>
      <c r="E192" s="73" t="s">
        <v>3128</v>
      </c>
      <c r="F192" s="72" t="s">
        <v>3216</v>
      </c>
      <c r="G192" s="73">
        <v>8</v>
      </c>
      <c r="H192" s="73">
        <f t="shared" si="11"/>
        <v>4</v>
      </c>
      <c r="I192" s="73">
        <f t="shared" si="13"/>
        <v>1</v>
      </c>
      <c r="J192" s="73">
        <f t="shared" si="12"/>
        <v>768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BA63"/>
  <sheetViews>
    <sheetView topLeftCell="A13" workbookViewId="0">
      <selection activeCell="M32" sqref="M32"/>
    </sheetView>
  </sheetViews>
  <sheetFormatPr defaultRowHeight="12.75" x14ac:dyDescent="0.15"/>
  <cols>
    <col min="1" max="1" width="18.125" style="17" customWidth="1"/>
    <col min="2" max="13" width="9" style="17"/>
    <col min="14" max="14" width="10.25" style="17" bestFit="1" customWidth="1"/>
    <col min="15" max="16384" width="9" style="17"/>
  </cols>
  <sheetData>
    <row r="1" spans="3:53" x14ac:dyDescent="0.15">
      <c r="C1" s="70" t="s">
        <v>1578</v>
      </c>
      <c r="AN1" s="17" t="s">
        <v>1778</v>
      </c>
    </row>
    <row r="2" spans="3:53" ht="13.5" thickBot="1" x14ac:dyDescent="0.2">
      <c r="C2" s="70" t="s">
        <v>1579</v>
      </c>
      <c r="K2" s="17">
        <f>20*8*1*3</f>
        <v>480</v>
      </c>
      <c r="M2" s="70"/>
      <c r="AN2" s="70" t="s">
        <v>1777</v>
      </c>
      <c r="AO2" s="17">
        <v>2</v>
      </c>
      <c r="AP2" s="17">
        <v>3</v>
      </c>
      <c r="AQ2" s="17">
        <v>4</v>
      </c>
      <c r="AR2" s="17">
        <v>5</v>
      </c>
      <c r="AS2" s="17">
        <v>6</v>
      </c>
      <c r="AT2" s="17">
        <v>7</v>
      </c>
      <c r="AU2" s="17">
        <v>8</v>
      </c>
      <c r="AV2" s="17">
        <v>9</v>
      </c>
      <c r="AW2" s="17">
        <v>10</v>
      </c>
      <c r="AX2" s="17">
        <v>11</v>
      </c>
      <c r="AY2" s="17">
        <v>12</v>
      </c>
      <c r="AZ2" s="17">
        <v>13</v>
      </c>
      <c r="BA2" s="17">
        <v>14</v>
      </c>
    </row>
    <row r="3" spans="3:53" ht="13.5" thickBot="1" x14ac:dyDescent="0.2">
      <c r="C3" s="70" t="s">
        <v>1580</v>
      </c>
      <c r="P3" s="91" t="s">
        <v>1723</v>
      </c>
      <c r="Q3" s="55" t="s">
        <v>1715</v>
      </c>
      <c r="R3" s="55" t="s">
        <v>1715</v>
      </c>
      <c r="S3" s="55" t="s">
        <v>1715</v>
      </c>
      <c r="T3" s="55" t="s">
        <v>1715</v>
      </c>
      <c r="U3" s="55" t="s">
        <v>1715</v>
      </c>
      <c r="V3" s="55" t="s">
        <v>1715</v>
      </c>
      <c r="W3" s="55" t="s">
        <v>1715</v>
      </c>
      <c r="X3" s="55" t="s">
        <v>1715</v>
      </c>
      <c r="Y3" s="55" t="s">
        <v>1715</v>
      </c>
      <c r="Z3" s="55" t="s">
        <v>1715</v>
      </c>
      <c r="AA3" s="55" t="s">
        <v>1716</v>
      </c>
      <c r="AB3" s="55" t="s">
        <v>1716</v>
      </c>
      <c r="AC3" s="55" t="s">
        <v>1717</v>
      </c>
      <c r="AD3" s="55" t="s">
        <v>1717</v>
      </c>
      <c r="AE3" s="55" t="s">
        <v>1716</v>
      </c>
      <c r="AF3" s="55" t="s">
        <v>1718</v>
      </c>
      <c r="AG3" s="55" t="s">
        <v>1716</v>
      </c>
      <c r="AH3" s="55" t="s">
        <v>1719</v>
      </c>
      <c r="AI3" s="55" t="s">
        <v>1720</v>
      </c>
      <c r="AJ3" s="56" t="s">
        <v>1721</v>
      </c>
      <c r="AN3" s="23" t="s">
        <v>1765</v>
      </c>
      <c r="AO3" s="34" t="s">
        <v>105</v>
      </c>
      <c r="AP3" s="34" t="s">
        <v>45</v>
      </c>
      <c r="AQ3" s="34" t="s">
        <v>9</v>
      </c>
      <c r="AR3" s="34" t="s">
        <v>109</v>
      </c>
      <c r="AS3" s="34" t="s">
        <v>126</v>
      </c>
      <c r="AT3" s="34" t="s">
        <v>110</v>
      </c>
      <c r="AU3" s="34" t="s">
        <v>111</v>
      </c>
      <c r="AV3" s="34" t="s">
        <v>1641</v>
      </c>
      <c r="AW3" s="34" t="s">
        <v>1746</v>
      </c>
      <c r="AX3" s="34" t="s">
        <v>1747</v>
      </c>
      <c r="AY3" s="34" t="s">
        <v>1748</v>
      </c>
      <c r="AZ3" s="34" t="s">
        <v>1749</v>
      </c>
      <c r="BA3" s="34" t="s">
        <v>1750</v>
      </c>
    </row>
    <row r="4" spans="3:53" ht="15" x14ac:dyDescent="0.15">
      <c r="C4" s="70" t="s">
        <v>1581</v>
      </c>
      <c r="P4" s="57" t="s">
        <v>1725</v>
      </c>
      <c r="Q4" s="55" t="s">
        <v>1726</v>
      </c>
      <c r="R4" s="55" t="s">
        <v>1727</v>
      </c>
      <c r="S4" s="55" t="s">
        <v>1728</v>
      </c>
      <c r="T4" s="55" t="s">
        <v>1729</v>
      </c>
      <c r="U4" s="55" t="s">
        <v>1730</v>
      </c>
      <c r="V4" s="55" t="s">
        <v>1731</v>
      </c>
      <c r="W4" s="55" t="s">
        <v>1732</v>
      </c>
      <c r="X4" s="55" t="s">
        <v>1733</v>
      </c>
      <c r="Y4" s="55" t="s">
        <v>1734</v>
      </c>
      <c r="Z4" s="55" t="s">
        <v>1735</v>
      </c>
      <c r="AA4" s="55" t="s">
        <v>1736</v>
      </c>
      <c r="AB4" s="55" t="s">
        <v>1737</v>
      </c>
      <c r="AC4" s="55" t="s">
        <v>1738</v>
      </c>
      <c r="AD4" s="55" t="s">
        <v>1739</v>
      </c>
      <c r="AE4" s="55" t="s">
        <v>1740</v>
      </c>
      <c r="AF4" s="55" t="s">
        <v>1741</v>
      </c>
      <c r="AG4" s="55" t="s">
        <v>1742</v>
      </c>
      <c r="AH4" s="55" t="s">
        <v>1743</v>
      </c>
      <c r="AI4" s="55" t="s">
        <v>1744</v>
      </c>
      <c r="AJ4" s="55" t="s">
        <v>1745</v>
      </c>
      <c r="AN4" s="24">
        <v>1</v>
      </c>
      <c r="AO4" s="24">
        <f t="shared" ref="AO4:BA11" si="0">ROUNDUP(VLOOKUP($AN$2,professionGrow,AO$2,FALSE)*(1+VLOOKUP($AN$3,professionGrowP,AO$2,FALSE))*$AN4*10*VLOOKUP($AN$1,eq_qulity,5,FALSE),0)</f>
        <v>9</v>
      </c>
      <c r="AP4" s="24">
        <f t="shared" si="0"/>
        <v>3</v>
      </c>
      <c r="AQ4" s="24">
        <f t="shared" si="0"/>
        <v>8</v>
      </c>
      <c r="AR4" s="24">
        <f t="shared" si="0"/>
        <v>7</v>
      </c>
      <c r="AS4" s="24">
        <f t="shared" si="0"/>
        <v>5</v>
      </c>
      <c r="AT4" s="24">
        <f t="shared" si="0"/>
        <v>4</v>
      </c>
      <c r="AU4" s="24">
        <f t="shared" si="0"/>
        <v>4</v>
      </c>
      <c r="AV4" s="24">
        <f t="shared" si="0"/>
        <v>4</v>
      </c>
      <c r="AW4" s="24">
        <f t="shared" si="0"/>
        <v>4</v>
      </c>
      <c r="AX4" s="24">
        <f t="shared" si="0"/>
        <v>3</v>
      </c>
      <c r="AY4" s="24">
        <f t="shared" si="0"/>
        <v>4</v>
      </c>
      <c r="AZ4" s="24">
        <f t="shared" si="0"/>
        <v>4</v>
      </c>
      <c r="BA4" s="24">
        <f t="shared" si="0"/>
        <v>8</v>
      </c>
    </row>
    <row r="5" spans="3:53" x14ac:dyDescent="0.15">
      <c r="C5" s="70" t="s">
        <v>1582</v>
      </c>
      <c r="P5" s="88">
        <v>1</v>
      </c>
      <c r="Q5" s="22">
        <f t="shared" ref="Q5:Z12" si="1">INT(VLOOKUP(Q$3,professionGrow,4,FALSE)*(1+VLOOKUP(Q$4,professionGrowP,4,FALSE))*$P5*10*VLOOKUP($P$4,eq_qulity,4,FALSE))</f>
        <v>22</v>
      </c>
      <c r="R5" s="22">
        <f t="shared" si="1"/>
        <v>20</v>
      </c>
      <c r="S5" s="22">
        <f t="shared" si="1"/>
        <v>12</v>
      </c>
      <c r="T5" s="22">
        <f t="shared" si="1"/>
        <v>16</v>
      </c>
      <c r="U5" s="22">
        <f t="shared" si="1"/>
        <v>14</v>
      </c>
      <c r="V5" s="22">
        <f t="shared" si="1"/>
        <v>18</v>
      </c>
      <c r="W5" s="22">
        <f t="shared" si="1"/>
        <v>17</v>
      </c>
      <c r="X5" s="22">
        <f t="shared" si="1"/>
        <v>15</v>
      </c>
      <c r="Y5" s="22">
        <f t="shared" si="1"/>
        <v>14</v>
      </c>
      <c r="Z5" s="22">
        <f t="shared" si="1"/>
        <v>20</v>
      </c>
      <c r="AA5" s="22">
        <f t="shared" ref="AA5:AJ12" si="2">INT(VLOOKUP(AA$3,professionGrow,4,FALSE)*(1+VLOOKUP(AA$4,professionGrowP,4,FALSE))*$P5*10*VLOOKUP($P$4,eq_qulity,4,FALSE))</f>
        <v>28</v>
      </c>
      <c r="AB5" s="22">
        <f t="shared" si="2"/>
        <v>26</v>
      </c>
      <c r="AC5" s="22">
        <f t="shared" si="2"/>
        <v>27</v>
      </c>
      <c r="AD5" s="22">
        <f t="shared" si="2"/>
        <v>17</v>
      </c>
      <c r="AE5" s="22">
        <f t="shared" si="2"/>
        <v>24</v>
      </c>
      <c r="AF5" s="22">
        <f t="shared" si="2"/>
        <v>27</v>
      </c>
      <c r="AG5" s="22">
        <f t="shared" si="2"/>
        <v>19</v>
      </c>
      <c r="AH5" s="22">
        <f t="shared" si="2"/>
        <v>26</v>
      </c>
      <c r="AI5" s="22">
        <f t="shared" si="2"/>
        <v>37</v>
      </c>
      <c r="AJ5" s="69">
        <f t="shared" si="2"/>
        <v>32</v>
      </c>
      <c r="AN5" s="24">
        <v>2</v>
      </c>
      <c r="AO5" s="24">
        <f t="shared" si="0"/>
        <v>18</v>
      </c>
      <c r="AP5" s="24">
        <f t="shared" si="0"/>
        <v>6</v>
      </c>
      <c r="AQ5" s="24">
        <f t="shared" si="0"/>
        <v>15</v>
      </c>
      <c r="AR5" s="24">
        <f t="shared" si="0"/>
        <v>13</v>
      </c>
      <c r="AS5" s="24">
        <f t="shared" si="0"/>
        <v>9</v>
      </c>
      <c r="AT5" s="24">
        <f t="shared" si="0"/>
        <v>7</v>
      </c>
      <c r="AU5" s="24">
        <f t="shared" si="0"/>
        <v>7</v>
      </c>
      <c r="AV5" s="24">
        <f t="shared" si="0"/>
        <v>7</v>
      </c>
      <c r="AW5" s="24">
        <f t="shared" si="0"/>
        <v>8</v>
      </c>
      <c r="AX5" s="24">
        <f t="shared" si="0"/>
        <v>5</v>
      </c>
      <c r="AY5" s="24">
        <f t="shared" si="0"/>
        <v>8</v>
      </c>
      <c r="AZ5" s="24">
        <f t="shared" si="0"/>
        <v>7</v>
      </c>
      <c r="BA5" s="24">
        <f t="shared" si="0"/>
        <v>16</v>
      </c>
    </row>
    <row r="6" spans="3:53" ht="13.5" thickBot="1" x14ac:dyDescent="0.2">
      <c r="C6" s="70" t="s">
        <v>1583</v>
      </c>
      <c r="G6" s="70" t="s">
        <v>1586</v>
      </c>
      <c r="H6" s="70" t="s">
        <v>1585</v>
      </c>
      <c r="I6" s="70" t="s">
        <v>1587</v>
      </c>
      <c r="P6" s="88">
        <v>2</v>
      </c>
      <c r="Q6" s="22">
        <f t="shared" si="1"/>
        <v>45</v>
      </c>
      <c r="R6" s="22">
        <f t="shared" si="1"/>
        <v>41</v>
      </c>
      <c r="S6" s="22">
        <f t="shared" si="1"/>
        <v>24</v>
      </c>
      <c r="T6" s="22">
        <f t="shared" si="1"/>
        <v>33</v>
      </c>
      <c r="U6" s="22">
        <f t="shared" si="1"/>
        <v>29</v>
      </c>
      <c r="V6" s="22">
        <f t="shared" si="1"/>
        <v>37</v>
      </c>
      <c r="W6" s="22">
        <f t="shared" si="1"/>
        <v>35</v>
      </c>
      <c r="X6" s="22">
        <f t="shared" si="1"/>
        <v>31</v>
      </c>
      <c r="Y6" s="22">
        <f t="shared" si="1"/>
        <v>29</v>
      </c>
      <c r="Z6" s="22">
        <f t="shared" si="1"/>
        <v>41</v>
      </c>
      <c r="AA6" s="22">
        <f t="shared" si="2"/>
        <v>57</v>
      </c>
      <c r="AB6" s="22">
        <f t="shared" si="2"/>
        <v>52</v>
      </c>
      <c r="AC6" s="22">
        <f t="shared" si="2"/>
        <v>54</v>
      </c>
      <c r="AD6" s="22">
        <f t="shared" si="2"/>
        <v>34</v>
      </c>
      <c r="AE6" s="22">
        <f t="shared" si="2"/>
        <v>49</v>
      </c>
      <c r="AF6" s="22">
        <f t="shared" si="2"/>
        <v>54</v>
      </c>
      <c r="AG6" s="22">
        <f t="shared" si="2"/>
        <v>39</v>
      </c>
      <c r="AH6" s="22">
        <f t="shared" si="2"/>
        <v>53</v>
      </c>
      <c r="AI6" s="22">
        <f t="shared" si="2"/>
        <v>74</v>
      </c>
      <c r="AJ6" s="69">
        <f t="shared" si="2"/>
        <v>65</v>
      </c>
      <c r="AN6" s="24">
        <v>3</v>
      </c>
      <c r="AO6" s="24">
        <f t="shared" si="0"/>
        <v>27</v>
      </c>
      <c r="AP6" s="24">
        <f t="shared" si="0"/>
        <v>8</v>
      </c>
      <c r="AQ6" s="24">
        <f t="shared" si="0"/>
        <v>22</v>
      </c>
      <c r="AR6" s="24">
        <f t="shared" si="0"/>
        <v>20</v>
      </c>
      <c r="AS6" s="24">
        <f t="shared" si="0"/>
        <v>14</v>
      </c>
      <c r="AT6" s="24">
        <f t="shared" si="0"/>
        <v>10</v>
      </c>
      <c r="AU6" s="24">
        <f t="shared" si="0"/>
        <v>10</v>
      </c>
      <c r="AV6" s="24">
        <f t="shared" si="0"/>
        <v>10</v>
      </c>
      <c r="AW6" s="24">
        <f t="shared" si="0"/>
        <v>12</v>
      </c>
      <c r="AX6" s="24">
        <f t="shared" si="0"/>
        <v>7</v>
      </c>
      <c r="AY6" s="24">
        <f t="shared" si="0"/>
        <v>12</v>
      </c>
      <c r="AZ6" s="24">
        <f t="shared" si="0"/>
        <v>10</v>
      </c>
      <c r="BA6" s="24">
        <f t="shared" si="0"/>
        <v>24</v>
      </c>
    </row>
    <row r="7" spans="3:53" x14ac:dyDescent="0.15">
      <c r="C7" s="54">
        <v>1</v>
      </c>
      <c r="D7" s="92"/>
      <c r="E7" s="92"/>
      <c r="F7" s="92"/>
      <c r="G7" s="92">
        <v>1</v>
      </c>
      <c r="H7" s="92"/>
      <c r="I7" s="93"/>
      <c r="J7" s="17" t="s">
        <v>1967</v>
      </c>
      <c r="P7" s="88">
        <v>3</v>
      </c>
      <c r="Q7" s="22">
        <f t="shared" si="1"/>
        <v>68</v>
      </c>
      <c r="R7" s="22">
        <f t="shared" si="1"/>
        <v>62</v>
      </c>
      <c r="S7" s="22">
        <f t="shared" si="1"/>
        <v>37</v>
      </c>
      <c r="T7" s="22">
        <f t="shared" si="1"/>
        <v>49</v>
      </c>
      <c r="U7" s="22">
        <f t="shared" si="1"/>
        <v>43</v>
      </c>
      <c r="V7" s="22">
        <f t="shared" si="1"/>
        <v>56</v>
      </c>
      <c r="W7" s="22">
        <f t="shared" si="1"/>
        <v>53</v>
      </c>
      <c r="X7" s="22">
        <f t="shared" si="1"/>
        <v>46</v>
      </c>
      <c r="Y7" s="22">
        <f t="shared" si="1"/>
        <v>43</v>
      </c>
      <c r="Z7" s="22">
        <f t="shared" si="1"/>
        <v>62</v>
      </c>
      <c r="AA7" s="22">
        <f t="shared" si="2"/>
        <v>86</v>
      </c>
      <c r="AB7" s="22">
        <f t="shared" si="2"/>
        <v>78</v>
      </c>
      <c r="AC7" s="22">
        <f t="shared" si="2"/>
        <v>82</v>
      </c>
      <c r="AD7" s="22">
        <f t="shared" si="2"/>
        <v>52</v>
      </c>
      <c r="AE7" s="22">
        <f t="shared" si="2"/>
        <v>74</v>
      </c>
      <c r="AF7" s="22">
        <f t="shared" si="2"/>
        <v>82</v>
      </c>
      <c r="AG7" s="22">
        <f t="shared" si="2"/>
        <v>59</v>
      </c>
      <c r="AH7" s="22">
        <f t="shared" si="2"/>
        <v>80</v>
      </c>
      <c r="AI7" s="22">
        <f t="shared" si="2"/>
        <v>112</v>
      </c>
      <c r="AJ7" s="69">
        <f t="shared" si="2"/>
        <v>98</v>
      </c>
      <c r="AN7" s="24">
        <v>4</v>
      </c>
      <c r="AO7" s="24">
        <f t="shared" si="0"/>
        <v>36</v>
      </c>
      <c r="AP7" s="24">
        <f t="shared" si="0"/>
        <v>11</v>
      </c>
      <c r="AQ7" s="24">
        <f t="shared" si="0"/>
        <v>29</v>
      </c>
      <c r="AR7" s="24">
        <f t="shared" si="0"/>
        <v>26</v>
      </c>
      <c r="AS7" s="24">
        <f t="shared" si="0"/>
        <v>18</v>
      </c>
      <c r="AT7" s="24">
        <f t="shared" si="0"/>
        <v>13</v>
      </c>
      <c r="AU7" s="24">
        <f t="shared" si="0"/>
        <v>13</v>
      </c>
      <c r="AV7" s="24">
        <f t="shared" si="0"/>
        <v>13</v>
      </c>
      <c r="AW7" s="24">
        <f t="shared" si="0"/>
        <v>15</v>
      </c>
      <c r="AX7" s="24">
        <f t="shared" si="0"/>
        <v>9</v>
      </c>
      <c r="AY7" s="24">
        <f t="shared" si="0"/>
        <v>15</v>
      </c>
      <c r="AZ7" s="24">
        <f t="shared" si="0"/>
        <v>13</v>
      </c>
      <c r="BA7" s="24">
        <f t="shared" si="0"/>
        <v>32</v>
      </c>
    </row>
    <row r="8" spans="3:53" x14ac:dyDescent="0.15">
      <c r="C8" s="88">
        <v>2</v>
      </c>
      <c r="D8" s="22"/>
      <c r="E8" s="22"/>
      <c r="F8" s="22"/>
      <c r="G8" s="22">
        <v>2</v>
      </c>
      <c r="H8" s="22"/>
      <c r="I8" s="69"/>
      <c r="J8" s="17" t="s">
        <v>1968</v>
      </c>
      <c r="K8" s="17" t="s">
        <v>1967</v>
      </c>
      <c r="P8" s="88">
        <v>4</v>
      </c>
      <c r="Q8" s="22">
        <f t="shared" si="1"/>
        <v>91</v>
      </c>
      <c r="R8" s="22">
        <f t="shared" si="1"/>
        <v>83</v>
      </c>
      <c r="S8" s="22">
        <f t="shared" si="1"/>
        <v>49</v>
      </c>
      <c r="T8" s="22">
        <f t="shared" si="1"/>
        <v>66</v>
      </c>
      <c r="U8" s="22">
        <f t="shared" si="1"/>
        <v>58</v>
      </c>
      <c r="V8" s="22">
        <f t="shared" si="1"/>
        <v>74</v>
      </c>
      <c r="W8" s="22">
        <f t="shared" si="1"/>
        <v>70</v>
      </c>
      <c r="X8" s="22">
        <f t="shared" si="1"/>
        <v>62</v>
      </c>
      <c r="Y8" s="22">
        <f t="shared" si="1"/>
        <v>58</v>
      </c>
      <c r="Z8" s="22">
        <f t="shared" si="1"/>
        <v>83</v>
      </c>
      <c r="AA8" s="22">
        <f t="shared" si="2"/>
        <v>114</v>
      </c>
      <c r="AB8" s="22">
        <f t="shared" si="2"/>
        <v>104</v>
      </c>
      <c r="AC8" s="22">
        <f t="shared" si="2"/>
        <v>109</v>
      </c>
      <c r="AD8" s="22">
        <f t="shared" si="2"/>
        <v>69</v>
      </c>
      <c r="AE8" s="22">
        <f t="shared" si="2"/>
        <v>99</v>
      </c>
      <c r="AF8" s="22">
        <f t="shared" si="2"/>
        <v>109</v>
      </c>
      <c r="AG8" s="22">
        <f t="shared" si="2"/>
        <v>79</v>
      </c>
      <c r="AH8" s="22">
        <f t="shared" si="2"/>
        <v>107</v>
      </c>
      <c r="AI8" s="22">
        <f t="shared" si="2"/>
        <v>149</v>
      </c>
      <c r="AJ8" s="69">
        <f t="shared" si="2"/>
        <v>131</v>
      </c>
      <c r="AN8" s="24">
        <v>5</v>
      </c>
      <c r="AO8" s="24">
        <f t="shared" si="0"/>
        <v>44</v>
      </c>
      <c r="AP8" s="24">
        <f t="shared" si="0"/>
        <v>13</v>
      </c>
      <c r="AQ8" s="24">
        <f t="shared" si="0"/>
        <v>36</v>
      </c>
      <c r="AR8" s="24">
        <f t="shared" si="0"/>
        <v>32</v>
      </c>
      <c r="AS8" s="24">
        <f t="shared" si="0"/>
        <v>23</v>
      </c>
      <c r="AT8" s="24">
        <f t="shared" si="0"/>
        <v>16</v>
      </c>
      <c r="AU8" s="24">
        <f t="shared" si="0"/>
        <v>16</v>
      </c>
      <c r="AV8" s="24">
        <f t="shared" si="0"/>
        <v>16</v>
      </c>
      <c r="AW8" s="24">
        <f t="shared" si="0"/>
        <v>19</v>
      </c>
      <c r="AX8" s="24">
        <f t="shared" si="0"/>
        <v>12</v>
      </c>
      <c r="AY8" s="24">
        <f t="shared" si="0"/>
        <v>19</v>
      </c>
      <c r="AZ8" s="24">
        <f t="shared" si="0"/>
        <v>16</v>
      </c>
      <c r="BA8" s="24">
        <f t="shared" si="0"/>
        <v>40</v>
      </c>
    </row>
    <row r="9" spans="3:53" x14ac:dyDescent="0.15">
      <c r="C9" s="88">
        <v>3</v>
      </c>
      <c r="D9" s="22"/>
      <c r="E9" s="22"/>
      <c r="F9" s="22"/>
      <c r="G9" s="22">
        <v>3</v>
      </c>
      <c r="H9" s="22"/>
      <c r="I9" s="89"/>
      <c r="J9" s="17" t="s">
        <v>1969</v>
      </c>
      <c r="K9" s="17" t="s">
        <v>1968</v>
      </c>
      <c r="L9" s="17">
        <v>1</v>
      </c>
      <c r="P9" s="88">
        <v>5</v>
      </c>
      <c r="Q9" s="22">
        <f t="shared" si="1"/>
        <v>114</v>
      </c>
      <c r="R9" s="22">
        <f t="shared" si="1"/>
        <v>104</v>
      </c>
      <c r="S9" s="22">
        <f t="shared" si="1"/>
        <v>62</v>
      </c>
      <c r="T9" s="22">
        <f t="shared" si="1"/>
        <v>83</v>
      </c>
      <c r="U9" s="22">
        <f t="shared" si="1"/>
        <v>72</v>
      </c>
      <c r="V9" s="22">
        <f t="shared" si="1"/>
        <v>93</v>
      </c>
      <c r="W9" s="22">
        <f t="shared" si="1"/>
        <v>88</v>
      </c>
      <c r="X9" s="22">
        <f t="shared" si="1"/>
        <v>78</v>
      </c>
      <c r="Y9" s="22">
        <f t="shared" si="1"/>
        <v>72</v>
      </c>
      <c r="Z9" s="22">
        <f t="shared" si="1"/>
        <v>104</v>
      </c>
      <c r="AA9" s="22">
        <f t="shared" si="2"/>
        <v>143</v>
      </c>
      <c r="AB9" s="22">
        <f t="shared" si="2"/>
        <v>131</v>
      </c>
      <c r="AC9" s="22">
        <f t="shared" si="2"/>
        <v>137</v>
      </c>
      <c r="AD9" s="22">
        <f t="shared" si="2"/>
        <v>87</v>
      </c>
      <c r="AE9" s="22">
        <f t="shared" si="2"/>
        <v>124</v>
      </c>
      <c r="AF9" s="22">
        <f t="shared" si="2"/>
        <v>137</v>
      </c>
      <c r="AG9" s="22">
        <f t="shared" si="2"/>
        <v>99</v>
      </c>
      <c r="AH9" s="22">
        <f t="shared" si="2"/>
        <v>134</v>
      </c>
      <c r="AI9" s="22">
        <f t="shared" si="2"/>
        <v>187</v>
      </c>
      <c r="AJ9" s="69">
        <f t="shared" si="2"/>
        <v>164</v>
      </c>
      <c r="AN9" s="24">
        <v>6</v>
      </c>
      <c r="AO9" s="24">
        <f t="shared" si="0"/>
        <v>53</v>
      </c>
      <c r="AP9" s="24">
        <f t="shared" si="0"/>
        <v>16</v>
      </c>
      <c r="AQ9" s="24">
        <f t="shared" si="0"/>
        <v>43</v>
      </c>
      <c r="AR9" s="24">
        <f t="shared" si="0"/>
        <v>39</v>
      </c>
      <c r="AS9" s="24">
        <f t="shared" si="0"/>
        <v>27</v>
      </c>
      <c r="AT9" s="24">
        <f t="shared" si="0"/>
        <v>19</v>
      </c>
      <c r="AU9" s="24">
        <f t="shared" si="0"/>
        <v>20</v>
      </c>
      <c r="AV9" s="24">
        <f t="shared" si="0"/>
        <v>20</v>
      </c>
      <c r="AW9" s="24">
        <f t="shared" si="0"/>
        <v>23</v>
      </c>
      <c r="AX9" s="24">
        <f t="shared" si="0"/>
        <v>14</v>
      </c>
      <c r="AY9" s="24">
        <f t="shared" si="0"/>
        <v>23</v>
      </c>
      <c r="AZ9" s="24">
        <f t="shared" si="0"/>
        <v>20</v>
      </c>
      <c r="BA9" s="24">
        <f t="shared" si="0"/>
        <v>48</v>
      </c>
    </row>
    <row r="10" spans="3:53" x14ac:dyDescent="0.15">
      <c r="C10" s="88">
        <v>4</v>
      </c>
      <c r="D10" s="22"/>
      <c r="E10" s="22"/>
      <c r="F10" s="22"/>
      <c r="G10" s="22">
        <v>4</v>
      </c>
      <c r="H10" s="71">
        <v>1</v>
      </c>
      <c r="I10" s="69"/>
      <c r="J10" s="17" t="s">
        <v>1970</v>
      </c>
      <c r="K10" s="17" t="s">
        <v>1971</v>
      </c>
      <c r="L10" s="17">
        <v>2</v>
      </c>
      <c r="P10" s="88">
        <v>6</v>
      </c>
      <c r="Q10" s="22">
        <f t="shared" si="1"/>
        <v>137</v>
      </c>
      <c r="R10" s="22">
        <f t="shared" si="1"/>
        <v>124</v>
      </c>
      <c r="S10" s="22">
        <f t="shared" si="1"/>
        <v>74</v>
      </c>
      <c r="T10" s="22">
        <f t="shared" si="1"/>
        <v>99</v>
      </c>
      <c r="U10" s="22">
        <f t="shared" si="1"/>
        <v>87</v>
      </c>
      <c r="V10" s="22">
        <f t="shared" si="1"/>
        <v>112</v>
      </c>
      <c r="W10" s="22">
        <f t="shared" si="1"/>
        <v>106</v>
      </c>
      <c r="X10" s="22">
        <f t="shared" si="1"/>
        <v>93</v>
      </c>
      <c r="Y10" s="22">
        <f t="shared" si="1"/>
        <v>87</v>
      </c>
      <c r="Z10" s="22">
        <f t="shared" si="1"/>
        <v>124</v>
      </c>
      <c r="AA10" s="22">
        <f t="shared" si="2"/>
        <v>172</v>
      </c>
      <c r="AB10" s="22">
        <f t="shared" si="2"/>
        <v>157</v>
      </c>
      <c r="AC10" s="22">
        <f t="shared" si="2"/>
        <v>164</v>
      </c>
      <c r="AD10" s="22">
        <f t="shared" si="2"/>
        <v>104</v>
      </c>
      <c r="AE10" s="22">
        <f t="shared" si="2"/>
        <v>149</v>
      </c>
      <c r="AF10" s="22">
        <f t="shared" si="2"/>
        <v>164</v>
      </c>
      <c r="AG10" s="22">
        <f t="shared" si="2"/>
        <v>119</v>
      </c>
      <c r="AH10" s="22">
        <f t="shared" si="2"/>
        <v>161</v>
      </c>
      <c r="AI10" s="22">
        <f t="shared" si="2"/>
        <v>224</v>
      </c>
      <c r="AJ10" s="69">
        <f t="shared" si="2"/>
        <v>197</v>
      </c>
      <c r="AN10" s="24">
        <v>7</v>
      </c>
      <c r="AO10" s="24">
        <f t="shared" si="0"/>
        <v>62</v>
      </c>
      <c r="AP10" s="24">
        <f t="shared" si="0"/>
        <v>18</v>
      </c>
      <c r="AQ10" s="24">
        <f t="shared" si="0"/>
        <v>50</v>
      </c>
      <c r="AR10" s="24">
        <f t="shared" si="0"/>
        <v>45</v>
      </c>
      <c r="AS10" s="24">
        <f t="shared" si="0"/>
        <v>32</v>
      </c>
      <c r="AT10" s="24">
        <f t="shared" si="0"/>
        <v>22</v>
      </c>
      <c r="AU10" s="24">
        <f t="shared" si="0"/>
        <v>23</v>
      </c>
      <c r="AV10" s="24">
        <f t="shared" si="0"/>
        <v>23</v>
      </c>
      <c r="AW10" s="24">
        <f t="shared" si="0"/>
        <v>26</v>
      </c>
      <c r="AX10" s="24">
        <f t="shared" si="0"/>
        <v>16</v>
      </c>
      <c r="AY10" s="24">
        <f t="shared" si="0"/>
        <v>26</v>
      </c>
      <c r="AZ10" s="24">
        <f t="shared" si="0"/>
        <v>23</v>
      </c>
      <c r="BA10" s="24">
        <f t="shared" si="0"/>
        <v>56</v>
      </c>
    </row>
    <row r="11" spans="3:53" x14ac:dyDescent="0.15">
      <c r="C11" s="88">
        <v>5</v>
      </c>
      <c r="D11" s="22"/>
      <c r="E11" s="22"/>
      <c r="F11" s="22"/>
      <c r="G11" s="22"/>
      <c r="H11" s="22">
        <v>2</v>
      </c>
      <c r="I11" s="69"/>
      <c r="K11" s="17" t="s">
        <v>1970</v>
      </c>
      <c r="L11" s="17">
        <v>3</v>
      </c>
      <c r="P11" s="88">
        <v>7</v>
      </c>
      <c r="Q11" s="22">
        <f t="shared" si="1"/>
        <v>160</v>
      </c>
      <c r="R11" s="22">
        <f t="shared" si="1"/>
        <v>145</v>
      </c>
      <c r="S11" s="22">
        <f t="shared" si="1"/>
        <v>87</v>
      </c>
      <c r="T11" s="22">
        <f t="shared" si="1"/>
        <v>116</v>
      </c>
      <c r="U11" s="22">
        <f t="shared" si="1"/>
        <v>101</v>
      </c>
      <c r="V11" s="22">
        <f t="shared" si="1"/>
        <v>131</v>
      </c>
      <c r="W11" s="22">
        <f t="shared" si="1"/>
        <v>123</v>
      </c>
      <c r="X11" s="22">
        <f t="shared" si="1"/>
        <v>109</v>
      </c>
      <c r="Y11" s="22">
        <f t="shared" si="1"/>
        <v>101</v>
      </c>
      <c r="Z11" s="22">
        <f t="shared" si="1"/>
        <v>145</v>
      </c>
      <c r="AA11" s="22">
        <f t="shared" si="2"/>
        <v>200</v>
      </c>
      <c r="AB11" s="22">
        <f t="shared" si="2"/>
        <v>183</v>
      </c>
      <c r="AC11" s="22">
        <f t="shared" si="2"/>
        <v>192</v>
      </c>
      <c r="AD11" s="22">
        <f t="shared" si="2"/>
        <v>122</v>
      </c>
      <c r="AE11" s="22">
        <f t="shared" si="2"/>
        <v>174</v>
      </c>
      <c r="AF11" s="22">
        <f t="shared" si="2"/>
        <v>192</v>
      </c>
      <c r="AG11" s="22">
        <f t="shared" si="2"/>
        <v>139</v>
      </c>
      <c r="AH11" s="22">
        <f t="shared" si="2"/>
        <v>188</v>
      </c>
      <c r="AI11" s="22">
        <f t="shared" si="2"/>
        <v>262</v>
      </c>
      <c r="AJ11" s="69">
        <f t="shared" si="2"/>
        <v>230</v>
      </c>
      <c r="AN11" s="24">
        <v>8</v>
      </c>
      <c r="AO11" s="24">
        <f t="shared" si="0"/>
        <v>71</v>
      </c>
      <c r="AP11" s="24">
        <f t="shared" si="0"/>
        <v>21</v>
      </c>
      <c r="AQ11" s="24">
        <f t="shared" si="0"/>
        <v>57</v>
      </c>
      <c r="AR11" s="24">
        <f t="shared" si="0"/>
        <v>52</v>
      </c>
      <c r="AS11" s="24">
        <f t="shared" si="0"/>
        <v>36</v>
      </c>
      <c r="AT11" s="24">
        <f t="shared" si="0"/>
        <v>25</v>
      </c>
      <c r="AU11" s="24">
        <f t="shared" si="0"/>
        <v>26</v>
      </c>
      <c r="AV11" s="24">
        <f t="shared" si="0"/>
        <v>26</v>
      </c>
      <c r="AW11" s="24">
        <f t="shared" si="0"/>
        <v>30</v>
      </c>
      <c r="AX11" s="24">
        <f t="shared" si="0"/>
        <v>18</v>
      </c>
      <c r="AY11" s="24">
        <f t="shared" si="0"/>
        <v>30</v>
      </c>
      <c r="AZ11" s="24">
        <f t="shared" si="0"/>
        <v>26</v>
      </c>
      <c r="BA11" s="24">
        <f t="shared" si="0"/>
        <v>64</v>
      </c>
    </row>
    <row r="12" spans="3:53" ht="13.5" thickBot="1" x14ac:dyDescent="0.2">
      <c r="C12" s="88">
        <v>6</v>
      </c>
      <c r="D12" s="22"/>
      <c r="E12" s="22"/>
      <c r="F12" s="22"/>
      <c r="G12" s="22"/>
      <c r="H12" s="22">
        <v>3</v>
      </c>
      <c r="I12" s="69"/>
      <c r="L12" s="17">
        <v>4</v>
      </c>
      <c r="P12" s="90">
        <v>8</v>
      </c>
      <c r="Q12" s="59">
        <f t="shared" si="1"/>
        <v>183</v>
      </c>
      <c r="R12" s="59">
        <f t="shared" si="1"/>
        <v>166</v>
      </c>
      <c r="S12" s="59">
        <f t="shared" si="1"/>
        <v>99</v>
      </c>
      <c r="T12" s="59">
        <f t="shared" si="1"/>
        <v>133</v>
      </c>
      <c r="U12" s="59">
        <f t="shared" si="1"/>
        <v>116</v>
      </c>
      <c r="V12" s="59">
        <f t="shared" si="1"/>
        <v>149</v>
      </c>
      <c r="W12" s="59">
        <f t="shared" si="1"/>
        <v>141</v>
      </c>
      <c r="X12" s="59">
        <f t="shared" si="1"/>
        <v>124</v>
      </c>
      <c r="Y12" s="59">
        <f t="shared" si="1"/>
        <v>116</v>
      </c>
      <c r="Z12" s="59">
        <f t="shared" si="1"/>
        <v>166</v>
      </c>
      <c r="AA12" s="59">
        <f t="shared" si="2"/>
        <v>229</v>
      </c>
      <c r="AB12" s="59">
        <f t="shared" si="2"/>
        <v>209</v>
      </c>
      <c r="AC12" s="59">
        <f t="shared" si="2"/>
        <v>219</v>
      </c>
      <c r="AD12" s="59">
        <f t="shared" si="2"/>
        <v>139</v>
      </c>
      <c r="AE12" s="59">
        <f t="shared" si="2"/>
        <v>199</v>
      </c>
      <c r="AF12" s="59">
        <f t="shared" si="2"/>
        <v>219</v>
      </c>
      <c r="AG12" s="59">
        <f t="shared" si="2"/>
        <v>159</v>
      </c>
      <c r="AH12" s="59">
        <f t="shared" si="2"/>
        <v>215</v>
      </c>
      <c r="AI12" s="59">
        <f t="shared" si="2"/>
        <v>299</v>
      </c>
      <c r="AJ12" s="60">
        <f t="shared" si="2"/>
        <v>263</v>
      </c>
      <c r="AN12" s="17" t="s">
        <v>1708</v>
      </c>
    </row>
    <row r="13" spans="3:53" x14ac:dyDescent="0.15">
      <c r="C13" s="88">
        <v>7</v>
      </c>
      <c r="D13" s="22"/>
      <c r="E13" s="22"/>
      <c r="F13" s="22"/>
      <c r="G13" s="22"/>
      <c r="H13" s="22">
        <v>4</v>
      </c>
      <c r="I13" s="94">
        <v>1</v>
      </c>
      <c r="L13" s="17">
        <v>5</v>
      </c>
      <c r="AN13" s="70" t="s">
        <v>1777</v>
      </c>
      <c r="AO13" s="17">
        <v>2</v>
      </c>
      <c r="AP13" s="17">
        <v>3</v>
      </c>
      <c r="AQ13" s="17">
        <v>4</v>
      </c>
      <c r="AR13" s="17">
        <v>5</v>
      </c>
      <c r="AS13" s="17">
        <v>6</v>
      </c>
      <c r="AT13" s="17">
        <v>7</v>
      </c>
      <c r="AU13" s="17">
        <v>8</v>
      </c>
      <c r="AV13" s="17">
        <v>9</v>
      </c>
      <c r="AW13" s="17">
        <v>10</v>
      </c>
      <c r="AX13" s="17">
        <v>11</v>
      </c>
      <c r="AY13" s="17">
        <v>12</v>
      </c>
      <c r="AZ13" s="17">
        <v>13</v>
      </c>
      <c r="BA13" s="17">
        <v>14</v>
      </c>
    </row>
    <row r="14" spans="3:53" ht="13.5" thickBot="1" x14ac:dyDescent="0.2">
      <c r="C14" s="88">
        <v>8</v>
      </c>
      <c r="D14" s="22"/>
      <c r="E14" s="22"/>
      <c r="F14" s="22"/>
      <c r="G14" s="22"/>
      <c r="H14" s="22"/>
      <c r="I14" s="69">
        <v>2</v>
      </c>
      <c r="L14" s="17">
        <v>6</v>
      </c>
      <c r="AN14" s="23" t="s">
        <v>1765</v>
      </c>
      <c r="AO14" s="34" t="s">
        <v>105</v>
      </c>
      <c r="AP14" s="34" t="s">
        <v>45</v>
      </c>
      <c r="AQ14" s="34" t="s">
        <v>9</v>
      </c>
      <c r="AR14" s="34" t="s">
        <v>109</v>
      </c>
      <c r="AS14" s="34" t="s">
        <v>126</v>
      </c>
      <c r="AT14" s="34" t="s">
        <v>110</v>
      </c>
      <c r="AU14" s="34" t="s">
        <v>111</v>
      </c>
      <c r="AV14" s="34" t="s">
        <v>1641</v>
      </c>
      <c r="AW14" s="34" t="s">
        <v>1746</v>
      </c>
      <c r="AX14" s="34" t="s">
        <v>1747</v>
      </c>
      <c r="AY14" s="34" t="s">
        <v>1748</v>
      </c>
      <c r="AZ14" s="34" t="s">
        <v>1749</v>
      </c>
      <c r="BA14" s="34" t="s">
        <v>1750</v>
      </c>
    </row>
    <row r="15" spans="3:53" ht="13.5" thickBot="1" x14ac:dyDescent="0.2">
      <c r="C15" s="88">
        <v>9</v>
      </c>
      <c r="D15" s="22"/>
      <c r="E15" s="22"/>
      <c r="F15" s="22"/>
      <c r="G15" s="22"/>
      <c r="H15" s="22"/>
      <c r="I15" s="69">
        <v>3</v>
      </c>
      <c r="J15" s="70"/>
      <c r="L15" s="17">
        <v>7</v>
      </c>
      <c r="P15" s="91" t="s">
        <v>1723</v>
      </c>
      <c r="Q15" s="55" t="s">
        <v>1715</v>
      </c>
      <c r="R15" s="55" t="s">
        <v>1715</v>
      </c>
      <c r="S15" s="55" t="s">
        <v>1715</v>
      </c>
      <c r="T15" s="55" t="s">
        <v>1715</v>
      </c>
      <c r="U15" s="55" t="s">
        <v>1715</v>
      </c>
      <c r="V15" s="55" t="s">
        <v>1715</v>
      </c>
      <c r="W15" s="55" t="s">
        <v>1715</v>
      </c>
      <c r="X15" s="55" t="s">
        <v>1715</v>
      </c>
      <c r="Y15" s="55" t="s">
        <v>1715</v>
      </c>
      <c r="Z15" s="55" t="s">
        <v>1715</v>
      </c>
      <c r="AA15" s="55" t="s">
        <v>1716</v>
      </c>
      <c r="AB15" s="55" t="s">
        <v>1716</v>
      </c>
      <c r="AC15" s="55" t="s">
        <v>1717</v>
      </c>
      <c r="AD15" s="55" t="s">
        <v>1717</v>
      </c>
      <c r="AE15" s="55" t="s">
        <v>1716</v>
      </c>
      <c r="AF15" s="55" t="s">
        <v>1718</v>
      </c>
      <c r="AG15" s="55" t="s">
        <v>1716</v>
      </c>
      <c r="AH15" s="55" t="s">
        <v>1719</v>
      </c>
      <c r="AI15" s="55" t="s">
        <v>1720</v>
      </c>
      <c r="AJ15" s="56" t="s">
        <v>1721</v>
      </c>
      <c r="AN15" s="24">
        <v>1</v>
      </c>
      <c r="AO15" s="24">
        <f t="shared" ref="AO15:BA22" si="3">ROUNDUP(VLOOKUP($AN$2,professionGrow,AO$2,FALSE)*(1+VLOOKUP($AN$3,professionGrowP,AO$2,FALSE))*$AN15*10*VLOOKUP($AN$12,eq_qulity,5,FALSE),0)</f>
        <v>7</v>
      </c>
      <c r="AP15" s="24">
        <f t="shared" si="3"/>
        <v>2</v>
      </c>
      <c r="AQ15" s="24">
        <f t="shared" si="3"/>
        <v>6</v>
      </c>
      <c r="AR15" s="24">
        <f t="shared" si="3"/>
        <v>5</v>
      </c>
      <c r="AS15" s="24">
        <f t="shared" si="3"/>
        <v>4</v>
      </c>
      <c r="AT15" s="24">
        <f t="shared" si="3"/>
        <v>3</v>
      </c>
      <c r="AU15" s="24">
        <f t="shared" si="3"/>
        <v>3</v>
      </c>
      <c r="AV15" s="24">
        <f t="shared" si="3"/>
        <v>3</v>
      </c>
      <c r="AW15" s="24">
        <f t="shared" si="3"/>
        <v>3</v>
      </c>
      <c r="AX15" s="24">
        <f t="shared" si="3"/>
        <v>2</v>
      </c>
      <c r="AY15" s="24">
        <f t="shared" si="3"/>
        <v>3</v>
      </c>
      <c r="AZ15" s="24">
        <f t="shared" si="3"/>
        <v>3</v>
      </c>
      <c r="BA15" s="24">
        <f t="shared" si="3"/>
        <v>6</v>
      </c>
    </row>
    <row r="16" spans="3:53" ht="15.75" thickBot="1" x14ac:dyDescent="0.2">
      <c r="C16" s="90">
        <v>10</v>
      </c>
      <c r="D16" s="59"/>
      <c r="E16" s="59"/>
      <c r="F16" s="59" t="s">
        <v>1584</v>
      </c>
      <c r="G16" s="59"/>
      <c r="H16" s="59"/>
      <c r="I16" s="60">
        <v>4</v>
      </c>
      <c r="L16" s="17">
        <v>8</v>
      </c>
      <c r="P16" s="57" t="s">
        <v>1708</v>
      </c>
      <c r="Q16" s="55" t="s">
        <v>1726</v>
      </c>
      <c r="R16" s="55" t="s">
        <v>1727</v>
      </c>
      <c r="S16" s="55" t="s">
        <v>1728</v>
      </c>
      <c r="T16" s="55" t="s">
        <v>1729</v>
      </c>
      <c r="U16" s="55" t="s">
        <v>1730</v>
      </c>
      <c r="V16" s="55" t="s">
        <v>1731</v>
      </c>
      <c r="W16" s="55" t="s">
        <v>1732</v>
      </c>
      <c r="X16" s="55" t="s">
        <v>1733</v>
      </c>
      <c r="Y16" s="55" t="s">
        <v>1734</v>
      </c>
      <c r="Z16" s="55" t="s">
        <v>1735</v>
      </c>
      <c r="AA16" s="55" t="s">
        <v>1736</v>
      </c>
      <c r="AB16" s="55" t="s">
        <v>1737</v>
      </c>
      <c r="AC16" s="55" t="s">
        <v>1738</v>
      </c>
      <c r="AD16" s="55" t="s">
        <v>1739</v>
      </c>
      <c r="AE16" s="55" t="s">
        <v>1740</v>
      </c>
      <c r="AF16" s="55" t="s">
        <v>1741</v>
      </c>
      <c r="AG16" s="55" t="s">
        <v>1742</v>
      </c>
      <c r="AH16" s="55" t="s">
        <v>1743</v>
      </c>
      <c r="AI16" s="55" t="s">
        <v>1744</v>
      </c>
      <c r="AJ16" s="56" t="s">
        <v>1745</v>
      </c>
      <c r="AN16" s="24">
        <v>2</v>
      </c>
      <c r="AO16" s="24">
        <f t="shared" si="3"/>
        <v>14</v>
      </c>
      <c r="AP16" s="24">
        <f t="shared" si="3"/>
        <v>4</v>
      </c>
      <c r="AQ16" s="24">
        <f t="shared" si="3"/>
        <v>11</v>
      </c>
      <c r="AR16" s="24">
        <f t="shared" si="3"/>
        <v>10</v>
      </c>
      <c r="AS16" s="24">
        <f t="shared" si="3"/>
        <v>7</v>
      </c>
      <c r="AT16" s="24">
        <f t="shared" si="3"/>
        <v>5</v>
      </c>
      <c r="AU16" s="24">
        <f t="shared" si="3"/>
        <v>5</v>
      </c>
      <c r="AV16" s="24">
        <f t="shared" si="3"/>
        <v>5</v>
      </c>
      <c r="AW16" s="24">
        <f t="shared" si="3"/>
        <v>6</v>
      </c>
      <c r="AX16" s="24">
        <f t="shared" si="3"/>
        <v>4</v>
      </c>
      <c r="AY16" s="24">
        <f t="shared" si="3"/>
        <v>6</v>
      </c>
      <c r="AZ16" s="24">
        <f t="shared" si="3"/>
        <v>5</v>
      </c>
      <c r="BA16" s="24">
        <f t="shared" si="3"/>
        <v>12</v>
      </c>
    </row>
    <row r="17" spans="3:53" x14ac:dyDescent="0.15">
      <c r="P17" s="88">
        <v>1</v>
      </c>
      <c r="Q17" s="22">
        <f t="shared" ref="Q17:Z24" si="4">INT(VLOOKUP(Q$3,professionGrow,4,FALSE)*(1+VLOOKUP(Q$4,professionGrowP,4,FALSE))*$P17*10*VLOOKUP($P$16,eq_qulity,4,FALSE))</f>
        <v>20</v>
      </c>
      <c r="R17" s="22">
        <f t="shared" si="4"/>
        <v>18</v>
      </c>
      <c r="S17" s="22">
        <f t="shared" si="4"/>
        <v>11</v>
      </c>
      <c r="T17" s="22">
        <f t="shared" si="4"/>
        <v>14</v>
      </c>
      <c r="U17" s="22">
        <f t="shared" si="4"/>
        <v>12</v>
      </c>
      <c r="V17" s="22">
        <f t="shared" si="4"/>
        <v>16</v>
      </c>
      <c r="W17" s="22">
        <f t="shared" si="4"/>
        <v>15</v>
      </c>
      <c r="X17" s="22">
        <f t="shared" si="4"/>
        <v>13</v>
      </c>
      <c r="Y17" s="22">
        <f t="shared" si="4"/>
        <v>12</v>
      </c>
      <c r="Z17" s="22">
        <f t="shared" si="4"/>
        <v>18</v>
      </c>
      <c r="AA17" s="22">
        <f t="shared" ref="AA17:AJ24" si="5">INT(VLOOKUP(AA$3,professionGrow,4,FALSE)*(1+VLOOKUP(AA$4,professionGrowP,4,FALSE))*$P17*10*VLOOKUP($P$16,eq_qulity,4,FALSE))</f>
        <v>25</v>
      </c>
      <c r="AB17" s="22">
        <f t="shared" si="5"/>
        <v>23</v>
      </c>
      <c r="AC17" s="22">
        <f t="shared" si="5"/>
        <v>24</v>
      </c>
      <c r="AD17" s="22">
        <f t="shared" si="5"/>
        <v>15</v>
      </c>
      <c r="AE17" s="22">
        <f t="shared" si="5"/>
        <v>22</v>
      </c>
      <c r="AF17" s="22">
        <f t="shared" si="5"/>
        <v>24</v>
      </c>
      <c r="AG17" s="22">
        <f t="shared" si="5"/>
        <v>17</v>
      </c>
      <c r="AH17" s="22">
        <f t="shared" si="5"/>
        <v>23</v>
      </c>
      <c r="AI17" s="22">
        <f t="shared" si="5"/>
        <v>33</v>
      </c>
      <c r="AJ17" s="69">
        <f t="shared" si="5"/>
        <v>29</v>
      </c>
      <c r="AN17" s="24">
        <v>3</v>
      </c>
      <c r="AO17" s="24">
        <f t="shared" si="3"/>
        <v>20</v>
      </c>
      <c r="AP17" s="24">
        <f t="shared" si="3"/>
        <v>6</v>
      </c>
      <c r="AQ17" s="24">
        <f t="shared" si="3"/>
        <v>16</v>
      </c>
      <c r="AR17" s="24">
        <f t="shared" si="3"/>
        <v>15</v>
      </c>
      <c r="AS17" s="24">
        <f t="shared" si="3"/>
        <v>11</v>
      </c>
      <c r="AT17" s="24">
        <f t="shared" si="3"/>
        <v>8</v>
      </c>
      <c r="AU17" s="24">
        <f t="shared" si="3"/>
        <v>8</v>
      </c>
      <c r="AV17" s="24">
        <f t="shared" si="3"/>
        <v>8</v>
      </c>
      <c r="AW17" s="24">
        <f t="shared" si="3"/>
        <v>9</v>
      </c>
      <c r="AX17" s="24">
        <f t="shared" si="3"/>
        <v>6</v>
      </c>
      <c r="AY17" s="24">
        <f t="shared" si="3"/>
        <v>9</v>
      </c>
      <c r="AZ17" s="24">
        <f t="shared" si="3"/>
        <v>8</v>
      </c>
      <c r="BA17" s="24">
        <f t="shared" si="3"/>
        <v>18</v>
      </c>
    </row>
    <row r="18" spans="3:53" x14ac:dyDescent="0.15">
      <c r="P18" s="88">
        <v>2</v>
      </c>
      <c r="Q18" s="22">
        <f t="shared" si="4"/>
        <v>40</v>
      </c>
      <c r="R18" s="22">
        <f t="shared" si="4"/>
        <v>36</v>
      </c>
      <c r="S18" s="22">
        <f t="shared" si="4"/>
        <v>22</v>
      </c>
      <c r="T18" s="22">
        <f t="shared" si="4"/>
        <v>29</v>
      </c>
      <c r="U18" s="22">
        <f t="shared" si="4"/>
        <v>25</v>
      </c>
      <c r="V18" s="22">
        <f t="shared" si="4"/>
        <v>33</v>
      </c>
      <c r="W18" s="22">
        <f t="shared" si="4"/>
        <v>31</v>
      </c>
      <c r="X18" s="22">
        <f t="shared" si="4"/>
        <v>27</v>
      </c>
      <c r="Y18" s="22">
        <f t="shared" si="4"/>
        <v>25</v>
      </c>
      <c r="Z18" s="22">
        <f t="shared" si="4"/>
        <v>36</v>
      </c>
      <c r="AA18" s="22">
        <f t="shared" si="5"/>
        <v>50</v>
      </c>
      <c r="AB18" s="22">
        <f t="shared" si="5"/>
        <v>46</v>
      </c>
      <c r="AC18" s="22">
        <f t="shared" si="5"/>
        <v>48</v>
      </c>
      <c r="AD18" s="22">
        <f t="shared" si="5"/>
        <v>30</v>
      </c>
      <c r="AE18" s="22">
        <f t="shared" si="5"/>
        <v>44</v>
      </c>
      <c r="AF18" s="22">
        <f t="shared" si="5"/>
        <v>48</v>
      </c>
      <c r="AG18" s="22">
        <f t="shared" si="5"/>
        <v>35</v>
      </c>
      <c r="AH18" s="22">
        <f t="shared" si="5"/>
        <v>47</v>
      </c>
      <c r="AI18" s="22">
        <f t="shared" si="5"/>
        <v>66</v>
      </c>
      <c r="AJ18" s="69">
        <f t="shared" si="5"/>
        <v>58</v>
      </c>
      <c r="AN18" s="24">
        <v>4</v>
      </c>
      <c r="AO18" s="24">
        <f t="shared" si="3"/>
        <v>27</v>
      </c>
      <c r="AP18" s="24">
        <f t="shared" si="3"/>
        <v>8</v>
      </c>
      <c r="AQ18" s="24">
        <f t="shared" si="3"/>
        <v>22</v>
      </c>
      <c r="AR18" s="24">
        <f t="shared" si="3"/>
        <v>20</v>
      </c>
      <c r="AS18" s="24">
        <f t="shared" si="3"/>
        <v>14</v>
      </c>
      <c r="AT18" s="24">
        <f t="shared" si="3"/>
        <v>10</v>
      </c>
      <c r="AU18" s="24">
        <f t="shared" si="3"/>
        <v>10</v>
      </c>
      <c r="AV18" s="24">
        <f t="shared" si="3"/>
        <v>10</v>
      </c>
      <c r="AW18" s="24">
        <f t="shared" si="3"/>
        <v>12</v>
      </c>
      <c r="AX18" s="24">
        <f t="shared" si="3"/>
        <v>7</v>
      </c>
      <c r="AY18" s="24">
        <f t="shared" si="3"/>
        <v>12</v>
      </c>
      <c r="AZ18" s="24">
        <f t="shared" si="3"/>
        <v>10</v>
      </c>
      <c r="BA18" s="24">
        <f t="shared" si="3"/>
        <v>24</v>
      </c>
    </row>
    <row r="19" spans="3:53" x14ac:dyDescent="0.15">
      <c r="P19" s="88">
        <v>3</v>
      </c>
      <c r="Q19" s="22">
        <f t="shared" si="4"/>
        <v>60</v>
      </c>
      <c r="R19" s="22">
        <f t="shared" si="4"/>
        <v>55</v>
      </c>
      <c r="S19" s="22">
        <f t="shared" si="4"/>
        <v>33</v>
      </c>
      <c r="T19" s="22">
        <f t="shared" si="4"/>
        <v>44</v>
      </c>
      <c r="U19" s="22">
        <f t="shared" si="4"/>
        <v>38</v>
      </c>
      <c r="V19" s="22">
        <f t="shared" si="4"/>
        <v>49</v>
      </c>
      <c r="W19" s="22">
        <f t="shared" si="4"/>
        <v>46</v>
      </c>
      <c r="X19" s="22">
        <f t="shared" si="4"/>
        <v>41</v>
      </c>
      <c r="Y19" s="22">
        <f t="shared" si="4"/>
        <v>38</v>
      </c>
      <c r="Z19" s="22">
        <f t="shared" si="4"/>
        <v>55</v>
      </c>
      <c r="AA19" s="22">
        <f t="shared" si="5"/>
        <v>76</v>
      </c>
      <c r="AB19" s="22">
        <f t="shared" si="5"/>
        <v>69</v>
      </c>
      <c r="AC19" s="22">
        <f t="shared" si="5"/>
        <v>72</v>
      </c>
      <c r="AD19" s="22">
        <f t="shared" si="5"/>
        <v>46</v>
      </c>
      <c r="AE19" s="22">
        <f t="shared" si="5"/>
        <v>66</v>
      </c>
      <c r="AF19" s="22">
        <f t="shared" si="5"/>
        <v>72</v>
      </c>
      <c r="AG19" s="22">
        <f t="shared" si="5"/>
        <v>52</v>
      </c>
      <c r="AH19" s="22">
        <f t="shared" si="5"/>
        <v>71</v>
      </c>
      <c r="AI19" s="22">
        <f t="shared" si="5"/>
        <v>99</v>
      </c>
      <c r="AJ19" s="69">
        <f t="shared" si="5"/>
        <v>87</v>
      </c>
      <c r="AN19" s="24">
        <v>5</v>
      </c>
      <c r="AO19" s="24">
        <f t="shared" si="3"/>
        <v>33</v>
      </c>
      <c r="AP19" s="24">
        <f t="shared" si="3"/>
        <v>10</v>
      </c>
      <c r="AQ19" s="24">
        <f t="shared" si="3"/>
        <v>27</v>
      </c>
      <c r="AR19" s="24">
        <f t="shared" si="3"/>
        <v>24</v>
      </c>
      <c r="AS19" s="24">
        <f t="shared" si="3"/>
        <v>17</v>
      </c>
      <c r="AT19" s="24">
        <f t="shared" si="3"/>
        <v>12</v>
      </c>
      <c r="AU19" s="24">
        <f t="shared" si="3"/>
        <v>12</v>
      </c>
      <c r="AV19" s="24">
        <f t="shared" si="3"/>
        <v>12</v>
      </c>
      <c r="AW19" s="24">
        <f t="shared" si="3"/>
        <v>14</v>
      </c>
      <c r="AX19" s="24">
        <f t="shared" si="3"/>
        <v>9</v>
      </c>
      <c r="AY19" s="24">
        <f t="shared" si="3"/>
        <v>14</v>
      </c>
      <c r="AZ19" s="24">
        <f t="shared" si="3"/>
        <v>12</v>
      </c>
      <c r="BA19" s="24">
        <f t="shared" si="3"/>
        <v>30</v>
      </c>
    </row>
    <row r="20" spans="3:53" x14ac:dyDescent="0.15">
      <c r="P20" s="88">
        <v>4</v>
      </c>
      <c r="Q20" s="22">
        <f t="shared" si="4"/>
        <v>80</v>
      </c>
      <c r="R20" s="22">
        <f t="shared" si="4"/>
        <v>73</v>
      </c>
      <c r="S20" s="22">
        <f t="shared" si="4"/>
        <v>44</v>
      </c>
      <c r="T20" s="22">
        <f t="shared" si="4"/>
        <v>58</v>
      </c>
      <c r="U20" s="22">
        <f t="shared" si="4"/>
        <v>51</v>
      </c>
      <c r="V20" s="22">
        <f t="shared" si="4"/>
        <v>66</v>
      </c>
      <c r="W20" s="22">
        <f t="shared" si="4"/>
        <v>62</v>
      </c>
      <c r="X20" s="22">
        <f t="shared" si="4"/>
        <v>55</v>
      </c>
      <c r="Y20" s="22">
        <f t="shared" si="4"/>
        <v>51</v>
      </c>
      <c r="Z20" s="22">
        <f t="shared" si="4"/>
        <v>73</v>
      </c>
      <c r="AA20" s="22">
        <f t="shared" si="5"/>
        <v>101</v>
      </c>
      <c r="AB20" s="22">
        <f t="shared" si="5"/>
        <v>92</v>
      </c>
      <c r="AC20" s="22">
        <f t="shared" si="5"/>
        <v>97</v>
      </c>
      <c r="AD20" s="22">
        <f t="shared" si="5"/>
        <v>61</v>
      </c>
      <c r="AE20" s="22">
        <f t="shared" si="5"/>
        <v>88</v>
      </c>
      <c r="AF20" s="22">
        <f t="shared" si="5"/>
        <v>97</v>
      </c>
      <c r="AG20" s="22">
        <f t="shared" si="5"/>
        <v>70</v>
      </c>
      <c r="AH20" s="22">
        <f t="shared" si="5"/>
        <v>95</v>
      </c>
      <c r="AI20" s="22">
        <f t="shared" si="5"/>
        <v>132</v>
      </c>
      <c r="AJ20" s="69">
        <f t="shared" si="5"/>
        <v>116</v>
      </c>
      <c r="AN20" s="24">
        <v>6</v>
      </c>
      <c r="AO20" s="24">
        <f t="shared" si="3"/>
        <v>40</v>
      </c>
      <c r="AP20" s="24">
        <f t="shared" si="3"/>
        <v>12</v>
      </c>
      <c r="AQ20" s="24">
        <f t="shared" si="3"/>
        <v>32</v>
      </c>
      <c r="AR20" s="24">
        <f t="shared" si="3"/>
        <v>29</v>
      </c>
      <c r="AS20" s="24">
        <f t="shared" si="3"/>
        <v>21</v>
      </c>
      <c r="AT20" s="24">
        <f t="shared" si="3"/>
        <v>15</v>
      </c>
      <c r="AU20" s="24">
        <f t="shared" si="3"/>
        <v>15</v>
      </c>
      <c r="AV20" s="24">
        <f t="shared" si="3"/>
        <v>15</v>
      </c>
      <c r="AW20" s="24">
        <f t="shared" si="3"/>
        <v>17</v>
      </c>
      <c r="AX20" s="24">
        <f t="shared" si="3"/>
        <v>11</v>
      </c>
      <c r="AY20" s="24">
        <f t="shared" si="3"/>
        <v>17</v>
      </c>
      <c r="AZ20" s="24">
        <f t="shared" si="3"/>
        <v>15</v>
      </c>
      <c r="BA20" s="24">
        <f t="shared" si="3"/>
        <v>36</v>
      </c>
    </row>
    <row r="21" spans="3:53" x14ac:dyDescent="0.15">
      <c r="K21" s="17" t="s">
        <v>1705</v>
      </c>
      <c r="P21" s="88">
        <v>5</v>
      </c>
      <c r="Q21" s="22">
        <f t="shared" si="4"/>
        <v>101</v>
      </c>
      <c r="R21" s="22">
        <f t="shared" si="4"/>
        <v>92</v>
      </c>
      <c r="S21" s="22">
        <f t="shared" si="4"/>
        <v>55</v>
      </c>
      <c r="T21" s="22">
        <f t="shared" si="4"/>
        <v>73</v>
      </c>
      <c r="U21" s="22">
        <f t="shared" si="4"/>
        <v>64</v>
      </c>
      <c r="V21" s="22">
        <f t="shared" si="4"/>
        <v>82</v>
      </c>
      <c r="W21" s="22">
        <f t="shared" si="4"/>
        <v>78</v>
      </c>
      <c r="X21" s="22">
        <f t="shared" si="4"/>
        <v>69</v>
      </c>
      <c r="Y21" s="22">
        <f t="shared" si="4"/>
        <v>64</v>
      </c>
      <c r="Z21" s="22">
        <f t="shared" si="4"/>
        <v>92</v>
      </c>
      <c r="AA21" s="22">
        <f t="shared" si="5"/>
        <v>126</v>
      </c>
      <c r="AB21" s="22">
        <f t="shared" si="5"/>
        <v>115</v>
      </c>
      <c r="AC21" s="22">
        <f t="shared" si="5"/>
        <v>121</v>
      </c>
      <c r="AD21" s="22">
        <f t="shared" si="5"/>
        <v>77</v>
      </c>
      <c r="AE21" s="22">
        <f t="shared" si="5"/>
        <v>110</v>
      </c>
      <c r="AF21" s="22">
        <f t="shared" si="5"/>
        <v>121</v>
      </c>
      <c r="AG21" s="22">
        <f t="shared" si="5"/>
        <v>88</v>
      </c>
      <c r="AH21" s="22">
        <f t="shared" si="5"/>
        <v>119</v>
      </c>
      <c r="AI21" s="22">
        <f t="shared" si="5"/>
        <v>165</v>
      </c>
      <c r="AJ21" s="69">
        <f t="shared" si="5"/>
        <v>145</v>
      </c>
      <c r="AN21" s="24">
        <v>7</v>
      </c>
      <c r="AO21" s="24">
        <f t="shared" si="3"/>
        <v>47</v>
      </c>
      <c r="AP21" s="24">
        <f t="shared" si="3"/>
        <v>14</v>
      </c>
      <c r="AQ21" s="24">
        <f t="shared" si="3"/>
        <v>37</v>
      </c>
      <c r="AR21" s="24">
        <f t="shared" si="3"/>
        <v>34</v>
      </c>
      <c r="AS21" s="24">
        <f t="shared" si="3"/>
        <v>24</v>
      </c>
      <c r="AT21" s="24">
        <f t="shared" si="3"/>
        <v>17</v>
      </c>
      <c r="AU21" s="24">
        <f t="shared" si="3"/>
        <v>17</v>
      </c>
      <c r="AV21" s="24">
        <f t="shared" si="3"/>
        <v>17</v>
      </c>
      <c r="AW21" s="24">
        <f t="shared" si="3"/>
        <v>20</v>
      </c>
      <c r="AX21" s="24">
        <f t="shared" si="3"/>
        <v>12</v>
      </c>
      <c r="AY21" s="24">
        <f t="shared" si="3"/>
        <v>20</v>
      </c>
      <c r="AZ21" s="24">
        <f t="shared" si="3"/>
        <v>17</v>
      </c>
      <c r="BA21" s="24">
        <f t="shared" si="3"/>
        <v>42</v>
      </c>
    </row>
    <row r="22" spans="3:53" x14ac:dyDescent="0.15">
      <c r="I22" s="17">
        <v>1</v>
      </c>
      <c r="J22" s="17" t="s">
        <v>1703</v>
      </c>
      <c r="K22" s="17" t="s">
        <v>1704</v>
      </c>
      <c r="P22" s="88">
        <v>6</v>
      </c>
      <c r="Q22" s="22">
        <f t="shared" si="4"/>
        <v>121</v>
      </c>
      <c r="R22" s="22">
        <f t="shared" si="4"/>
        <v>110</v>
      </c>
      <c r="S22" s="22">
        <f t="shared" si="4"/>
        <v>66</v>
      </c>
      <c r="T22" s="22">
        <f t="shared" si="4"/>
        <v>88</v>
      </c>
      <c r="U22" s="22">
        <f t="shared" si="4"/>
        <v>77</v>
      </c>
      <c r="V22" s="22">
        <f t="shared" si="4"/>
        <v>99</v>
      </c>
      <c r="W22" s="22">
        <f t="shared" si="4"/>
        <v>93</v>
      </c>
      <c r="X22" s="22">
        <f t="shared" si="4"/>
        <v>82</v>
      </c>
      <c r="Y22" s="22">
        <f t="shared" si="4"/>
        <v>77</v>
      </c>
      <c r="Z22" s="22">
        <f t="shared" si="4"/>
        <v>110</v>
      </c>
      <c r="AA22" s="22">
        <f t="shared" si="5"/>
        <v>152</v>
      </c>
      <c r="AB22" s="22">
        <f t="shared" si="5"/>
        <v>139</v>
      </c>
      <c r="AC22" s="22">
        <f t="shared" si="5"/>
        <v>145</v>
      </c>
      <c r="AD22" s="22">
        <f t="shared" si="5"/>
        <v>92</v>
      </c>
      <c r="AE22" s="22">
        <f t="shared" si="5"/>
        <v>132</v>
      </c>
      <c r="AF22" s="22">
        <f t="shared" si="5"/>
        <v>145</v>
      </c>
      <c r="AG22" s="22">
        <f t="shared" si="5"/>
        <v>105</v>
      </c>
      <c r="AH22" s="22">
        <f t="shared" si="5"/>
        <v>143</v>
      </c>
      <c r="AI22" s="22">
        <f t="shared" si="5"/>
        <v>198</v>
      </c>
      <c r="AJ22" s="69">
        <f t="shared" si="5"/>
        <v>174</v>
      </c>
      <c r="AN22" s="24">
        <v>8</v>
      </c>
      <c r="AO22" s="24">
        <f t="shared" si="3"/>
        <v>53</v>
      </c>
      <c r="AP22" s="24">
        <f t="shared" si="3"/>
        <v>16</v>
      </c>
      <c r="AQ22" s="24">
        <f t="shared" si="3"/>
        <v>43</v>
      </c>
      <c r="AR22" s="24">
        <f t="shared" si="3"/>
        <v>39</v>
      </c>
      <c r="AS22" s="24">
        <f t="shared" si="3"/>
        <v>27</v>
      </c>
      <c r="AT22" s="24">
        <f t="shared" si="3"/>
        <v>19</v>
      </c>
      <c r="AU22" s="24">
        <f t="shared" si="3"/>
        <v>20</v>
      </c>
      <c r="AV22" s="24">
        <f t="shared" si="3"/>
        <v>20</v>
      </c>
      <c r="AW22" s="24">
        <f t="shared" si="3"/>
        <v>23</v>
      </c>
      <c r="AX22" s="24">
        <f t="shared" si="3"/>
        <v>14</v>
      </c>
      <c r="AY22" s="24">
        <f t="shared" si="3"/>
        <v>23</v>
      </c>
      <c r="AZ22" s="24">
        <f t="shared" si="3"/>
        <v>20</v>
      </c>
      <c r="BA22" s="24">
        <f t="shared" si="3"/>
        <v>48</v>
      </c>
    </row>
    <row r="23" spans="3:53" x14ac:dyDescent="0.15">
      <c r="C23" s="24">
        <v>1</v>
      </c>
      <c r="D23" s="23" t="s">
        <v>1700</v>
      </c>
      <c r="E23" s="24">
        <v>1</v>
      </c>
      <c r="F23" s="24">
        <v>100</v>
      </c>
      <c r="I23" s="17">
        <v>2</v>
      </c>
      <c r="J23" s="70" t="s">
        <v>1707</v>
      </c>
      <c r="K23" s="70" t="s">
        <v>1706</v>
      </c>
      <c r="P23" s="88">
        <v>7</v>
      </c>
      <c r="Q23" s="22">
        <f t="shared" si="4"/>
        <v>141</v>
      </c>
      <c r="R23" s="22">
        <f t="shared" si="4"/>
        <v>128</v>
      </c>
      <c r="S23" s="22">
        <f t="shared" si="4"/>
        <v>77</v>
      </c>
      <c r="T23" s="22">
        <f t="shared" si="4"/>
        <v>103</v>
      </c>
      <c r="U23" s="22">
        <f t="shared" si="4"/>
        <v>90</v>
      </c>
      <c r="V23" s="22">
        <f t="shared" si="4"/>
        <v>115</v>
      </c>
      <c r="W23" s="22">
        <f t="shared" si="4"/>
        <v>109</v>
      </c>
      <c r="X23" s="22">
        <f t="shared" si="4"/>
        <v>96</v>
      </c>
      <c r="Y23" s="22">
        <f t="shared" si="4"/>
        <v>90</v>
      </c>
      <c r="Z23" s="22">
        <f t="shared" si="4"/>
        <v>128</v>
      </c>
      <c r="AA23" s="22">
        <f t="shared" si="5"/>
        <v>177</v>
      </c>
      <c r="AB23" s="22">
        <f t="shared" si="5"/>
        <v>162</v>
      </c>
      <c r="AC23" s="22">
        <f t="shared" si="5"/>
        <v>170</v>
      </c>
      <c r="AD23" s="22">
        <f t="shared" si="5"/>
        <v>108</v>
      </c>
      <c r="AE23" s="22">
        <f t="shared" si="5"/>
        <v>154</v>
      </c>
      <c r="AF23" s="22">
        <f t="shared" si="5"/>
        <v>170</v>
      </c>
      <c r="AG23" s="22">
        <f t="shared" si="5"/>
        <v>123</v>
      </c>
      <c r="AH23" s="22">
        <f t="shared" si="5"/>
        <v>166</v>
      </c>
      <c r="AI23" s="22">
        <f t="shared" si="5"/>
        <v>231</v>
      </c>
      <c r="AJ23" s="69">
        <f t="shared" si="5"/>
        <v>204</v>
      </c>
      <c r="AN23" s="17" t="s">
        <v>1711</v>
      </c>
    </row>
    <row r="24" spans="3:53" ht="13.5" thickBot="1" x14ac:dyDescent="0.2">
      <c r="C24" s="24">
        <v>2</v>
      </c>
      <c r="D24" s="23" t="s">
        <v>1701</v>
      </c>
      <c r="E24" s="24">
        <v>1</v>
      </c>
      <c r="F24" s="24">
        <v>60</v>
      </c>
      <c r="P24" s="90">
        <v>8</v>
      </c>
      <c r="Q24" s="59">
        <f t="shared" si="4"/>
        <v>161</v>
      </c>
      <c r="R24" s="59">
        <f t="shared" si="4"/>
        <v>147</v>
      </c>
      <c r="S24" s="59">
        <f t="shared" si="4"/>
        <v>88</v>
      </c>
      <c r="T24" s="59">
        <f t="shared" si="4"/>
        <v>117</v>
      </c>
      <c r="U24" s="59">
        <f t="shared" si="4"/>
        <v>103</v>
      </c>
      <c r="V24" s="59">
        <f t="shared" si="4"/>
        <v>132</v>
      </c>
      <c r="W24" s="59">
        <f t="shared" si="4"/>
        <v>125</v>
      </c>
      <c r="X24" s="59">
        <f t="shared" si="4"/>
        <v>110</v>
      </c>
      <c r="Y24" s="59">
        <f t="shared" si="4"/>
        <v>103</v>
      </c>
      <c r="Z24" s="59">
        <f t="shared" si="4"/>
        <v>147</v>
      </c>
      <c r="AA24" s="59">
        <f t="shared" si="5"/>
        <v>203</v>
      </c>
      <c r="AB24" s="59">
        <f t="shared" si="5"/>
        <v>185</v>
      </c>
      <c r="AC24" s="59">
        <f t="shared" si="5"/>
        <v>194</v>
      </c>
      <c r="AD24" s="59">
        <f t="shared" si="5"/>
        <v>123</v>
      </c>
      <c r="AE24" s="59">
        <f t="shared" si="5"/>
        <v>176</v>
      </c>
      <c r="AF24" s="59">
        <f t="shared" si="5"/>
        <v>194</v>
      </c>
      <c r="AG24" s="59">
        <f t="shared" si="5"/>
        <v>141</v>
      </c>
      <c r="AH24" s="59">
        <f t="shared" si="5"/>
        <v>190</v>
      </c>
      <c r="AI24" s="59">
        <f t="shared" si="5"/>
        <v>264</v>
      </c>
      <c r="AJ24" s="60">
        <f t="shared" si="5"/>
        <v>233</v>
      </c>
      <c r="AN24" s="70" t="s">
        <v>1777</v>
      </c>
      <c r="AO24" s="17">
        <v>2</v>
      </c>
      <c r="AP24" s="17">
        <v>3</v>
      </c>
      <c r="AQ24" s="17">
        <v>4</v>
      </c>
      <c r="AR24" s="17">
        <v>5</v>
      </c>
      <c r="AS24" s="17">
        <v>6</v>
      </c>
      <c r="AT24" s="17">
        <v>7</v>
      </c>
      <c r="AU24" s="17">
        <v>8</v>
      </c>
      <c r="AV24" s="17">
        <v>9</v>
      </c>
      <c r="AW24" s="17">
        <v>10</v>
      </c>
      <c r="AX24" s="17">
        <v>11</v>
      </c>
      <c r="AY24" s="17">
        <v>12</v>
      </c>
      <c r="AZ24" s="17">
        <v>13</v>
      </c>
      <c r="BA24" s="17">
        <v>14</v>
      </c>
    </row>
    <row r="25" spans="3:53" x14ac:dyDescent="0.15">
      <c r="C25" s="24">
        <v>3</v>
      </c>
      <c r="D25" s="23" t="s">
        <v>1702</v>
      </c>
      <c r="E25" s="24">
        <v>1.5</v>
      </c>
      <c r="F25" s="24">
        <v>60</v>
      </c>
      <c r="AN25" s="23" t="s">
        <v>1765</v>
      </c>
      <c r="AO25" s="34" t="s">
        <v>105</v>
      </c>
      <c r="AP25" s="34" t="s">
        <v>45</v>
      </c>
      <c r="AQ25" s="34" t="s">
        <v>9</v>
      </c>
      <c r="AR25" s="34" t="s">
        <v>109</v>
      </c>
      <c r="AS25" s="34" t="s">
        <v>126</v>
      </c>
      <c r="AT25" s="34" t="s">
        <v>110</v>
      </c>
      <c r="AU25" s="34" t="s">
        <v>111</v>
      </c>
      <c r="AV25" s="34" t="s">
        <v>1641</v>
      </c>
      <c r="AW25" s="34" t="s">
        <v>1746</v>
      </c>
      <c r="AX25" s="34" t="s">
        <v>1747</v>
      </c>
      <c r="AY25" s="34" t="s">
        <v>1748</v>
      </c>
      <c r="AZ25" s="34" t="s">
        <v>1749</v>
      </c>
      <c r="BA25" s="34" t="s">
        <v>1750</v>
      </c>
    </row>
    <row r="26" spans="3:53" ht="13.5" thickBot="1" x14ac:dyDescent="0.2">
      <c r="AN26" s="24">
        <v>1</v>
      </c>
      <c r="AO26" s="24">
        <f t="shared" ref="AO26:BA33" si="6">ROUNDUP(VLOOKUP($AN$2,professionGrow,AO$2,FALSE)*(1+VLOOKUP($AN$3,professionGrowP,AO$2,FALSE))*$AN26*10*VLOOKUP($AN$23,eq_qulity,5,FALSE),0)</f>
        <v>3</v>
      </c>
      <c r="AP26" s="24">
        <f t="shared" si="6"/>
        <v>1</v>
      </c>
      <c r="AQ26" s="24">
        <f t="shared" si="6"/>
        <v>3</v>
      </c>
      <c r="AR26" s="24">
        <f t="shared" si="6"/>
        <v>2</v>
      </c>
      <c r="AS26" s="24">
        <f t="shared" si="6"/>
        <v>2</v>
      </c>
      <c r="AT26" s="24">
        <f t="shared" si="6"/>
        <v>1</v>
      </c>
      <c r="AU26" s="24">
        <f t="shared" si="6"/>
        <v>1</v>
      </c>
      <c r="AV26" s="24">
        <f t="shared" si="6"/>
        <v>1</v>
      </c>
      <c r="AW26" s="24">
        <f t="shared" si="6"/>
        <v>2</v>
      </c>
      <c r="AX26" s="24">
        <f t="shared" si="6"/>
        <v>1</v>
      </c>
      <c r="AY26" s="24">
        <f t="shared" si="6"/>
        <v>2</v>
      </c>
      <c r="AZ26" s="24">
        <f t="shared" si="6"/>
        <v>1</v>
      </c>
      <c r="BA26" s="24">
        <f t="shared" si="6"/>
        <v>3</v>
      </c>
    </row>
    <row r="27" spans="3:53" ht="13.5" thickBot="1" x14ac:dyDescent="0.2">
      <c r="P27" s="91" t="s">
        <v>1723</v>
      </c>
      <c r="Q27" s="55" t="s">
        <v>1715</v>
      </c>
      <c r="R27" s="55" t="s">
        <v>1715</v>
      </c>
      <c r="S27" s="55" t="s">
        <v>1715</v>
      </c>
      <c r="T27" s="55" t="s">
        <v>1715</v>
      </c>
      <c r="U27" s="55" t="s">
        <v>1715</v>
      </c>
      <c r="V27" s="55" t="s">
        <v>1715</v>
      </c>
      <c r="W27" s="55" t="s">
        <v>1715</v>
      </c>
      <c r="X27" s="55" t="s">
        <v>1715</v>
      </c>
      <c r="Y27" s="55" t="s">
        <v>1715</v>
      </c>
      <c r="Z27" s="55" t="s">
        <v>1715</v>
      </c>
      <c r="AA27" s="55" t="s">
        <v>1716</v>
      </c>
      <c r="AB27" s="55" t="s">
        <v>1716</v>
      </c>
      <c r="AC27" s="55" t="s">
        <v>1717</v>
      </c>
      <c r="AD27" s="55" t="s">
        <v>1717</v>
      </c>
      <c r="AE27" s="55" t="s">
        <v>1716</v>
      </c>
      <c r="AF27" s="55" t="s">
        <v>1718</v>
      </c>
      <c r="AG27" s="55" t="s">
        <v>1716</v>
      </c>
      <c r="AH27" s="55" t="s">
        <v>1719</v>
      </c>
      <c r="AI27" s="55" t="s">
        <v>1720</v>
      </c>
      <c r="AJ27" s="56" t="s">
        <v>1721</v>
      </c>
      <c r="AN27" s="24">
        <v>2</v>
      </c>
      <c r="AO27" s="24">
        <f t="shared" si="6"/>
        <v>6</v>
      </c>
      <c r="AP27" s="24">
        <f t="shared" si="6"/>
        <v>2</v>
      </c>
      <c r="AQ27" s="24">
        <f t="shared" si="6"/>
        <v>5</v>
      </c>
      <c r="AR27" s="24">
        <f t="shared" si="6"/>
        <v>4</v>
      </c>
      <c r="AS27" s="24">
        <f t="shared" si="6"/>
        <v>3</v>
      </c>
      <c r="AT27" s="24">
        <f t="shared" si="6"/>
        <v>2</v>
      </c>
      <c r="AU27" s="24">
        <f t="shared" si="6"/>
        <v>2</v>
      </c>
      <c r="AV27" s="24">
        <f t="shared" si="6"/>
        <v>2</v>
      </c>
      <c r="AW27" s="24">
        <f t="shared" si="6"/>
        <v>3</v>
      </c>
      <c r="AX27" s="24">
        <f t="shared" si="6"/>
        <v>2</v>
      </c>
      <c r="AY27" s="24">
        <f t="shared" si="6"/>
        <v>3</v>
      </c>
      <c r="AZ27" s="24">
        <f t="shared" si="6"/>
        <v>2</v>
      </c>
      <c r="BA27" s="24">
        <f t="shared" si="6"/>
        <v>5</v>
      </c>
    </row>
    <row r="28" spans="3:53" ht="15" x14ac:dyDescent="0.15">
      <c r="E28" s="91" t="s">
        <v>2138</v>
      </c>
      <c r="F28" s="92" t="s">
        <v>1714</v>
      </c>
      <c r="G28" s="92" t="s">
        <v>1722</v>
      </c>
      <c r="H28" s="92" t="s">
        <v>1724</v>
      </c>
      <c r="I28" s="93" t="s">
        <v>1776</v>
      </c>
      <c r="J28" s="91" t="s">
        <v>2139</v>
      </c>
      <c r="K28" s="92" t="s">
        <v>1714</v>
      </c>
      <c r="L28" s="92" t="s">
        <v>1722</v>
      </c>
      <c r="M28" s="92" t="s">
        <v>1724</v>
      </c>
      <c r="N28" s="93" t="s">
        <v>1776</v>
      </c>
      <c r="P28" s="57" t="s">
        <v>1766</v>
      </c>
      <c r="Q28" s="55" t="s">
        <v>1726</v>
      </c>
      <c r="R28" s="55" t="s">
        <v>1727</v>
      </c>
      <c r="S28" s="55" t="s">
        <v>1728</v>
      </c>
      <c r="T28" s="55" t="s">
        <v>1729</v>
      </c>
      <c r="U28" s="55" t="s">
        <v>1730</v>
      </c>
      <c r="V28" s="55" t="s">
        <v>1731</v>
      </c>
      <c r="W28" s="55" t="s">
        <v>1732</v>
      </c>
      <c r="X28" s="55" t="s">
        <v>1733</v>
      </c>
      <c r="Y28" s="55" t="s">
        <v>1734</v>
      </c>
      <c r="Z28" s="55" t="s">
        <v>1735</v>
      </c>
      <c r="AA28" s="55" t="s">
        <v>1736</v>
      </c>
      <c r="AB28" s="55" t="s">
        <v>1737</v>
      </c>
      <c r="AC28" s="55" t="s">
        <v>1738</v>
      </c>
      <c r="AD28" s="55" t="s">
        <v>1739</v>
      </c>
      <c r="AE28" s="55" t="s">
        <v>1740</v>
      </c>
      <c r="AF28" s="55" t="s">
        <v>1741</v>
      </c>
      <c r="AG28" s="55" t="s">
        <v>1742</v>
      </c>
      <c r="AH28" s="55" t="s">
        <v>1743</v>
      </c>
      <c r="AI28" s="55" t="s">
        <v>1744</v>
      </c>
      <c r="AJ28" s="56" t="s">
        <v>1745</v>
      </c>
      <c r="AN28" s="24">
        <v>3</v>
      </c>
      <c r="AO28" s="24">
        <f t="shared" si="6"/>
        <v>9</v>
      </c>
      <c r="AP28" s="24">
        <f t="shared" si="6"/>
        <v>3</v>
      </c>
      <c r="AQ28" s="24">
        <f t="shared" si="6"/>
        <v>7</v>
      </c>
      <c r="AR28" s="24">
        <f t="shared" si="6"/>
        <v>7</v>
      </c>
      <c r="AS28" s="24">
        <f t="shared" si="6"/>
        <v>5</v>
      </c>
      <c r="AT28" s="24">
        <f t="shared" si="6"/>
        <v>3</v>
      </c>
      <c r="AU28" s="24">
        <f t="shared" si="6"/>
        <v>3</v>
      </c>
      <c r="AV28" s="24">
        <f t="shared" si="6"/>
        <v>3</v>
      </c>
      <c r="AW28" s="24">
        <f t="shared" si="6"/>
        <v>4</v>
      </c>
      <c r="AX28" s="24">
        <f t="shared" si="6"/>
        <v>3</v>
      </c>
      <c r="AY28" s="24">
        <f t="shared" si="6"/>
        <v>4</v>
      </c>
      <c r="AZ28" s="24">
        <f t="shared" si="6"/>
        <v>3</v>
      </c>
      <c r="BA28" s="24">
        <f t="shared" si="6"/>
        <v>8</v>
      </c>
    </row>
    <row r="29" spans="3:53" x14ac:dyDescent="0.15">
      <c r="E29" s="88" t="s">
        <v>1709</v>
      </c>
      <c r="F29" s="22">
        <v>6</v>
      </c>
      <c r="G29" s="22">
        <v>1</v>
      </c>
      <c r="H29" s="22">
        <f>G29-F29*0.08</f>
        <v>0.52</v>
      </c>
      <c r="I29" s="69">
        <f>IF(ISERR((G29-H29)/F29),0,--2*(G29-H29)/F29)</f>
        <v>0.16</v>
      </c>
      <c r="J29" s="88" t="s">
        <v>1709</v>
      </c>
      <c r="K29" s="22">
        <v>6</v>
      </c>
      <c r="L29" s="22">
        <v>1</v>
      </c>
      <c r="M29" s="22">
        <f>L29-K29*0.08-0.2</f>
        <v>0.32</v>
      </c>
      <c r="N29" s="69">
        <f>IF(ISERR((L29-M29)/K29),0,--2*(L29-M29)/K29)</f>
        <v>0.22666666666666666</v>
      </c>
      <c r="P29" s="88">
        <v>1</v>
      </c>
      <c r="Q29" s="22">
        <f t="shared" ref="Q29:Z36" si="7">INT(VLOOKUP(Q$3,professionGrow,4,FALSE)*(1+VLOOKUP(Q$4,professionGrowP,4,FALSE))*$P29*10*VLOOKUP($P$28,eq_qulity,4,FALSE))</f>
        <v>22</v>
      </c>
      <c r="R29" s="22">
        <f t="shared" si="7"/>
        <v>20</v>
      </c>
      <c r="S29" s="22">
        <f t="shared" si="7"/>
        <v>12</v>
      </c>
      <c r="T29" s="22">
        <f t="shared" si="7"/>
        <v>16</v>
      </c>
      <c r="U29" s="22">
        <f t="shared" si="7"/>
        <v>14</v>
      </c>
      <c r="V29" s="22">
        <f t="shared" si="7"/>
        <v>18</v>
      </c>
      <c r="W29" s="22">
        <f t="shared" si="7"/>
        <v>17</v>
      </c>
      <c r="X29" s="22">
        <f t="shared" si="7"/>
        <v>15</v>
      </c>
      <c r="Y29" s="22">
        <f t="shared" si="7"/>
        <v>14</v>
      </c>
      <c r="Z29" s="22">
        <f t="shared" si="7"/>
        <v>20</v>
      </c>
      <c r="AA29" s="22">
        <f t="shared" ref="AA29:AJ36" si="8">INT(VLOOKUP(AA$3,professionGrow,4,FALSE)*(1+VLOOKUP(AA$4,professionGrowP,4,FALSE))*$P29*10*VLOOKUP($P$28,eq_qulity,4,FALSE))</f>
        <v>27</v>
      </c>
      <c r="AB29" s="22">
        <f t="shared" si="8"/>
        <v>25</v>
      </c>
      <c r="AC29" s="22">
        <f t="shared" si="8"/>
        <v>26</v>
      </c>
      <c r="AD29" s="22">
        <f t="shared" si="8"/>
        <v>16</v>
      </c>
      <c r="AE29" s="22">
        <f t="shared" si="8"/>
        <v>24</v>
      </c>
      <c r="AF29" s="22">
        <f t="shared" si="8"/>
        <v>26</v>
      </c>
      <c r="AG29" s="22">
        <f t="shared" si="8"/>
        <v>19</v>
      </c>
      <c r="AH29" s="22">
        <f t="shared" si="8"/>
        <v>25</v>
      </c>
      <c r="AI29" s="22">
        <f t="shared" si="8"/>
        <v>36</v>
      </c>
      <c r="AJ29" s="69">
        <f t="shared" si="8"/>
        <v>31</v>
      </c>
      <c r="AN29" s="24">
        <v>4</v>
      </c>
      <c r="AO29" s="24">
        <f t="shared" si="6"/>
        <v>11</v>
      </c>
      <c r="AP29" s="24">
        <f t="shared" si="6"/>
        <v>4</v>
      </c>
      <c r="AQ29" s="24">
        <f t="shared" si="6"/>
        <v>9</v>
      </c>
      <c r="AR29" s="24">
        <f t="shared" si="6"/>
        <v>9</v>
      </c>
      <c r="AS29" s="24">
        <f t="shared" si="6"/>
        <v>6</v>
      </c>
      <c r="AT29" s="24">
        <f t="shared" si="6"/>
        <v>4</v>
      </c>
      <c r="AU29" s="24">
        <f t="shared" si="6"/>
        <v>4</v>
      </c>
      <c r="AV29" s="24">
        <f t="shared" si="6"/>
        <v>4</v>
      </c>
      <c r="AW29" s="24">
        <f t="shared" si="6"/>
        <v>5</v>
      </c>
      <c r="AX29" s="24">
        <f t="shared" si="6"/>
        <v>3</v>
      </c>
      <c r="AY29" s="24">
        <f t="shared" si="6"/>
        <v>5</v>
      </c>
      <c r="AZ29" s="24">
        <f t="shared" si="6"/>
        <v>4</v>
      </c>
      <c r="BA29" s="24">
        <f t="shared" si="6"/>
        <v>10</v>
      </c>
    </row>
    <row r="30" spans="3:53" x14ac:dyDescent="0.15">
      <c r="E30" s="88" t="s">
        <v>1710</v>
      </c>
      <c r="F30" s="22">
        <v>4</v>
      </c>
      <c r="G30" s="22">
        <v>0.7</v>
      </c>
      <c r="H30" s="22">
        <f>G30-F30*0.06</f>
        <v>0.45999999999999996</v>
      </c>
      <c r="I30" s="69">
        <f t="shared" ref="I30:I33" si="9">IF(ISERR((G30-H30)/F30),0,--2*(G30-H30)/F30)</f>
        <v>0.12</v>
      </c>
      <c r="J30" s="88" t="s">
        <v>1710</v>
      </c>
      <c r="K30" s="22">
        <v>4</v>
      </c>
      <c r="L30" s="22">
        <v>0.7</v>
      </c>
      <c r="M30" s="22">
        <f t="shared" ref="M30:M33" si="10">L30-K30*0.08-0.2</f>
        <v>0.17999999999999994</v>
      </c>
      <c r="N30" s="69">
        <f t="shared" ref="N30" si="11">IF(ISERR((L30-M30)/K30),0,--2*(L30-M30)/K30)</f>
        <v>0.26</v>
      </c>
      <c r="P30" s="88">
        <v>2</v>
      </c>
      <c r="Q30" s="22">
        <f t="shared" si="7"/>
        <v>44</v>
      </c>
      <c r="R30" s="22">
        <f t="shared" si="7"/>
        <v>40</v>
      </c>
      <c r="S30" s="22">
        <f t="shared" si="7"/>
        <v>24</v>
      </c>
      <c r="T30" s="22">
        <f t="shared" si="7"/>
        <v>32</v>
      </c>
      <c r="U30" s="22">
        <f t="shared" si="7"/>
        <v>28</v>
      </c>
      <c r="V30" s="22">
        <f t="shared" si="7"/>
        <v>36</v>
      </c>
      <c r="W30" s="22">
        <f t="shared" si="7"/>
        <v>34</v>
      </c>
      <c r="X30" s="22">
        <f t="shared" si="7"/>
        <v>30</v>
      </c>
      <c r="Y30" s="22">
        <f t="shared" si="7"/>
        <v>28</v>
      </c>
      <c r="Z30" s="22">
        <f t="shared" si="7"/>
        <v>40</v>
      </c>
      <c r="AA30" s="22">
        <f t="shared" si="8"/>
        <v>55</v>
      </c>
      <c r="AB30" s="22">
        <f t="shared" si="8"/>
        <v>50</v>
      </c>
      <c r="AC30" s="22">
        <f t="shared" si="8"/>
        <v>52</v>
      </c>
      <c r="AD30" s="22">
        <f t="shared" si="8"/>
        <v>33</v>
      </c>
      <c r="AE30" s="22">
        <f t="shared" si="8"/>
        <v>48</v>
      </c>
      <c r="AF30" s="22">
        <f t="shared" si="8"/>
        <v>52</v>
      </c>
      <c r="AG30" s="22">
        <f t="shared" si="8"/>
        <v>38</v>
      </c>
      <c r="AH30" s="22">
        <f t="shared" si="8"/>
        <v>51</v>
      </c>
      <c r="AI30" s="22">
        <f t="shared" si="8"/>
        <v>72</v>
      </c>
      <c r="AJ30" s="69">
        <f t="shared" si="8"/>
        <v>63</v>
      </c>
      <c r="AN30" s="24">
        <v>5</v>
      </c>
      <c r="AO30" s="24">
        <f t="shared" si="6"/>
        <v>14</v>
      </c>
      <c r="AP30" s="24">
        <f t="shared" si="6"/>
        <v>4</v>
      </c>
      <c r="AQ30" s="24">
        <f t="shared" si="6"/>
        <v>11</v>
      </c>
      <c r="AR30" s="24">
        <f t="shared" si="6"/>
        <v>10</v>
      </c>
      <c r="AS30" s="24">
        <f t="shared" si="6"/>
        <v>8</v>
      </c>
      <c r="AT30" s="24">
        <f t="shared" si="6"/>
        <v>5</v>
      </c>
      <c r="AU30" s="24">
        <f t="shared" si="6"/>
        <v>5</v>
      </c>
      <c r="AV30" s="24">
        <f t="shared" si="6"/>
        <v>5</v>
      </c>
      <c r="AW30" s="24">
        <f t="shared" si="6"/>
        <v>6</v>
      </c>
      <c r="AX30" s="24">
        <f t="shared" si="6"/>
        <v>4</v>
      </c>
      <c r="AY30" s="24">
        <f t="shared" si="6"/>
        <v>6</v>
      </c>
      <c r="AZ30" s="24">
        <f t="shared" si="6"/>
        <v>5</v>
      </c>
      <c r="BA30" s="24">
        <f t="shared" si="6"/>
        <v>13</v>
      </c>
    </row>
    <row r="31" spans="3:53" x14ac:dyDescent="0.15">
      <c r="E31" s="88" t="s">
        <v>1711</v>
      </c>
      <c r="F31" s="22">
        <v>2</v>
      </c>
      <c r="G31" s="22">
        <v>0.55000000000000004</v>
      </c>
      <c r="H31" s="22">
        <v>0.5</v>
      </c>
      <c r="I31" s="69">
        <f>IF(ISERR((G31-H31)/F31),0,--2*(G31-H31)/F31)</f>
        <v>5.0000000000000044E-2</v>
      </c>
      <c r="J31" s="88" t="s">
        <v>1711</v>
      </c>
      <c r="K31" s="22">
        <v>2</v>
      </c>
      <c r="L31" s="22">
        <v>0.55000000000000004</v>
      </c>
      <c r="M31" s="22">
        <f t="shared" si="10"/>
        <v>0.19</v>
      </c>
      <c r="N31" s="69">
        <f>IF(ISERR((L31-M31)/K31),0,--2*(L31-M31)/K31)</f>
        <v>0.36000000000000004</v>
      </c>
      <c r="P31" s="88">
        <v>3</v>
      </c>
      <c r="Q31" s="22">
        <f t="shared" si="7"/>
        <v>66</v>
      </c>
      <c r="R31" s="22">
        <f t="shared" si="7"/>
        <v>60</v>
      </c>
      <c r="S31" s="22">
        <f t="shared" si="7"/>
        <v>36</v>
      </c>
      <c r="T31" s="22">
        <f t="shared" si="7"/>
        <v>48</v>
      </c>
      <c r="U31" s="22">
        <f t="shared" si="7"/>
        <v>42</v>
      </c>
      <c r="V31" s="22">
        <f t="shared" si="7"/>
        <v>54</v>
      </c>
      <c r="W31" s="22">
        <f t="shared" si="7"/>
        <v>51</v>
      </c>
      <c r="X31" s="22">
        <f t="shared" si="7"/>
        <v>45</v>
      </c>
      <c r="Y31" s="22">
        <f t="shared" si="7"/>
        <v>42</v>
      </c>
      <c r="Z31" s="22">
        <f t="shared" si="7"/>
        <v>60</v>
      </c>
      <c r="AA31" s="22">
        <f t="shared" si="8"/>
        <v>82</v>
      </c>
      <c r="AB31" s="22">
        <f t="shared" si="8"/>
        <v>75</v>
      </c>
      <c r="AC31" s="22">
        <f t="shared" si="8"/>
        <v>79</v>
      </c>
      <c r="AD31" s="22">
        <f t="shared" si="8"/>
        <v>50</v>
      </c>
      <c r="AE31" s="22">
        <f t="shared" si="8"/>
        <v>72</v>
      </c>
      <c r="AF31" s="22">
        <f t="shared" si="8"/>
        <v>79</v>
      </c>
      <c r="AG31" s="22">
        <f t="shared" si="8"/>
        <v>57</v>
      </c>
      <c r="AH31" s="22">
        <f t="shared" si="8"/>
        <v>77</v>
      </c>
      <c r="AI31" s="22">
        <f t="shared" si="8"/>
        <v>108</v>
      </c>
      <c r="AJ31" s="69">
        <f t="shared" si="8"/>
        <v>95</v>
      </c>
      <c r="AN31" s="24">
        <v>6</v>
      </c>
      <c r="AO31" s="24">
        <f t="shared" si="6"/>
        <v>17</v>
      </c>
      <c r="AP31" s="24">
        <f t="shared" si="6"/>
        <v>5</v>
      </c>
      <c r="AQ31" s="24">
        <f t="shared" si="6"/>
        <v>14</v>
      </c>
      <c r="AR31" s="24">
        <f t="shared" si="6"/>
        <v>12</v>
      </c>
      <c r="AS31" s="24">
        <f t="shared" si="6"/>
        <v>9</v>
      </c>
      <c r="AT31" s="24">
        <f t="shared" si="6"/>
        <v>6</v>
      </c>
      <c r="AU31" s="24">
        <f t="shared" si="6"/>
        <v>7</v>
      </c>
      <c r="AV31" s="24">
        <f t="shared" si="6"/>
        <v>7</v>
      </c>
      <c r="AW31" s="24">
        <f t="shared" si="6"/>
        <v>7</v>
      </c>
      <c r="AX31" s="24">
        <f t="shared" si="6"/>
        <v>5</v>
      </c>
      <c r="AY31" s="24">
        <f t="shared" si="6"/>
        <v>7</v>
      </c>
      <c r="AZ31" s="24">
        <f t="shared" si="6"/>
        <v>7</v>
      </c>
      <c r="BA31" s="24">
        <f t="shared" si="6"/>
        <v>15</v>
      </c>
    </row>
    <row r="32" spans="3:53" x14ac:dyDescent="0.15">
      <c r="E32" s="88" t="s">
        <v>1712</v>
      </c>
      <c r="F32" s="22">
        <v>0</v>
      </c>
      <c r="G32" s="22">
        <v>0.56999999999999995</v>
      </c>
      <c r="H32" s="22">
        <f>G32-F32*0.02</f>
        <v>0.56999999999999995</v>
      </c>
      <c r="I32" s="69">
        <f t="shared" si="9"/>
        <v>0</v>
      </c>
      <c r="J32" s="88" t="s">
        <v>1712</v>
      </c>
      <c r="K32" s="22">
        <v>0</v>
      </c>
      <c r="L32" s="22">
        <v>0.56999999999999995</v>
      </c>
      <c r="M32" s="22">
        <f t="shared" si="10"/>
        <v>0.36999999999999994</v>
      </c>
      <c r="N32" s="69">
        <f t="shared" ref="N32:N33" si="12">IF(ISERR((L32-M32)/K32),0,--2*(L32-M32)/K32)</f>
        <v>0</v>
      </c>
      <c r="P32" s="88">
        <v>4</v>
      </c>
      <c r="Q32" s="22">
        <f t="shared" si="7"/>
        <v>88</v>
      </c>
      <c r="R32" s="22">
        <f t="shared" si="7"/>
        <v>80</v>
      </c>
      <c r="S32" s="22">
        <f t="shared" si="7"/>
        <v>48</v>
      </c>
      <c r="T32" s="22">
        <f t="shared" si="7"/>
        <v>64</v>
      </c>
      <c r="U32" s="22">
        <f t="shared" si="7"/>
        <v>56</v>
      </c>
      <c r="V32" s="22">
        <f t="shared" si="7"/>
        <v>72</v>
      </c>
      <c r="W32" s="22">
        <f t="shared" si="7"/>
        <v>68</v>
      </c>
      <c r="X32" s="22">
        <f t="shared" si="7"/>
        <v>60</v>
      </c>
      <c r="Y32" s="22">
        <f t="shared" si="7"/>
        <v>56</v>
      </c>
      <c r="Z32" s="22">
        <f t="shared" si="7"/>
        <v>80</v>
      </c>
      <c r="AA32" s="22">
        <f t="shared" si="8"/>
        <v>110</v>
      </c>
      <c r="AB32" s="22">
        <f t="shared" si="8"/>
        <v>100</v>
      </c>
      <c r="AC32" s="22">
        <f t="shared" si="8"/>
        <v>105</v>
      </c>
      <c r="AD32" s="22">
        <f t="shared" si="8"/>
        <v>67</v>
      </c>
      <c r="AE32" s="22">
        <f t="shared" si="8"/>
        <v>96</v>
      </c>
      <c r="AF32" s="22">
        <f t="shared" si="8"/>
        <v>105</v>
      </c>
      <c r="AG32" s="22">
        <f t="shared" si="8"/>
        <v>76</v>
      </c>
      <c r="AH32" s="22">
        <f t="shared" si="8"/>
        <v>103</v>
      </c>
      <c r="AI32" s="22">
        <f t="shared" si="8"/>
        <v>144</v>
      </c>
      <c r="AJ32" s="69">
        <f t="shared" si="8"/>
        <v>126</v>
      </c>
      <c r="AN32" s="24">
        <v>7</v>
      </c>
      <c r="AO32" s="24">
        <f t="shared" si="6"/>
        <v>20</v>
      </c>
      <c r="AP32" s="24">
        <f t="shared" si="6"/>
        <v>6</v>
      </c>
      <c r="AQ32" s="24">
        <f t="shared" si="6"/>
        <v>16</v>
      </c>
      <c r="AR32" s="24">
        <f t="shared" si="6"/>
        <v>14</v>
      </c>
      <c r="AS32" s="24">
        <f t="shared" si="6"/>
        <v>10</v>
      </c>
      <c r="AT32" s="24">
        <f t="shared" si="6"/>
        <v>7</v>
      </c>
      <c r="AU32" s="24">
        <f t="shared" si="6"/>
        <v>8</v>
      </c>
      <c r="AV32" s="24">
        <f t="shared" si="6"/>
        <v>8</v>
      </c>
      <c r="AW32" s="24">
        <f t="shared" si="6"/>
        <v>9</v>
      </c>
      <c r="AX32" s="24">
        <f t="shared" si="6"/>
        <v>5</v>
      </c>
      <c r="AY32" s="24">
        <f t="shared" si="6"/>
        <v>9</v>
      </c>
      <c r="AZ32" s="24">
        <f t="shared" si="6"/>
        <v>8</v>
      </c>
      <c r="BA32" s="24">
        <f t="shared" si="6"/>
        <v>18</v>
      </c>
    </row>
    <row r="33" spans="4:53" ht="13.5" thickBot="1" x14ac:dyDescent="0.2">
      <c r="E33" s="90" t="s">
        <v>1713</v>
      </c>
      <c r="F33" s="59">
        <v>0</v>
      </c>
      <c r="G33" s="59">
        <v>0.3</v>
      </c>
      <c r="H33" s="59">
        <f t="shared" ref="H33" si="13">G33-F33*0.03</f>
        <v>0.3</v>
      </c>
      <c r="I33" s="60">
        <f t="shared" si="9"/>
        <v>0</v>
      </c>
      <c r="J33" s="90" t="s">
        <v>1713</v>
      </c>
      <c r="K33" s="59">
        <v>0</v>
      </c>
      <c r="L33" s="59">
        <v>0.3</v>
      </c>
      <c r="M33" s="59">
        <f t="shared" si="10"/>
        <v>9.9999999999999978E-2</v>
      </c>
      <c r="N33" s="60">
        <f t="shared" si="12"/>
        <v>0</v>
      </c>
      <c r="P33" s="88">
        <v>5</v>
      </c>
      <c r="Q33" s="22">
        <f t="shared" si="7"/>
        <v>110</v>
      </c>
      <c r="R33" s="22">
        <f t="shared" si="7"/>
        <v>100</v>
      </c>
      <c r="S33" s="22">
        <f t="shared" si="7"/>
        <v>60</v>
      </c>
      <c r="T33" s="22">
        <f t="shared" si="7"/>
        <v>80</v>
      </c>
      <c r="U33" s="22">
        <f t="shared" si="7"/>
        <v>70</v>
      </c>
      <c r="V33" s="22">
        <f t="shared" si="7"/>
        <v>90</v>
      </c>
      <c r="W33" s="22">
        <f t="shared" si="7"/>
        <v>85</v>
      </c>
      <c r="X33" s="22">
        <f t="shared" si="7"/>
        <v>75</v>
      </c>
      <c r="Y33" s="22">
        <f t="shared" si="7"/>
        <v>70</v>
      </c>
      <c r="Z33" s="22">
        <f t="shared" si="7"/>
        <v>100</v>
      </c>
      <c r="AA33" s="22">
        <f t="shared" si="8"/>
        <v>138</v>
      </c>
      <c r="AB33" s="22">
        <f t="shared" si="8"/>
        <v>126</v>
      </c>
      <c r="AC33" s="22">
        <f t="shared" si="8"/>
        <v>132</v>
      </c>
      <c r="AD33" s="22">
        <f t="shared" si="8"/>
        <v>84</v>
      </c>
      <c r="AE33" s="22">
        <f t="shared" si="8"/>
        <v>120</v>
      </c>
      <c r="AF33" s="22">
        <f t="shared" si="8"/>
        <v>132</v>
      </c>
      <c r="AG33" s="22">
        <f t="shared" si="8"/>
        <v>96</v>
      </c>
      <c r="AH33" s="22">
        <f t="shared" si="8"/>
        <v>129</v>
      </c>
      <c r="AI33" s="22">
        <f t="shared" si="8"/>
        <v>180</v>
      </c>
      <c r="AJ33" s="69">
        <f t="shared" si="8"/>
        <v>158</v>
      </c>
      <c r="AN33" s="24">
        <v>8</v>
      </c>
      <c r="AO33" s="24">
        <f t="shared" si="6"/>
        <v>22</v>
      </c>
      <c r="AP33" s="24">
        <f t="shared" si="6"/>
        <v>7</v>
      </c>
      <c r="AQ33" s="24">
        <f t="shared" si="6"/>
        <v>18</v>
      </c>
      <c r="AR33" s="24">
        <f t="shared" si="6"/>
        <v>16</v>
      </c>
      <c r="AS33" s="24">
        <f t="shared" si="6"/>
        <v>12</v>
      </c>
      <c r="AT33" s="24">
        <f t="shared" si="6"/>
        <v>8</v>
      </c>
      <c r="AU33" s="24">
        <f t="shared" si="6"/>
        <v>9</v>
      </c>
      <c r="AV33" s="24">
        <f t="shared" si="6"/>
        <v>9</v>
      </c>
      <c r="AW33" s="24">
        <f t="shared" si="6"/>
        <v>10</v>
      </c>
      <c r="AX33" s="24">
        <f t="shared" si="6"/>
        <v>6</v>
      </c>
      <c r="AY33" s="24">
        <f t="shared" si="6"/>
        <v>10</v>
      </c>
      <c r="AZ33" s="24">
        <f t="shared" si="6"/>
        <v>9</v>
      </c>
      <c r="BA33" s="24">
        <f t="shared" si="6"/>
        <v>20</v>
      </c>
    </row>
    <row r="34" spans="4:53" x14ac:dyDescent="0.15">
      <c r="P34" s="88">
        <v>6</v>
      </c>
      <c r="Q34" s="22">
        <f t="shared" si="7"/>
        <v>132</v>
      </c>
      <c r="R34" s="22">
        <f t="shared" si="7"/>
        <v>120</v>
      </c>
      <c r="S34" s="22">
        <f t="shared" si="7"/>
        <v>72</v>
      </c>
      <c r="T34" s="22">
        <f t="shared" si="7"/>
        <v>96</v>
      </c>
      <c r="U34" s="22">
        <f t="shared" si="7"/>
        <v>84</v>
      </c>
      <c r="V34" s="22">
        <f t="shared" si="7"/>
        <v>108</v>
      </c>
      <c r="W34" s="22">
        <f t="shared" si="7"/>
        <v>102</v>
      </c>
      <c r="X34" s="22">
        <f t="shared" si="7"/>
        <v>90</v>
      </c>
      <c r="Y34" s="22">
        <f t="shared" si="7"/>
        <v>84</v>
      </c>
      <c r="Z34" s="22">
        <f t="shared" si="7"/>
        <v>120</v>
      </c>
      <c r="AA34" s="22">
        <f t="shared" si="8"/>
        <v>165</v>
      </c>
      <c r="AB34" s="22">
        <f t="shared" si="8"/>
        <v>151</v>
      </c>
      <c r="AC34" s="22">
        <f t="shared" si="8"/>
        <v>158</v>
      </c>
      <c r="AD34" s="22">
        <f t="shared" si="8"/>
        <v>100</v>
      </c>
      <c r="AE34" s="22">
        <f t="shared" si="8"/>
        <v>144</v>
      </c>
      <c r="AF34" s="22">
        <f t="shared" si="8"/>
        <v>158</v>
      </c>
      <c r="AG34" s="22">
        <f t="shared" si="8"/>
        <v>115</v>
      </c>
      <c r="AH34" s="22">
        <f t="shared" si="8"/>
        <v>155</v>
      </c>
      <c r="AI34" s="22">
        <f t="shared" si="8"/>
        <v>216</v>
      </c>
      <c r="AJ34" s="69">
        <f t="shared" si="8"/>
        <v>190</v>
      </c>
    </row>
    <row r="35" spans="4:53" x14ac:dyDescent="0.15">
      <c r="P35" s="88">
        <v>7</v>
      </c>
      <c r="Q35" s="22">
        <f t="shared" si="7"/>
        <v>154</v>
      </c>
      <c r="R35" s="22">
        <f t="shared" si="7"/>
        <v>140</v>
      </c>
      <c r="S35" s="22">
        <f t="shared" si="7"/>
        <v>84</v>
      </c>
      <c r="T35" s="22">
        <f t="shared" si="7"/>
        <v>112</v>
      </c>
      <c r="U35" s="22">
        <f t="shared" si="7"/>
        <v>98</v>
      </c>
      <c r="V35" s="22">
        <f t="shared" si="7"/>
        <v>126</v>
      </c>
      <c r="W35" s="22">
        <f t="shared" si="7"/>
        <v>119</v>
      </c>
      <c r="X35" s="22">
        <f t="shared" si="7"/>
        <v>105</v>
      </c>
      <c r="Y35" s="22">
        <f t="shared" si="7"/>
        <v>98</v>
      </c>
      <c r="Z35" s="22">
        <f t="shared" si="7"/>
        <v>140</v>
      </c>
      <c r="AA35" s="22">
        <f t="shared" si="8"/>
        <v>193</v>
      </c>
      <c r="AB35" s="22">
        <f t="shared" si="8"/>
        <v>176</v>
      </c>
      <c r="AC35" s="22">
        <f t="shared" si="8"/>
        <v>184</v>
      </c>
      <c r="AD35" s="22">
        <f t="shared" si="8"/>
        <v>117</v>
      </c>
      <c r="AE35" s="22">
        <f t="shared" si="8"/>
        <v>168</v>
      </c>
      <c r="AF35" s="22">
        <f t="shared" si="8"/>
        <v>184</v>
      </c>
      <c r="AG35" s="22">
        <f t="shared" si="8"/>
        <v>134</v>
      </c>
      <c r="AH35" s="22">
        <f t="shared" si="8"/>
        <v>181</v>
      </c>
      <c r="AI35" s="22">
        <f t="shared" si="8"/>
        <v>252</v>
      </c>
      <c r="AJ35" s="69">
        <f t="shared" si="8"/>
        <v>221</v>
      </c>
    </row>
    <row r="36" spans="4:53" ht="13.5" thickBot="1" x14ac:dyDescent="0.2">
      <c r="P36" s="90">
        <v>8</v>
      </c>
      <c r="Q36" s="59">
        <f t="shared" si="7"/>
        <v>176</v>
      </c>
      <c r="R36" s="59">
        <f t="shared" si="7"/>
        <v>160</v>
      </c>
      <c r="S36" s="59">
        <f t="shared" si="7"/>
        <v>96</v>
      </c>
      <c r="T36" s="59">
        <f t="shared" si="7"/>
        <v>128</v>
      </c>
      <c r="U36" s="59">
        <f t="shared" si="7"/>
        <v>112</v>
      </c>
      <c r="V36" s="59">
        <f t="shared" si="7"/>
        <v>144</v>
      </c>
      <c r="W36" s="59">
        <f t="shared" si="7"/>
        <v>136</v>
      </c>
      <c r="X36" s="59">
        <f t="shared" si="7"/>
        <v>120</v>
      </c>
      <c r="Y36" s="59">
        <f t="shared" si="7"/>
        <v>112</v>
      </c>
      <c r="Z36" s="59">
        <f t="shared" si="7"/>
        <v>160</v>
      </c>
      <c r="AA36" s="59">
        <f t="shared" si="8"/>
        <v>220</v>
      </c>
      <c r="AB36" s="59">
        <f t="shared" si="8"/>
        <v>201</v>
      </c>
      <c r="AC36" s="59">
        <f t="shared" si="8"/>
        <v>211</v>
      </c>
      <c r="AD36" s="59">
        <f t="shared" si="8"/>
        <v>134</v>
      </c>
      <c r="AE36" s="59">
        <f t="shared" si="8"/>
        <v>192</v>
      </c>
      <c r="AF36" s="59">
        <f t="shared" si="8"/>
        <v>211</v>
      </c>
      <c r="AG36" s="59">
        <f t="shared" si="8"/>
        <v>153</v>
      </c>
      <c r="AH36" s="59">
        <f t="shared" si="8"/>
        <v>207</v>
      </c>
      <c r="AI36" s="59">
        <f t="shared" si="8"/>
        <v>288</v>
      </c>
      <c r="AJ36" s="60">
        <f t="shared" si="8"/>
        <v>253</v>
      </c>
    </row>
    <row r="38" spans="4:53" ht="13.5" thickBot="1" x14ac:dyDescent="0.2"/>
    <row r="39" spans="4:53" ht="13.5" thickBot="1" x14ac:dyDescent="0.2">
      <c r="P39" s="91" t="s">
        <v>1723</v>
      </c>
      <c r="Q39" s="55" t="s">
        <v>1715</v>
      </c>
      <c r="R39" s="55" t="s">
        <v>1715</v>
      </c>
      <c r="S39" s="55" t="s">
        <v>1715</v>
      </c>
      <c r="T39" s="55" t="s">
        <v>1715</v>
      </c>
      <c r="U39" s="55" t="s">
        <v>1715</v>
      </c>
      <c r="V39" s="55" t="s">
        <v>1715</v>
      </c>
      <c r="W39" s="55" t="s">
        <v>1715</v>
      </c>
      <c r="X39" s="55" t="s">
        <v>1715</v>
      </c>
      <c r="Y39" s="55" t="s">
        <v>1715</v>
      </c>
      <c r="Z39" s="55" t="s">
        <v>1715</v>
      </c>
      <c r="AA39" s="55" t="s">
        <v>1716</v>
      </c>
      <c r="AB39" s="55" t="s">
        <v>1716</v>
      </c>
      <c r="AC39" s="55" t="s">
        <v>1717</v>
      </c>
      <c r="AD39" s="55" t="s">
        <v>1717</v>
      </c>
      <c r="AE39" s="55" t="s">
        <v>1716</v>
      </c>
      <c r="AF39" s="55" t="s">
        <v>1718</v>
      </c>
      <c r="AG39" s="55" t="s">
        <v>1716</v>
      </c>
      <c r="AH39" s="55" t="s">
        <v>1719</v>
      </c>
      <c r="AI39" s="55" t="s">
        <v>1720</v>
      </c>
      <c r="AJ39" s="56" t="s">
        <v>1721</v>
      </c>
    </row>
    <row r="40" spans="4:53" ht="15" x14ac:dyDescent="0.15">
      <c r="D40" s="23" t="s">
        <v>1972</v>
      </c>
      <c r="E40" s="24">
        <v>1</v>
      </c>
      <c r="F40" s="24">
        <v>1</v>
      </c>
      <c r="P40" s="57" t="s">
        <v>1712</v>
      </c>
      <c r="Q40" s="55" t="s">
        <v>1726</v>
      </c>
      <c r="R40" s="55" t="s">
        <v>1727</v>
      </c>
      <c r="S40" s="55" t="s">
        <v>1728</v>
      </c>
      <c r="T40" s="55" t="s">
        <v>1729</v>
      </c>
      <c r="U40" s="55" t="s">
        <v>1730</v>
      </c>
      <c r="V40" s="55" t="s">
        <v>1731</v>
      </c>
      <c r="W40" s="55" t="s">
        <v>1732</v>
      </c>
      <c r="X40" s="55" t="s">
        <v>1733</v>
      </c>
      <c r="Y40" s="55" t="s">
        <v>1734</v>
      </c>
      <c r="Z40" s="55" t="s">
        <v>1735</v>
      </c>
      <c r="AA40" s="55" t="s">
        <v>1736</v>
      </c>
      <c r="AB40" s="55" t="s">
        <v>1737</v>
      </c>
      <c r="AC40" s="55" t="s">
        <v>1738</v>
      </c>
      <c r="AD40" s="55" t="s">
        <v>1739</v>
      </c>
      <c r="AE40" s="55" t="s">
        <v>1740</v>
      </c>
      <c r="AF40" s="55" t="s">
        <v>1741</v>
      </c>
      <c r="AG40" s="55" t="s">
        <v>1742</v>
      </c>
      <c r="AH40" s="55" t="s">
        <v>1743</v>
      </c>
      <c r="AI40" s="55" t="s">
        <v>1744</v>
      </c>
      <c r="AJ40" s="56" t="s">
        <v>1745</v>
      </c>
    </row>
    <row r="41" spans="4:53" x14ac:dyDescent="0.15">
      <c r="D41" s="23" t="s">
        <v>1972</v>
      </c>
      <c r="E41" s="24">
        <v>2</v>
      </c>
      <c r="F41" s="24">
        <v>1</v>
      </c>
      <c r="P41" s="88">
        <v>1</v>
      </c>
      <c r="Q41" s="22">
        <f t="shared" ref="Q41:Z48" si="14">INT(VLOOKUP(Q$3,professionGrow,4,FALSE)*(1+VLOOKUP(Q$4,professionGrowP,4,FALSE))*$P41*10*VLOOKUP($P$40,eq_qulity,4,FALSE))</f>
        <v>25</v>
      </c>
      <c r="R41" s="22">
        <f t="shared" si="14"/>
        <v>22</v>
      </c>
      <c r="S41" s="22">
        <f t="shared" si="14"/>
        <v>13</v>
      </c>
      <c r="T41" s="22">
        <f t="shared" si="14"/>
        <v>18</v>
      </c>
      <c r="U41" s="22">
        <f t="shared" si="14"/>
        <v>15</v>
      </c>
      <c r="V41" s="22">
        <f t="shared" si="14"/>
        <v>20</v>
      </c>
      <c r="W41" s="22">
        <f t="shared" si="14"/>
        <v>19</v>
      </c>
      <c r="X41" s="22">
        <f t="shared" si="14"/>
        <v>17</v>
      </c>
      <c r="Y41" s="22">
        <f t="shared" si="14"/>
        <v>15</v>
      </c>
      <c r="Z41" s="22">
        <f t="shared" si="14"/>
        <v>22</v>
      </c>
      <c r="AA41" s="22">
        <f t="shared" ref="AA41:AJ48" si="15">INT(VLOOKUP(AA$3,professionGrow,4,FALSE)*(1+VLOOKUP(AA$4,professionGrowP,4,FALSE))*$P41*10*VLOOKUP($P$40,eq_qulity,4,FALSE))</f>
        <v>31</v>
      </c>
      <c r="AB41" s="22">
        <f t="shared" si="15"/>
        <v>28</v>
      </c>
      <c r="AC41" s="22">
        <f t="shared" si="15"/>
        <v>30</v>
      </c>
      <c r="AD41" s="22">
        <f t="shared" si="15"/>
        <v>19</v>
      </c>
      <c r="AE41" s="22">
        <f t="shared" si="15"/>
        <v>27</v>
      </c>
      <c r="AF41" s="22">
        <f t="shared" si="15"/>
        <v>30</v>
      </c>
      <c r="AG41" s="22">
        <f t="shared" si="15"/>
        <v>21</v>
      </c>
      <c r="AH41" s="22">
        <f t="shared" si="15"/>
        <v>29</v>
      </c>
      <c r="AI41" s="22">
        <f t="shared" si="15"/>
        <v>41</v>
      </c>
      <c r="AJ41" s="69">
        <f t="shared" si="15"/>
        <v>36</v>
      </c>
    </row>
    <row r="42" spans="4:53" x14ac:dyDescent="0.15">
      <c r="D42" s="23" t="s">
        <v>1972</v>
      </c>
      <c r="E42" s="24">
        <v>3</v>
      </c>
      <c r="F42" s="24">
        <v>2</v>
      </c>
      <c r="P42" s="88">
        <v>2</v>
      </c>
      <c r="Q42" s="22">
        <f t="shared" si="14"/>
        <v>50</v>
      </c>
      <c r="R42" s="22">
        <f t="shared" si="14"/>
        <v>45</v>
      </c>
      <c r="S42" s="22">
        <f t="shared" si="14"/>
        <v>27</v>
      </c>
      <c r="T42" s="22">
        <f t="shared" si="14"/>
        <v>36</v>
      </c>
      <c r="U42" s="22">
        <f t="shared" si="14"/>
        <v>31</v>
      </c>
      <c r="V42" s="22">
        <f t="shared" si="14"/>
        <v>41</v>
      </c>
      <c r="W42" s="22">
        <f t="shared" si="14"/>
        <v>38</v>
      </c>
      <c r="X42" s="22">
        <f t="shared" si="14"/>
        <v>34</v>
      </c>
      <c r="Y42" s="22">
        <f t="shared" si="14"/>
        <v>31</v>
      </c>
      <c r="Z42" s="22">
        <f t="shared" si="14"/>
        <v>45</v>
      </c>
      <c r="AA42" s="22">
        <f t="shared" si="15"/>
        <v>62</v>
      </c>
      <c r="AB42" s="22">
        <f t="shared" si="15"/>
        <v>57</v>
      </c>
      <c r="AC42" s="22">
        <f t="shared" si="15"/>
        <v>60</v>
      </c>
      <c r="AD42" s="22">
        <f t="shared" si="15"/>
        <v>38</v>
      </c>
      <c r="AE42" s="22">
        <f t="shared" si="15"/>
        <v>54</v>
      </c>
      <c r="AF42" s="22">
        <f t="shared" si="15"/>
        <v>60</v>
      </c>
      <c r="AG42" s="22">
        <f t="shared" si="15"/>
        <v>43</v>
      </c>
      <c r="AH42" s="22">
        <f t="shared" si="15"/>
        <v>59</v>
      </c>
      <c r="AI42" s="22">
        <f t="shared" si="15"/>
        <v>82</v>
      </c>
      <c r="AJ42" s="69">
        <f t="shared" si="15"/>
        <v>72</v>
      </c>
    </row>
    <row r="43" spans="4:53" x14ac:dyDescent="0.15">
      <c r="D43" s="23" t="s">
        <v>1972</v>
      </c>
      <c r="E43" s="24">
        <v>4</v>
      </c>
      <c r="F43" s="24">
        <v>2</v>
      </c>
      <c r="P43" s="88">
        <v>3</v>
      </c>
      <c r="Q43" s="22">
        <f t="shared" si="14"/>
        <v>75</v>
      </c>
      <c r="R43" s="22">
        <f t="shared" si="14"/>
        <v>68</v>
      </c>
      <c r="S43" s="22">
        <f t="shared" si="14"/>
        <v>41</v>
      </c>
      <c r="T43" s="22">
        <f t="shared" si="14"/>
        <v>54</v>
      </c>
      <c r="U43" s="22">
        <f t="shared" si="14"/>
        <v>47</v>
      </c>
      <c r="V43" s="22">
        <f t="shared" si="14"/>
        <v>61</v>
      </c>
      <c r="W43" s="22">
        <f t="shared" si="14"/>
        <v>58</v>
      </c>
      <c r="X43" s="22">
        <f t="shared" si="14"/>
        <v>51</v>
      </c>
      <c r="Y43" s="22">
        <f t="shared" si="14"/>
        <v>47</v>
      </c>
      <c r="Z43" s="22">
        <f t="shared" si="14"/>
        <v>68</v>
      </c>
      <c r="AA43" s="22">
        <f t="shared" si="15"/>
        <v>94</v>
      </c>
      <c r="AB43" s="22">
        <f t="shared" si="15"/>
        <v>86</v>
      </c>
      <c r="AC43" s="22">
        <f t="shared" si="15"/>
        <v>90</v>
      </c>
      <c r="AD43" s="22">
        <f t="shared" si="15"/>
        <v>57</v>
      </c>
      <c r="AE43" s="22">
        <f t="shared" si="15"/>
        <v>82</v>
      </c>
      <c r="AF43" s="22">
        <f t="shared" si="15"/>
        <v>90</v>
      </c>
      <c r="AG43" s="22">
        <f t="shared" si="15"/>
        <v>65</v>
      </c>
      <c r="AH43" s="22">
        <f t="shared" si="15"/>
        <v>88</v>
      </c>
      <c r="AI43" s="22">
        <f t="shared" si="15"/>
        <v>123</v>
      </c>
      <c r="AJ43" s="69">
        <f t="shared" si="15"/>
        <v>108</v>
      </c>
    </row>
    <row r="44" spans="4:53" x14ac:dyDescent="0.15">
      <c r="D44" s="23" t="s">
        <v>1972</v>
      </c>
      <c r="E44" s="24">
        <v>5</v>
      </c>
      <c r="F44" s="24">
        <v>3</v>
      </c>
      <c r="P44" s="88">
        <v>4</v>
      </c>
      <c r="Q44" s="22">
        <f t="shared" si="14"/>
        <v>100</v>
      </c>
      <c r="R44" s="22">
        <f t="shared" si="14"/>
        <v>91</v>
      </c>
      <c r="S44" s="22">
        <f t="shared" si="14"/>
        <v>54</v>
      </c>
      <c r="T44" s="22">
        <f t="shared" si="14"/>
        <v>72</v>
      </c>
      <c r="U44" s="22">
        <f t="shared" si="14"/>
        <v>63</v>
      </c>
      <c r="V44" s="22">
        <f t="shared" si="14"/>
        <v>82</v>
      </c>
      <c r="W44" s="22">
        <f t="shared" si="14"/>
        <v>77</v>
      </c>
      <c r="X44" s="22">
        <f t="shared" si="14"/>
        <v>68</v>
      </c>
      <c r="Y44" s="22">
        <f t="shared" si="14"/>
        <v>63</v>
      </c>
      <c r="Z44" s="22">
        <f t="shared" si="14"/>
        <v>91</v>
      </c>
      <c r="AA44" s="22">
        <f t="shared" si="15"/>
        <v>125</v>
      </c>
      <c r="AB44" s="22">
        <f t="shared" si="15"/>
        <v>114</v>
      </c>
      <c r="AC44" s="22">
        <f t="shared" si="15"/>
        <v>120</v>
      </c>
      <c r="AD44" s="22">
        <f t="shared" si="15"/>
        <v>76</v>
      </c>
      <c r="AE44" s="22">
        <f t="shared" si="15"/>
        <v>109</v>
      </c>
      <c r="AF44" s="22">
        <f t="shared" si="15"/>
        <v>120</v>
      </c>
      <c r="AG44" s="22">
        <f t="shared" si="15"/>
        <v>87</v>
      </c>
      <c r="AH44" s="22">
        <f t="shared" si="15"/>
        <v>118</v>
      </c>
      <c r="AI44" s="22">
        <f t="shared" si="15"/>
        <v>164</v>
      </c>
      <c r="AJ44" s="69">
        <f t="shared" si="15"/>
        <v>144</v>
      </c>
    </row>
    <row r="45" spans="4:53" x14ac:dyDescent="0.15">
      <c r="D45" s="23" t="s">
        <v>1972</v>
      </c>
      <c r="E45" s="24">
        <v>6</v>
      </c>
      <c r="F45" s="24">
        <v>3</v>
      </c>
      <c r="P45" s="88">
        <v>5</v>
      </c>
      <c r="Q45" s="22">
        <f t="shared" si="14"/>
        <v>125</v>
      </c>
      <c r="R45" s="22">
        <f t="shared" si="14"/>
        <v>114</v>
      </c>
      <c r="S45" s="22">
        <f t="shared" si="14"/>
        <v>68</v>
      </c>
      <c r="T45" s="22">
        <f t="shared" si="14"/>
        <v>91</v>
      </c>
      <c r="U45" s="22">
        <f t="shared" si="14"/>
        <v>79</v>
      </c>
      <c r="V45" s="22">
        <f t="shared" si="14"/>
        <v>102</v>
      </c>
      <c r="W45" s="22">
        <f t="shared" si="14"/>
        <v>96</v>
      </c>
      <c r="X45" s="22">
        <f t="shared" si="14"/>
        <v>85</v>
      </c>
      <c r="Y45" s="22">
        <f t="shared" si="14"/>
        <v>79</v>
      </c>
      <c r="Z45" s="22">
        <f t="shared" si="14"/>
        <v>114</v>
      </c>
      <c r="AA45" s="22">
        <f t="shared" si="15"/>
        <v>157</v>
      </c>
      <c r="AB45" s="22">
        <f t="shared" si="15"/>
        <v>143</v>
      </c>
      <c r="AC45" s="22">
        <f t="shared" si="15"/>
        <v>150</v>
      </c>
      <c r="AD45" s="22">
        <f t="shared" si="15"/>
        <v>95</v>
      </c>
      <c r="AE45" s="22">
        <f t="shared" si="15"/>
        <v>136</v>
      </c>
      <c r="AF45" s="22">
        <f t="shared" si="15"/>
        <v>150</v>
      </c>
      <c r="AG45" s="22">
        <f t="shared" si="15"/>
        <v>109</v>
      </c>
      <c r="AH45" s="22">
        <f t="shared" si="15"/>
        <v>147</v>
      </c>
      <c r="AI45" s="22">
        <f t="shared" si="15"/>
        <v>205</v>
      </c>
      <c r="AJ45" s="69">
        <f t="shared" si="15"/>
        <v>180</v>
      </c>
    </row>
    <row r="46" spans="4:53" x14ac:dyDescent="0.15">
      <c r="D46" s="23" t="s">
        <v>1972</v>
      </c>
      <c r="E46" s="24">
        <v>7</v>
      </c>
      <c r="F46" s="24">
        <v>4</v>
      </c>
      <c r="P46" s="88">
        <v>6</v>
      </c>
      <c r="Q46" s="22">
        <f t="shared" si="14"/>
        <v>150</v>
      </c>
      <c r="R46" s="22">
        <f t="shared" si="14"/>
        <v>136</v>
      </c>
      <c r="S46" s="22">
        <f t="shared" si="14"/>
        <v>82</v>
      </c>
      <c r="T46" s="22">
        <f t="shared" si="14"/>
        <v>109</v>
      </c>
      <c r="U46" s="22">
        <f t="shared" si="14"/>
        <v>95</v>
      </c>
      <c r="V46" s="22">
        <f t="shared" si="14"/>
        <v>123</v>
      </c>
      <c r="W46" s="22">
        <f t="shared" si="14"/>
        <v>116</v>
      </c>
      <c r="X46" s="22">
        <f t="shared" si="14"/>
        <v>102</v>
      </c>
      <c r="Y46" s="22">
        <f t="shared" si="14"/>
        <v>95</v>
      </c>
      <c r="Z46" s="22">
        <f t="shared" si="14"/>
        <v>136</v>
      </c>
      <c r="AA46" s="22">
        <f t="shared" si="15"/>
        <v>188</v>
      </c>
      <c r="AB46" s="22">
        <f t="shared" si="15"/>
        <v>172</v>
      </c>
      <c r="AC46" s="22">
        <f t="shared" si="15"/>
        <v>180</v>
      </c>
      <c r="AD46" s="22">
        <f t="shared" si="15"/>
        <v>114</v>
      </c>
      <c r="AE46" s="22">
        <f t="shared" si="15"/>
        <v>164</v>
      </c>
      <c r="AF46" s="22">
        <f t="shared" si="15"/>
        <v>180</v>
      </c>
      <c r="AG46" s="22">
        <f t="shared" si="15"/>
        <v>131</v>
      </c>
      <c r="AH46" s="22">
        <f t="shared" si="15"/>
        <v>177</v>
      </c>
      <c r="AI46" s="22">
        <f t="shared" si="15"/>
        <v>246</v>
      </c>
      <c r="AJ46" s="69">
        <f t="shared" si="15"/>
        <v>216</v>
      </c>
    </row>
    <row r="47" spans="4:53" x14ac:dyDescent="0.15">
      <c r="D47" s="23" t="s">
        <v>1972</v>
      </c>
      <c r="E47" s="24">
        <v>8</v>
      </c>
      <c r="F47" s="24">
        <v>4</v>
      </c>
      <c r="P47" s="88">
        <v>7</v>
      </c>
      <c r="Q47" s="22">
        <f t="shared" si="14"/>
        <v>175</v>
      </c>
      <c r="R47" s="22">
        <f t="shared" si="14"/>
        <v>159</v>
      </c>
      <c r="S47" s="22">
        <f t="shared" si="14"/>
        <v>95</v>
      </c>
      <c r="T47" s="22">
        <f t="shared" si="14"/>
        <v>127</v>
      </c>
      <c r="U47" s="22">
        <f t="shared" si="14"/>
        <v>111</v>
      </c>
      <c r="V47" s="22">
        <f t="shared" si="14"/>
        <v>143</v>
      </c>
      <c r="W47" s="22">
        <f t="shared" si="14"/>
        <v>135</v>
      </c>
      <c r="X47" s="22">
        <f t="shared" si="14"/>
        <v>119</v>
      </c>
      <c r="Y47" s="22">
        <f t="shared" si="14"/>
        <v>111</v>
      </c>
      <c r="Z47" s="22">
        <f t="shared" si="14"/>
        <v>159</v>
      </c>
      <c r="AA47" s="22">
        <f t="shared" si="15"/>
        <v>220</v>
      </c>
      <c r="AB47" s="22">
        <f t="shared" si="15"/>
        <v>201</v>
      </c>
      <c r="AC47" s="22">
        <f t="shared" si="15"/>
        <v>210</v>
      </c>
      <c r="AD47" s="22">
        <f t="shared" si="15"/>
        <v>134</v>
      </c>
      <c r="AE47" s="22">
        <f t="shared" si="15"/>
        <v>191</v>
      </c>
      <c r="AF47" s="22">
        <f t="shared" si="15"/>
        <v>210</v>
      </c>
      <c r="AG47" s="22">
        <f t="shared" si="15"/>
        <v>153</v>
      </c>
      <c r="AH47" s="22">
        <f t="shared" si="15"/>
        <v>206</v>
      </c>
      <c r="AI47" s="22">
        <f t="shared" si="15"/>
        <v>287</v>
      </c>
      <c r="AJ47" s="69">
        <f t="shared" si="15"/>
        <v>252</v>
      </c>
    </row>
    <row r="48" spans="4:53" ht="13.5" thickBot="1" x14ac:dyDescent="0.2">
      <c r="D48" s="23" t="s">
        <v>1973</v>
      </c>
      <c r="E48" s="24">
        <f>E40</f>
        <v>1</v>
      </c>
      <c r="F48" s="24">
        <v>2</v>
      </c>
      <c r="P48" s="90">
        <v>8</v>
      </c>
      <c r="Q48" s="59">
        <f t="shared" si="14"/>
        <v>200</v>
      </c>
      <c r="R48" s="59">
        <f t="shared" si="14"/>
        <v>182</v>
      </c>
      <c r="S48" s="59">
        <f t="shared" si="14"/>
        <v>109</v>
      </c>
      <c r="T48" s="59">
        <f t="shared" si="14"/>
        <v>145</v>
      </c>
      <c r="U48" s="59">
        <f t="shared" si="14"/>
        <v>127</v>
      </c>
      <c r="V48" s="59">
        <f t="shared" si="14"/>
        <v>164</v>
      </c>
      <c r="W48" s="59">
        <f t="shared" si="14"/>
        <v>155</v>
      </c>
      <c r="X48" s="59">
        <f t="shared" si="14"/>
        <v>136</v>
      </c>
      <c r="Y48" s="59">
        <f t="shared" si="14"/>
        <v>127</v>
      </c>
      <c r="Z48" s="59">
        <f t="shared" si="14"/>
        <v>182</v>
      </c>
      <c r="AA48" s="59">
        <f t="shared" si="15"/>
        <v>251</v>
      </c>
      <c r="AB48" s="59">
        <f t="shared" si="15"/>
        <v>229</v>
      </c>
      <c r="AC48" s="59">
        <f t="shared" si="15"/>
        <v>240</v>
      </c>
      <c r="AD48" s="59">
        <f t="shared" si="15"/>
        <v>153</v>
      </c>
      <c r="AE48" s="59">
        <f t="shared" si="15"/>
        <v>218</v>
      </c>
      <c r="AF48" s="59">
        <f t="shared" si="15"/>
        <v>240</v>
      </c>
      <c r="AG48" s="59">
        <f t="shared" si="15"/>
        <v>175</v>
      </c>
      <c r="AH48" s="59">
        <f t="shared" si="15"/>
        <v>236</v>
      </c>
      <c r="AI48" s="59">
        <f t="shared" si="15"/>
        <v>328</v>
      </c>
      <c r="AJ48" s="60">
        <f t="shared" si="15"/>
        <v>288</v>
      </c>
    </row>
    <row r="49" spans="4:6" x14ac:dyDescent="0.15">
      <c r="D49" s="23" t="s">
        <v>1973</v>
      </c>
      <c r="E49" s="24">
        <f t="shared" ref="E49:E63" si="16">E41</f>
        <v>2</v>
      </c>
      <c r="F49" s="24">
        <v>2</v>
      </c>
    </row>
    <row r="50" spans="4:6" x14ac:dyDescent="0.15">
      <c r="D50" s="23" t="s">
        <v>1973</v>
      </c>
      <c r="E50" s="24">
        <f t="shared" si="16"/>
        <v>3</v>
      </c>
      <c r="F50" s="24">
        <v>3</v>
      </c>
    </row>
    <row r="51" spans="4:6" x14ac:dyDescent="0.15">
      <c r="D51" s="23" t="s">
        <v>1973</v>
      </c>
      <c r="E51" s="24">
        <f t="shared" si="16"/>
        <v>4</v>
      </c>
      <c r="F51" s="24">
        <v>3</v>
      </c>
    </row>
    <row r="52" spans="4:6" x14ac:dyDescent="0.15">
      <c r="D52" s="23" t="s">
        <v>1973</v>
      </c>
      <c r="E52" s="24">
        <f t="shared" si="16"/>
        <v>5</v>
      </c>
      <c r="F52" s="24">
        <v>4</v>
      </c>
    </row>
    <row r="53" spans="4:6" x14ac:dyDescent="0.15">
      <c r="D53" s="23" t="s">
        <v>1973</v>
      </c>
      <c r="E53" s="24">
        <f t="shared" si="16"/>
        <v>6</v>
      </c>
      <c r="F53" s="24">
        <v>4</v>
      </c>
    </row>
    <row r="54" spans="4:6" x14ac:dyDescent="0.15">
      <c r="D54" s="23" t="s">
        <v>1973</v>
      </c>
      <c r="E54" s="24">
        <f t="shared" si="16"/>
        <v>7</v>
      </c>
      <c r="F54" s="24">
        <v>5</v>
      </c>
    </row>
    <row r="55" spans="4:6" x14ac:dyDescent="0.15">
      <c r="D55" s="23" t="s">
        <v>1973</v>
      </c>
      <c r="E55" s="24">
        <f t="shared" si="16"/>
        <v>8</v>
      </c>
      <c r="F55" s="24">
        <v>5</v>
      </c>
    </row>
    <row r="56" spans="4:6" x14ac:dyDescent="0.15">
      <c r="D56" s="23" t="s">
        <v>1974</v>
      </c>
      <c r="E56" s="24">
        <f t="shared" si="16"/>
        <v>1</v>
      </c>
      <c r="F56" s="24">
        <v>3</v>
      </c>
    </row>
    <row r="57" spans="4:6" x14ac:dyDescent="0.15">
      <c r="D57" s="23" t="s">
        <v>1974</v>
      </c>
      <c r="E57" s="24">
        <f t="shared" si="16"/>
        <v>2</v>
      </c>
      <c r="F57" s="24">
        <v>4</v>
      </c>
    </row>
    <row r="58" spans="4:6" x14ac:dyDescent="0.15">
      <c r="D58" s="23" t="s">
        <v>1974</v>
      </c>
      <c r="E58" s="24">
        <f t="shared" si="16"/>
        <v>3</v>
      </c>
      <c r="F58" s="24">
        <v>5</v>
      </c>
    </row>
    <row r="59" spans="4:6" x14ac:dyDescent="0.15">
      <c r="D59" s="23" t="s">
        <v>1974</v>
      </c>
      <c r="E59" s="24">
        <f t="shared" si="16"/>
        <v>4</v>
      </c>
      <c r="F59" s="24">
        <v>6</v>
      </c>
    </row>
    <row r="60" spans="4:6" x14ac:dyDescent="0.15">
      <c r="D60" s="23" t="s">
        <v>1974</v>
      </c>
      <c r="E60" s="24">
        <f t="shared" si="16"/>
        <v>5</v>
      </c>
      <c r="F60" s="24">
        <v>7</v>
      </c>
    </row>
    <row r="61" spans="4:6" x14ac:dyDescent="0.15">
      <c r="D61" s="23" t="s">
        <v>1974</v>
      </c>
      <c r="E61" s="24">
        <f t="shared" si="16"/>
        <v>6</v>
      </c>
      <c r="F61" s="24">
        <v>8</v>
      </c>
    </row>
    <row r="62" spans="4:6" x14ac:dyDescent="0.15">
      <c r="D62" s="23" t="s">
        <v>1974</v>
      </c>
      <c r="E62" s="24">
        <f>E54</f>
        <v>7</v>
      </c>
      <c r="F62" s="24">
        <v>9</v>
      </c>
    </row>
    <row r="63" spans="4:6" x14ac:dyDescent="0.15">
      <c r="D63" s="23" t="s">
        <v>1974</v>
      </c>
      <c r="E63" s="24">
        <f t="shared" si="16"/>
        <v>8</v>
      </c>
      <c r="F63" s="24">
        <v>10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1:H52"/>
  <sheetViews>
    <sheetView topLeftCell="A31" workbookViewId="0">
      <selection activeCell="J6" sqref="J6"/>
    </sheetView>
  </sheetViews>
  <sheetFormatPr defaultRowHeight="12.75" x14ac:dyDescent="0.2"/>
  <cols>
    <col min="1" max="16384" width="9" style="1"/>
  </cols>
  <sheetData>
    <row r="1" spans="2:8" x14ac:dyDescent="0.2">
      <c r="B1" s="1">
        <f>3*4</f>
        <v>12</v>
      </c>
    </row>
    <row r="2" spans="2:8" x14ac:dyDescent="0.2">
      <c r="B2" s="1" t="s">
        <v>2260</v>
      </c>
      <c r="C2" s="38" t="s">
        <v>2261</v>
      </c>
      <c r="D2" s="38" t="s">
        <v>2268</v>
      </c>
      <c r="E2" s="1" t="s">
        <v>2269</v>
      </c>
      <c r="F2" s="38" t="s">
        <v>2270</v>
      </c>
      <c r="G2" s="1" t="s">
        <v>2271</v>
      </c>
      <c r="H2" s="1" t="s">
        <v>2270</v>
      </c>
    </row>
    <row r="3" spans="2:8" x14ac:dyDescent="0.2">
      <c r="B3" s="1">
        <v>1</v>
      </c>
      <c r="C3" s="1">
        <v>1</v>
      </c>
    </row>
    <row r="4" spans="2:8" x14ac:dyDescent="0.2">
      <c r="B4" s="1">
        <v>2</v>
      </c>
      <c r="C4" s="1">
        <v>2</v>
      </c>
    </row>
    <row r="5" spans="2:8" x14ac:dyDescent="0.2">
      <c r="B5" s="1">
        <v>3</v>
      </c>
      <c r="C5" s="1">
        <v>3</v>
      </c>
    </row>
    <row r="6" spans="2:8" x14ac:dyDescent="0.2">
      <c r="B6" s="1">
        <v>4</v>
      </c>
      <c r="C6" s="1">
        <v>4</v>
      </c>
    </row>
    <row r="7" spans="2:8" x14ac:dyDescent="0.2">
      <c r="B7" s="1">
        <v>5</v>
      </c>
      <c r="C7" s="1">
        <v>5</v>
      </c>
    </row>
    <row r="8" spans="2:8" x14ac:dyDescent="0.2">
      <c r="B8" s="1">
        <v>6</v>
      </c>
      <c r="C8" s="1">
        <v>6</v>
      </c>
    </row>
    <row r="9" spans="2:8" x14ac:dyDescent="0.2">
      <c r="B9" s="1">
        <v>7</v>
      </c>
      <c r="C9" s="1">
        <v>7</v>
      </c>
    </row>
    <row r="10" spans="2:8" x14ac:dyDescent="0.2">
      <c r="B10" s="1">
        <v>8</v>
      </c>
      <c r="C10" s="1">
        <v>8</v>
      </c>
    </row>
    <row r="11" spans="2:8" x14ac:dyDescent="0.2">
      <c r="B11" s="1">
        <v>9</v>
      </c>
      <c r="C11" s="1">
        <v>9</v>
      </c>
    </row>
    <row r="12" spans="2:8" x14ac:dyDescent="0.2">
      <c r="B12" s="1">
        <v>10</v>
      </c>
      <c r="C12" s="1">
        <v>10</v>
      </c>
    </row>
    <row r="15" spans="2:8" x14ac:dyDescent="0.2">
      <c r="B15" s="38" t="s">
        <v>2262</v>
      </c>
      <c r="C15" s="38" t="s">
        <v>2264</v>
      </c>
      <c r="D15" s="38" t="s">
        <v>2272</v>
      </c>
      <c r="E15" s="1" t="s">
        <v>2273</v>
      </c>
      <c r="F15" s="1" t="s">
        <v>2270</v>
      </c>
      <c r="G15" s="1" t="s">
        <v>2274</v>
      </c>
      <c r="H15" s="1" t="s">
        <v>2270</v>
      </c>
    </row>
    <row r="16" spans="2:8" x14ac:dyDescent="0.2">
      <c r="B16" s="1">
        <v>1</v>
      </c>
      <c r="C16" s="1">
        <v>1</v>
      </c>
    </row>
    <row r="17" spans="2:8" x14ac:dyDescent="0.2">
      <c r="B17" s="1">
        <v>2</v>
      </c>
      <c r="C17" s="1">
        <v>2</v>
      </c>
    </row>
    <row r="18" spans="2:8" x14ac:dyDescent="0.2">
      <c r="B18" s="1">
        <v>3</v>
      </c>
      <c r="C18" s="1">
        <v>3</v>
      </c>
    </row>
    <row r="19" spans="2:8" x14ac:dyDescent="0.2">
      <c r="B19" s="1">
        <v>4</v>
      </c>
      <c r="C19" s="1">
        <v>4</v>
      </c>
    </row>
    <row r="20" spans="2:8" x14ac:dyDescent="0.2">
      <c r="B20" s="1">
        <v>5</v>
      </c>
      <c r="C20" s="1">
        <v>5</v>
      </c>
    </row>
    <row r="21" spans="2:8" x14ac:dyDescent="0.2">
      <c r="B21" s="1">
        <v>6</v>
      </c>
      <c r="C21" s="1">
        <v>6</v>
      </c>
    </row>
    <row r="22" spans="2:8" x14ac:dyDescent="0.2">
      <c r="B22" s="1">
        <v>7</v>
      </c>
      <c r="C22" s="1">
        <v>7</v>
      </c>
    </row>
    <row r="23" spans="2:8" x14ac:dyDescent="0.2">
      <c r="B23" s="1">
        <v>8</v>
      </c>
      <c r="C23" s="1">
        <v>8</v>
      </c>
    </row>
    <row r="24" spans="2:8" x14ac:dyDescent="0.2">
      <c r="B24" s="1">
        <v>9</v>
      </c>
      <c r="C24" s="1">
        <v>9</v>
      </c>
    </row>
    <row r="25" spans="2:8" x14ac:dyDescent="0.2">
      <c r="B25" s="1">
        <v>10</v>
      </c>
      <c r="C25" s="1">
        <v>9</v>
      </c>
    </row>
    <row r="29" spans="2:8" x14ac:dyDescent="0.2">
      <c r="B29" s="38" t="s">
        <v>2265</v>
      </c>
      <c r="C29" s="38" t="s">
        <v>2266</v>
      </c>
      <c r="D29" s="38" t="s">
        <v>2275</v>
      </c>
      <c r="E29" s="1" t="s">
        <v>2276</v>
      </c>
      <c r="F29" s="1" t="s">
        <v>2270</v>
      </c>
      <c r="G29" s="1" t="s">
        <v>2277</v>
      </c>
      <c r="H29" s="1" t="s">
        <v>2270</v>
      </c>
    </row>
    <row r="30" spans="2:8" x14ac:dyDescent="0.2">
      <c r="B30" s="1">
        <v>1</v>
      </c>
      <c r="C30" s="1">
        <v>1</v>
      </c>
    </row>
    <row r="31" spans="2:8" x14ac:dyDescent="0.2">
      <c r="B31" s="1">
        <v>2</v>
      </c>
      <c r="C31" s="1">
        <v>2</v>
      </c>
    </row>
    <row r="32" spans="2:8" x14ac:dyDescent="0.2">
      <c r="B32" s="1">
        <v>3</v>
      </c>
      <c r="C32" s="1">
        <v>3</v>
      </c>
    </row>
    <row r="33" spans="2:8" x14ac:dyDescent="0.2">
      <c r="B33" s="1">
        <v>4</v>
      </c>
      <c r="C33" s="1">
        <v>4</v>
      </c>
    </row>
    <row r="34" spans="2:8" x14ac:dyDescent="0.2">
      <c r="B34" s="1">
        <v>5</v>
      </c>
      <c r="C34" s="1">
        <v>5</v>
      </c>
    </row>
    <row r="35" spans="2:8" x14ac:dyDescent="0.2">
      <c r="B35" s="1">
        <v>6</v>
      </c>
      <c r="C35" s="1">
        <v>6</v>
      </c>
    </row>
    <row r="36" spans="2:8" x14ac:dyDescent="0.2">
      <c r="B36" s="1">
        <v>7</v>
      </c>
      <c r="C36" s="1">
        <v>7</v>
      </c>
    </row>
    <row r="37" spans="2:8" x14ac:dyDescent="0.2">
      <c r="B37" s="1">
        <v>8</v>
      </c>
      <c r="C37" s="1">
        <v>8</v>
      </c>
    </row>
    <row r="38" spans="2:8" x14ac:dyDescent="0.2">
      <c r="B38" s="1">
        <v>9</v>
      </c>
      <c r="C38" s="1">
        <v>9</v>
      </c>
    </row>
    <row r="39" spans="2:8" x14ac:dyDescent="0.2">
      <c r="B39" s="1">
        <v>10</v>
      </c>
      <c r="C39" s="1">
        <v>10</v>
      </c>
    </row>
    <row r="42" spans="2:8" x14ac:dyDescent="0.2">
      <c r="B42" s="38" t="s">
        <v>2267</v>
      </c>
      <c r="C42" s="38" t="s">
        <v>2263</v>
      </c>
      <c r="D42" s="38" t="s">
        <v>2278</v>
      </c>
      <c r="E42" s="1" t="s">
        <v>2279</v>
      </c>
      <c r="F42" s="1" t="s">
        <v>2270</v>
      </c>
      <c r="G42" s="38" t="s">
        <v>2280</v>
      </c>
      <c r="H42" s="1" t="s">
        <v>2270</v>
      </c>
    </row>
    <row r="43" spans="2:8" x14ac:dyDescent="0.2">
      <c r="B43" s="1">
        <v>1</v>
      </c>
      <c r="C43" s="1">
        <f>B43</f>
        <v>1</v>
      </c>
    </row>
    <row r="44" spans="2:8" x14ac:dyDescent="0.2">
      <c r="B44" s="1">
        <v>2</v>
      </c>
      <c r="C44" s="1">
        <f t="shared" ref="C44:C52" si="0">B44</f>
        <v>2</v>
      </c>
    </row>
    <row r="45" spans="2:8" x14ac:dyDescent="0.2">
      <c r="B45" s="1">
        <v>3</v>
      </c>
      <c r="C45" s="1">
        <f t="shared" si="0"/>
        <v>3</v>
      </c>
    </row>
    <row r="46" spans="2:8" x14ac:dyDescent="0.2">
      <c r="B46" s="1">
        <v>4</v>
      </c>
      <c r="C46" s="1">
        <f t="shared" si="0"/>
        <v>4</v>
      </c>
    </row>
    <row r="47" spans="2:8" x14ac:dyDescent="0.2">
      <c r="B47" s="1">
        <v>5</v>
      </c>
      <c r="C47" s="1">
        <f t="shared" si="0"/>
        <v>5</v>
      </c>
    </row>
    <row r="48" spans="2:8" x14ac:dyDescent="0.2">
      <c r="B48" s="1">
        <v>6</v>
      </c>
      <c r="C48" s="1">
        <f t="shared" si="0"/>
        <v>6</v>
      </c>
    </row>
    <row r="49" spans="2:3" x14ac:dyDescent="0.2">
      <c r="B49" s="1">
        <v>7</v>
      </c>
      <c r="C49" s="1">
        <f t="shared" si="0"/>
        <v>7</v>
      </c>
    </row>
    <row r="50" spans="2:3" x14ac:dyDescent="0.2">
      <c r="B50" s="1">
        <v>8</v>
      </c>
      <c r="C50" s="1">
        <f t="shared" si="0"/>
        <v>8</v>
      </c>
    </row>
    <row r="51" spans="2:3" x14ac:dyDescent="0.2">
      <c r="B51" s="1">
        <v>9</v>
      </c>
      <c r="C51" s="1">
        <f t="shared" si="0"/>
        <v>9</v>
      </c>
    </row>
    <row r="52" spans="2:3" x14ac:dyDescent="0.2">
      <c r="B52" s="1">
        <v>10</v>
      </c>
      <c r="C52" s="1">
        <f t="shared" si="0"/>
        <v>10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AK994"/>
  <sheetViews>
    <sheetView topLeftCell="E1" workbookViewId="0">
      <pane ySplit="2" topLeftCell="A566" activePane="bottomLeft" state="frozen"/>
      <selection pane="bottomLeft" activeCell="I586" sqref="I586"/>
    </sheetView>
  </sheetViews>
  <sheetFormatPr defaultRowHeight="12.75" x14ac:dyDescent="0.15"/>
  <cols>
    <col min="1" max="16384" width="9" style="17"/>
  </cols>
  <sheetData>
    <row r="2" spans="2:37" x14ac:dyDescent="0.15">
      <c r="B2" s="97" t="s">
        <v>1785</v>
      </c>
      <c r="C2" s="98" t="s">
        <v>1767</v>
      </c>
      <c r="D2" s="98" t="s">
        <v>1775</v>
      </c>
      <c r="E2" s="98" t="s">
        <v>1652</v>
      </c>
      <c r="F2" s="98" t="s">
        <v>719</v>
      </c>
      <c r="G2" s="98" t="s">
        <v>1768</v>
      </c>
      <c r="H2" s="98" t="s">
        <v>1769</v>
      </c>
      <c r="I2" s="98" t="s">
        <v>1770</v>
      </c>
      <c r="J2" s="98" t="s">
        <v>1898</v>
      </c>
      <c r="K2" s="98" t="s">
        <v>1899</v>
      </c>
      <c r="L2" s="98" t="s">
        <v>1801</v>
      </c>
      <c r="M2" s="98" t="s">
        <v>1900</v>
      </c>
      <c r="N2" s="98" t="s">
        <v>1771</v>
      </c>
      <c r="O2" s="98" t="s">
        <v>110</v>
      </c>
      <c r="P2" s="98" t="s">
        <v>1772</v>
      </c>
      <c r="Q2" s="98" t="s">
        <v>1901</v>
      </c>
      <c r="R2" s="98" t="s">
        <v>1902</v>
      </c>
      <c r="S2" s="98" t="s">
        <v>1903</v>
      </c>
      <c r="T2" s="98" t="s">
        <v>1773</v>
      </c>
      <c r="U2" s="98" t="s">
        <v>1774</v>
      </c>
      <c r="V2" s="98" t="s">
        <v>1904</v>
      </c>
      <c r="W2" s="98" t="s">
        <v>1905</v>
      </c>
      <c r="X2" s="98" t="s">
        <v>1906</v>
      </c>
      <c r="Y2" s="98" t="s">
        <v>1907</v>
      </c>
      <c r="Z2" s="98" t="s">
        <v>1908</v>
      </c>
      <c r="AA2" s="98" t="s">
        <v>1909</v>
      </c>
      <c r="AB2" s="98" t="s">
        <v>1802</v>
      </c>
      <c r="AC2" s="119"/>
      <c r="AD2" s="17" t="s">
        <v>1871</v>
      </c>
      <c r="AE2" s="70" t="s">
        <v>1875</v>
      </c>
      <c r="AF2" s="17" t="s">
        <v>1872</v>
      </c>
      <c r="AG2" s="70" t="s">
        <v>1876</v>
      </c>
      <c r="AH2" s="17" t="s">
        <v>1873</v>
      </c>
      <c r="AI2" s="70" t="s">
        <v>1876</v>
      </c>
      <c r="AJ2" s="17" t="s">
        <v>1874</v>
      </c>
      <c r="AK2" s="70" t="s">
        <v>1876</v>
      </c>
    </row>
    <row r="3" spans="2:37" x14ac:dyDescent="0.15">
      <c r="B3" s="24">
        <v>1</v>
      </c>
      <c r="C3" s="24" t="str">
        <f>"武器"&amp;B3</f>
        <v>武器1</v>
      </c>
      <c r="D3" s="24" t="s">
        <v>1779</v>
      </c>
      <c r="E3" s="99" t="s">
        <v>123</v>
      </c>
      <c r="F3" s="100" t="s">
        <v>1782</v>
      </c>
      <c r="G3" s="23" t="s">
        <v>1781</v>
      </c>
      <c r="H3" s="24">
        <v>1</v>
      </c>
      <c r="I3" s="24">
        <f t="shared" ref="I3:I66" si="0">ROUND(VLOOKUP(F3,professionGrow,4,FALSE)*(1+VLOOKUP(G3,professionGrowP,4,FALSE))*H3*10*VLOOKUP(D3,eq_qulity,4,FALSE)*(1+VLOOKUP($G3,equ_change,4,FALSE)),0)</f>
        <v>21</v>
      </c>
      <c r="J3" s="24">
        <f t="shared" ref="J3:J66" si="1">ROUND(VLOOKUP($F3,professionGrow,血量,FALSE)*(1+VLOOKUP($G3,professionGrowP,血量,FALSE))*$H3*10*VLOOKUP($D3,eq_qulity,5,FALSE)*(1+VLOOKUP($G3,equ_change,血量,FALSE)),0)</f>
        <v>11</v>
      </c>
      <c r="K3" s="24">
        <f t="shared" ref="K3:K66" si="2">ROUND(VLOOKUP($F3,professionGrow,魔法值,FALSE)*(1+VLOOKUP($G3,professionGrowP,魔法值,FALSE))*$H3*10*VLOOKUP($D3,eq_qulity,5,FALSE)*(1+VLOOKUP($G3,equ_change,魔法值,FALSE)),0)</f>
        <v>3</v>
      </c>
      <c r="L3" s="24">
        <f t="shared" ref="L3:L66" si="3">ROUND(VLOOKUP($F3,professionGrow,力量,FALSE)*(1+VLOOKUP($G3,professionGrowP,力量,FALSE))*$H3*10*VLOOKUP($D3,eq_qulity,5,FALSE)*(1+VLOOKUP(G3,equ_change,力量,FALSE)),0)</f>
        <v>6</v>
      </c>
      <c r="M3" s="24">
        <f t="shared" ref="M3:M66" si="4">ROUND(VLOOKUP($F3,professionGrow,防御力,FALSE)*(1+VLOOKUP($G3,professionGrowP,防御力,FALSE))*$H3*10*VLOOKUP($D3,eq_qulity,5,FALSE)*(1+VLOOKUP($G3,equ_change,防御力,FALSE)),0)</f>
        <v>7</v>
      </c>
      <c r="N3" s="24">
        <f t="shared" ref="N3:N66" si="5">ROUND(VLOOKUP($F3,professionGrow,魔攻,FALSE)*(1+VLOOKUP($G3,professionGrowP,魔攻,FALSE))*$H3*10*VLOOKUP($D3,eq_qulity,5,FALSE)*(1+VLOOKUP(G3,equ_change,魔攻,FALSE)),0)</f>
        <v>1</v>
      </c>
      <c r="O3" s="24">
        <f t="shared" ref="O3:O66" si="6">ROUND(VLOOKUP($F3,professionGrow,敏捷,FALSE)*(1+VLOOKUP($G3,professionGrowP,敏捷,FALSE))*$H3*10*VLOOKUP($D3,eq_qulity,5,FALSE)*(1+VLOOKUP(G3,equ_change,敏捷,FALSE)),0)</f>
        <v>3</v>
      </c>
      <c r="P3" s="24">
        <f t="shared" ref="P3:P66" si="7">ROUND(VLOOKUP($F3,professionGrow,幸运,FALSE)*(1+VLOOKUP($G3,professionGrowP,幸运,FALSE))*$H3*10*VLOOKUP($D3,eq_qulity,5,FALSE)*(1+VLOOKUP(G3,equ_change,幸运,FALSE)),0)</f>
        <v>3</v>
      </c>
      <c r="Q3" s="122">
        <f>(P3/2)%</f>
        <v>1.4999999999999999E-2</v>
      </c>
      <c r="R3" s="122">
        <f>(O3/4)%</f>
        <v>7.4999999999999997E-3</v>
      </c>
      <c r="S3" s="122">
        <f>(P3/6)%</f>
        <v>5.0000000000000001E-3</v>
      </c>
      <c r="T3" s="23" t="s">
        <v>1748</v>
      </c>
      <c r="U3" s="24">
        <f>ROUND(VLOOKUP($F3,professionGrow,MATCH(T3,professionGrowPName,0),FALSE)*(1+VLOOKUP($G3,professionGrowP,MATCH(T3,professionGrowPName,0),FALSE))*$H3*10*VLOOKUP($D3,eq_qulity,5,FALSE),0)</f>
        <v>4</v>
      </c>
      <c r="V3" s="24">
        <f t="shared" ref="V3:AA12" si="8">ROUND(VLOOKUP($F3,professionGrow,MATCH(V$2,professionGrowPName,0),FALSE)*(1+VLOOKUP($G3,professionGrowP,MATCH(V$2,professionGrowPName,0),FALSE))*$H3*10*VLOOKUP($D3,eq_qulity,5,FALSE),0)</f>
        <v>3</v>
      </c>
      <c r="W3" s="24">
        <f t="shared" si="8"/>
        <v>4</v>
      </c>
      <c r="X3" s="24">
        <f t="shared" si="8"/>
        <v>2</v>
      </c>
      <c r="Y3" s="24">
        <f t="shared" si="8"/>
        <v>4</v>
      </c>
      <c r="Z3" s="24">
        <f t="shared" si="8"/>
        <v>3</v>
      </c>
      <c r="AA3" s="24">
        <f t="shared" si="8"/>
        <v>8</v>
      </c>
      <c r="AB3" s="123">
        <f>IF(U3=0,0,IF((SUM(I3:P3)/15)&lt;8,8%,(SUM(I3:P3)/15)%))</f>
        <v>0.08</v>
      </c>
      <c r="AC3" s="22">
        <f>SUM(I3:AB3)</f>
        <v>83.107500000000002</v>
      </c>
    </row>
    <row r="4" spans="2:37" x14ac:dyDescent="0.15">
      <c r="B4" s="24">
        <v>2</v>
      </c>
      <c r="C4" s="24" t="str">
        <f t="shared" ref="C4:C67" si="9">"武器"&amp;B4</f>
        <v>武器2</v>
      </c>
      <c r="D4" s="24" t="s">
        <v>1779</v>
      </c>
      <c r="E4" s="99" t="s">
        <v>123</v>
      </c>
      <c r="F4" s="100" t="s">
        <v>1782</v>
      </c>
      <c r="G4" s="23" t="s">
        <v>1781</v>
      </c>
      <c r="H4" s="24">
        <v>2</v>
      </c>
      <c r="I4" s="24">
        <f t="shared" si="0"/>
        <v>41</v>
      </c>
      <c r="J4" s="24">
        <f t="shared" si="1"/>
        <v>23</v>
      </c>
      <c r="K4" s="24">
        <f t="shared" si="2"/>
        <v>5</v>
      </c>
      <c r="L4" s="24">
        <f t="shared" si="3"/>
        <v>13</v>
      </c>
      <c r="M4" s="24">
        <f t="shared" si="4"/>
        <v>14</v>
      </c>
      <c r="N4" s="24">
        <f t="shared" si="5"/>
        <v>2</v>
      </c>
      <c r="O4" s="24">
        <f t="shared" si="6"/>
        <v>6</v>
      </c>
      <c r="P4" s="24">
        <f t="shared" si="7"/>
        <v>6</v>
      </c>
      <c r="Q4" s="122">
        <f t="shared" ref="Q4:Q67" si="10">(P4/2)%</f>
        <v>0.03</v>
      </c>
      <c r="R4" s="122">
        <f t="shared" ref="R4:R67" si="11">(O4/4)%</f>
        <v>1.4999999999999999E-2</v>
      </c>
      <c r="S4" s="122">
        <f t="shared" ref="S4:S67" si="12">(P4/6)%</f>
        <v>0.01</v>
      </c>
      <c r="T4" s="23" t="s">
        <v>1748</v>
      </c>
      <c r="U4" s="24">
        <f t="shared" ref="U4:U66" si="13">ROUND(VLOOKUP($F4,professionGrow,MATCH(T4,professionGrowPName,0),FALSE)*(1+VLOOKUP($G4,professionGrowP,MATCH(T4,professionGrowPName,0),FALSE))*$H4*10*VLOOKUP($D4,eq_qulity,5,FALSE),0)</f>
        <v>7</v>
      </c>
      <c r="V4" s="24">
        <f t="shared" si="8"/>
        <v>6</v>
      </c>
      <c r="W4" s="24">
        <f t="shared" si="8"/>
        <v>7</v>
      </c>
      <c r="X4" s="24">
        <f t="shared" si="8"/>
        <v>4</v>
      </c>
      <c r="Y4" s="24">
        <f t="shared" si="8"/>
        <v>7</v>
      </c>
      <c r="Z4" s="24">
        <f t="shared" si="8"/>
        <v>6</v>
      </c>
      <c r="AA4" s="24">
        <f t="shared" si="8"/>
        <v>16</v>
      </c>
      <c r="AB4" s="123">
        <f t="shared" ref="AB4:AB67" si="14">IF(U4=0,0,IF((SUM(I4:P4)/15)&lt;8,8%,(SUM(I4:P4)/15)%))</f>
        <v>0.08</v>
      </c>
      <c r="AC4" s="22">
        <f t="shared" ref="AC4:AC67" si="15">SUM(I4:AB4)</f>
        <v>163.13500000000002</v>
      </c>
      <c r="AD4" s="70"/>
      <c r="AE4" s="70"/>
    </row>
    <row r="5" spans="2:37" x14ac:dyDescent="0.15">
      <c r="B5" s="24">
        <v>3</v>
      </c>
      <c r="C5" s="24" t="str">
        <f t="shared" si="9"/>
        <v>武器3</v>
      </c>
      <c r="D5" s="24" t="s">
        <v>1779</v>
      </c>
      <c r="E5" s="99" t="s">
        <v>123</v>
      </c>
      <c r="F5" s="100" t="s">
        <v>1782</v>
      </c>
      <c r="G5" s="23" t="s">
        <v>1781</v>
      </c>
      <c r="H5" s="24">
        <v>3</v>
      </c>
      <c r="I5" s="24">
        <f t="shared" si="0"/>
        <v>62</v>
      </c>
      <c r="J5" s="24">
        <f t="shared" si="1"/>
        <v>34</v>
      </c>
      <c r="K5" s="24">
        <f t="shared" si="2"/>
        <v>8</v>
      </c>
      <c r="L5" s="24">
        <f t="shared" si="3"/>
        <v>19</v>
      </c>
      <c r="M5" s="24">
        <f t="shared" si="4"/>
        <v>21</v>
      </c>
      <c r="N5" s="24">
        <f t="shared" si="5"/>
        <v>3</v>
      </c>
      <c r="O5" s="24">
        <f t="shared" si="6"/>
        <v>9</v>
      </c>
      <c r="P5" s="24">
        <f t="shared" si="7"/>
        <v>10</v>
      </c>
      <c r="Q5" s="122">
        <f t="shared" si="10"/>
        <v>0.05</v>
      </c>
      <c r="R5" s="122">
        <f t="shared" si="11"/>
        <v>2.2499999999999999E-2</v>
      </c>
      <c r="S5" s="122">
        <f t="shared" si="12"/>
        <v>1.6666666666666666E-2</v>
      </c>
      <c r="T5" s="23" t="s">
        <v>1748</v>
      </c>
      <c r="U5" s="24">
        <f t="shared" si="13"/>
        <v>11</v>
      </c>
      <c r="V5" s="24">
        <f t="shared" si="8"/>
        <v>10</v>
      </c>
      <c r="W5" s="24">
        <f t="shared" si="8"/>
        <v>11</v>
      </c>
      <c r="X5" s="24">
        <f t="shared" si="8"/>
        <v>7</v>
      </c>
      <c r="Y5" s="24">
        <f t="shared" si="8"/>
        <v>11</v>
      </c>
      <c r="Z5" s="24">
        <f t="shared" si="8"/>
        <v>10</v>
      </c>
      <c r="AA5" s="24">
        <f t="shared" si="8"/>
        <v>24</v>
      </c>
      <c r="AB5" s="123">
        <f t="shared" si="14"/>
        <v>0.11066666666666666</v>
      </c>
      <c r="AC5" s="22">
        <f t="shared" si="15"/>
        <v>250.19983333333337</v>
      </c>
    </row>
    <row r="6" spans="2:37" x14ac:dyDescent="0.15">
      <c r="B6" s="24">
        <v>4</v>
      </c>
      <c r="C6" s="24" t="str">
        <f t="shared" si="9"/>
        <v>武器4</v>
      </c>
      <c r="D6" s="24" t="s">
        <v>1779</v>
      </c>
      <c r="E6" s="99" t="s">
        <v>123</v>
      </c>
      <c r="F6" s="100" t="s">
        <v>1782</v>
      </c>
      <c r="G6" s="23" t="s">
        <v>1781</v>
      </c>
      <c r="H6" s="24">
        <v>4</v>
      </c>
      <c r="I6" s="24">
        <f t="shared" si="0"/>
        <v>82</v>
      </c>
      <c r="J6" s="24">
        <f t="shared" si="1"/>
        <v>46</v>
      </c>
      <c r="K6" s="24">
        <f t="shared" si="2"/>
        <v>10</v>
      </c>
      <c r="L6" s="24">
        <f t="shared" si="3"/>
        <v>25</v>
      </c>
      <c r="M6" s="24">
        <f t="shared" si="4"/>
        <v>28</v>
      </c>
      <c r="N6" s="24">
        <f t="shared" si="5"/>
        <v>4</v>
      </c>
      <c r="O6" s="24">
        <f t="shared" si="6"/>
        <v>12</v>
      </c>
      <c r="P6" s="24">
        <f t="shared" si="7"/>
        <v>13</v>
      </c>
      <c r="Q6" s="122">
        <f t="shared" si="10"/>
        <v>6.5000000000000002E-2</v>
      </c>
      <c r="R6" s="122">
        <f t="shared" si="11"/>
        <v>0.03</v>
      </c>
      <c r="S6" s="122">
        <f t="shared" si="12"/>
        <v>2.1666666666666664E-2</v>
      </c>
      <c r="T6" s="23" t="s">
        <v>1748</v>
      </c>
      <c r="U6" s="24">
        <f t="shared" si="13"/>
        <v>15</v>
      </c>
      <c r="V6" s="24">
        <f t="shared" si="8"/>
        <v>13</v>
      </c>
      <c r="W6" s="24">
        <f t="shared" si="8"/>
        <v>15</v>
      </c>
      <c r="X6" s="24">
        <f t="shared" si="8"/>
        <v>9</v>
      </c>
      <c r="Y6" s="24">
        <f t="shared" si="8"/>
        <v>15</v>
      </c>
      <c r="Z6" s="24">
        <f t="shared" si="8"/>
        <v>13</v>
      </c>
      <c r="AA6" s="24">
        <f t="shared" si="8"/>
        <v>32</v>
      </c>
      <c r="AB6" s="123">
        <f t="shared" si="14"/>
        <v>0.14666666666666667</v>
      </c>
      <c r="AC6" s="22">
        <f t="shared" si="15"/>
        <v>332.26333333333332</v>
      </c>
    </row>
    <row r="7" spans="2:37" x14ac:dyDescent="0.15">
      <c r="B7" s="24">
        <v>5</v>
      </c>
      <c r="C7" s="24" t="str">
        <f t="shared" si="9"/>
        <v>武器5</v>
      </c>
      <c r="D7" s="24" t="s">
        <v>1779</v>
      </c>
      <c r="E7" s="99" t="s">
        <v>123</v>
      </c>
      <c r="F7" s="100" t="s">
        <v>1782</v>
      </c>
      <c r="G7" s="23" t="s">
        <v>1781</v>
      </c>
      <c r="H7" s="24">
        <v>5</v>
      </c>
      <c r="I7" s="24">
        <f t="shared" si="0"/>
        <v>103</v>
      </c>
      <c r="J7" s="24">
        <f t="shared" si="1"/>
        <v>57</v>
      </c>
      <c r="K7" s="24">
        <f t="shared" si="2"/>
        <v>13</v>
      </c>
      <c r="L7" s="24">
        <f t="shared" si="3"/>
        <v>32</v>
      </c>
      <c r="M7" s="24">
        <f t="shared" si="4"/>
        <v>35</v>
      </c>
      <c r="N7" s="24">
        <f t="shared" si="5"/>
        <v>4</v>
      </c>
      <c r="O7" s="24">
        <f t="shared" si="6"/>
        <v>16</v>
      </c>
      <c r="P7" s="24">
        <f t="shared" si="7"/>
        <v>16</v>
      </c>
      <c r="Q7" s="122">
        <f t="shared" si="10"/>
        <v>0.08</v>
      </c>
      <c r="R7" s="122">
        <f t="shared" si="11"/>
        <v>0.04</v>
      </c>
      <c r="S7" s="122">
        <f t="shared" si="12"/>
        <v>2.6666666666666665E-2</v>
      </c>
      <c r="T7" s="23" t="s">
        <v>1748</v>
      </c>
      <c r="U7" s="24">
        <f t="shared" si="13"/>
        <v>18</v>
      </c>
      <c r="V7" s="24">
        <f t="shared" si="8"/>
        <v>16</v>
      </c>
      <c r="W7" s="24">
        <f t="shared" si="8"/>
        <v>18</v>
      </c>
      <c r="X7" s="24">
        <f t="shared" si="8"/>
        <v>11</v>
      </c>
      <c r="Y7" s="24">
        <f t="shared" si="8"/>
        <v>18</v>
      </c>
      <c r="Z7" s="24">
        <f t="shared" si="8"/>
        <v>16</v>
      </c>
      <c r="AA7" s="24">
        <f t="shared" si="8"/>
        <v>40</v>
      </c>
      <c r="AB7" s="123">
        <f t="shared" si="14"/>
        <v>0.184</v>
      </c>
      <c r="AC7" s="22">
        <f t="shared" si="15"/>
        <v>413.33066666666667</v>
      </c>
    </row>
    <row r="8" spans="2:37" x14ac:dyDescent="0.15">
      <c r="B8" s="24">
        <v>6</v>
      </c>
      <c r="C8" s="24" t="str">
        <f t="shared" si="9"/>
        <v>武器6</v>
      </c>
      <c r="D8" s="24" t="s">
        <v>1779</v>
      </c>
      <c r="E8" s="99" t="s">
        <v>123</v>
      </c>
      <c r="F8" s="100" t="s">
        <v>1782</v>
      </c>
      <c r="G8" s="23" t="s">
        <v>1781</v>
      </c>
      <c r="H8" s="24">
        <v>6</v>
      </c>
      <c r="I8" s="24">
        <f t="shared" si="0"/>
        <v>124</v>
      </c>
      <c r="J8" s="24">
        <f t="shared" si="1"/>
        <v>69</v>
      </c>
      <c r="K8" s="24">
        <f t="shared" si="2"/>
        <v>15</v>
      </c>
      <c r="L8" s="24">
        <f t="shared" si="3"/>
        <v>38</v>
      </c>
      <c r="M8" s="24">
        <f t="shared" si="4"/>
        <v>42</v>
      </c>
      <c r="N8" s="24">
        <f t="shared" si="5"/>
        <v>5</v>
      </c>
      <c r="O8" s="24">
        <f t="shared" si="6"/>
        <v>19</v>
      </c>
      <c r="P8" s="24">
        <f t="shared" si="7"/>
        <v>19</v>
      </c>
      <c r="Q8" s="122">
        <f t="shared" si="10"/>
        <v>9.5000000000000001E-2</v>
      </c>
      <c r="R8" s="122">
        <f t="shared" si="11"/>
        <v>4.7500000000000001E-2</v>
      </c>
      <c r="S8" s="122">
        <f t="shared" si="12"/>
        <v>3.1666666666666662E-2</v>
      </c>
      <c r="T8" s="23" t="s">
        <v>1748</v>
      </c>
      <c r="U8" s="24">
        <f t="shared" si="13"/>
        <v>22</v>
      </c>
      <c r="V8" s="24">
        <f t="shared" si="8"/>
        <v>19</v>
      </c>
      <c r="W8" s="24">
        <f t="shared" si="8"/>
        <v>22</v>
      </c>
      <c r="X8" s="24">
        <f t="shared" si="8"/>
        <v>13</v>
      </c>
      <c r="Y8" s="24">
        <f t="shared" si="8"/>
        <v>22</v>
      </c>
      <c r="Z8" s="24">
        <f t="shared" si="8"/>
        <v>19</v>
      </c>
      <c r="AA8" s="24">
        <f t="shared" si="8"/>
        <v>48</v>
      </c>
      <c r="AB8" s="123">
        <f t="shared" si="14"/>
        <v>0.22066666666666668</v>
      </c>
      <c r="AC8" s="22">
        <f t="shared" si="15"/>
        <v>496.39483333333339</v>
      </c>
    </row>
    <row r="9" spans="2:37" x14ac:dyDescent="0.15">
      <c r="B9" s="24">
        <v>7</v>
      </c>
      <c r="C9" s="24" t="str">
        <f t="shared" si="9"/>
        <v>武器7</v>
      </c>
      <c r="D9" s="24" t="s">
        <v>1779</v>
      </c>
      <c r="E9" s="99" t="s">
        <v>123</v>
      </c>
      <c r="F9" s="100" t="s">
        <v>1782</v>
      </c>
      <c r="G9" s="23" t="s">
        <v>1781</v>
      </c>
      <c r="H9" s="24">
        <v>7</v>
      </c>
      <c r="I9" s="24">
        <f t="shared" si="0"/>
        <v>144</v>
      </c>
      <c r="J9" s="24">
        <f t="shared" si="1"/>
        <v>80</v>
      </c>
      <c r="K9" s="24">
        <f t="shared" si="2"/>
        <v>18</v>
      </c>
      <c r="L9" s="24">
        <f t="shared" si="3"/>
        <v>44</v>
      </c>
      <c r="M9" s="24">
        <f t="shared" si="4"/>
        <v>49</v>
      </c>
      <c r="N9" s="24">
        <f t="shared" si="5"/>
        <v>6</v>
      </c>
      <c r="O9" s="24">
        <f t="shared" si="6"/>
        <v>22</v>
      </c>
      <c r="P9" s="24">
        <f t="shared" si="7"/>
        <v>22</v>
      </c>
      <c r="Q9" s="122">
        <f t="shared" si="10"/>
        <v>0.11</v>
      </c>
      <c r="R9" s="122">
        <f t="shared" si="11"/>
        <v>5.5E-2</v>
      </c>
      <c r="S9" s="122">
        <f t="shared" si="12"/>
        <v>3.6666666666666667E-2</v>
      </c>
      <c r="T9" s="23" t="s">
        <v>1748</v>
      </c>
      <c r="U9" s="24">
        <f t="shared" si="13"/>
        <v>26</v>
      </c>
      <c r="V9" s="24">
        <f t="shared" si="8"/>
        <v>22</v>
      </c>
      <c r="W9" s="24">
        <f t="shared" si="8"/>
        <v>26</v>
      </c>
      <c r="X9" s="24">
        <f t="shared" si="8"/>
        <v>16</v>
      </c>
      <c r="Y9" s="24">
        <f t="shared" si="8"/>
        <v>26</v>
      </c>
      <c r="Z9" s="24">
        <f t="shared" si="8"/>
        <v>22</v>
      </c>
      <c r="AA9" s="24">
        <f t="shared" si="8"/>
        <v>56</v>
      </c>
      <c r="AB9" s="123">
        <f t="shared" si="14"/>
        <v>0.25666666666666665</v>
      </c>
      <c r="AC9" s="22">
        <f t="shared" si="15"/>
        <v>579.45833333333337</v>
      </c>
    </row>
    <row r="10" spans="2:37" x14ac:dyDescent="0.15">
      <c r="B10" s="24">
        <v>8</v>
      </c>
      <c r="C10" s="24" t="str">
        <f t="shared" si="9"/>
        <v>武器8</v>
      </c>
      <c r="D10" s="24" t="s">
        <v>1779</v>
      </c>
      <c r="E10" s="99" t="s">
        <v>123</v>
      </c>
      <c r="F10" s="100" t="s">
        <v>1782</v>
      </c>
      <c r="G10" s="23" t="s">
        <v>1781</v>
      </c>
      <c r="H10" s="24">
        <v>8</v>
      </c>
      <c r="I10" s="24">
        <f t="shared" si="0"/>
        <v>165</v>
      </c>
      <c r="J10" s="24">
        <f t="shared" si="1"/>
        <v>92</v>
      </c>
      <c r="K10" s="24">
        <f t="shared" si="2"/>
        <v>20</v>
      </c>
      <c r="L10" s="24">
        <f t="shared" si="3"/>
        <v>51</v>
      </c>
      <c r="M10" s="24">
        <f t="shared" si="4"/>
        <v>56</v>
      </c>
      <c r="N10" s="24">
        <f t="shared" si="5"/>
        <v>7</v>
      </c>
      <c r="O10" s="24">
        <f t="shared" si="6"/>
        <v>25</v>
      </c>
      <c r="P10" s="24">
        <f t="shared" si="7"/>
        <v>26</v>
      </c>
      <c r="Q10" s="122">
        <f t="shared" si="10"/>
        <v>0.13</v>
      </c>
      <c r="R10" s="122">
        <f t="shared" si="11"/>
        <v>6.25E-2</v>
      </c>
      <c r="S10" s="122">
        <f t="shared" si="12"/>
        <v>4.3333333333333328E-2</v>
      </c>
      <c r="T10" s="23" t="s">
        <v>1748</v>
      </c>
      <c r="U10" s="24">
        <f t="shared" si="13"/>
        <v>29</v>
      </c>
      <c r="V10" s="24">
        <f t="shared" si="8"/>
        <v>26</v>
      </c>
      <c r="W10" s="24">
        <f t="shared" si="8"/>
        <v>29</v>
      </c>
      <c r="X10" s="24">
        <f t="shared" si="8"/>
        <v>18</v>
      </c>
      <c r="Y10" s="24">
        <f t="shared" si="8"/>
        <v>29</v>
      </c>
      <c r="Z10" s="24">
        <f t="shared" si="8"/>
        <v>26</v>
      </c>
      <c r="AA10" s="24">
        <f t="shared" si="8"/>
        <v>64</v>
      </c>
      <c r="AB10" s="123">
        <f t="shared" si="14"/>
        <v>0.29466666666666663</v>
      </c>
      <c r="AC10" s="22">
        <f t="shared" si="15"/>
        <v>663.53050000000007</v>
      </c>
    </row>
    <row r="11" spans="2:37" x14ac:dyDescent="0.15">
      <c r="B11" s="24">
        <v>9</v>
      </c>
      <c r="C11" s="24" t="str">
        <f t="shared" si="9"/>
        <v>武器9</v>
      </c>
      <c r="D11" s="24" t="s">
        <v>1780</v>
      </c>
      <c r="E11" s="99" t="s">
        <v>123</v>
      </c>
      <c r="F11" s="100" t="s">
        <v>1782</v>
      </c>
      <c r="G11" s="23" t="s">
        <v>1781</v>
      </c>
      <c r="H11" s="24">
        <f>H3</f>
        <v>1</v>
      </c>
      <c r="I11" s="24">
        <f t="shared" si="0"/>
        <v>18</v>
      </c>
      <c r="J11" s="24">
        <f t="shared" si="1"/>
        <v>9</v>
      </c>
      <c r="K11" s="24">
        <f t="shared" si="2"/>
        <v>2</v>
      </c>
      <c r="L11" s="24">
        <f t="shared" si="3"/>
        <v>5</v>
      </c>
      <c r="M11" s="24">
        <f t="shared" si="4"/>
        <v>5</v>
      </c>
      <c r="N11" s="24">
        <f t="shared" si="5"/>
        <v>1</v>
      </c>
      <c r="O11" s="24">
        <f t="shared" si="6"/>
        <v>2</v>
      </c>
      <c r="P11" s="24">
        <f t="shared" si="7"/>
        <v>2</v>
      </c>
      <c r="Q11" s="122">
        <f t="shared" si="10"/>
        <v>0.01</v>
      </c>
      <c r="R11" s="122">
        <f t="shared" si="11"/>
        <v>5.0000000000000001E-3</v>
      </c>
      <c r="S11" s="122">
        <f t="shared" si="12"/>
        <v>3.3333333333333331E-3</v>
      </c>
      <c r="T11" s="23" t="s">
        <v>1748</v>
      </c>
      <c r="U11" s="24">
        <f t="shared" si="13"/>
        <v>3</v>
      </c>
      <c r="V11" s="24">
        <f t="shared" si="8"/>
        <v>2</v>
      </c>
      <c r="W11" s="24">
        <f t="shared" si="8"/>
        <v>3</v>
      </c>
      <c r="X11" s="24">
        <f t="shared" si="8"/>
        <v>2</v>
      </c>
      <c r="Y11" s="24">
        <f t="shared" si="8"/>
        <v>3</v>
      </c>
      <c r="Z11" s="24">
        <f t="shared" si="8"/>
        <v>2</v>
      </c>
      <c r="AA11" s="24">
        <f t="shared" si="8"/>
        <v>6</v>
      </c>
      <c r="AB11" s="123">
        <f t="shared" si="14"/>
        <v>0.08</v>
      </c>
      <c r="AC11" s="22">
        <f t="shared" si="15"/>
        <v>65.098333333333329</v>
      </c>
    </row>
    <row r="12" spans="2:37" x14ac:dyDescent="0.15">
      <c r="B12" s="24">
        <v>10</v>
      </c>
      <c r="C12" s="24" t="str">
        <f t="shared" si="9"/>
        <v>武器10</v>
      </c>
      <c r="D12" s="24" t="s">
        <v>1780</v>
      </c>
      <c r="E12" s="99" t="s">
        <v>123</v>
      </c>
      <c r="F12" s="100" t="s">
        <v>1782</v>
      </c>
      <c r="G12" s="23" t="s">
        <v>1781</v>
      </c>
      <c r="H12" s="24">
        <f t="shared" ref="H12:H75" si="16">H4</f>
        <v>2</v>
      </c>
      <c r="I12" s="24">
        <f t="shared" si="0"/>
        <v>36</v>
      </c>
      <c r="J12" s="24">
        <f t="shared" si="1"/>
        <v>17</v>
      </c>
      <c r="K12" s="24">
        <f t="shared" si="2"/>
        <v>4</v>
      </c>
      <c r="L12" s="24">
        <f t="shared" si="3"/>
        <v>10</v>
      </c>
      <c r="M12" s="24">
        <f t="shared" si="4"/>
        <v>11</v>
      </c>
      <c r="N12" s="24">
        <f t="shared" si="5"/>
        <v>1</v>
      </c>
      <c r="O12" s="24">
        <f t="shared" si="6"/>
        <v>5</v>
      </c>
      <c r="P12" s="24">
        <f t="shared" si="7"/>
        <v>5</v>
      </c>
      <c r="Q12" s="122">
        <f t="shared" si="10"/>
        <v>2.5000000000000001E-2</v>
      </c>
      <c r="R12" s="122">
        <f t="shared" si="11"/>
        <v>1.2500000000000001E-2</v>
      </c>
      <c r="S12" s="122">
        <f t="shared" si="12"/>
        <v>8.3333333333333332E-3</v>
      </c>
      <c r="T12" s="23" t="s">
        <v>1748</v>
      </c>
      <c r="U12" s="24">
        <f t="shared" si="13"/>
        <v>6</v>
      </c>
      <c r="V12" s="24">
        <f t="shared" si="8"/>
        <v>5</v>
      </c>
      <c r="W12" s="24">
        <f t="shared" si="8"/>
        <v>6</v>
      </c>
      <c r="X12" s="24">
        <f t="shared" si="8"/>
        <v>3</v>
      </c>
      <c r="Y12" s="24">
        <f t="shared" si="8"/>
        <v>6</v>
      </c>
      <c r="Z12" s="24">
        <f t="shared" si="8"/>
        <v>5</v>
      </c>
      <c r="AA12" s="24">
        <f t="shared" si="8"/>
        <v>12</v>
      </c>
      <c r="AB12" s="123">
        <f t="shared" si="14"/>
        <v>0.08</v>
      </c>
      <c r="AC12" s="22">
        <f t="shared" si="15"/>
        <v>132.12583333333336</v>
      </c>
    </row>
    <row r="13" spans="2:37" x14ac:dyDescent="0.15">
      <c r="B13" s="24">
        <v>11</v>
      </c>
      <c r="C13" s="24" t="str">
        <f t="shared" si="9"/>
        <v>武器11</v>
      </c>
      <c r="D13" s="24" t="s">
        <v>1780</v>
      </c>
      <c r="E13" s="99" t="s">
        <v>123</v>
      </c>
      <c r="F13" s="100" t="s">
        <v>1782</v>
      </c>
      <c r="G13" s="23" t="s">
        <v>1781</v>
      </c>
      <c r="H13" s="24">
        <f t="shared" si="16"/>
        <v>3</v>
      </c>
      <c r="I13" s="24">
        <f t="shared" si="0"/>
        <v>55</v>
      </c>
      <c r="J13" s="24">
        <f t="shared" si="1"/>
        <v>26</v>
      </c>
      <c r="K13" s="24">
        <f t="shared" si="2"/>
        <v>6</v>
      </c>
      <c r="L13" s="24">
        <f t="shared" si="3"/>
        <v>14</v>
      </c>
      <c r="M13" s="24">
        <f t="shared" si="4"/>
        <v>16</v>
      </c>
      <c r="N13" s="24">
        <f t="shared" si="5"/>
        <v>2</v>
      </c>
      <c r="O13" s="24">
        <f t="shared" si="6"/>
        <v>7</v>
      </c>
      <c r="P13" s="24">
        <f t="shared" si="7"/>
        <v>7</v>
      </c>
      <c r="Q13" s="122">
        <f t="shared" si="10"/>
        <v>3.5000000000000003E-2</v>
      </c>
      <c r="R13" s="122">
        <f t="shared" si="11"/>
        <v>1.7500000000000002E-2</v>
      </c>
      <c r="S13" s="122">
        <f t="shared" si="12"/>
        <v>1.1666666666666667E-2</v>
      </c>
      <c r="T13" s="23" t="s">
        <v>1748</v>
      </c>
      <c r="U13" s="24">
        <f t="shared" si="13"/>
        <v>8</v>
      </c>
      <c r="V13" s="24">
        <f t="shared" ref="V13:AA22" si="17">ROUND(VLOOKUP($F13,professionGrow,MATCH(V$2,professionGrowPName,0),FALSE)*(1+VLOOKUP($G13,professionGrowP,MATCH(V$2,professionGrowPName,0),FALSE))*$H13*10*VLOOKUP($D13,eq_qulity,5,FALSE),0)</f>
        <v>7</v>
      </c>
      <c r="W13" s="24">
        <f t="shared" si="17"/>
        <v>8</v>
      </c>
      <c r="X13" s="24">
        <f t="shared" si="17"/>
        <v>5</v>
      </c>
      <c r="Y13" s="24">
        <f t="shared" si="17"/>
        <v>8</v>
      </c>
      <c r="Z13" s="24">
        <f t="shared" si="17"/>
        <v>7</v>
      </c>
      <c r="AA13" s="24">
        <f t="shared" si="17"/>
        <v>18</v>
      </c>
      <c r="AB13" s="123">
        <f t="shared" si="14"/>
        <v>8.8666666666666671E-2</v>
      </c>
      <c r="AC13" s="22">
        <f t="shared" si="15"/>
        <v>194.15283333333332</v>
      </c>
    </row>
    <row r="14" spans="2:37" x14ac:dyDescent="0.15">
      <c r="B14" s="24">
        <v>12</v>
      </c>
      <c r="C14" s="24" t="str">
        <f t="shared" si="9"/>
        <v>武器12</v>
      </c>
      <c r="D14" s="24" t="s">
        <v>1780</v>
      </c>
      <c r="E14" s="99" t="s">
        <v>123</v>
      </c>
      <c r="F14" s="100" t="s">
        <v>1782</v>
      </c>
      <c r="G14" s="23" t="s">
        <v>1781</v>
      </c>
      <c r="H14" s="24">
        <f t="shared" si="16"/>
        <v>4</v>
      </c>
      <c r="I14" s="24">
        <f t="shared" si="0"/>
        <v>73</v>
      </c>
      <c r="J14" s="24">
        <f t="shared" si="1"/>
        <v>34</v>
      </c>
      <c r="K14" s="24">
        <f t="shared" si="2"/>
        <v>8</v>
      </c>
      <c r="L14" s="24">
        <f t="shared" si="3"/>
        <v>19</v>
      </c>
      <c r="M14" s="24">
        <f t="shared" si="4"/>
        <v>21</v>
      </c>
      <c r="N14" s="24">
        <f t="shared" si="5"/>
        <v>3</v>
      </c>
      <c r="O14" s="24">
        <f t="shared" si="6"/>
        <v>9</v>
      </c>
      <c r="P14" s="24">
        <f t="shared" si="7"/>
        <v>10</v>
      </c>
      <c r="Q14" s="122">
        <f t="shared" si="10"/>
        <v>0.05</v>
      </c>
      <c r="R14" s="122">
        <f t="shared" si="11"/>
        <v>2.2499999999999999E-2</v>
      </c>
      <c r="S14" s="122">
        <f t="shared" si="12"/>
        <v>1.6666666666666666E-2</v>
      </c>
      <c r="T14" s="23" t="s">
        <v>1748</v>
      </c>
      <c r="U14" s="24">
        <f t="shared" si="13"/>
        <v>11</v>
      </c>
      <c r="V14" s="24">
        <f t="shared" si="17"/>
        <v>10</v>
      </c>
      <c r="W14" s="24">
        <f t="shared" si="17"/>
        <v>11</v>
      </c>
      <c r="X14" s="24">
        <f t="shared" si="17"/>
        <v>7</v>
      </c>
      <c r="Y14" s="24">
        <f t="shared" si="17"/>
        <v>11</v>
      </c>
      <c r="Z14" s="24">
        <f t="shared" si="17"/>
        <v>10</v>
      </c>
      <c r="AA14" s="24">
        <f t="shared" si="17"/>
        <v>24</v>
      </c>
      <c r="AB14" s="123">
        <f t="shared" si="14"/>
        <v>0.11800000000000001</v>
      </c>
      <c r="AC14" s="22">
        <f t="shared" si="15"/>
        <v>261.20716666666669</v>
      </c>
    </row>
    <row r="15" spans="2:37" x14ac:dyDescent="0.15">
      <c r="B15" s="24">
        <v>13</v>
      </c>
      <c r="C15" s="24" t="str">
        <f t="shared" si="9"/>
        <v>武器13</v>
      </c>
      <c r="D15" s="24" t="s">
        <v>1780</v>
      </c>
      <c r="E15" s="99" t="s">
        <v>123</v>
      </c>
      <c r="F15" s="100" t="s">
        <v>1782</v>
      </c>
      <c r="G15" s="23" t="s">
        <v>1781</v>
      </c>
      <c r="H15" s="24">
        <f t="shared" si="16"/>
        <v>5</v>
      </c>
      <c r="I15" s="24">
        <f t="shared" si="0"/>
        <v>91</v>
      </c>
      <c r="J15" s="24">
        <f t="shared" si="1"/>
        <v>43</v>
      </c>
      <c r="K15" s="24">
        <f t="shared" si="2"/>
        <v>10</v>
      </c>
      <c r="L15" s="24">
        <f t="shared" si="3"/>
        <v>24</v>
      </c>
      <c r="M15" s="24">
        <f t="shared" si="4"/>
        <v>26</v>
      </c>
      <c r="N15" s="24">
        <f t="shared" si="5"/>
        <v>3</v>
      </c>
      <c r="O15" s="24">
        <f t="shared" si="6"/>
        <v>12</v>
      </c>
      <c r="P15" s="24">
        <f t="shared" si="7"/>
        <v>12</v>
      </c>
      <c r="Q15" s="122">
        <f t="shared" si="10"/>
        <v>0.06</v>
      </c>
      <c r="R15" s="122">
        <f t="shared" si="11"/>
        <v>0.03</v>
      </c>
      <c r="S15" s="122">
        <f t="shared" si="12"/>
        <v>0.02</v>
      </c>
      <c r="T15" s="23" t="s">
        <v>1748</v>
      </c>
      <c r="U15" s="24">
        <f t="shared" si="13"/>
        <v>14</v>
      </c>
      <c r="V15" s="24">
        <f t="shared" si="17"/>
        <v>12</v>
      </c>
      <c r="W15" s="24">
        <f t="shared" si="17"/>
        <v>14</v>
      </c>
      <c r="X15" s="24">
        <f t="shared" si="17"/>
        <v>8</v>
      </c>
      <c r="Y15" s="24">
        <f t="shared" si="17"/>
        <v>14</v>
      </c>
      <c r="Z15" s="24">
        <f t="shared" si="17"/>
        <v>12</v>
      </c>
      <c r="AA15" s="24">
        <f t="shared" si="17"/>
        <v>30</v>
      </c>
      <c r="AB15" s="123">
        <f t="shared" si="14"/>
        <v>0.14733333333333332</v>
      </c>
      <c r="AC15" s="22">
        <f t="shared" si="15"/>
        <v>325.25733333333335</v>
      </c>
    </row>
    <row r="16" spans="2:37" x14ac:dyDescent="0.15">
      <c r="B16" s="24">
        <v>14</v>
      </c>
      <c r="C16" s="24" t="str">
        <f t="shared" si="9"/>
        <v>武器14</v>
      </c>
      <c r="D16" s="24" t="s">
        <v>1780</v>
      </c>
      <c r="E16" s="99" t="s">
        <v>123</v>
      </c>
      <c r="F16" s="100" t="s">
        <v>1782</v>
      </c>
      <c r="G16" s="23" t="s">
        <v>1781</v>
      </c>
      <c r="H16" s="24">
        <f t="shared" si="16"/>
        <v>6</v>
      </c>
      <c r="I16" s="24">
        <f t="shared" si="0"/>
        <v>109</v>
      </c>
      <c r="J16" s="24">
        <f t="shared" si="1"/>
        <v>51</v>
      </c>
      <c r="K16" s="24">
        <f t="shared" si="2"/>
        <v>12</v>
      </c>
      <c r="L16" s="24">
        <f t="shared" si="3"/>
        <v>29</v>
      </c>
      <c r="M16" s="24">
        <f t="shared" si="4"/>
        <v>32</v>
      </c>
      <c r="N16" s="24">
        <f t="shared" si="5"/>
        <v>4</v>
      </c>
      <c r="O16" s="24">
        <f t="shared" si="6"/>
        <v>14</v>
      </c>
      <c r="P16" s="24">
        <f t="shared" si="7"/>
        <v>14</v>
      </c>
      <c r="Q16" s="122">
        <f t="shared" si="10"/>
        <v>7.0000000000000007E-2</v>
      </c>
      <c r="R16" s="122">
        <f t="shared" si="11"/>
        <v>3.5000000000000003E-2</v>
      </c>
      <c r="S16" s="122">
        <f t="shared" si="12"/>
        <v>2.3333333333333334E-2</v>
      </c>
      <c r="T16" s="23" t="s">
        <v>1748</v>
      </c>
      <c r="U16" s="24">
        <f t="shared" si="13"/>
        <v>17</v>
      </c>
      <c r="V16" s="24">
        <f t="shared" si="17"/>
        <v>14</v>
      </c>
      <c r="W16" s="24">
        <f t="shared" si="17"/>
        <v>17</v>
      </c>
      <c r="X16" s="24">
        <f t="shared" si="17"/>
        <v>10</v>
      </c>
      <c r="Y16" s="24">
        <f t="shared" si="17"/>
        <v>17</v>
      </c>
      <c r="Z16" s="24">
        <f t="shared" si="17"/>
        <v>14</v>
      </c>
      <c r="AA16" s="24">
        <f t="shared" si="17"/>
        <v>36</v>
      </c>
      <c r="AB16" s="123">
        <f t="shared" si="14"/>
        <v>0.17666666666666667</v>
      </c>
      <c r="AC16" s="22">
        <f t="shared" si="15"/>
        <v>390.30500000000001</v>
      </c>
    </row>
    <row r="17" spans="2:29" x14ac:dyDescent="0.15">
      <c r="B17" s="24">
        <v>15</v>
      </c>
      <c r="C17" s="24" t="str">
        <f t="shared" si="9"/>
        <v>武器15</v>
      </c>
      <c r="D17" s="24" t="s">
        <v>1780</v>
      </c>
      <c r="E17" s="99" t="s">
        <v>123</v>
      </c>
      <c r="F17" s="100" t="s">
        <v>1782</v>
      </c>
      <c r="G17" s="23" t="s">
        <v>1781</v>
      </c>
      <c r="H17" s="24">
        <f t="shared" si="16"/>
        <v>7</v>
      </c>
      <c r="I17" s="24">
        <f t="shared" si="0"/>
        <v>128</v>
      </c>
      <c r="J17" s="24">
        <f t="shared" si="1"/>
        <v>60</v>
      </c>
      <c r="K17" s="24">
        <f t="shared" si="2"/>
        <v>13</v>
      </c>
      <c r="L17" s="24">
        <f t="shared" si="3"/>
        <v>33</v>
      </c>
      <c r="M17" s="24">
        <f t="shared" si="4"/>
        <v>37</v>
      </c>
      <c r="N17" s="24">
        <f t="shared" si="5"/>
        <v>5</v>
      </c>
      <c r="O17" s="24">
        <f t="shared" si="6"/>
        <v>16</v>
      </c>
      <c r="P17" s="24">
        <f t="shared" si="7"/>
        <v>17</v>
      </c>
      <c r="Q17" s="122">
        <f t="shared" si="10"/>
        <v>8.5000000000000006E-2</v>
      </c>
      <c r="R17" s="122">
        <f t="shared" si="11"/>
        <v>0.04</v>
      </c>
      <c r="S17" s="122">
        <f t="shared" si="12"/>
        <v>2.8333333333333335E-2</v>
      </c>
      <c r="T17" s="23" t="s">
        <v>1748</v>
      </c>
      <c r="U17" s="24">
        <f t="shared" si="13"/>
        <v>19</v>
      </c>
      <c r="V17" s="24">
        <f t="shared" si="17"/>
        <v>17</v>
      </c>
      <c r="W17" s="24">
        <f t="shared" si="17"/>
        <v>19</v>
      </c>
      <c r="X17" s="24">
        <f t="shared" si="17"/>
        <v>12</v>
      </c>
      <c r="Y17" s="24">
        <f t="shared" si="17"/>
        <v>19</v>
      </c>
      <c r="Z17" s="24">
        <f t="shared" si="17"/>
        <v>17</v>
      </c>
      <c r="AA17" s="24">
        <f t="shared" si="17"/>
        <v>42</v>
      </c>
      <c r="AB17" s="123">
        <f t="shared" si="14"/>
        <v>0.20600000000000002</v>
      </c>
      <c r="AC17" s="22">
        <f t="shared" si="15"/>
        <v>454.35933333333332</v>
      </c>
    </row>
    <row r="18" spans="2:29" x14ac:dyDescent="0.15">
      <c r="B18" s="24">
        <v>16</v>
      </c>
      <c r="C18" s="24" t="str">
        <f t="shared" si="9"/>
        <v>武器16</v>
      </c>
      <c r="D18" s="24" t="s">
        <v>1780</v>
      </c>
      <c r="E18" s="99" t="s">
        <v>123</v>
      </c>
      <c r="F18" s="100" t="s">
        <v>1782</v>
      </c>
      <c r="G18" s="23" t="s">
        <v>1781</v>
      </c>
      <c r="H18" s="24">
        <f t="shared" si="16"/>
        <v>8</v>
      </c>
      <c r="I18" s="24">
        <f t="shared" si="0"/>
        <v>146</v>
      </c>
      <c r="J18" s="24">
        <f t="shared" si="1"/>
        <v>69</v>
      </c>
      <c r="K18" s="24">
        <f t="shared" si="2"/>
        <v>15</v>
      </c>
      <c r="L18" s="24">
        <f t="shared" si="3"/>
        <v>38</v>
      </c>
      <c r="M18" s="24">
        <f t="shared" si="4"/>
        <v>42</v>
      </c>
      <c r="N18" s="24">
        <f t="shared" si="5"/>
        <v>5</v>
      </c>
      <c r="O18" s="24">
        <f t="shared" si="6"/>
        <v>19</v>
      </c>
      <c r="P18" s="24">
        <f t="shared" si="7"/>
        <v>19</v>
      </c>
      <c r="Q18" s="122">
        <f t="shared" si="10"/>
        <v>9.5000000000000001E-2</v>
      </c>
      <c r="R18" s="122">
        <f t="shared" si="11"/>
        <v>4.7500000000000001E-2</v>
      </c>
      <c r="S18" s="122">
        <f t="shared" si="12"/>
        <v>3.1666666666666662E-2</v>
      </c>
      <c r="T18" s="23" t="s">
        <v>1748</v>
      </c>
      <c r="U18" s="24">
        <f t="shared" si="13"/>
        <v>22</v>
      </c>
      <c r="V18" s="24">
        <f t="shared" si="17"/>
        <v>19</v>
      </c>
      <c r="W18" s="24">
        <f t="shared" si="17"/>
        <v>22</v>
      </c>
      <c r="X18" s="24">
        <f t="shared" si="17"/>
        <v>13</v>
      </c>
      <c r="Y18" s="24">
        <f t="shared" si="17"/>
        <v>22</v>
      </c>
      <c r="Z18" s="24">
        <f t="shared" si="17"/>
        <v>19</v>
      </c>
      <c r="AA18" s="24">
        <f t="shared" si="17"/>
        <v>48</v>
      </c>
      <c r="AB18" s="123">
        <f t="shared" si="14"/>
        <v>0.23533333333333334</v>
      </c>
      <c r="AC18" s="22">
        <f t="shared" si="15"/>
        <v>518.40949999999998</v>
      </c>
    </row>
    <row r="19" spans="2:29" x14ac:dyDescent="0.15">
      <c r="B19" s="24">
        <v>17</v>
      </c>
      <c r="C19" s="24" t="str">
        <f t="shared" si="9"/>
        <v>武器17</v>
      </c>
      <c r="D19" s="24" t="s">
        <v>1783</v>
      </c>
      <c r="E19" s="99" t="s">
        <v>123</v>
      </c>
      <c r="F19" s="100" t="s">
        <v>1782</v>
      </c>
      <c r="G19" s="23" t="s">
        <v>1781</v>
      </c>
      <c r="H19" s="24">
        <f t="shared" si="16"/>
        <v>1</v>
      </c>
      <c r="I19" s="24">
        <f t="shared" si="0"/>
        <v>20</v>
      </c>
      <c r="J19" s="24">
        <f t="shared" si="1"/>
        <v>4</v>
      </c>
      <c r="K19" s="24">
        <f t="shared" si="2"/>
        <v>1</v>
      </c>
      <c r="L19" s="24">
        <f t="shared" si="3"/>
        <v>2</v>
      </c>
      <c r="M19" s="24">
        <f t="shared" si="4"/>
        <v>2</v>
      </c>
      <c r="N19" s="24">
        <f t="shared" si="5"/>
        <v>0</v>
      </c>
      <c r="O19" s="24">
        <f t="shared" si="6"/>
        <v>1</v>
      </c>
      <c r="P19" s="24">
        <f t="shared" si="7"/>
        <v>1</v>
      </c>
      <c r="Q19" s="122">
        <f t="shared" si="10"/>
        <v>5.0000000000000001E-3</v>
      </c>
      <c r="R19" s="122">
        <f t="shared" si="11"/>
        <v>2.5000000000000001E-3</v>
      </c>
      <c r="S19" s="122">
        <f t="shared" si="12"/>
        <v>1.6666666666666666E-3</v>
      </c>
      <c r="T19" s="23" t="s">
        <v>1748</v>
      </c>
      <c r="U19" s="24">
        <f t="shared" si="13"/>
        <v>1</v>
      </c>
      <c r="V19" s="24">
        <f t="shared" si="17"/>
        <v>1</v>
      </c>
      <c r="W19" s="24">
        <f t="shared" si="17"/>
        <v>1</v>
      </c>
      <c r="X19" s="24">
        <f t="shared" si="17"/>
        <v>1</v>
      </c>
      <c r="Y19" s="24">
        <f t="shared" si="17"/>
        <v>1</v>
      </c>
      <c r="Z19" s="24">
        <f t="shared" si="17"/>
        <v>1</v>
      </c>
      <c r="AA19" s="24">
        <f t="shared" si="17"/>
        <v>3</v>
      </c>
      <c r="AB19" s="123">
        <f t="shared" si="14"/>
        <v>0.08</v>
      </c>
      <c r="AC19" s="22">
        <f t="shared" si="15"/>
        <v>40.089166666666664</v>
      </c>
    </row>
    <row r="20" spans="2:29" x14ac:dyDescent="0.15">
      <c r="B20" s="24">
        <v>18</v>
      </c>
      <c r="C20" s="24" t="str">
        <f t="shared" si="9"/>
        <v>武器18</v>
      </c>
      <c r="D20" s="24" t="s">
        <v>1783</v>
      </c>
      <c r="E20" s="99" t="s">
        <v>123</v>
      </c>
      <c r="F20" s="100" t="s">
        <v>1782</v>
      </c>
      <c r="G20" s="23" t="s">
        <v>1781</v>
      </c>
      <c r="H20" s="24">
        <f t="shared" si="16"/>
        <v>2</v>
      </c>
      <c r="I20" s="24">
        <f t="shared" si="0"/>
        <v>40</v>
      </c>
      <c r="J20" s="24">
        <f t="shared" si="1"/>
        <v>7</v>
      </c>
      <c r="K20" s="24">
        <f t="shared" si="2"/>
        <v>2</v>
      </c>
      <c r="L20" s="24">
        <f t="shared" si="3"/>
        <v>4</v>
      </c>
      <c r="M20" s="24">
        <f t="shared" si="4"/>
        <v>4</v>
      </c>
      <c r="N20" s="24">
        <f t="shared" si="5"/>
        <v>1</v>
      </c>
      <c r="O20" s="24">
        <f t="shared" si="6"/>
        <v>2</v>
      </c>
      <c r="P20" s="24">
        <f t="shared" si="7"/>
        <v>2</v>
      </c>
      <c r="Q20" s="122">
        <f t="shared" si="10"/>
        <v>0.01</v>
      </c>
      <c r="R20" s="122">
        <f t="shared" si="11"/>
        <v>5.0000000000000001E-3</v>
      </c>
      <c r="S20" s="122">
        <f t="shared" si="12"/>
        <v>3.3333333333333331E-3</v>
      </c>
      <c r="T20" s="23" t="s">
        <v>1748</v>
      </c>
      <c r="U20" s="24">
        <f t="shared" si="13"/>
        <v>2</v>
      </c>
      <c r="V20" s="24">
        <f t="shared" si="17"/>
        <v>2</v>
      </c>
      <c r="W20" s="24">
        <f t="shared" si="17"/>
        <v>2</v>
      </c>
      <c r="X20" s="24">
        <f t="shared" si="17"/>
        <v>1</v>
      </c>
      <c r="Y20" s="24">
        <f t="shared" si="17"/>
        <v>2</v>
      </c>
      <c r="Z20" s="24">
        <f t="shared" si="17"/>
        <v>2</v>
      </c>
      <c r="AA20" s="24">
        <f t="shared" si="17"/>
        <v>5</v>
      </c>
      <c r="AB20" s="123">
        <f t="shared" si="14"/>
        <v>0.08</v>
      </c>
      <c r="AC20" s="22">
        <f t="shared" si="15"/>
        <v>78.098333333333329</v>
      </c>
    </row>
    <row r="21" spans="2:29" x14ac:dyDescent="0.15">
      <c r="B21" s="24">
        <v>19</v>
      </c>
      <c r="C21" s="24" t="str">
        <f t="shared" si="9"/>
        <v>武器19</v>
      </c>
      <c r="D21" s="24" t="s">
        <v>1783</v>
      </c>
      <c r="E21" s="99" t="s">
        <v>123</v>
      </c>
      <c r="F21" s="100" t="s">
        <v>1782</v>
      </c>
      <c r="G21" s="23" t="s">
        <v>1781</v>
      </c>
      <c r="H21" s="24">
        <f t="shared" si="16"/>
        <v>3</v>
      </c>
      <c r="I21" s="24">
        <f t="shared" si="0"/>
        <v>59</v>
      </c>
      <c r="J21" s="24">
        <f t="shared" si="1"/>
        <v>11</v>
      </c>
      <c r="K21" s="24">
        <f t="shared" si="2"/>
        <v>2</v>
      </c>
      <c r="L21" s="24">
        <f t="shared" si="3"/>
        <v>6</v>
      </c>
      <c r="M21" s="24">
        <f t="shared" si="4"/>
        <v>7</v>
      </c>
      <c r="N21" s="24">
        <f t="shared" si="5"/>
        <v>1</v>
      </c>
      <c r="O21" s="24">
        <f t="shared" si="6"/>
        <v>3</v>
      </c>
      <c r="P21" s="24">
        <f t="shared" si="7"/>
        <v>3</v>
      </c>
      <c r="Q21" s="122">
        <f t="shared" si="10"/>
        <v>1.4999999999999999E-2</v>
      </c>
      <c r="R21" s="122">
        <f t="shared" si="11"/>
        <v>7.4999999999999997E-3</v>
      </c>
      <c r="S21" s="122">
        <f t="shared" si="12"/>
        <v>5.0000000000000001E-3</v>
      </c>
      <c r="T21" s="23" t="str">
        <f t="shared" ref="T21:T84" si="18">VLOOKUP(G21,professionNature,2,FALSE)</f>
        <v>火</v>
      </c>
      <c r="U21" s="24">
        <f t="shared" si="13"/>
        <v>3</v>
      </c>
      <c r="V21" s="24">
        <f t="shared" si="17"/>
        <v>3</v>
      </c>
      <c r="W21" s="24">
        <f t="shared" si="17"/>
        <v>3</v>
      </c>
      <c r="X21" s="24">
        <f t="shared" si="17"/>
        <v>2</v>
      </c>
      <c r="Y21" s="24">
        <f t="shared" si="17"/>
        <v>3</v>
      </c>
      <c r="Z21" s="24">
        <f t="shared" si="17"/>
        <v>3</v>
      </c>
      <c r="AA21" s="24">
        <f t="shared" si="17"/>
        <v>8</v>
      </c>
      <c r="AB21" s="123">
        <f t="shared" si="14"/>
        <v>0.08</v>
      </c>
      <c r="AC21" s="22">
        <f t="shared" si="15"/>
        <v>117.10749999999999</v>
      </c>
    </row>
    <row r="22" spans="2:29" x14ac:dyDescent="0.15">
      <c r="B22" s="24">
        <v>20</v>
      </c>
      <c r="C22" s="24" t="str">
        <f t="shared" si="9"/>
        <v>武器20</v>
      </c>
      <c r="D22" s="24" t="s">
        <v>1783</v>
      </c>
      <c r="E22" s="99" t="s">
        <v>123</v>
      </c>
      <c r="F22" s="100" t="s">
        <v>1782</v>
      </c>
      <c r="G22" s="23" t="s">
        <v>1781</v>
      </c>
      <c r="H22" s="24">
        <f t="shared" si="16"/>
        <v>4</v>
      </c>
      <c r="I22" s="24">
        <f t="shared" si="0"/>
        <v>79</v>
      </c>
      <c r="J22" s="24">
        <f t="shared" si="1"/>
        <v>14</v>
      </c>
      <c r="K22" s="24">
        <f t="shared" si="2"/>
        <v>3</v>
      </c>
      <c r="L22" s="24">
        <f t="shared" si="3"/>
        <v>8</v>
      </c>
      <c r="M22" s="24">
        <f t="shared" si="4"/>
        <v>9</v>
      </c>
      <c r="N22" s="24">
        <f t="shared" si="5"/>
        <v>1</v>
      </c>
      <c r="O22" s="24">
        <f t="shared" si="6"/>
        <v>4</v>
      </c>
      <c r="P22" s="24">
        <f t="shared" si="7"/>
        <v>4</v>
      </c>
      <c r="Q22" s="122">
        <f t="shared" si="10"/>
        <v>0.02</v>
      </c>
      <c r="R22" s="122">
        <f t="shared" si="11"/>
        <v>0.01</v>
      </c>
      <c r="S22" s="122">
        <f t="shared" si="12"/>
        <v>6.6666666666666662E-3</v>
      </c>
      <c r="T22" s="23" t="str">
        <f t="shared" si="18"/>
        <v>火</v>
      </c>
      <c r="U22" s="24">
        <f t="shared" si="13"/>
        <v>5</v>
      </c>
      <c r="V22" s="24">
        <f t="shared" si="17"/>
        <v>4</v>
      </c>
      <c r="W22" s="24">
        <f t="shared" si="17"/>
        <v>5</v>
      </c>
      <c r="X22" s="24">
        <f t="shared" si="17"/>
        <v>3</v>
      </c>
      <c r="Y22" s="24">
        <f t="shared" si="17"/>
        <v>5</v>
      </c>
      <c r="Z22" s="24">
        <f t="shared" si="17"/>
        <v>4</v>
      </c>
      <c r="AA22" s="24">
        <f t="shared" si="17"/>
        <v>10</v>
      </c>
      <c r="AB22" s="123">
        <f t="shared" si="14"/>
        <v>8.1333333333333327E-2</v>
      </c>
      <c r="AC22" s="22">
        <f t="shared" si="15"/>
        <v>158.11799999999999</v>
      </c>
    </row>
    <row r="23" spans="2:29" x14ac:dyDescent="0.15">
      <c r="B23" s="24">
        <v>21</v>
      </c>
      <c r="C23" s="24" t="str">
        <f t="shared" si="9"/>
        <v>武器21</v>
      </c>
      <c r="D23" s="24" t="s">
        <v>1783</v>
      </c>
      <c r="E23" s="99" t="s">
        <v>123</v>
      </c>
      <c r="F23" s="100" t="s">
        <v>1782</v>
      </c>
      <c r="G23" s="23" t="s">
        <v>1781</v>
      </c>
      <c r="H23" s="24">
        <f t="shared" si="16"/>
        <v>5</v>
      </c>
      <c r="I23" s="24">
        <f t="shared" si="0"/>
        <v>99</v>
      </c>
      <c r="J23" s="24">
        <f t="shared" si="1"/>
        <v>18</v>
      </c>
      <c r="K23" s="24">
        <f t="shared" si="2"/>
        <v>4</v>
      </c>
      <c r="L23" s="24">
        <f t="shared" si="3"/>
        <v>10</v>
      </c>
      <c r="M23" s="24">
        <f t="shared" si="4"/>
        <v>11</v>
      </c>
      <c r="N23" s="24">
        <f t="shared" si="5"/>
        <v>1</v>
      </c>
      <c r="O23" s="24">
        <f t="shared" si="6"/>
        <v>5</v>
      </c>
      <c r="P23" s="24">
        <f t="shared" si="7"/>
        <v>5</v>
      </c>
      <c r="Q23" s="122">
        <f t="shared" si="10"/>
        <v>2.5000000000000001E-2</v>
      </c>
      <c r="R23" s="122">
        <f t="shared" si="11"/>
        <v>1.2500000000000001E-2</v>
      </c>
      <c r="S23" s="122">
        <f t="shared" si="12"/>
        <v>8.3333333333333332E-3</v>
      </c>
      <c r="T23" s="23" t="str">
        <f t="shared" si="18"/>
        <v>火</v>
      </c>
      <c r="U23" s="24">
        <f t="shared" si="13"/>
        <v>6</v>
      </c>
      <c r="V23" s="24">
        <f t="shared" ref="V23:AA32" si="19">ROUND(VLOOKUP($F23,professionGrow,MATCH(V$2,professionGrowPName,0),FALSE)*(1+VLOOKUP($G23,professionGrowP,MATCH(V$2,professionGrowPName,0),FALSE))*$H23*10*VLOOKUP($D23,eq_qulity,5,FALSE),0)</f>
        <v>5</v>
      </c>
      <c r="W23" s="24">
        <f t="shared" si="19"/>
        <v>6</v>
      </c>
      <c r="X23" s="24">
        <f t="shared" si="19"/>
        <v>4</v>
      </c>
      <c r="Y23" s="24">
        <f t="shared" si="19"/>
        <v>6</v>
      </c>
      <c r="Z23" s="24">
        <f t="shared" si="19"/>
        <v>5</v>
      </c>
      <c r="AA23" s="24">
        <f t="shared" si="19"/>
        <v>13</v>
      </c>
      <c r="AB23" s="123">
        <f t="shared" si="14"/>
        <v>0.10199999999999999</v>
      </c>
      <c r="AC23" s="22">
        <f t="shared" si="15"/>
        <v>198.14783333333332</v>
      </c>
    </row>
    <row r="24" spans="2:29" x14ac:dyDescent="0.15">
      <c r="B24" s="24">
        <v>22</v>
      </c>
      <c r="C24" s="24" t="str">
        <f t="shared" si="9"/>
        <v>武器22</v>
      </c>
      <c r="D24" s="24" t="s">
        <v>1783</v>
      </c>
      <c r="E24" s="99" t="s">
        <v>123</v>
      </c>
      <c r="F24" s="100" t="s">
        <v>1782</v>
      </c>
      <c r="G24" s="23" t="s">
        <v>1781</v>
      </c>
      <c r="H24" s="24">
        <f t="shared" si="16"/>
        <v>6</v>
      </c>
      <c r="I24" s="24">
        <f t="shared" si="0"/>
        <v>119</v>
      </c>
      <c r="J24" s="24">
        <f t="shared" si="1"/>
        <v>21</v>
      </c>
      <c r="K24" s="24">
        <f t="shared" si="2"/>
        <v>5</v>
      </c>
      <c r="L24" s="24">
        <f t="shared" si="3"/>
        <v>12</v>
      </c>
      <c r="M24" s="24">
        <f t="shared" si="4"/>
        <v>13</v>
      </c>
      <c r="N24" s="24">
        <f t="shared" si="5"/>
        <v>2</v>
      </c>
      <c r="O24" s="24">
        <f t="shared" si="6"/>
        <v>6</v>
      </c>
      <c r="P24" s="24">
        <f t="shared" si="7"/>
        <v>6</v>
      </c>
      <c r="Q24" s="122">
        <f t="shared" si="10"/>
        <v>0.03</v>
      </c>
      <c r="R24" s="122">
        <f t="shared" si="11"/>
        <v>1.4999999999999999E-2</v>
      </c>
      <c r="S24" s="122">
        <f t="shared" si="12"/>
        <v>0.01</v>
      </c>
      <c r="T24" s="23" t="str">
        <f t="shared" si="18"/>
        <v>火</v>
      </c>
      <c r="U24" s="24">
        <f t="shared" si="13"/>
        <v>7</v>
      </c>
      <c r="V24" s="24">
        <f t="shared" si="19"/>
        <v>6</v>
      </c>
      <c r="W24" s="24">
        <f t="shared" si="19"/>
        <v>7</v>
      </c>
      <c r="X24" s="24">
        <f t="shared" si="19"/>
        <v>4</v>
      </c>
      <c r="Y24" s="24">
        <f t="shared" si="19"/>
        <v>7</v>
      </c>
      <c r="Z24" s="24">
        <f t="shared" si="19"/>
        <v>6</v>
      </c>
      <c r="AA24" s="24">
        <f t="shared" si="19"/>
        <v>15</v>
      </c>
      <c r="AB24" s="123">
        <f t="shared" si="14"/>
        <v>0.12266666666666667</v>
      </c>
      <c r="AC24" s="22">
        <f t="shared" si="15"/>
        <v>236.17766666666665</v>
      </c>
    </row>
    <row r="25" spans="2:29" x14ac:dyDescent="0.15">
      <c r="B25" s="24">
        <v>23</v>
      </c>
      <c r="C25" s="24" t="str">
        <f t="shared" si="9"/>
        <v>武器23</v>
      </c>
      <c r="D25" s="24" t="s">
        <v>1783</v>
      </c>
      <c r="E25" s="99" t="s">
        <v>123</v>
      </c>
      <c r="F25" s="100" t="s">
        <v>1782</v>
      </c>
      <c r="G25" s="23" t="s">
        <v>1781</v>
      </c>
      <c r="H25" s="24">
        <f t="shared" si="16"/>
        <v>7</v>
      </c>
      <c r="I25" s="24">
        <f t="shared" si="0"/>
        <v>139</v>
      </c>
      <c r="J25" s="24">
        <f t="shared" si="1"/>
        <v>25</v>
      </c>
      <c r="K25" s="24">
        <f t="shared" si="2"/>
        <v>6</v>
      </c>
      <c r="L25" s="24">
        <f t="shared" si="3"/>
        <v>14</v>
      </c>
      <c r="M25" s="24">
        <f t="shared" si="4"/>
        <v>15</v>
      </c>
      <c r="N25" s="24">
        <f t="shared" si="5"/>
        <v>2</v>
      </c>
      <c r="O25" s="24">
        <f t="shared" si="6"/>
        <v>7</v>
      </c>
      <c r="P25" s="24">
        <f t="shared" si="7"/>
        <v>7</v>
      </c>
      <c r="Q25" s="122">
        <f t="shared" si="10"/>
        <v>3.5000000000000003E-2</v>
      </c>
      <c r="R25" s="122">
        <f t="shared" si="11"/>
        <v>1.7500000000000002E-2</v>
      </c>
      <c r="S25" s="122">
        <f t="shared" si="12"/>
        <v>1.1666666666666667E-2</v>
      </c>
      <c r="T25" s="23" t="str">
        <f t="shared" si="18"/>
        <v>火</v>
      </c>
      <c r="U25" s="24">
        <f t="shared" si="13"/>
        <v>8</v>
      </c>
      <c r="V25" s="24">
        <f t="shared" si="19"/>
        <v>7</v>
      </c>
      <c r="W25" s="24">
        <f t="shared" si="19"/>
        <v>8</v>
      </c>
      <c r="X25" s="24">
        <f t="shared" si="19"/>
        <v>5</v>
      </c>
      <c r="Y25" s="24">
        <f t="shared" si="19"/>
        <v>8</v>
      </c>
      <c r="Z25" s="24">
        <f t="shared" si="19"/>
        <v>7</v>
      </c>
      <c r="AA25" s="24">
        <f t="shared" si="19"/>
        <v>18</v>
      </c>
      <c r="AB25" s="123">
        <f t="shared" si="14"/>
        <v>0.14333333333333334</v>
      </c>
      <c r="AC25" s="22">
        <f t="shared" si="15"/>
        <v>276.20749999999998</v>
      </c>
    </row>
    <row r="26" spans="2:29" x14ac:dyDescent="0.15">
      <c r="B26" s="24">
        <v>24</v>
      </c>
      <c r="C26" s="24" t="str">
        <f t="shared" si="9"/>
        <v>武器24</v>
      </c>
      <c r="D26" s="24" t="s">
        <v>1783</v>
      </c>
      <c r="E26" s="99" t="s">
        <v>123</v>
      </c>
      <c r="F26" s="100" t="s">
        <v>1782</v>
      </c>
      <c r="G26" s="23" t="s">
        <v>1781</v>
      </c>
      <c r="H26" s="24">
        <f t="shared" si="16"/>
        <v>8</v>
      </c>
      <c r="I26" s="24">
        <f t="shared" si="0"/>
        <v>158</v>
      </c>
      <c r="J26" s="24">
        <f t="shared" si="1"/>
        <v>29</v>
      </c>
      <c r="K26" s="24">
        <f t="shared" si="2"/>
        <v>6</v>
      </c>
      <c r="L26" s="24">
        <f t="shared" si="3"/>
        <v>16</v>
      </c>
      <c r="M26" s="24">
        <f t="shared" si="4"/>
        <v>18</v>
      </c>
      <c r="N26" s="24">
        <f t="shared" si="5"/>
        <v>2</v>
      </c>
      <c r="O26" s="24">
        <f t="shared" si="6"/>
        <v>8</v>
      </c>
      <c r="P26" s="24">
        <f t="shared" si="7"/>
        <v>8</v>
      </c>
      <c r="Q26" s="122">
        <f t="shared" si="10"/>
        <v>0.04</v>
      </c>
      <c r="R26" s="122">
        <f t="shared" si="11"/>
        <v>0.02</v>
      </c>
      <c r="S26" s="122">
        <f t="shared" si="12"/>
        <v>1.3333333333333332E-2</v>
      </c>
      <c r="T26" s="23" t="str">
        <f t="shared" si="18"/>
        <v>火</v>
      </c>
      <c r="U26" s="24">
        <f t="shared" si="13"/>
        <v>9</v>
      </c>
      <c r="V26" s="24">
        <f t="shared" si="19"/>
        <v>8</v>
      </c>
      <c r="W26" s="24">
        <f t="shared" si="19"/>
        <v>9</v>
      </c>
      <c r="X26" s="24">
        <f t="shared" si="19"/>
        <v>6</v>
      </c>
      <c r="Y26" s="24">
        <f t="shared" si="19"/>
        <v>9</v>
      </c>
      <c r="Z26" s="24">
        <f t="shared" si="19"/>
        <v>8</v>
      </c>
      <c r="AA26" s="24">
        <f t="shared" si="19"/>
        <v>20</v>
      </c>
      <c r="AB26" s="123">
        <f t="shared" si="14"/>
        <v>0.16333333333333333</v>
      </c>
      <c r="AC26" s="22">
        <f t="shared" si="15"/>
        <v>314.23666666666668</v>
      </c>
    </row>
    <row r="27" spans="2:29" x14ac:dyDescent="0.15">
      <c r="B27" s="24">
        <v>25</v>
      </c>
      <c r="C27" s="24" t="str">
        <f t="shared" si="9"/>
        <v>武器25</v>
      </c>
      <c r="D27" s="24" t="s">
        <v>1784</v>
      </c>
      <c r="E27" s="99" t="s">
        <v>123</v>
      </c>
      <c r="F27" s="100" t="s">
        <v>1782</v>
      </c>
      <c r="G27" s="23" t="s">
        <v>1781</v>
      </c>
      <c r="H27" s="24">
        <f t="shared" si="16"/>
        <v>1</v>
      </c>
      <c r="I27" s="24">
        <f t="shared" si="0"/>
        <v>23</v>
      </c>
      <c r="J27" s="24">
        <f t="shared" si="1"/>
        <v>0</v>
      </c>
      <c r="K27" s="24">
        <f t="shared" si="2"/>
        <v>0</v>
      </c>
      <c r="L27" s="24">
        <f t="shared" si="3"/>
        <v>0</v>
      </c>
      <c r="M27" s="24">
        <f t="shared" si="4"/>
        <v>0</v>
      </c>
      <c r="N27" s="24">
        <f t="shared" si="5"/>
        <v>0</v>
      </c>
      <c r="O27" s="24">
        <f t="shared" si="6"/>
        <v>0</v>
      </c>
      <c r="P27" s="24">
        <f t="shared" si="7"/>
        <v>0</v>
      </c>
      <c r="Q27" s="122">
        <f t="shared" si="10"/>
        <v>0</v>
      </c>
      <c r="R27" s="122">
        <f t="shared" si="11"/>
        <v>0</v>
      </c>
      <c r="S27" s="122">
        <f t="shared" si="12"/>
        <v>0</v>
      </c>
      <c r="T27" s="23" t="str">
        <f t="shared" si="18"/>
        <v>火</v>
      </c>
      <c r="U27" s="24">
        <f t="shared" si="13"/>
        <v>0</v>
      </c>
      <c r="V27" s="24">
        <f t="shared" si="19"/>
        <v>0</v>
      </c>
      <c r="W27" s="24">
        <f t="shared" si="19"/>
        <v>0</v>
      </c>
      <c r="X27" s="24">
        <f t="shared" si="19"/>
        <v>0</v>
      </c>
      <c r="Y27" s="24">
        <f t="shared" si="19"/>
        <v>0</v>
      </c>
      <c r="Z27" s="24">
        <f t="shared" si="19"/>
        <v>0</v>
      </c>
      <c r="AA27" s="24">
        <f t="shared" si="19"/>
        <v>0</v>
      </c>
      <c r="AB27" s="123">
        <f t="shared" si="14"/>
        <v>0</v>
      </c>
      <c r="AC27" s="22">
        <f t="shared" si="15"/>
        <v>23</v>
      </c>
    </row>
    <row r="28" spans="2:29" x14ac:dyDescent="0.15">
      <c r="B28" s="24">
        <v>26</v>
      </c>
      <c r="C28" s="24" t="str">
        <f t="shared" si="9"/>
        <v>武器26</v>
      </c>
      <c r="D28" s="24" t="s">
        <v>1784</v>
      </c>
      <c r="E28" s="99" t="s">
        <v>123</v>
      </c>
      <c r="F28" s="100" t="s">
        <v>1782</v>
      </c>
      <c r="G28" s="23" t="s">
        <v>1781</v>
      </c>
      <c r="H28" s="24">
        <f t="shared" si="16"/>
        <v>2</v>
      </c>
      <c r="I28" s="24">
        <f t="shared" si="0"/>
        <v>45</v>
      </c>
      <c r="J28" s="24">
        <f t="shared" si="1"/>
        <v>0</v>
      </c>
      <c r="K28" s="24">
        <f t="shared" si="2"/>
        <v>0</v>
      </c>
      <c r="L28" s="24">
        <f t="shared" si="3"/>
        <v>0</v>
      </c>
      <c r="M28" s="24">
        <f t="shared" si="4"/>
        <v>0</v>
      </c>
      <c r="N28" s="24">
        <f t="shared" si="5"/>
        <v>0</v>
      </c>
      <c r="O28" s="24">
        <f t="shared" si="6"/>
        <v>0</v>
      </c>
      <c r="P28" s="24">
        <f t="shared" si="7"/>
        <v>0</v>
      </c>
      <c r="Q28" s="122">
        <f t="shared" si="10"/>
        <v>0</v>
      </c>
      <c r="R28" s="122">
        <f t="shared" si="11"/>
        <v>0</v>
      </c>
      <c r="S28" s="122">
        <f t="shared" si="12"/>
        <v>0</v>
      </c>
      <c r="T28" s="23" t="str">
        <f t="shared" si="18"/>
        <v>火</v>
      </c>
      <c r="U28" s="24">
        <f t="shared" si="13"/>
        <v>0</v>
      </c>
      <c r="V28" s="24">
        <f t="shared" si="19"/>
        <v>0</v>
      </c>
      <c r="W28" s="24">
        <f t="shared" si="19"/>
        <v>0</v>
      </c>
      <c r="X28" s="24">
        <f t="shared" si="19"/>
        <v>0</v>
      </c>
      <c r="Y28" s="24">
        <f t="shared" si="19"/>
        <v>0</v>
      </c>
      <c r="Z28" s="24">
        <f t="shared" si="19"/>
        <v>0</v>
      </c>
      <c r="AA28" s="24">
        <f t="shared" si="19"/>
        <v>0</v>
      </c>
      <c r="AB28" s="123">
        <f t="shared" si="14"/>
        <v>0</v>
      </c>
      <c r="AC28" s="22">
        <f t="shared" si="15"/>
        <v>45</v>
      </c>
    </row>
    <row r="29" spans="2:29" x14ac:dyDescent="0.15">
      <c r="B29" s="24">
        <v>27</v>
      </c>
      <c r="C29" s="24" t="str">
        <f t="shared" si="9"/>
        <v>武器27</v>
      </c>
      <c r="D29" s="24" t="s">
        <v>1784</v>
      </c>
      <c r="E29" s="99" t="s">
        <v>123</v>
      </c>
      <c r="F29" s="100" t="s">
        <v>1782</v>
      </c>
      <c r="G29" s="23" t="s">
        <v>1781</v>
      </c>
      <c r="H29" s="24">
        <f t="shared" si="16"/>
        <v>3</v>
      </c>
      <c r="I29" s="24">
        <f t="shared" si="0"/>
        <v>68</v>
      </c>
      <c r="J29" s="24">
        <f t="shared" si="1"/>
        <v>0</v>
      </c>
      <c r="K29" s="24">
        <f t="shared" si="2"/>
        <v>0</v>
      </c>
      <c r="L29" s="24">
        <f t="shared" si="3"/>
        <v>0</v>
      </c>
      <c r="M29" s="24">
        <f t="shared" si="4"/>
        <v>0</v>
      </c>
      <c r="N29" s="24">
        <f t="shared" si="5"/>
        <v>0</v>
      </c>
      <c r="O29" s="24">
        <f t="shared" si="6"/>
        <v>0</v>
      </c>
      <c r="P29" s="24">
        <f t="shared" si="7"/>
        <v>0</v>
      </c>
      <c r="Q29" s="122">
        <f t="shared" si="10"/>
        <v>0</v>
      </c>
      <c r="R29" s="122">
        <f t="shared" si="11"/>
        <v>0</v>
      </c>
      <c r="S29" s="122">
        <f t="shared" si="12"/>
        <v>0</v>
      </c>
      <c r="T29" s="23" t="str">
        <f t="shared" si="18"/>
        <v>火</v>
      </c>
      <c r="U29" s="24">
        <f t="shared" si="13"/>
        <v>0</v>
      </c>
      <c r="V29" s="24">
        <f t="shared" si="19"/>
        <v>0</v>
      </c>
      <c r="W29" s="24">
        <f t="shared" si="19"/>
        <v>0</v>
      </c>
      <c r="X29" s="24">
        <f t="shared" si="19"/>
        <v>0</v>
      </c>
      <c r="Y29" s="24">
        <f t="shared" si="19"/>
        <v>0</v>
      </c>
      <c r="Z29" s="24">
        <f t="shared" si="19"/>
        <v>0</v>
      </c>
      <c r="AA29" s="24">
        <f t="shared" si="19"/>
        <v>0</v>
      </c>
      <c r="AB29" s="123">
        <f t="shared" si="14"/>
        <v>0</v>
      </c>
      <c r="AC29" s="22">
        <f t="shared" si="15"/>
        <v>68</v>
      </c>
    </row>
    <row r="30" spans="2:29" x14ac:dyDescent="0.15">
      <c r="B30" s="24">
        <v>28</v>
      </c>
      <c r="C30" s="24" t="str">
        <f t="shared" si="9"/>
        <v>武器28</v>
      </c>
      <c r="D30" s="24" t="s">
        <v>1784</v>
      </c>
      <c r="E30" s="99" t="s">
        <v>123</v>
      </c>
      <c r="F30" s="100" t="s">
        <v>1782</v>
      </c>
      <c r="G30" s="23" t="s">
        <v>1781</v>
      </c>
      <c r="H30" s="24">
        <f t="shared" si="16"/>
        <v>4</v>
      </c>
      <c r="I30" s="24">
        <f t="shared" si="0"/>
        <v>90</v>
      </c>
      <c r="J30" s="24">
        <f t="shared" si="1"/>
        <v>0</v>
      </c>
      <c r="K30" s="24">
        <f t="shared" si="2"/>
        <v>0</v>
      </c>
      <c r="L30" s="24">
        <f t="shared" si="3"/>
        <v>0</v>
      </c>
      <c r="M30" s="24">
        <f t="shared" si="4"/>
        <v>0</v>
      </c>
      <c r="N30" s="24">
        <f t="shared" si="5"/>
        <v>0</v>
      </c>
      <c r="O30" s="24">
        <f t="shared" si="6"/>
        <v>0</v>
      </c>
      <c r="P30" s="24">
        <f t="shared" si="7"/>
        <v>0</v>
      </c>
      <c r="Q30" s="122">
        <f t="shared" si="10"/>
        <v>0</v>
      </c>
      <c r="R30" s="122">
        <f t="shared" si="11"/>
        <v>0</v>
      </c>
      <c r="S30" s="122">
        <f t="shared" si="12"/>
        <v>0</v>
      </c>
      <c r="T30" s="23" t="str">
        <f t="shared" si="18"/>
        <v>火</v>
      </c>
      <c r="U30" s="24">
        <f t="shared" si="13"/>
        <v>0</v>
      </c>
      <c r="V30" s="24">
        <f t="shared" si="19"/>
        <v>0</v>
      </c>
      <c r="W30" s="24">
        <f t="shared" si="19"/>
        <v>0</v>
      </c>
      <c r="X30" s="24">
        <f t="shared" si="19"/>
        <v>0</v>
      </c>
      <c r="Y30" s="24">
        <f t="shared" si="19"/>
        <v>0</v>
      </c>
      <c r="Z30" s="24">
        <f t="shared" si="19"/>
        <v>0</v>
      </c>
      <c r="AA30" s="24">
        <f t="shared" si="19"/>
        <v>0</v>
      </c>
      <c r="AB30" s="123">
        <f t="shared" si="14"/>
        <v>0</v>
      </c>
      <c r="AC30" s="22">
        <f t="shared" si="15"/>
        <v>90</v>
      </c>
    </row>
    <row r="31" spans="2:29" x14ac:dyDescent="0.15">
      <c r="B31" s="24">
        <v>29</v>
      </c>
      <c r="C31" s="24" t="str">
        <f t="shared" si="9"/>
        <v>武器29</v>
      </c>
      <c r="D31" s="24" t="s">
        <v>1784</v>
      </c>
      <c r="E31" s="99" t="s">
        <v>123</v>
      </c>
      <c r="F31" s="100" t="s">
        <v>1782</v>
      </c>
      <c r="G31" s="23" t="s">
        <v>1781</v>
      </c>
      <c r="H31" s="24">
        <f t="shared" si="16"/>
        <v>5</v>
      </c>
      <c r="I31" s="24">
        <f t="shared" si="0"/>
        <v>113</v>
      </c>
      <c r="J31" s="24">
        <f t="shared" si="1"/>
        <v>0</v>
      </c>
      <c r="K31" s="24">
        <f t="shared" si="2"/>
        <v>0</v>
      </c>
      <c r="L31" s="24">
        <f t="shared" si="3"/>
        <v>0</v>
      </c>
      <c r="M31" s="24">
        <f t="shared" si="4"/>
        <v>0</v>
      </c>
      <c r="N31" s="24">
        <f t="shared" si="5"/>
        <v>0</v>
      </c>
      <c r="O31" s="24">
        <f t="shared" si="6"/>
        <v>0</v>
      </c>
      <c r="P31" s="24">
        <f t="shared" si="7"/>
        <v>0</v>
      </c>
      <c r="Q31" s="122">
        <f t="shared" si="10"/>
        <v>0</v>
      </c>
      <c r="R31" s="122">
        <f t="shared" si="11"/>
        <v>0</v>
      </c>
      <c r="S31" s="122">
        <f t="shared" si="12"/>
        <v>0</v>
      </c>
      <c r="T31" s="23" t="str">
        <f t="shared" si="18"/>
        <v>火</v>
      </c>
      <c r="U31" s="24">
        <f t="shared" si="13"/>
        <v>0</v>
      </c>
      <c r="V31" s="24">
        <f t="shared" si="19"/>
        <v>0</v>
      </c>
      <c r="W31" s="24">
        <f t="shared" si="19"/>
        <v>0</v>
      </c>
      <c r="X31" s="24">
        <f t="shared" si="19"/>
        <v>0</v>
      </c>
      <c r="Y31" s="24">
        <f t="shared" si="19"/>
        <v>0</v>
      </c>
      <c r="Z31" s="24">
        <f t="shared" si="19"/>
        <v>0</v>
      </c>
      <c r="AA31" s="24">
        <f t="shared" si="19"/>
        <v>0</v>
      </c>
      <c r="AB31" s="123">
        <f t="shared" si="14"/>
        <v>0</v>
      </c>
      <c r="AC31" s="22">
        <f t="shared" si="15"/>
        <v>113</v>
      </c>
    </row>
    <row r="32" spans="2:29" x14ac:dyDescent="0.15">
      <c r="B32" s="24">
        <v>30</v>
      </c>
      <c r="C32" s="24" t="str">
        <f t="shared" si="9"/>
        <v>武器30</v>
      </c>
      <c r="D32" s="24" t="s">
        <v>1784</v>
      </c>
      <c r="E32" s="99" t="s">
        <v>123</v>
      </c>
      <c r="F32" s="100" t="s">
        <v>1782</v>
      </c>
      <c r="G32" s="23" t="s">
        <v>1781</v>
      </c>
      <c r="H32" s="24">
        <f t="shared" si="16"/>
        <v>6</v>
      </c>
      <c r="I32" s="24">
        <f t="shared" si="0"/>
        <v>135</v>
      </c>
      <c r="J32" s="24">
        <f t="shared" si="1"/>
        <v>0</v>
      </c>
      <c r="K32" s="24">
        <f t="shared" si="2"/>
        <v>0</v>
      </c>
      <c r="L32" s="24">
        <f t="shared" si="3"/>
        <v>0</v>
      </c>
      <c r="M32" s="24">
        <f t="shared" si="4"/>
        <v>0</v>
      </c>
      <c r="N32" s="24">
        <f t="shared" si="5"/>
        <v>0</v>
      </c>
      <c r="O32" s="24">
        <f t="shared" si="6"/>
        <v>0</v>
      </c>
      <c r="P32" s="24">
        <f t="shared" si="7"/>
        <v>0</v>
      </c>
      <c r="Q32" s="122">
        <f t="shared" si="10"/>
        <v>0</v>
      </c>
      <c r="R32" s="122">
        <f t="shared" si="11"/>
        <v>0</v>
      </c>
      <c r="S32" s="122">
        <f t="shared" si="12"/>
        <v>0</v>
      </c>
      <c r="T32" s="23" t="str">
        <f t="shared" si="18"/>
        <v>火</v>
      </c>
      <c r="U32" s="24">
        <f t="shared" si="13"/>
        <v>0</v>
      </c>
      <c r="V32" s="24">
        <f t="shared" si="19"/>
        <v>0</v>
      </c>
      <c r="W32" s="24">
        <f t="shared" si="19"/>
        <v>0</v>
      </c>
      <c r="X32" s="24">
        <f t="shared" si="19"/>
        <v>0</v>
      </c>
      <c r="Y32" s="24">
        <f t="shared" si="19"/>
        <v>0</v>
      </c>
      <c r="Z32" s="24">
        <f t="shared" si="19"/>
        <v>0</v>
      </c>
      <c r="AA32" s="24">
        <f t="shared" si="19"/>
        <v>0</v>
      </c>
      <c r="AB32" s="123">
        <f t="shared" si="14"/>
        <v>0</v>
      </c>
      <c r="AC32" s="22">
        <f t="shared" si="15"/>
        <v>135</v>
      </c>
    </row>
    <row r="33" spans="2:29" x14ac:dyDescent="0.15">
      <c r="B33" s="24">
        <v>31</v>
      </c>
      <c r="C33" s="24" t="str">
        <f t="shared" si="9"/>
        <v>武器31</v>
      </c>
      <c r="D33" s="24" t="s">
        <v>1784</v>
      </c>
      <c r="E33" s="99" t="s">
        <v>123</v>
      </c>
      <c r="F33" s="100" t="s">
        <v>1782</v>
      </c>
      <c r="G33" s="23" t="s">
        <v>1781</v>
      </c>
      <c r="H33" s="24">
        <f t="shared" si="16"/>
        <v>7</v>
      </c>
      <c r="I33" s="24">
        <f t="shared" si="0"/>
        <v>158</v>
      </c>
      <c r="J33" s="24">
        <f t="shared" si="1"/>
        <v>0</v>
      </c>
      <c r="K33" s="24">
        <f t="shared" si="2"/>
        <v>0</v>
      </c>
      <c r="L33" s="24">
        <f t="shared" si="3"/>
        <v>0</v>
      </c>
      <c r="M33" s="24">
        <f t="shared" si="4"/>
        <v>0</v>
      </c>
      <c r="N33" s="24">
        <f t="shared" si="5"/>
        <v>0</v>
      </c>
      <c r="O33" s="24">
        <f t="shared" si="6"/>
        <v>0</v>
      </c>
      <c r="P33" s="24">
        <f t="shared" si="7"/>
        <v>0</v>
      </c>
      <c r="Q33" s="122">
        <f t="shared" si="10"/>
        <v>0</v>
      </c>
      <c r="R33" s="122">
        <f t="shared" si="11"/>
        <v>0</v>
      </c>
      <c r="S33" s="122">
        <f t="shared" si="12"/>
        <v>0</v>
      </c>
      <c r="T33" s="23" t="str">
        <f t="shared" si="18"/>
        <v>火</v>
      </c>
      <c r="U33" s="24">
        <f t="shared" si="13"/>
        <v>0</v>
      </c>
      <c r="V33" s="24">
        <f t="shared" ref="V33:AA42" si="20">ROUND(VLOOKUP($F33,professionGrow,MATCH(V$2,professionGrowPName,0),FALSE)*(1+VLOOKUP($G33,professionGrowP,MATCH(V$2,professionGrowPName,0),FALSE))*$H33*10*VLOOKUP($D33,eq_qulity,5,FALSE),0)</f>
        <v>0</v>
      </c>
      <c r="W33" s="24">
        <f t="shared" si="20"/>
        <v>0</v>
      </c>
      <c r="X33" s="24">
        <f t="shared" si="20"/>
        <v>0</v>
      </c>
      <c r="Y33" s="24">
        <f t="shared" si="20"/>
        <v>0</v>
      </c>
      <c r="Z33" s="24">
        <f t="shared" si="20"/>
        <v>0</v>
      </c>
      <c r="AA33" s="24">
        <f t="shared" si="20"/>
        <v>0</v>
      </c>
      <c r="AB33" s="123">
        <f t="shared" si="14"/>
        <v>0</v>
      </c>
      <c r="AC33" s="22">
        <f t="shared" si="15"/>
        <v>158</v>
      </c>
    </row>
    <row r="34" spans="2:29" x14ac:dyDescent="0.15">
      <c r="B34" s="24">
        <v>32</v>
      </c>
      <c r="C34" s="24" t="str">
        <f t="shared" si="9"/>
        <v>武器32</v>
      </c>
      <c r="D34" s="24" t="s">
        <v>1784</v>
      </c>
      <c r="E34" s="99" t="s">
        <v>123</v>
      </c>
      <c r="F34" s="100" t="s">
        <v>1782</v>
      </c>
      <c r="G34" s="23" t="s">
        <v>1781</v>
      </c>
      <c r="H34" s="24">
        <f t="shared" si="16"/>
        <v>8</v>
      </c>
      <c r="I34" s="24">
        <f t="shared" si="0"/>
        <v>181</v>
      </c>
      <c r="J34" s="24">
        <f t="shared" si="1"/>
        <v>0</v>
      </c>
      <c r="K34" s="24">
        <f t="shared" si="2"/>
        <v>0</v>
      </c>
      <c r="L34" s="24">
        <f t="shared" si="3"/>
        <v>0</v>
      </c>
      <c r="M34" s="24">
        <f t="shared" si="4"/>
        <v>0</v>
      </c>
      <c r="N34" s="24">
        <f t="shared" si="5"/>
        <v>0</v>
      </c>
      <c r="O34" s="24">
        <f t="shared" si="6"/>
        <v>0</v>
      </c>
      <c r="P34" s="24">
        <f t="shared" si="7"/>
        <v>0</v>
      </c>
      <c r="Q34" s="122">
        <f t="shared" si="10"/>
        <v>0</v>
      </c>
      <c r="R34" s="122">
        <f t="shared" si="11"/>
        <v>0</v>
      </c>
      <c r="S34" s="122">
        <f t="shared" si="12"/>
        <v>0</v>
      </c>
      <c r="T34" s="23" t="str">
        <f t="shared" si="18"/>
        <v>火</v>
      </c>
      <c r="U34" s="24">
        <f t="shared" si="13"/>
        <v>0</v>
      </c>
      <c r="V34" s="24">
        <f t="shared" si="20"/>
        <v>0</v>
      </c>
      <c r="W34" s="24">
        <f t="shared" si="20"/>
        <v>0</v>
      </c>
      <c r="X34" s="24">
        <f t="shared" si="20"/>
        <v>0</v>
      </c>
      <c r="Y34" s="24">
        <f t="shared" si="20"/>
        <v>0</v>
      </c>
      <c r="Z34" s="24">
        <f t="shared" si="20"/>
        <v>0</v>
      </c>
      <c r="AA34" s="24">
        <f t="shared" si="20"/>
        <v>0</v>
      </c>
      <c r="AB34" s="123">
        <f t="shared" si="14"/>
        <v>0</v>
      </c>
      <c r="AC34" s="22">
        <f t="shared" si="15"/>
        <v>181</v>
      </c>
    </row>
    <row r="35" spans="2:29" x14ac:dyDescent="0.15">
      <c r="B35" s="24">
        <v>33</v>
      </c>
      <c r="C35" s="24" t="str">
        <f t="shared" si="9"/>
        <v>武器33</v>
      </c>
      <c r="D35" s="24" t="str">
        <f>D3</f>
        <v>s</v>
      </c>
      <c r="E35" s="99" t="s">
        <v>123</v>
      </c>
      <c r="F35" s="100" t="s">
        <v>1782</v>
      </c>
      <c r="G35" s="23" t="s">
        <v>3</v>
      </c>
      <c r="H35" s="24">
        <f t="shared" si="16"/>
        <v>1</v>
      </c>
      <c r="I35" s="24">
        <f t="shared" si="0"/>
        <v>21</v>
      </c>
      <c r="J35" s="24">
        <f t="shared" si="1"/>
        <v>10</v>
      </c>
      <c r="K35" s="24">
        <f t="shared" si="2"/>
        <v>3</v>
      </c>
      <c r="L35" s="24">
        <f t="shared" si="3"/>
        <v>6</v>
      </c>
      <c r="M35" s="24">
        <f t="shared" si="4"/>
        <v>6</v>
      </c>
      <c r="N35" s="24">
        <f t="shared" si="5"/>
        <v>1</v>
      </c>
      <c r="O35" s="24">
        <f t="shared" si="6"/>
        <v>6</v>
      </c>
      <c r="P35" s="24">
        <f t="shared" si="7"/>
        <v>3</v>
      </c>
      <c r="Q35" s="122">
        <f t="shared" si="10"/>
        <v>1.4999999999999999E-2</v>
      </c>
      <c r="R35" s="122">
        <f t="shared" si="11"/>
        <v>1.4999999999999999E-2</v>
      </c>
      <c r="S35" s="122">
        <f t="shared" si="12"/>
        <v>5.0000000000000001E-3</v>
      </c>
      <c r="T35" s="23" t="str">
        <f t="shared" si="18"/>
        <v>风</v>
      </c>
      <c r="U35" s="24">
        <f t="shared" si="13"/>
        <v>4</v>
      </c>
      <c r="V35" s="24">
        <f t="shared" si="20"/>
        <v>4</v>
      </c>
      <c r="W35" s="24">
        <f t="shared" si="20"/>
        <v>2</v>
      </c>
      <c r="X35" s="24">
        <f t="shared" si="20"/>
        <v>3</v>
      </c>
      <c r="Y35" s="24">
        <f t="shared" si="20"/>
        <v>3</v>
      </c>
      <c r="Z35" s="24">
        <f t="shared" si="20"/>
        <v>3</v>
      </c>
      <c r="AA35" s="24">
        <f t="shared" si="20"/>
        <v>9</v>
      </c>
      <c r="AB35" s="123">
        <f t="shared" si="14"/>
        <v>0.08</v>
      </c>
      <c r="AC35" s="22">
        <f t="shared" si="15"/>
        <v>84.114999999999995</v>
      </c>
    </row>
    <row r="36" spans="2:29" x14ac:dyDescent="0.15">
      <c r="B36" s="24">
        <v>34</v>
      </c>
      <c r="C36" s="24" t="str">
        <f t="shared" si="9"/>
        <v>武器34</v>
      </c>
      <c r="D36" s="24" t="str">
        <f t="shared" ref="D36:D99" si="21">D4</f>
        <v>s</v>
      </c>
      <c r="E36" s="99" t="s">
        <v>123</v>
      </c>
      <c r="F36" s="100" t="s">
        <v>1782</v>
      </c>
      <c r="G36" s="23" t="s">
        <v>3</v>
      </c>
      <c r="H36" s="24">
        <f t="shared" si="16"/>
        <v>2</v>
      </c>
      <c r="I36" s="24">
        <f t="shared" si="0"/>
        <v>42</v>
      </c>
      <c r="J36" s="24">
        <f t="shared" si="1"/>
        <v>19</v>
      </c>
      <c r="K36" s="24">
        <f t="shared" si="2"/>
        <v>6</v>
      </c>
      <c r="L36" s="24">
        <f t="shared" si="3"/>
        <v>13</v>
      </c>
      <c r="M36" s="24">
        <f t="shared" si="4"/>
        <v>12</v>
      </c>
      <c r="N36" s="24">
        <f t="shared" si="5"/>
        <v>2</v>
      </c>
      <c r="O36" s="24">
        <f t="shared" si="6"/>
        <v>11</v>
      </c>
      <c r="P36" s="24">
        <f t="shared" si="7"/>
        <v>6</v>
      </c>
      <c r="Q36" s="122">
        <f t="shared" si="10"/>
        <v>0.03</v>
      </c>
      <c r="R36" s="122">
        <f t="shared" si="11"/>
        <v>2.75E-2</v>
      </c>
      <c r="S36" s="122">
        <f t="shared" si="12"/>
        <v>0.01</v>
      </c>
      <c r="T36" s="23" t="str">
        <f t="shared" si="18"/>
        <v>风</v>
      </c>
      <c r="U36" s="24">
        <f t="shared" si="13"/>
        <v>7</v>
      </c>
      <c r="V36" s="24">
        <f t="shared" si="20"/>
        <v>7</v>
      </c>
      <c r="W36" s="24">
        <f t="shared" si="20"/>
        <v>4</v>
      </c>
      <c r="X36" s="24">
        <f t="shared" si="20"/>
        <v>6</v>
      </c>
      <c r="Y36" s="24">
        <f t="shared" si="20"/>
        <v>6</v>
      </c>
      <c r="Z36" s="24">
        <f t="shared" si="20"/>
        <v>6</v>
      </c>
      <c r="AA36" s="24">
        <f t="shared" si="20"/>
        <v>18</v>
      </c>
      <c r="AB36" s="123">
        <f t="shared" si="14"/>
        <v>0.08</v>
      </c>
      <c r="AC36" s="22">
        <f t="shared" si="15"/>
        <v>165.14750000000001</v>
      </c>
    </row>
    <row r="37" spans="2:29" x14ac:dyDescent="0.15">
      <c r="B37" s="24">
        <v>35</v>
      </c>
      <c r="C37" s="24" t="str">
        <f t="shared" si="9"/>
        <v>武器35</v>
      </c>
      <c r="D37" s="24" t="str">
        <f t="shared" si="21"/>
        <v>s</v>
      </c>
      <c r="E37" s="99" t="s">
        <v>123</v>
      </c>
      <c r="F37" s="100" t="s">
        <v>1782</v>
      </c>
      <c r="G37" s="23" t="s">
        <v>3</v>
      </c>
      <c r="H37" s="24">
        <f t="shared" si="16"/>
        <v>3</v>
      </c>
      <c r="I37" s="24">
        <f t="shared" si="0"/>
        <v>62</v>
      </c>
      <c r="J37" s="24">
        <f t="shared" si="1"/>
        <v>29</v>
      </c>
      <c r="K37" s="24">
        <f t="shared" si="2"/>
        <v>10</v>
      </c>
      <c r="L37" s="24">
        <f t="shared" si="3"/>
        <v>19</v>
      </c>
      <c r="M37" s="24">
        <f t="shared" si="4"/>
        <v>17</v>
      </c>
      <c r="N37" s="24">
        <f t="shared" si="5"/>
        <v>3</v>
      </c>
      <c r="O37" s="24">
        <f t="shared" si="6"/>
        <v>17</v>
      </c>
      <c r="P37" s="24">
        <f t="shared" si="7"/>
        <v>10</v>
      </c>
      <c r="Q37" s="122">
        <f t="shared" si="10"/>
        <v>0.05</v>
      </c>
      <c r="R37" s="122">
        <f t="shared" si="11"/>
        <v>4.2500000000000003E-2</v>
      </c>
      <c r="S37" s="122">
        <f t="shared" si="12"/>
        <v>1.6666666666666666E-2</v>
      </c>
      <c r="T37" s="23" t="str">
        <f t="shared" si="18"/>
        <v>风</v>
      </c>
      <c r="U37" s="24">
        <f t="shared" si="13"/>
        <v>11</v>
      </c>
      <c r="V37" s="24">
        <f t="shared" si="20"/>
        <v>11</v>
      </c>
      <c r="W37" s="24">
        <f t="shared" si="20"/>
        <v>7</v>
      </c>
      <c r="X37" s="24">
        <f t="shared" si="20"/>
        <v>10</v>
      </c>
      <c r="Y37" s="24">
        <f t="shared" si="20"/>
        <v>10</v>
      </c>
      <c r="Z37" s="24">
        <f t="shared" si="20"/>
        <v>10</v>
      </c>
      <c r="AA37" s="24">
        <f t="shared" si="20"/>
        <v>28</v>
      </c>
      <c r="AB37" s="123">
        <f t="shared" si="14"/>
        <v>0.11133333333333333</v>
      </c>
      <c r="AC37" s="22">
        <f t="shared" si="15"/>
        <v>254.22050000000002</v>
      </c>
    </row>
    <row r="38" spans="2:29" x14ac:dyDescent="0.15">
      <c r="B38" s="24">
        <v>36</v>
      </c>
      <c r="C38" s="24" t="str">
        <f t="shared" si="9"/>
        <v>武器36</v>
      </c>
      <c r="D38" s="24" t="str">
        <f t="shared" si="21"/>
        <v>s</v>
      </c>
      <c r="E38" s="99" t="s">
        <v>123</v>
      </c>
      <c r="F38" s="100" t="s">
        <v>1782</v>
      </c>
      <c r="G38" s="23" t="s">
        <v>3</v>
      </c>
      <c r="H38" s="24">
        <f t="shared" si="16"/>
        <v>4</v>
      </c>
      <c r="I38" s="24">
        <f t="shared" si="0"/>
        <v>83</v>
      </c>
      <c r="J38" s="24">
        <f t="shared" si="1"/>
        <v>38</v>
      </c>
      <c r="K38" s="24">
        <f t="shared" si="2"/>
        <v>13</v>
      </c>
      <c r="L38" s="24">
        <f t="shared" si="3"/>
        <v>26</v>
      </c>
      <c r="M38" s="24">
        <f t="shared" si="4"/>
        <v>23</v>
      </c>
      <c r="N38" s="24">
        <f t="shared" si="5"/>
        <v>4</v>
      </c>
      <c r="O38" s="24">
        <f t="shared" si="6"/>
        <v>22</v>
      </c>
      <c r="P38" s="24">
        <f t="shared" si="7"/>
        <v>13</v>
      </c>
      <c r="Q38" s="122">
        <f t="shared" si="10"/>
        <v>6.5000000000000002E-2</v>
      </c>
      <c r="R38" s="122">
        <f t="shared" si="11"/>
        <v>5.5E-2</v>
      </c>
      <c r="S38" s="122">
        <f t="shared" si="12"/>
        <v>2.1666666666666664E-2</v>
      </c>
      <c r="T38" s="23" t="str">
        <f t="shared" si="18"/>
        <v>风</v>
      </c>
      <c r="U38" s="24">
        <f t="shared" si="13"/>
        <v>15</v>
      </c>
      <c r="V38" s="24">
        <f t="shared" si="20"/>
        <v>15</v>
      </c>
      <c r="W38" s="24">
        <f t="shared" si="20"/>
        <v>9</v>
      </c>
      <c r="X38" s="24">
        <f t="shared" si="20"/>
        <v>13</v>
      </c>
      <c r="Y38" s="24">
        <f t="shared" si="20"/>
        <v>13</v>
      </c>
      <c r="Z38" s="24">
        <f t="shared" si="20"/>
        <v>13</v>
      </c>
      <c r="AA38" s="24">
        <f t="shared" si="20"/>
        <v>37</v>
      </c>
      <c r="AB38" s="123">
        <f t="shared" si="14"/>
        <v>0.14800000000000002</v>
      </c>
      <c r="AC38" s="22">
        <f t="shared" si="15"/>
        <v>337.28966666666668</v>
      </c>
    </row>
    <row r="39" spans="2:29" x14ac:dyDescent="0.15">
      <c r="B39" s="24">
        <v>37</v>
      </c>
      <c r="C39" s="24" t="str">
        <f t="shared" si="9"/>
        <v>武器37</v>
      </c>
      <c r="D39" s="24" t="str">
        <f t="shared" si="21"/>
        <v>s</v>
      </c>
      <c r="E39" s="99" t="s">
        <v>123</v>
      </c>
      <c r="F39" s="100" t="s">
        <v>1782</v>
      </c>
      <c r="G39" s="23" t="s">
        <v>3</v>
      </c>
      <c r="H39" s="24">
        <f t="shared" si="16"/>
        <v>5</v>
      </c>
      <c r="I39" s="24">
        <f t="shared" si="0"/>
        <v>104</v>
      </c>
      <c r="J39" s="24">
        <f t="shared" si="1"/>
        <v>48</v>
      </c>
      <c r="K39" s="24">
        <f t="shared" si="2"/>
        <v>16</v>
      </c>
      <c r="L39" s="24">
        <f t="shared" si="3"/>
        <v>32</v>
      </c>
      <c r="M39" s="24">
        <f t="shared" si="4"/>
        <v>29</v>
      </c>
      <c r="N39" s="24">
        <f t="shared" si="5"/>
        <v>5</v>
      </c>
      <c r="O39" s="24">
        <f t="shared" si="6"/>
        <v>28</v>
      </c>
      <c r="P39" s="24">
        <f t="shared" si="7"/>
        <v>16</v>
      </c>
      <c r="Q39" s="122">
        <f t="shared" si="10"/>
        <v>0.08</v>
      </c>
      <c r="R39" s="122">
        <f t="shared" si="11"/>
        <v>7.0000000000000007E-2</v>
      </c>
      <c r="S39" s="122">
        <f t="shared" si="12"/>
        <v>2.6666666666666665E-2</v>
      </c>
      <c r="T39" s="23" t="str">
        <f t="shared" si="18"/>
        <v>风</v>
      </c>
      <c r="U39" s="24">
        <f t="shared" si="13"/>
        <v>18</v>
      </c>
      <c r="V39" s="24">
        <f t="shared" si="20"/>
        <v>18</v>
      </c>
      <c r="W39" s="24">
        <f t="shared" si="20"/>
        <v>11</v>
      </c>
      <c r="X39" s="24">
        <f t="shared" si="20"/>
        <v>16</v>
      </c>
      <c r="Y39" s="24">
        <f t="shared" si="20"/>
        <v>16</v>
      </c>
      <c r="Z39" s="24">
        <f t="shared" si="20"/>
        <v>16</v>
      </c>
      <c r="AA39" s="24">
        <f t="shared" si="20"/>
        <v>46</v>
      </c>
      <c r="AB39" s="123">
        <f t="shared" si="14"/>
        <v>0.18533333333333335</v>
      </c>
      <c r="AC39" s="22">
        <f t="shared" si="15"/>
        <v>419.36199999999997</v>
      </c>
    </row>
    <row r="40" spans="2:29" x14ac:dyDescent="0.15">
      <c r="B40" s="24">
        <v>38</v>
      </c>
      <c r="C40" s="24" t="str">
        <f t="shared" si="9"/>
        <v>武器38</v>
      </c>
      <c r="D40" s="24" t="str">
        <f t="shared" si="21"/>
        <v>s</v>
      </c>
      <c r="E40" s="99" t="s">
        <v>123</v>
      </c>
      <c r="F40" s="100" t="s">
        <v>1782</v>
      </c>
      <c r="G40" s="23" t="s">
        <v>3</v>
      </c>
      <c r="H40" s="24">
        <f t="shared" si="16"/>
        <v>6</v>
      </c>
      <c r="I40" s="24">
        <f t="shared" si="0"/>
        <v>125</v>
      </c>
      <c r="J40" s="24">
        <f t="shared" si="1"/>
        <v>58</v>
      </c>
      <c r="K40" s="24">
        <f t="shared" si="2"/>
        <v>19</v>
      </c>
      <c r="L40" s="24">
        <f t="shared" si="3"/>
        <v>38</v>
      </c>
      <c r="M40" s="24">
        <f t="shared" si="4"/>
        <v>35</v>
      </c>
      <c r="N40" s="24">
        <f t="shared" si="5"/>
        <v>6</v>
      </c>
      <c r="O40" s="24">
        <f t="shared" si="6"/>
        <v>33</v>
      </c>
      <c r="P40" s="24">
        <f t="shared" si="7"/>
        <v>19</v>
      </c>
      <c r="Q40" s="122">
        <f t="shared" si="10"/>
        <v>9.5000000000000001E-2</v>
      </c>
      <c r="R40" s="122">
        <f t="shared" si="11"/>
        <v>8.2500000000000004E-2</v>
      </c>
      <c r="S40" s="122">
        <f t="shared" si="12"/>
        <v>3.1666666666666662E-2</v>
      </c>
      <c r="T40" s="23" t="str">
        <f t="shared" si="18"/>
        <v>风</v>
      </c>
      <c r="U40" s="24">
        <f t="shared" si="13"/>
        <v>22</v>
      </c>
      <c r="V40" s="24">
        <f t="shared" si="20"/>
        <v>22</v>
      </c>
      <c r="W40" s="24">
        <f t="shared" si="20"/>
        <v>13</v>
      </c>
      <c r="X40" s="24">
        <f t="shared" si="20"/>
        <v>19</v>
      </c>
      <c r="Y40" s="24">
        <f t="shared" si="20"/>
        <v>19</v>
      </c>
      <c r="Z40" s="24">
        <f t="shared" si="20"/>
        <v>19</v>
      </c>
      <c r="AA40" s="24">
        <f t="shared" si="20"/>
        <v>55</v>
      </c>
      <c r="AB40" s="123">
        <f t="shared" si="14"/>
        <v>0.222</v>
      </c>
      <c r="AC40" s="22">
        <f t="shared" si="15"/>
        <v>502.43116666666668</v>
      </c>
    </row>
    <row r="41" spans="2:29" x14ac:dyDescent="0.15">
      <c r="B41" s="24">
        <v>39</v>
      </c>
      <c r="C41" s="24" t="str">
        <f t="shared" si="9"/>
        <v>武器39</v>
      </c>
      <c r="D41" s="24" t="str">
        <f t="shared" si="21"/>
        <v>s</v>
      </c>
      <c r="E41" s="99" t="s">
        <v>123</v>
      </c>
      <c r="F41" s="100" t="s">
        <v>1782</v>
      </c>
      <c r="G41" s="23" t="s">
        <v>3</v>
      </c>
      <c r="H41" s="24">
        <f t="shared" si="16"/>
        <v>7</v>
      </c>
      <c r="I41" s="24">
        <f t="shared" si="0"/>
        <v>146</v>
      </c>
      <c r="J41" s="24">
        <f t="shared" si="1"/>
        <v>67</v>
      </c>
      <c r="K41" s="24">
        <f t="shared" si="2"/>
        <v>22</v>
      </c>
      <c r="L41" s="24">
        <f t="shared" si="3"/>
        <v>45</v>
      </c>
      <c r="M41" s="24">
        <f t="shared" si="4"/>
        <v>40</v>
      </c>
      <c r="N41" s="24">
        <f t="shared" si="5"/>
        <v>7</v>
      </c>
      <c r="O41" s="24">
        <f t="shared" si="6"/>
        <v>39</v>
      </c>
      <c r="P41" s="24">
        <f t="shared" si="7"/>
        <v>22</v>
      </c>
      <c r="Q41" s="122">
        <f t="shared" si="10"/>
        <v>0.11</v>
      </c>
      <c r="R41" s="122">
        <f t="shared" si="11"/>
        <v>9.7500000000000003E-2</v>
      </c>
      <c r="S41" s="122">
        <f t="shared" si="12"/>
        <v>3.6666666666666667E-2</v>
      </c>
      <c r="T41" s="23" t="str">
        <f t="shared" si="18"/>
        <v>风</v>
      </c>
      <c r="U41" s="24">
        <f t="shared" si="13"/>
        <v>26</v>
      </c>
      <c r="V41" s="24">
        <f t="shared" si="20"/>
        <v>26</v>
      </c>
      <c r="W41" s="24">
        <f t="shared" si="20"/>
        <v>16</v>
      </c>
      <c r="X41" s="24">
        <f t="shared" si="20"/>
        <v>22</v>
      </c>
      <c r="Y41" s="24">
        <f t="shared" si="20"/>
        <v>22</v>
      </c>
      <c r="Z41" s="24">
        <f t="shared" si="20"/>
        <v>22</v>
      </c>
      <c r="AA41" s="24">
        <f t="shared" si="20"/>
        <v>64</v>
      </c>
      <c r="AB41" s="123">
        <f t="shared" si="14"/>
        <v>0.25866666666666666</v>
      </c>
      <c r="AC41" s="22">
        <f t="shared" si="15"/>
        <v>586.50283333333334</v>
      </c>
    </row>
    <row r="42" spans="2:29" x14ac:dyDescent="0.15">
      <c r="B42" s="24">
        <v>40</v>
      </c>
      <c r="C42" s="24" t="str">
        <f t="shared" si="9"/>
        <v>武器40</v>
      </c>
      <c r="D42" s="24" t="str">
        <f t="shared" si="21"/>
        <v>s</v>
      </c>
      <c r="E42" s="99" t="s">
        <v>123</v>
      </c>
      <c r="F42" s="100" t="s">
        <v>1782</v>
      </c>
      <c r="G42" s="23" t="s">
        <v>3</v>
      </c>
      <c r="H42" s="24">
        <f t="shared" si="16"/>
        <v>8</v>
      </c>
      <c r="I42" s="24">
        <f t="shared" si="0"/>
        <v>166</v>
      </c>
      <c r="J42" s="24">
        <f t="shared" si="1"/>
        <v>77</v>
      </c>
      <c r="K42" s="24">
        <f t="shared" si="2"/>
        <v>26</v>
      </c>
      <c r="L42" s="24">
        <f t="shared" si="3"/>
        <v>51</v>
      </c>
      <c r="M42" s="24">
        <f t="shared" si="4"/>
        <v>46</v>
      </c>
      <c r="N42" s="24">
        <f t="shared" si="5"/>
        <v>8</v>
      </c>
      <c r="O42" s="24">
        <f t="shared" si="6"/>
        <v>44</v>
      </c>
      <c r="P42" s="24">
        <f t="shared" si="7"/>
        <v>26</v>
      </c>
      <c r="Q42" s="122">
        <f t="shared" si="10"/>
        <v>0.13</v>
      </c>
      <c r="R42" s="122">
        <f t="shared" si="11"/>
        <v>0.11</v>
      </c>
      <c r="S42" s="122">
        <f t="shared" si="12"/>
        <v>4.3333333333333328E-2</v>
      </c>
      <c r="T42" s="23" t="str">
        <f t="shared" si="18"/>
        <v>风</v>
      </c>
      <c r="U42" s="24">
        <f t="shared" si="13"/>
        <v>29</v>
      </c>
      <c r="V42" s="24">
        <f t="shared" si="20"/>
        <v>29</v>
      </c>
      <c r="W42" s="24">
        <f t="shared" si="20"/>
        <v>18</v>
      </c>
      <c r="X42" s="24">
        <f t="shared" si="20"/>
        <v>26</v>
      </c>
      <c r="Y42" s="24">
        <f t="shared" si="20"/>
        <v>26</v>
      </c>
      <c r="Z42" s="24">
        <f t="shared" si="20"/>
        <v>26</v>
      </c>
      <c r="AA42" s="24">
        <f t="shared" si="20"/>
        <v>74</v>
      </c>
      <c r="AB42" s="123">
        <f t="shared" si="14"/>
        <v>0.29600000000000004</v>
      </c>
      <c r="AC42" s="22">
        <f t="shared" si="15"/>
        <v>672.57933333333335</v>
      </c>
    </row>
    <row r="43" spans="2:29" x14ac:dyDescent="0.15">
      <c r="B43" s="24">
        <v>41</v>
      </c>
      <c r="C43" s="24" t="str">
        <f t="shared" si="9"/>
        <v>武器41</v>
      </c>
      <c r="D43" s="24" t="str">
        <f t="shared" si="21"/>
        <v>a</v>
      </c>
      <c r="E43" s="99" t="s">
        <v>123</v>
      </c>
      <c r="F43" s="100" t="s">
        <v>1782</v>
      </c>
      <c r="G43" s="23" t="s">
        <v>3</v>
      </c>
      <c r="H43" s="24">
        <f t="shared" si="16"/>
        <v>1</v>
      </c>
      <c r="I43" s="24">
        <f t="shared" si="0"/>
        <v>18</v>
      </c>
      <c r="J43" s="24">
        <f t="shared" si="1"/>
        <v>7</v>
      </c>
      <c r="K43" s="24">
        <f t="shared" si="2"/>
        <v>2</v>
      </c>
      <c r="L43" s="24">
        <f t="shared" si="3"/>
        <v>5</v>
      </c>
      <c r="M43" s="24">
        <f t="shared" si="4"/>
        <v>4</v>
      </c>
      <c r="N43" s="24">
        <f t="shared" si="5"/>
        <v>1</v>
      </c>
      <c r="O43" s="24">
        <f t="shared" si="6"/>
        <v>4</v>
      </c>
      <c r="P43" s="24">
        <f t="shared" si="7"/>
        <v>2</v>
      </c>
      <c r="Q43" s="122">
        <f t="shared" si="10"/>
        <v>0.01</v>
      </c>
      <c r="R43" s="122">
        <f t="shared" si="11"/>
        <v>0.01</v>
      </c>
      <c r="S43" s="122">
        <f t="shared" si="12"/>
        <v>3.3333333333333331E-3</v>
      </c>
      <c r="T43" s="23" t="str">
        <f t="shared" si="18"/>
        <v>风</v>
      </c>
      <c r="U43" s="24">
        <f t="shared" si="13"/>
        <v>3</v>
      </c>
      <c r="V43" s="24">
        <f t="shared" ref="V43:AA52" si="22">ROUND(VLOOKUP($F43,professionGrow,MATCH(V$2,professionGrowPName,0),FALSE)*(1+VLOOKUP($G43,professionGrowP,MATCH(V$2,professionGrowPName,0),FALSE))*$H43*10*VLOOKUP($D43,eq_qulity,5,FALSE),0)</f>
        <v>3</v>
      </c>
      <c r="W43" s="24">
        <f t="shared" si="22"/>
        <v>2</v>
      </c>
      <c r="X43" s="24">
        <f t="shared" si="22"/>
        <v>2</v>
      </c>
      <c r="Y43" s="24">
        <f t="shared" si="22"/>
        <v>2</v>
      </c>
      <c r="Z43" s="24">
        <f t="shared" si="22"/>
        <v>2</v>
      </c>
      <c r="AA43" s="24">
        <f t="shared" si="22"/>
        <v>7</v>
      </c>
      <c r="AB43" s="123">
        <f t="shared" si="14"/>
        <v>0.08</v>
      </c>
      <c r="AC43" s="22">
        <f t="shared" si="15"/>
        <v>64.103333333333325</v>
      </c>
    </row>
    <row r="44" spans="2:29" x14ac:dyDescent="0.15">
      <c r="B44" s="24">
        <v>42</v>
      </c>
      <c r="C44" s="24" t="str">
        <f t="shared" si="9"/>
        <v>武器42</v>
      </c>
      <c r="D44" s="24" t="str">
        <f t="shared" si="21"/>
        <v>a</v>
      </c>
      <c r="E44" s="99" t="s">
        <v>123</v>
      </c>
      <c r="F44" s="100" t="s">
        <v>1782</v>
      </c>
      <c r="G44" s="23" t="s">
        <v>3</v>
      </c>
      <c r="H44" s="24">
        <f t="shared" si="16"/>
        <v>2</v>
      </c>
      <c r="I44" s="24">
        <f t="shared" si="0"/>
        <v>37</v>
      </c>
      <c r="J44" s="24">
        <f t="shared" si="1"/>
        <v>14</v>
      </c>
      <c r="K44" s="24">
        <f t="shared" si="2"/>
        <v>5</v>
      </c>
      <c r="L44" s="24">
        <f t="shared" si="3"/>
        <v>10</v>
      </c>
      <c r="M44" s="24">
        <f t="shared" si="4"/>
        <v>9</v>
      </c>
      <c r="N44" s="24">
        <f t="shared" si="5"/>
        <v>2</v>
      </c>
      <c r="O44" s="24">
        <f t="shared" si="6"/>
        <v>8</v>
      </c>
      <c r="P44" s="24">
        <f t="shared" si="7"/>
        <v>5</v>
      </c>
      <c r="Q44" s="122">
        <f t="shared" si="10"/>
        <v>2.5000000000000001E-2</v>
      </c>
      <c r="R44" s="122">
        <f t="shared" si="11"/>
        <v>0.02</v>
      </c>
      <c r="S44" s="122">
        <f t="shared" si="12"/>
        <v>8.3333333333333332E-3</v>
      </c>
      <c r="T44" s="23" t="str">
        <f t="shared" si="18"/>
        <v>风</v>
      </c>
      <c r="U44" s="24">
        <f t="shared" si="13"/>
        <v>6</v>
      </c>
      <c r="V44" s="24">
        <f t="shared" si="22"/>
        <v>6</v>
      </c>
      <c r="W44" s="24">
        <f t="shared" si="22"/>
        <v>3</v>
      </c>
      <c r="X44" s="24">
        <f t="shared" si="22"/>
        <v>5</v>
      </c>
      <c r="Y44" s="24">
        <f t="shared" si="22"/>
        <v>5</v>
      </c>
      <c r="Z44" s="24">
        <f t="shared" si="22"/>
        <v>5</v>
      </c>
      <c r="AA44" s="24">
        <f t="shared" si="22"/>
        <v>14</v>
      </c>
      <c r="AB44" s="123">
        <f t="shared" si="14"/>
        <v>0.08</v>
      </c>
      <c r="AC44" s="22">
        <f t="shared" si="15"/>
        <v>134.13333333333335</v>
      </c>
    </row>
    <row r="45" spans="2:29" x14ac:dyDescent="0.15">
      <c r="B45" s="24">
        <v>43</v>
      </c>
      <c r="C45" s="24" t="str">
        <f t="shared" si="9"/>
        <v>武器43</v>
      </c>
      <c r="D45" s="24" t="str">
        <f t="shared" si="21"/>
        <v>a</v>
      </c>
      <c r="E45" s="99" t="s">
        <v>123</v>
      </c>
      <c r="F45" s="100" t="s">
        <v>1782</v>
      </c>
      <c r="G45" s="23" t="s">
        <v>3</v>
      </c>
      <c r="H45" s="24">
        <f t="shared" si="16"/>
        <v>3</v>
      </c>
      <c r="I45" s="24">
        <f t="shared" si="0"/>
        <v>55</v>
      </c>
      <c r="J45" s="24">
        <f t="shared" si="1"/>
        <v>22</v>
      </c>
      <c r="K45" s="24">
        <f t="shared" si="2"/>
        <v>7</v>
      </c>
      <c r="L45" s="24">
        <f t="shared" si="3"/>
        <v>14</v>
      </c>
      <c r="M45" s="24">
        <f t="shared" si="4"/>
        <v>13</v>
      </c>
      <c r="N45" s="24">
        <f t="shared" si="5"/>
        <v>2</v>
      </c>
      <c r="O45" s="24">
        <f t="shared" si="6"/>
        <v>12</v>
      </c>
      <c r="P45" s="24">
        <f t="shared" si="7"/>
        <v>7</v>
      </c>
      <c r="Q45" s="122">
        <f t="shared" si="10"/>
        <v>3.5000000000000003E-2</v>
      </c>
      <c r="R45" s="122">
        <f t="shared" si="11"/>
        <v>0.03</v>
      </c>
      <c r="S45" s="122">
        <f t="shared" si="12"/>
        <v>1.1666666666666667E-2</v>
      </c>
      <c r="T45" s="23" t="str">
        <f t="shared" si="18"/>
        <v>风</v>
      </c>
      <c r="U45" s="24">
        <f t="shared" si="13"/>
        <v>8</v>
      </c>
      <c r="V45" s="24">
        <f t="shared" si="22"/>
        <v>8</v>
      </c>
      <c r="W45" s="24">
        <f t="shared" si="22"/>
        <v>5</v>
      </c>
      <c r="X45" s="24">
        <f t="shared" si="22"/>
        <v>7</v>
      </c>
      <c r="Y45" s="24">
        <f t="shared" si="22"/>
        <v>7</v>
      </c>
      <c r="Z45" s="24">
        <f t="shared" si="22"/>
        <v>7</v>
      </c>
      <c r="AA45" s="24">
        <f t="shared" si="22"/>
        <v>21</v>
      </c>
      <c r="AB45" s="123">
        <f t="shared" si="14"/>
        <v>8.8000000000000009E-2</v>
      </c>
      <c r="AC45" s="22">
        <f t="shared" si="15"/>
        <v>195.16466666666665</v>
      </c>
    </row>
    <row r="46" spans="2:29" x14ac:dyDescent="0.15">
      <c r="B46" s="24">
        <v>44</v>
      </c>
      <c r="C46" s="24" t="str">
        <f t="shared" si="9"/>
        <v>武器44</v>
      </c>
      <c r="D46" s="24" t="str">
        <f t="shared" si="21"/>
        <v>a</v>
      </c>
      <c r="E46" s="99" t="s">
        <v>123</v>
      </c>
      <c r="F46" s="100" t="s">
        <v>1782</v>
      </c>
      <c r="G46" s="23" t="s">
        <v>3</v>
      </c>
      <c r="H46" s="24">
        <f t="shared" si="16"/>
        <v>4</v>
      </c>
      <c r="I46" s="24">
        <f t="shared" si="0"/>
        <v>74</v>
      </c>
      <c r="J46" s="24">
        <f t="shared" si="1"/>
        <v>29</v>
      </c>
      <c r="K46" s="24">
        <f t="shared" si="2"/>
        <v>10</v>
      </c>
      <c r="L46" s="24">
        <f t="shared" si="3"/>
        <v>19</v>
      </c>
      <c r="M46" s="24">
        <f t="shared" si="4"/>
        <v>17</v>
      </c>
      <c r="N46" s="24">
        <f t="shared" si="5"/>
        <v>3</v>
      </c>
      <c r="O46" s="24">
        <f t="shared" si="6"/>
        <v>17</v>
      </c>
      <c r="P46" s="24">
        <f t="shared" si="7"/>
        <v>10</v>
      </c>
      <c r="Q46" s="122">
        <f t="shared" si="10"/>
        <v>0.05</v>
      </c>
      <c r="R46" s="122">
        <f t="shared" si="11"/>
        <v>4.2500000000000003E-2</v>
      </c>
      <c r="S46" s="122">
        <f t="shared" si="12"/>
        <v>1.6666666666666666E-2</v>
      </c>
      <c r="T46" s="23" t="str">
        <f t="shared" si="18"/>
        <v>风</v>
      </c>
      <c r="U46" s="24">
        <f t="shared" si="13"/>
        <v>11</v>
      </c>
      <c r="V46" s="24">
        <f t="shared" si="22"/>
        <v>11</v>
      </c>
      <c r="W46" s="24">
        <f t="shared" si="22"/>
        <v>7</v>
      </c>
      <c r="X46" s="24">
        <f t="shared" si="22"/>
        <v>10</v>
      </c>
      <c r="Y46" s="24">
        <f t="shared" si="22"/>
        <v>10</v>
      </c>
      <c r="Z46" s="24">
        <f t="shared" si="22"/>
        <v>10</v>
      </c>
      <c r="AA46" s="24">
        <f t="shared" si="22"/>
        <v>28</v>
      </c>
      <c r="AB46" s="123">
        <f t="shared" si="14"/>
        <v>0.11933333333333333</v>
      </c>
      <c r="AC46" s="22">
        <f t="shared" si="15"/>
        <v>266.2285</v>
      </c>
    </row>
    <row r="47" spans="2:29" x14ac:dyDescent="0.15">
      <c r="B47" s="24">
        <v>45</v>
      </c>
      <c r="C47" s="24" t="str">
        <f t="shared" si="9"/>
        <v>武器45</v>
      </c>
      <c r="D47" s="24" t="str">
        <f t="shared" si="21"/>
        <v>a</v>
      </c>
      <c r="E47" s="99" t="s">
        <v>123</v>
      </c>
      <c r="F47" s="100" t="s">
        <v>1782</v>
      </c>
      <c r="G47" s="23" t="s">
        <v>3</v>
      </c>
      <c r="H47" s="24">
        <f t="shared" si="16"/>
        <v>5</v>
      </c>
      <c r="I47" s="24">
        <f t="shared" si="0"/>
        <v>92</v>
      </c>
      <c r="J47" s="24">
        <f t="shared" si="1"/>
        <v>36</v>
      </c>
      <c r="K47" s="24">
        <f t="shared" si="2"/>
        <v>12</v>
      </c>
      <c r="L47" s="24">
        <f t="shared" si="3"/>
        <v>24</v>
      </c>
      <c r="M47" s="24">
        <f t="shared" si="4"/>
        <v>22</v>
      </c>
      <c r="N47" s="24">
        <f t="shared" si="5"/>
        <v>4</v>
      </c>
      <c r="O47" s="24">
        <f t="shared" si="6"/>
        <v>21</v>
      </c>
      <c r="P47" s="24">
        <f t="shared" si="7"/>
        <v>12</v>
      </c>
      <c r="Q47" s="122">
        <f t="shared" si="10"/>
        <v>0.06</v>
      </c>
      <c r="R47" s="122">
        <f t="shared" si="11"/>
        <v>5.2499999999999998E-2</v>
      </c>
      <c r="S47" s="122">
        <f t="shared" si="12"/>
        <v>0.02</v>
      </c>
      <c r="T47" s="23" t="str">
        <f t="shared" si="18"/>
        <v>风</v>
      </c>
      <c r="U47" s="24">
        <f t="shared" si="13"/>
        <v>14</v>
      </c>
      <c r="V47" s="24">
        <f t="shared" si="22"/>
        <v>14</v>
      </c>
      <c r="W47" s="24">
        <f t="shared" si="22"/>
        <v>8</v>
      </c>
      <c r="X47" s="24">
        <f t="shared" si="22"/>
        <v>12</v>
      </c>
      <c r="Y47" s="24">
        <f t="shared" si="22"/>
        <v>12</v>
      </c>
      <c r="Z47" s="24">
        <f t="shared" si="22"/>
        <v>12</v>
      </c>
      <c r="AA47" s="24">
        <f t="shared" si="22"/>
        <v>35</v>
      </c>
      <c r="AB47" s="123">
        <f t="shared" si="14"/>
        <v>0.14866666666666667</v>
      </c>
      <c r="AC47" s="22">
        <f t="shared" si="15"/>
        <v>330.28116666666671</v>
      </c>
    </row>
    <row r="48" spans="2:29" x14ac:dyDescent="0.15">
      <c r="B48" s="24">
        <v>46</v>
      </c>
      <c r="C48" s="24" t="str">
        <f t="shared" si="9"/>
        <v>武器46</v>
      </c>
      <c r="D48" s="24" t="str">
        <f t="shared" si="21"/>
        <v>a</v>
      </c>
      <c r="E48" s="99" t="s">
        <v>123</v>
      </c>
      <c r="F48" s="100" t="s">
        <v>1782</v>
      </c>
      <c r="G48" s="23" t="s">
        <v>3</v>
      </c>
      <c r="H48" s="24">
        <f t="shared" si="16"/>
        <v>6</v>
      </c>
      <c r="I48" s="24">
        <f t="shared" si="0"/>
        <v>110</v>
      </c>
      <c r="J48" s="24">
        <f t="shared" si="1"/>
        <v>43</v>
      </c>
      <c r="K48" s="24">
        <f t="shared" si="2"/>
        <v>14</v>
      </c>
      <c r="L48" s="24">
        <f t="shared" si="3"/>
        <v>29</v>
      </c>
      <c r="M48" s="24">
        <f t="shared" si="4"/>
        <v>26</v>
      </c>
      <c r="N48" s="24">
        <f t="shared" si="5"/>
        <v>5</v>
      </c>
      <c r="O48" s="24">
        <f t="shared" si="6"/>
        <v>25</v>
      </c>
      <c r="P48" s="24">
        <f t="shared" si="7"/>
        <v>14</v>
      </c>
      <c r="Q48" s="122">
        <f t="shared" si="10"/>
        <v>7.0000000000000007E-2</v>
      </c>
      <c r="R48" s="122">
        <f t="shared" si="11"/>
        <v>6.25E-2</v>
      </c>
      <c r="S48" s="122">
        <f t="shared" si="12"/>
        <v>2.3333333333333334E-2</v>
      </c>
      <c r="T48" s="23" t="str">
        <f t="shared" si="18"/>
        <v>风</v>
      </c>
      <c r="U48" s="24">
        <f t="shared" si="13"/>
        <v>17</v>
      </c>
      <c r="V48" s="24">
        <f t="shared" si="22"/>
        <v>17</v>
      </c>
      <c r="W48" s="24">
        <f t="shared" si="22"/>
        <v>10</v>
      </c>
      <c r="X48" s="24">
        <f t="shared" si="22"/>
        <v>14</v>
      </c>
      <c r="Y48" s="24">
        <f t="shared" si="22"/>
        <v>14</v>
      </c>
      <c r="Z48" s="24">
        <f t="shared" si="22"/>
        <v>14</v>
      </c>
      <c r="AA48" s="24">
        <f t="shared" si="22"/>
        <v>41</v>
      </c>
      <c r="AB48" s="123">
        <f t="shared" si="14"/>
        <v>0.17733333333333334</v>
      </c>
      <c r="AC48" s="22">
        <f t="shared" si="15"/>
        <v>393.33316666666661</v>
      </c>
    </row>
    <row r="49" spans="2:29" x14ac:dyDescent="0.15">
      <c r="B49" s="24">
        <v>47</v>
      </c>
      <c r="C49" s="24" t="str">
        <f t="shared" si="9"/>
        <v>武器47</v>
      </c>
      <c r="D49" s="24" t="str">
        <f t="shared" si="21"/>
        <v>a</v>
      </c>
      <c r="E49" s="99" t="s">
        <v>123</v>
      </c>
      <c r="F49" s="100" t="s">
        <v>1782</v>
      </c>
      <c r="G49" s="23" t="s">
        <v>3</v>
      </c>
      <c r="H49" s="24">
        <f t="shared" si="16"/>
        <v>7</v>
      </c>
      <c r="I49" s="24">
        <f t="shared" si="0"/>
        <v>129</v>
      </c>
      <c r="J49" s="24">
        <f t="shared" si="1"/>
        <v>50</v>
      </c>
      <c r="K49" s="24">
        <f t="shared" si="2"/>
        <v>17</v>
      </c>
      <c r="L49" s="24">
        <f t="shared" si="3"/>
        <v>34</v>
      </c>
      <c r="M49" s="24">
        <f t="shared" si="4"/>
        <v>30</v>
      </c>
      <c r="N49" s="24">
        <f t="shared" si="5"/>
        <v>5</v>
      </c>
      <c r="O49" s="24">
        <f t="shared" si="6"/>
        <v>29</v>
      </c>
      <c r="P49" s="24">
        <f t="shared" si="7"/>
        <v>17</v>
      </c>
      <c r="Q49" s="122">
        <f t="shared" si="10"/>
        <v>8.5000000000000006E-2</v>
      </c>
      <c r="R49" s="122">
        <f t="shared" si="11"/>
        <v>7.2499999999999995E-2</v>
      </c>
      <c r="S49" s="122">
        <f t="shared" si="12"/>
        <v>2.8333333333333335E-2</v>
      </c>
      <c r="T49" s="23" t="str">
        <f t="shared" si="18"/>
        <v>风</v>
      </c>
      <c r="U49" s="24">
        <f t="shared" si="13"/>
        <v>19</v>
      </c>
      <c r="V49" s="24">
        <f t="shared" si="22"/>
        <v>19</v>
      </c>
      <c r="W49" s="24">
        <f t="shared" si="22"/>
        <v>12</v>
      </c>
      <c r="X49" s="24">
        <f t="shared" si="22"/>
        <v>17</v>
      </c>
      <c r="Y49" s="24">
        <f t="shared" si="22"/>
        <v>17</v>
      </c>
      <c r="Z49" s="24">
        <f t="shared" si="22"/>
        <v>17</v>
      </c>
      <c r="AA49" s="24">
        <f t="shared" si="22"/>
        <v>48</v>
      </c>
      <c r="AB49" s="123">
        <f t="shared" si="14"/>
        <v>0.20733333333333334</v>
      </c>
      <c r="AC49" s="22">
        <f t="shared" si="15"/>
        <v>460.39316666666662</v>
      </c>
    </row>
    <row r="50" spans="2:29" x14ac:dyDescent="0.15">
      <c r="B50" s="24">
        <v>48</v>
      </c>
      <c r="C50" s="24" t="str">
        <f t="shared" si="9"/>
        <v>武器48</v>
      </c>
      <c r="D50" s="24" t="str">
        <f t="shared" si="21"/>
        <v>a</v>
      </c>
      <c r="E50" s="99" t="s">
        <v>123</v>
      </c>
      <c r="F50" s="100" t="s">
        <v>1782</v>
      </c>
      <c r="G50" s="23" t="s">
        <v>3</v>
      </c>
      <c r="H50" s="24">
        <f t="shared" si="16"/>
        <v>8</v>
      </c>
      <c r="I50" s="24">
        <f t="shared" si="0"/>
        <v>147</v>
      </c>
      <c r="J50" s="24">
        <f t="shared" si="1"/>
        <v>58</v>
      </c>
      <c r="K50" s="24">
        <f t="shared" si="2"/>
        <v>19</v>
      </c>
      <c r="L50" s="24">
        <f t="shared" si="3"/>
        <v>38</v>
      </c>
      <c r="M50" s="24">
        <f t="shared" si="4"/>
        <v>35</v>
      </c>
      <c r="N50" s="24">
        <f t="shared" si="5"/>
        <v>6</v>
      </c>
      <c r="O50" s="24">
        <f t="shared" si="6"/>
        <v>33</v>
      </c>
      <c r="P50" s="24">
        <f t="shared" si="7"/>
        <v>19</v>
      </c>
      <c r="Q50" s="122">
        <f t="shared" si="10"/>
        <v>9.5000000000000001E-2</v>
      </c>
      <c r="R50" s="122">
        <f t="shared" si="11"/>
        <v>8.2500000000000004E-2</v>
      </c>
      <c r="S50" s="122">
        <f t="shared" si="12"/>
        <v>3.1666666666666662E-2</v>
      </c>
      <c r="T50" s="23" t="str">
        <f t="shared" si="18"/>
        <v>风</v>
      </c>
      <c r="U50" s="24">
        <f t="shared" si="13"/>
        <v>22</v>
      </c>
      <c r="V50" s="24">
        <f t="shared" si="22"/>
        <v>22</v>
      </c>
      <c r="W50" s="24">
        <f t="shared" si="22"/>
        <v>13</v>
      </c>
      <c r="X50" s="24">
        <f t="shared" si="22"/>
        <v>19</v>
      </c>
      <c r="Y50" s="24">
        <f t="shared" si="22"/>
        <v>19</v>
      </c>
      <c r="Z50" s="24">
        <f t="shared" si="22"/>
        <v>19</v>
      </c>
      <c r="AA50" s="24">
        <f t="shared" si="22"/>
        <v>55</v>
      </c>
      <c r="AB50" s="123">
        <f t="shared" si="14"/>
        <v>0.23666666666666669</v>
      </c>
      <c r="AC50" s="22">
        <f t="shared" si="15"/>
        <v>524.44583333333344</v>
      </c>
    </row>
    <row r="51" spans="2:29" x14ac:dyDescent="0.15">
      <c r="B51" s="24">
        <v>49</v>
      </c>
      <c r="C51" s="24" t="str">
        <f t="shared" si="9"/>
        <v>武器49</v>
      </c>
      <c r="D51" s="24" t="str">
        <f t="shared" si="21"/>
        <v>b</v>
      </c>
      <c r="E51" s="99" t="s">
        <v>123</v>
      </c>
      <c r="F51" s="100" t="s">
        <v>1782</v>
      </c>
      <c r="G51" s="23" t="s">
        <v>3</v>
      </c>
      <c r="H51" s="24">
        <f t="shared" si="16"/>
        <v>1</v>
      </c>
      <c r="I51" s="24">
        <f t="shared" si="0"/>
        <v>20</v>
      </c>
      <c r="J51" s="24">
        <f t="shared" si="1"/>
        <v>3</v>
      </c>
      <c r="K51" s="24">
        <f t="shared" si="2"/>
        <v>1</v>
      </c>
      <c r="L51" s="24">
        <f t="shared" si="3"/>
        <v>2</v>
      </c>
      <c r="M51" s="24">
        <f t="shared" si="4"/>
        <v>2</v>
      </c>
      <c r="N51" s="24">
        <f t="shared" si="5"/>
        <v>0</v>
      </c>
      <c r="O51" s="24">
        <f t="shared" si="6"/>
        <v>2</v>
      </c>
      <c r="P51" s="24">
        <f t="shared" si="7"/>
        <v>1</v>
      </c>
      <c r="Q51" s="122">
        <f t="shared" si="10"/>
        <v>5.0000000000000001E-3</v>
      </c>
      <c r="R51" s="122">
        <f t="shared" si="11"/>
        <v>5.0000000000000001E-3</v>
      </c>
      <c r="S51" s="122">
        <f t="shared" si="12"/>
        <v>1.6666666666666666E-3</v>
      </c>
      <c r="T51" s="23" t="str">
        <f t="shared" si="18"/>
        <v>风</v>
      </c>
      <c r="U51" s="24">
        <f t="shared" si="13"/>
        <v>1</v>
      </c>
      <c r="V51" s="24">
        <f t="shared" si="22"/>
        <v>1</v>
      </c>
      <c r="W51" s="24">
        <f t="shared" si="22"/>
        <v>1</v>
      </c>
      <c r="X51" s="24">
        <f t="shared" si="22"/>
        <v>1</v>
      </c>
      <c r="Y51" s="24">
        <f t="shared" si="22"/>
        <v>1</v>
      </c>
      <c r="Z51" s="24">
        <f t="shared" si="22"/>
        <v>1</v>
      </c>
      <c r="AA51" s="24">
        <f t="shared" si="22"/>
        <v>3</v>
      </c>
      <c r="AB51" s="123">
        <f t="shared" si="14"/>
        <v>0.08</v>
      </c>
      <c r="AC51" s="22">
        <f t="shared" si="15"/>
        <v>40.091666666666661</v>
      </c>
    </row>
    <row r="52" spans="2:29" x14ac:dyDescent="0.15">
      <c r="B52" s="24">
        <v>50</v>
      </c>
      <c r="C52" s="24" t="str">
        <f t="shared" si="9"/>
        <v>武器50</v>
      </c>
      <c r="D52" s="24" t="str">
        <f t="shared" si="21"/>
        <v>b</v>
      </c>
      <c r="E52" s="99" t="s">
        <v>123</v>
      </c>
      <c r="F52" s="100" t="s">
        <v>1782</v>
      </c>
      <c r="G52" s="23" t="s">
        <v>3</v>
      </c>
      <c r="H52" s="24">
        <f t="shared" si="16"/>
        <v>2</v>
      </c>
      <c r="I52" s="24">
        <f t="shared" si="0"/>
        <v>40</v>
      </c>
      <c r="J52" s="24">
        <f t="shared" si="1"/>
        <v>6</v>
      </c>
      <c r="K52" s="24">
        <f t="shared" si="2"/>
        <v>2</v>
      </c>
      <c r="L52" s="24">
        <f t="shared" si="3"/>
        <v>4</v>
      </c>
      <c r="M52" s="24">
        <f t="shared" si="4"/>
        <v>4</v>
      </c>
      <c r="N52" s="24">
        <f t="shared" si="5"/>
        <v>1</v>
      </c>
      <c r="O52" s="24">
        <f t="shared" si="6"/>
        <v>3</v>
      </c>
      <c r="P52" s="24">
        <f t="shared" si="7"/>
        <v>2</v>
      </c>
      <c r="Q52" s="122">
        <f t="shared" si="10"/>
        <v>0.01</v>
      </c>
      <c r="R52" s="122">
        <f t="shared" si="11"/>
        <v>7.4999999999999997E-3</v>
      </c>
      <c r="S52" s="122">
        <f t="shared" si="12"/>
        <v>3.3333333333333331E-3</v>
      </c>
      <c r="T52" s="23" t="str">
        <f t="shared" si="18"/>
        <v>风</v>
      </c>
      <c r="U52" s="24">
        <f t="shared" si="13"/>
        <v>2</v>
      </c>
      <c r="V52" s="24">
        <f t="shared" si="22"/>
        <v>2</v>
      </c>
      <c r="W52" s="24">
        <f t="shared" si="22"/>
        <v>1</v>
      </c>
      <c r="X52" s="24">
        <f t="shared" si="22"/>
        <v>2</v>
      </c>
      <c r="Y52" s="24">
        <f t="shared" si="22"/>
        <v>2</v>
      </c>
      <c r="Z52" s="24">
        <f t="shared" si="22"/>
        <v>2</v>
      </c>
      <c r="AA52" s="24">
        <f t="shared" si="22"/>
        <v>6</v>
      </c>
      <c r="AB52" s="123">
        <f t="shared" si="14"/>
        <v>0.08</v>
      </c>
      <c r="AC52" s="22">
        <f t="shared" si="15"/>
        <v>79.100833333333327</v>
      </c>
    </row>
    <row r="53" spans="2:29" x14ac:dyDescent="0.15">
      <c r="B53" s="24">
        <v>51</v>
      </c>
      <c r="C53" s="24" t="str">
        <f t="shared" si="9"/>
        <v>武器51</v>
      </c>
      <c r="D53" s="24" t="str">
        <f t="shared" si="21"/>
        <v>b</v>
      </c>
      <c r="E53" s="99" t="s">
        <v>123</v>
      </c>
      <c r="F53" s="100" t="s">
        <v>1782</v>
      </c>
      <c r="G53" s="23" t="s">
        <v>3</v>
      </c>
      <c r="H53" s="24">
        <f t="shared" si="16"/>
        <v>3</v>
      </c>
      <c r="I53" s="24">
        <f t="shared" si="0"/>
        <v>60</v>
      </c>
      <c r="J53" s="24">
        <f t="shared" si="1"/>
        <v>9</v>
      </c>
      <c r="K53" s="24">
        <f t="shared" si="2"/>
        <v>3</v>
      </c>
      <c r="L53" s="24">
        <f t="shared" si="3"/>
        <v>6</v>
      </c>
      <c r="M53" s="24">
        <f t="shared" si="4"/>
        <v>5</v>
      </c>
      <c r="N53" s="24">
        <f t="shared" si="5"/>
        <v>1</v>
      </c>
      <c r="O53" s="24">
        <f t="shared" si="6"/>
        <v>5</v>
      </c>
      <c r="P53" s="24">
        <f t="shared" si="7"/>
        <v>3</v>
      </c>
      <c r="Q53" s="122">
        <f t="shared" si="10"/>
        <v>1.4999999999999999E-2</v>
      </c>
      <c r="R53" s="122">
        <f t="shared" si="11"/>
        <v>1.2500000000000001E-2</v>
      </c>
      <c r="S53" s="122">
        <f t="shared" si="12"/>
        <v>5.0000000000000001E-3</v>
      </c>
      <c r="T53" s="23" t="str">
        <f t="shared" si="18"/>
        <v>风</v>
      </c>
      <c r="U53" s="24">
        <f t="shared" si="13"/>
        <v>3</v>
      </c>
      <c r="V53" s="24">
        <f t="shared" ref="V53:AA62" si="23">ROUND(VLOOKUP($F53,professionGrow,MATCH(V$2,professionGrowPName,0),FALSE)*(1+VLOOKUP($G53,professionGrowP,MATCH(V$2,professionGrowPName,0),FALSE))*$H53*10*VLOOKUP($D53,eq_qulity,5,FALSE),0)</f>
        <v>3</v>
      </c>
      <c r="W53" s="24">
        <f t="shared" si="23"/>
        <v>2</v>
      </c>
      <c r="X53" s="24">
        <f t="shared" si="23"/>
        <v>3</v>
      </c>
      <c r="Y53" s="24">
        <f t="shared" si="23"/>
        <v>3</v>
      </c>
      <c r="Z53" s="24">
        <f t="shared" si="23"/>
        <v>3</v>
      </c>
      <c r="AA53" s="24">
        <f t="shared" si="23"/>
        <v>9</v>
      </c>
      <c r="AB53" s="123">
        <f t="shared" si="14"/>
        <v>0.08</v>
      </c>
      <c r="AC53" s="22">
        <f t="shared" si="15"/>
        <v>118.1125</v>
      </c>
    </row>
    <row r="54" spans="2:29" x14ac:dyDescent="0.15">
      <c r="B54" s="24">
        <v>52</v>
      </c>
      <c r="C54" s="24" t="str">
        <f t="shared" si="9"/>
        <v>武器52</v>
      </c>
      <c r="D54" s="24" t="str">
        <f t="shared" si="21"/>
        <v>b</v>
      </c>
      <c r="E54" s="99" t="s">
        <v>123</v>
      </c>
      <c r="F54" s="100" t="s">
        <v>1782</v>
      </c>
      <c r="G54" s="23" t="s">
        <v>3</v>
      </c>
      <c r="H54" s="24">
        <f t="shared" si="16"/>
        <v>4</v>
      </c>
      <c r="I54" s="24">
        <f t="shared" si="0"/>
        <v>80</v>
      </c>
      <c r="J54" s="24">
        <f t="shared" si="1"/>
        <v>12</v>
      </c>
      <c r="K54" s="24">
        <f t="shared" si="2"/>
        <v>4</v>
      </c>
      <c r="L54" s="24">
        <f t="shared" si="3"/>
        <v>8</v>
      </c>
      <c r="M54" s="24">
        <f t="shared" si="4"/>
        <v>7</v>
      </c>
      <c r="N54" s="24">
        <f t="shared" si="5"/>
        <v>1</v>
      </c>
      <c r="O54" s="24">
        <f t="shared" si="6"/>
        <v>7</v>
      </c>
      <c r="P54" s="24">
        <f t="shared" si="7"/>
        <v>4</v>
      </c>
      <c r="Q54" s="122">
        <f t="shared" si="10"/>
        <v>0.02</v>
      </c>
      <c r="R54" s="122">
        <f t="shared" si="11"/>
        <v>1.7500000000000002E-2</v>
      </c>
      <c r="S54" s="122">
        <f t="shared" si="12"/>
        <v>6.6666666666666662E-3</v>
      </c>
      <c r="T54" s="23" t="str">
        <f t="shared" si="18"/>
        <v>风</v>
      </c>
      <c r="U54" s="24">
        <f t="shared" si="13"/>
        <v>5</v>
      </c>
      <c r="V54" s="24">
        <f t="shared" si="23"/>
        <v>5</v>
      </c>
      <c r="W54" s="24">
        <f t="shared" si="23"/>
        <v>3</v>
      </c>
      <c r="X54" s="24">
        <f t="shared" si="23"/>
        <v>4</v>
      </c>
      <c r="Y54" s="24">
        <f t="shared" si="23"/>
        <v>4</v>
      </c>
      <c r="Z54" s="24">
        <f t="shared" si="23"/>
        <v>4</v>
      </c>
      <c r="AA54" s="24">
        <f t="shared" si="23"/>
        <v>12</v>
      </c>
      <c r="AB54" s="123">
        <f t="shared" si="14"/>
        <v>8.199999999999999E-2</v>
      </c>
      <c r="AC54" s="22">
        <f t="shared" si="15"/>
        <v>160.12616666666665</v>
      </c>
    </row>
    <row r="55" spans="2:29" x14ac:dyDescent="0.15">
      <c r="B55" s="24">
        <v>53</v>
      </c>
      <c r="C55" s="24" t="str">
        <f t="shared" si="9"/>
        <v>武器53</v>
      </c>
      <c r="D55" s="24" t="str">
        <f t="shared" si="21"/>
        <v>b</v>
      </c>
      <c r="E55" s="99" t="s">
        <v>123</v>
      </c>
      <c r="F55" s="100" t="s">
        <v>1782</v>
      </c>
      <c r="G55" s="23" t="s">
        <v>3</v>
      </c>
      <c r="H55" s="24">
        <f t="shared" si="16"/>
        <v>5</v>
      </c>
      <c r="I55" s="24">
        <f t="shared" si="0"/>
        <v>100</v>
      </c>
      <c r="J55" s="24">
        <f t="shared" si="1"/>
        <v>15</v>
      </c>
      <c r="K55" s="24">
        <f t="shared" si="2"/>
        <v>5</v>
      </c>
      <c r="L55" s="24">
        <f t="shared" si="3"/>
        <v>10</v>
      </c>
      <c r="M55" s="24">
        <f t="shared" si="4"/>
        <v>9</v>
      </c>
      <c r="N55" s="24">
        <f t="shared" si="5"/>
        <v>2</v>
      </c>
      <c r="O55" s="24">
        <f t="shared" si="6"/>
        <v>9</v>
      </c>
      <c r="P55" s="24">
        <f t="shared" si="7"/>
        <v>5</v>
      </c>
      <c r="Q55" s="122">
        <f t="shared" si="10"/>
        <v>2.5000000000000001E-2</v>
      </c>
      <c r="R55" s="122">
        <f t="shared" si="11"/>
        <v>2.2499999999999999E-2</v>
      </c>
      <c r="S55" s="122">
        <f t="shared" si="12"/>
        <v>8.3333333333333332E-3</v>
      </c>
      <c r="T55" s="23" t="str">
        <f t="shared" si="18"/>
        <v>风</v>
      </c>
      <c r="U55" s="24">
        <f t="shared" si="13"/>
        <v>6</v>
      </c>
      <c r="V55" s="24">
        <f t="shared" si="23"/>
        <v>6</v>
      </c>
      <c r="W55" s="24">
        <f t="shared" si="23"/>
        <v>4</v>
      </c>
      <c r="X55" s="24">
        <f t="shared" si="23"/>
        <v>5</v>
      </c>
      <c r="Y55" s="24">
        <f t="shared" si="23"/>
        <v>5</v>
      </c>
      <c r="Z55" s="24">
        <f t="shared" si="23"/>
        <v>5</v>
      </c>
      <c r="AA55" s="24">
        <f t="shared" si="23"/>
        <v>14</v>
      </c>
      <c r="AB55" s="123">
        <f t="shared" si="14"/>
        <v>0.10333333333333333</v>
      </c>
      <c r="AC55" s="22">
        <f t="shared" si="15"/>
        <v>200.15916666666666</v>
      </c>
    </row>
    <row r="56" spans="2:29" x14ac:dyDescent="0.15">
      <c r="B56" s="24">
        <v>54</v>
      </c>
      <c r="C56" s="24" t="str">
        <f t="shared" si="9"/>
        <v>武器54</v>
      </c>
      <c r="D56" s="24" t="str">
        <f t="shared" si="21"/>
        <v>b</v>
      </c>
      <c r="E56" s="99" t="s">
        <v>123</v>
      </c>
      <c r="F56" s="100" t="s">
        <v>1782</v>
      </c>
      <c r="G56" s="23" t="s">
        <v>3</v>
      </c>
      <c r="H56" s="24">
        <f t="shared" si="16"/>
        <v>6</v>
      </c>
      <c r="I56" s="24">
        <f t="shared" si="0"/>
        <v>120</v>
      </c>
      <c r="J56" s="24">
        <f t="shared" si="1"/>
        <v>18</v>
      </c>
      <c r="K56" s="24">
        <f t="shared" si="2"/>
        <v>6</v>
      </c>
      <c r="L56" s="24">
        <f t="shared" si="3"/>
        <v>12</v>
      </c>
      <c r="M56" s="24">
        <f t="shared" si="4"/>
        <v>11</v>
      </c>
      <c r="N56" s="24">
        <f t="shared" si="5"/>
        <v>2</v>
      </c>
      <c r="O56" s="24">
        <f t="shared" si="6"/>
        <v>10</v>
      </c>
      <c r="P56" s="24">
        <f t="shared" si="7"/>
        <v>6</v>
      </c>
      <c r="Q56" s="122">
        <f t="shared" si="10"/>
        <v>0.03</v>
      </c>
      <c r="R56" s="122">
        <f t="shared" si="11"/>
        <v>2.5000000000000001E-2</v>
      </c>
      <c r="S56" s="122">
        <f t="shared" si="12"/>
        <v>0.01</v>
      </c>
      <c r="T56" s="23" t="str">
        <f t="shared" si="18"/>
        <v>风</v>
      </c>
      <c r="U56" s="24">
        <f t="shared" si="13"/>
        <v>7</v>
      </c>
      <c r="V56" s="24">
        <f t="shared" si="23"/>
        <v>7</v>
      </c>
      <c r="W56" s="24">
        <f t="shared" si="23"/>
        <v>4</v>
      </c>
      <c r="X56" s="24">
        <f t="shared" si="23"/>
        <v>6</v>
      </c>
      <c r="Y56" s="24">
        <f t="shared" si="23"/>
        <v>6</v>
      </c>
      <c r="Z56" s="24">
        <f t="shared" si="23"/>
        <v>6</v>
      </c>
      <c r="AA56" s="24">
        <f t="shared" si="23"/>
        <v>17</v>
      </c>
      <c r="AB56" s="123">
        <f t="shared" si="14"/>
        <v>0.12333333333333334</v>
      </c>
      <c r="AC56" s="22">
        <f t="shared" si="15"/>
        <v>238.18833333333333</v>
      </c>
    </row>
    <row r="57" spans="2:29" x14ac:dyDescent="0.15">
      <c r="B57" s="24">
        <v>55</v>
      </c>
      <c r="C57" s="24" t="str">
        <f t="shared" si="9"/>
        <v>武器55</v>
      </c>
      <c r="D57" s="24" t="str">
        <f t="shared" si="21"/>
        <v>b</v>
      </c>
      <c r="E57" s="99" t="s">
        <v>123</v>
      </c>
      <c r="F57" s="100" t="s">
        <v>1782</v>
      </c>
      <c r="G57" s="23" t="s">
        <v>3</v>
      </c>
      <c r="H57" s="24">
        <f t="shared" si="16"/>
        <v>7</v>
      </c>
      <c r="I57" s="24">
        <f t="shared" si="0"/>
        <v>140</v>
      </c>
      <c r="J57" s="24">
        <f t="shared" si="1"/>
        <v>21</v>
      </c>
      <c r="K57" s="24">
        <f t="shared" si="2"/>
        <v>7</v>
      </c>
      <c r="L57" s="24">
        <f t="shared" si="3"/>
        <v>14</v>
      </c>
      <c r="M57" s="24">
        <f t="shared" si="4"/>
        <v>13</v>
      </c>
      <c r="N57" s="24">
        <f t="shared" si="5"/>
        <v>2</v>
      </c>
      <c r="O57" s="24">
        <f t="shared" si="6"/>
        <v>12</v>
      </c>
      <c r="P57" s="24">
        <f t="shared" si="7"/>
        <v>7</v>
      </c>
      <c r="Q57" s="122">
        <f t="shared" si="10"/>
        <v>3.5000000000000003E-2</v>
      </c>
      <c r="R57" s="122">
        <f t="shared" si="11"/>
        <v>0.03</v>
      </c>
      <c r="S57" s="122">
        <f t="shared" si="12"/>
        <v>1.1666666666666667E-2</v>
      </c>
      <c r="T57" s="23" t="str">
        <f t="shared" si="18"/>
        <v>风</v>
      </c>
      <c r="U57" s="24">
        <f t="shared" si="13"/>
        <v>8</v>
      </c>
      <c r="V57" s="24">
        <f t="shared" si="23"/>
        <v>8</v>
      </c>
      <c r="W57" s="24">
        <f t="shared" si="23"/>
        <v>5</v>
      </c>
      <c r="X57" s="24">
        <f t="shared" si="23"/>
        <v>7</v>
      </c>
      <c r="Y57" s="24">
        <f t="shared" si="23"/>
        <v>7</v>
      </c>
      <c r="Z57" s="24">
        <f t="shared" si="23"/>
        <v>7</v>
      </c>
      <c r="AA57" s="24">
        <f t="shared" si="23"/>
        <v>20</v>
      </c>
      <c r="AB57" s="123">
        <f t="shared" si="14"/>
        <v>0.14400000000000002</v>
      </c>
      <c r="AC57" s="22">
        <f t="shared" si="15"/>
        <v>278.22066666666666</v>
      </c>
    </row>
    <row r="58" spans="2:29" x14ac:dyDescent="0.15">
      <c r="B58" s="24">
        <v>56</v>
      </c>
      <c r="C58" s="24" t="str">
        <f t="shared" si="9"/>
        <v>武器56</v>
      </c>
      <c r="D58" s="24" t="str">
        <f t="shared" si="21"/>
        <v>b</v>
      </c>
      <c r="E58" s="99" t="s">
        <v>123</v>
      </c>
      <c r="F58" s="100" t="s">
        <v>1782</v>
      </c>
      <c r="G58" s="23" t="s">
        <v>3</v>
      </c>
      <c r="H58" s="24">
        <f t="shared" si="16"/>
        <v>8</v>
      </c>
      <c r="I58" s="24">
        <f t="shared" si="0"/>
        <v>160</v>
      </c>
      <c r="J58" s="24">
        <f t="shared" si="1"/>
        <v>24</v>
      </c>
      <c r="K58" s="24">
        <f t="shared" si="2"/>
        <v>8</v>
      </c>
      <c r="L58" s="24">
        <f t="shared" si="3"/>
        <v>16</v>
      </c>
      <c r="M58" s="24">
        <f t="shared" si="4"/>
        <v>14</v>
      </c>
      <c r="N58" s="24">
        <f t="shared" si="5"/>
        <v>3</v>
      </c>
      <c r="O58" s="24">
        <f t="shared" si="6"/>
        <v>14</v>
      </c>
      <c r="P58" s="24">
        <f t="shared" si="7"/>
        <v>8</v>
      </c>
      <c r="Q58" s="122">
        <f t="shared" si="10"/>
        <v>0.04</v>
      </c>
      <c r="R58" s="122">
        <f t="shared" si="11"/>
        <v>3.5000000000000003E-2</v>
      </c>
      <c r="S58" s="122">
        <f t="shared" si="12"/>
        <v>1.3333333333333332E-2</v>
      </c>
      <c r="T58" s="23" t="str">
        <f t="shared" si="18"/>
        <v>风</v>
      </c>
      <c r="U58" s="24">
        <f t="shared" si="13"/>
        <v>9</v>
      </c>
      <c r="V58" s="24">
        <f t="shared" si="23"/>
        <v>9</v>
      </c>
      <c r="W58" s="24">
        <f t="shared" si="23"/>
        <v>6</v>
      </c>
      <c r="X58" s="24">
        <f t="shared" si="23"/>
        <v>8</v>
      </c>
      <c r="Y58" s="24">
        <f t="shared" si="23"/>
        <v>8</v>
      </c>
      <c r="Z58" s="24">
        <f t="shared" si="23"/>
        <v>8</v>
      </c>
      <c r="AA58" s="24">
        <f t="shared" si="23"/>
        <v>23</v>
      </c>
      <c r="AB58" s="123">
        <f t="shared" si="14"/>
        <v>0.16466666666666666</v>
      </c>
      <c r="AC58" s="22">
        <f t="shared" si="15"/>
        <v>318.25299999999999</v>
      </c>
    </row>
    <row r="59" spans="2:29" x14ac:dyDescent="0.15">
      <c r="B59" s="24">
        <v>57</v>
      </c>
      <c r="C59" s="24" t="str">
        <f t="shared" si="9"/>
        <v>武器57</v>
      </c>
      <c r="D59" s="24" t="str">
        <f t="shared" si="21"/>
        <v>c</v>
      </c>
      <c r="E59" s="99" t="s">
        <v>123</v>
      </c>
      <c r="F59" s="100" t="s">
        <v>1782</v>
      </c>
      <c r="G59" s="23" t="s">
        <v>3</v>
      </c>
      <c r="H59" s="24">
        <f t="shared" si="16"/>
        <v>1</v>
      </c>
      <c r="I59" s="24">
        <f t="shared" si="0"/>
        <v>23</v>
      </c>
      <c r="J59" s="24">
        <f t="shared" si="1"/>
        <v>0</v>
      </c>
      <c r="K59" s="24">
        <f t="shared" si="2"/>
        <v>0</v>
      </c>
      <c r="L59" s="24">
        <f t="shared" si="3"/>
        <v>0</v>
      </c>
      <c r="M59" s="24">
        <f t="shared" si="4"/>
        <v>0</v>
      </c>
      <c r="N59" s="24">
        <f t="shared" si="5"/>
        <v>0</v>
      </c>
      <c r="O59" s="24">
        <f t="shared" si="6"/>
        <v>0</v>
      </c>
      <c r="P59" s="24">
        <f t="shared" si="7"/>
        <v>0</v>
      </c>
      <c r="Q59" s="122">
        <f t="shared" si="10"/>
        <v>0</v>
      </c>
      <c r="R59" s="122">
        <f t="shared" si="11"/>
        <v>0</v>
      </c>
      <c r="S59" s="122">
        <f t="shared" si="12"/>
        <v>0</v>
      </c>
      <c r="T59" s="23" t="str">
        <f t="shared" si="18"/>
        <v>风</v>
      </c>
      <c r="U59" s="24">
        <f t="shared" si="13"/>
        <v>0</v>
      </c>
      <c r="V59" s="24">
        <f t="shared" si="23"/>
        <v>0</v>
      </c>
      <c r="W59" s="24">
        <f t="shared" si="23"/>
        <v>0</v>
      </c>
      <c r="X59" s="24">
        <f t="shared" si="23"/>
        <v>0</v>
      </c>
      <c r="Y59" s="24">
        <f t="shared" si="23"/>
        <v>0</v>
      </c>
      <c r="Z59" s="24">
        <f t="shared" si="23"/>
        <v>0</v>
      </c>
      <c r="AA59" s="24">
        <f t="shared" si="23"/>
        <v>0</v>
      </c>
      <c r="AB59" s="123">
        <f t="shared" si="14"/>
        <v>0</v>
      </c>
      <c r="AC59" s="22">
        <f t="shared" si="15"/>
        <v>23</v>
      </c>
    </row>
    <row r="60" spans="2:29" x14ac:dyDescent="0.15">
      <c r="B60" s="24">
        <v>58</v>
      </c>
      <c r="C60" s="24" t="str">
        <f t="shared" si="9"/>
        <v>武器58</v>
      </c>
      <c r="D60" s="24" t="str">
        <f t="shared" si="21"/>
        <v>c</v>
      </c>
      <c r="E60" s="99" t="s">
        <v>123</v>
      </c>
      <c r="F60" s="100" t="s">
        <v>1782</v>
      </c>
      <c r="G60" s="23" t="s">
        <v>3</v>
      </c>
      <c r="H60" s="24">
        <f t="shared" si="16"/>
        <v>2</v>
      </c>
      <c r="I60" s="24">
        <f t="shared" si="0"/>
        <v>46</v>
      </c>
      <c r="J60" s="24">
        <f t="shared" si="1"/>
        <v>0</v>
      </c>
      <c r="K60" s="24">
        <f t="shared" si="2"/>
        <v>0</v>
      </c>
      <c r="L60" s="24">
        <f t="shared" si="3"/>
        <v>0</v>
      </c>
      <c r="M60" s="24">
        <f t="shared" si="4"/>
        <v>0</v>
      </c>
      <c r="N60" s="24">
        <f t="shared" si="5"/>
        <v>0</v>
      </c>
      <c r="O60" s="24">
        <f t="shared" si="6"/>
        <v>0</v>
      </c>
      <c r="P60" s="24">
        <f t="shared" si="7"/>
        <v>0</v>
      </c>
      <c r="Q60" s="122">
        <f t="shared" si="10"/>
        <v>0</v>
      </c>
      <c r="R60" s="122">
        <f t="shared" si="11"/>
        <v>0</v>
      </c>
      <c r="S60" s="122">
        <f t="shared" si="12"/>
        <v>0</v>
      </c>
      <c r="T60" s="23" t="str">
        <f t="shared" si="18"/>
        <v>风</v>
      </c>
      <c r="U60" s="24">
        <f t="shared" si="13"/>
        <v>0</v>
      </c>
      <c r="V60" s="24">
        <f t="shared" si="23"/>
        <v>0</v>
      </c>
      <c r="W60" s="24">
        <f t="shared" si="23"/>
        <v>0</v>
      </c>
      <c r="X60" s="24">
        <f t="shared" si="23"/>
        <v>0</v>
      </c>
      <c r="Y60" s="24">
        <f t="shared" si="23"/>
        <v>0</v>
      </c>
      <c r="Z60" s="24">
        <f t="shared" si="23"/>
        <v>0</v>
      </c>
      <c r="AA60" s="24">
        <f t="shared" si="23"/>
        <v>0</v>
      </c>
      <c r="AB60" s="123">
        <f t="shared" si="14"/>
        <v>0</v>
      </c>
      <c r="AC60" s="22">
        <f t="shared" si="15"/>
        <v>46</v>
      </c>
    </row>
    <row r="61" spans="2:29" x14ac:dyDescent="0.15">
      <c r="B61" s="24">
        <v>59</v>
      </c>
      <c r="C61" s="24" t="str">
        <f t="shared" si="9"/>
        <v>武器59</v>
      </c>
      <c r="D61" s="24" t="str">
        <f t="shared" si="21"/>
        <v>c</v>
      </c>
      <c r="E61" s="99" t="s">
        <v>123</v>
      </c>
      <c r="F61" s="100" t="s">
        <v>1782</v>
      </c>
      <c r="G61" s="23" t="s">
        <v>3</v>
      </c>
      <c r="H61" s="24">
        <f t="shared" si="16"/>
        <v>3</v>
      </c>
      <c r="I61" s="24">
        <f t="shared" si="0"/>
        <v>68</v>
      </c>
      <c r="J61" s="24">
        <f t="shared" si="1"/>
        <v>0</v>
      </c>
      <c r="K61" s="24">
        <f t="shared" si="2"/>
        <v>0</v>
      </c>
      <c r="L61" s="24">
        <f t="shared" si="3"/>
        <v>0</v>
      </c>
      <c r="M61" s="24">
        <f t="shared" si="4"/>
        <v>0</v>
      </c>
      <c r="N61" s="24">
        <f t="shared" si="5"/>
        <v>0</v>
      </c>
      <c r="O61" s="24">
        <f t="shared" si="6"/>
        <v>0</v>
      </c>
      <c r="P61" s="24">
        <f t="shared" si="7"/>
        <v>0</v>
      </c>
      <c r="Q61" s="122">
        <f t="shared" si="10"/>
        <v>0</v>
      </c>
      <c r="R61" s="122">
        <f t="shared" si="11"/>
        <v>0</v>
      </c>
      <c r="S61" s="122">
        <f t="shared" si="12"/>
        <v>0</v>
      </c>
      <c r="T61" s="23" t="str">
        <f t="shared" si="18"/>
        <v>风</v>
      </c>
      <c r="U61" s="24">
        <f t="shared" si="13"/>
        <v>0</v>
      </c>
      <c r="V61" s="24">
        <f t="shared" si="23"/>
        <v>0</v>
      </c>
      <c r="W61" s="24">
        <f t="shared" si="23"/>
        <v>0</v>
      </c>
      <c r="X61" s="24">
        <f t="shared" si="23"/>
        <v>0</v>
      </c>
      <c r="Y61" s="24">
        <f t="shared" si="23"/>
        <v>0</v>
      </c>
      <c r="Z61" s="24">
        <f t="shared" si="23"/>
        <v>0</v>
      </c>
      <c r="AA61" s="24">
        <f t="shared" si="23"/>
        <v>0</v>
      </c>
      <c r="AB61" s="123">
        <f t="shared" si="14"/>
        <v>0</v>
      </c>
      <c r="AC61" s="22">
        <f t="shared" si="15"/>
        <v>68</v>
      </c>
    </row>
    <row r="62" spans="2:29" x14ac:dyDescent="0.15">
      <c r="B62" s="24">
        <v>60</v>
      </c>
      <c r="C62" s="24" t="str">
        <f t="shared" si="9"/>
        <v>武器60</v>
      </c>
      <c r="D62" s="24" t="str">
        <f t="shared" si="21"/>
        <v>c</v>
      </c>
      <c r="E62" s="99" t="s">
        <v>123</v>
      </c>
      <c r="F62" s="100" t="s">
        <v>1782</v>
      </c>
      <c r="G62" s="23" t="s">
        <v>3</v>
      </c>
      <c r="H62" s="24">
        <f t="shared" si="16"/>
        <v>4</v>
      </c>
      <c r="I62" s="24">
        <f t="shared" si="0"/>
        <v>91</v>
      </c>
      <c r="J62" s="24">
        <f t="shared" si="1"/>
        <v>0</v>
      </c>
      <c r="K62" s="24">
        <f t="shared" si="2"/>
        <v>0</v>
      </c>
      <c r="L62" s="24">
        <f t="shared" si="3"/>
        <v>0</v>
      </c>
      <c r="M62" s="24">
        <f t="shared" si="4"/>
        <v>0</v>
      </c>
      <c r="N62" s="24">
        <f t="shared" si="5"/>
        <v>0</v>
      </c>
      <c r="O62" s="24">
        <f t="shared" si="6"/>
        <v>0</v>
      </c>
      <c r="P62" s="24">
        <f t="shared" si="7"/>
        <v>0</v>
      </c>
      <c r="Q62" s="122">
        <f t="shared" si="10"/>
        <v>0</v>
      </c>
      <c r="R62" s="122">
        <f t="shared" si="11"/>
        <v>0</v>
      </c>
      <c r="S62" s="122">
        <f t="shared" si="12"/>
        <v>0</v>
      </c>
      <c r="T62" s="23" t="str">
        <f t="shared" si="18"/>
        <v>风</v>
      </c>
      <c r="U62" s="24">
        <f t="shared" si="13"/>
        <v>0</v>
      </c>
      <c r="V62" s="24">
        <f t="shared" si="23"/>
        <v>0</v>
      </c>
      <c r="W62" s="24">
        <f t="shared" si="23"/>
        <v>0</v>
      </c>
      <c r="X62" s="24">
        <f t="shared" si="23"/>
        <v>0</v>
      </c>
      <c r="Y62" s="24">
        <f t="shared" si="23"/>
        <v>0</v>
      </c>
      <c r="Z62" s="24">
        <f t="shared" si="23"/>
        <v>0</v>
      </c>
      <c r="AA62" s="24">
        <f t="shared" si="23"/>
        <v>0</v>
      </c>
      <c r="AB62" s="123">
        <f t="shared" si="14"/>
        <v>0</v>
      </c>
      <c r="AC62" s="22">
        <f t="shared" si="15"/>
        <v>91</v>
      </c>
    </row>
    <row r="63" spans="2:29" x14ac:dyDescent="0.15">
      <c r="B63" s="24">
        <v>61</v>
      </c>
      <c r="C63" s="24" t="str">
        <f t="shared" si="9"/>
        <v>武器61</v>
      </c>
      <c r="D63" s="24" t="str">
        <f t="shared" si="21"/>
        <v>c</v>
      </c>
      <c r="E63" s="99" t="s">
        <v>123</v>
      </c>
      <c r="F63" s="100" t="s">
        <v>1782</v>
      </c>
      <c r="G63" s="23" t="s">
        <v>3</v>
      </c>
      <c r="H63" s="24">
        <f t="shared" si="16"/>
        <v>5</v>
      </c>
      <c r="I63" s="24">
        <f t="shared" si="0"/>
        <v>114</v>
      </c>
      <c r="J63" s="24">
        <f t="shared" si="1"/>
        <v>0</v>
      </c>
      <c r="K63" s="24">
        <f t="shared" si="2"/>
        <v>0</v>
      </c>
      <c r="L63" s="24">
        <f t="shared" si="3"/>
        <v>0</v>
      </c>
      <c r="M63" s="24">
        <f t="shared" si="4"/>
        <v>0</v>
      </c>
      <c r="N63" s="24">
        <f t="shared" si="5"/>
        <v>0</v>
      </c>
      <c r="O63" s="24">
        <f t="shared" si="6"/>
        <v>0</v>
      </c>
      <c r="P63" s="24">
        <f t="shared" si="7"/>
        <v>0</v>
      </c>
      <c r="Q63" s="122">
        <f t="shared" si="10"/>
        <v>0</v>
      </c>
      <c r="R63" s="122">
        <f t="shared" si="11"/>
        <v>0</v>
      </c>
      <c r="S63" s="122">
        <f t="shared" si="12"/>
        <v>0</v>
      </c>
      <c r="T63" s="23" t="str">
        <f t="shared" si="18"/>
        <v>风</v>
      </c>
      <c r="U63" s="24">
        <f t="shared" si="13"/>
        <v>0</v>
      </c>
      <c r="V63" s="24">
        <f t="shared" ref="V63:AA72" si="24">ROUND(VLOOKUP($F63,professionGrow,MATCH(V$2,professionGrowPName,0),FALSE)*(1+VLOOKUP($G63,professionGrowP,MATCH(V$2,professionGrowPName,0),FALSE))*$H63*10*VLOOKUP($D63,eq_qulity,5,FALSE),0)</f>
        <v>0</v>
      </c>
      <c r="W63" s="24">
        <f t="shared" si="24"/>
        <v>0</v>
      </c>
      <c r="X63" s="24">
        <f t="shared" si="24"/>
        <v>0</v>
      </c>
      <c r="Y63" s="24">
        <f t="shared" si="24"/>
        <v>0</v>
      </c>
      <c r="Z63" s="24">
        <f t="shared" si="24"/>
        <v>0</v>
      </c>
      <c r="AA63" s="24">
        <f t="shared" si="24"/>
        <v>0</v>
      </c>
      <c r="AB63" s="123">
        <f t="shared" si="14"/>
        <v>0</v>
      </c>
      <c r="AC63" s="22">
        <f t="shared" si="15"/>
        <v>114</v>
      </c>
    </row>
    <row r="64" spans="2:29" x14ac:dyDescent="0.15">
      <c r="B64" s="24">
        <v>62</v>
      </c>
      <c r="C64" s="24" t="str">
        <f t="shared" si="9"/>
        <v>武器62</v>
      </c>
      <c r="D64" s="24" t="str">
        <f t="shared" si="21"/>
        <v>c</v>
      </c>
      <c r="E64" s="99" t="s">
        <v>123</v>
      </c>
      <c r="F64" s="100" t="s">
        <v>1782</v>
      </c>
      <c r="G64" s="23" t="s">
        <v>3</v>
      </c>
      <c r="H64" s="24">
        <f t="shared" si="16"/>
        <v>6</v>
      </c>
      <c r="I64" s="24">
        <f t="shared" si="0"/>
        <v>137</v>
      </c>
      <c r="J64" s="24">
        <f t="shared" si="1"/>
        <v>0</v>
      </c>
      <c r="K64" s="24">
        <f t="shared" si="2"/>
        <v>0</v>
      </c>
      <c r="L64" s="24">
        <f t="shared" si="3"/>
        <v>0</v>
      </c>
      <c r="M64" s="24">
        <f t="shared" si="4"/>
        <v>0</v>
      </c>
      <c r="N64" s="24">
        <f t="shared" si="5"/>
        <v>0</v>
      </c>
      <c r="O64" s="24">
        <f t="shared" si="6"/>
        <v>0</v>
      </c>
      <c r="P64" s="24">
        <f t="shared" si="7"/>
        <v>0</v>
      </c>
      <c r="Q64" s="122">
        <f t="shared" si="10"/>
        <v>0</v>
      </c>
      <c r="R64" s="122">
        <f t="shared" si="11"/>
        <v>0</v>
      </c>
      <c r="S64" s="122">
        <f t="shared" si="12"/>
        <v>0</v>
      </c>
      <c r="T64" s="23" t="str">
        <f t="shared" si="18"/>
        <v>风</v>
      </c>
      <c r="U64" s="24">
        <f t="shared" si="13"/>
        <v>0</v>
      </c>
      <c r="V64" s="24">
        <f t="shared" si="24"/>
        <v>0</v>
      </c>
      <c r="W64" s="24">
        <f t="shared" si="24"/>
        <v>0</v>
      </c>
      <c r="X64" s="24">
        <f t="shared" si="24"/>
        <v>0</v>
      </c>
      <c r="Y64" s="24">
        <f t="shared" si="24"/>
        <v>0</v>
      </c>
      <c r="Z64" s="24">
        <f t="shared" si="24"/>
        <v>0</v>
      </c>
      <c r="AA64" s="24">
        <f t="shared" si="24"/>
        <v>0</v>
      </c>
      <c r="AB64" s="123">
        <f t="shared" si="14"/>
        <v>0</v>
      </c>
      <c r="AC64" s="22">
        <f t="shared" si="15"/>
        <v>137</v>
      </c>
    </row>
    <row r="65" spans="2:29" x14ac:dyDescent="0.15">
      <c r="B65" s="24">
        <v>63</v>
      </c>
      <c r="C65" s="24" t="str">
        <f t="shared" si="9"/>
        <v>武器63</v>
      </c>
      <c r="D65" s="24" t="str">
        <f t="shared" si="21"/>
        <v>c</v>
      </c>
      <c r="E65" s="99" t="s">
        <v>123</v>
      </c>
      <c r="F65" s="100" t="s">
        <v>1782</v>
      </c>
      <c r="G65" s="23" t="s">
        <v>3</v>
      </c>
      <c r="H65" s="24">
        <f t="shared" si="16"/>
        <v>7</v>
      </c>
      <c r="I65" s="24">
        <f t="shared" si="0"/>
        <v>160</v>
      </c>
      <c r="J65" s="24">
        <f t="shared" si="1"/>
        <v>0</v>
      </c>
      <c r="K65" s="24">
        <f t="shared" si="2"/>
        <v>0</v>
      </c>
      <c r="L65" s="24">
        <f t="shared" si="3"/>
        <v>0</v>
      </c>
      <c r="M65" s="24">
        <f t="shared" si="4"/>
        <v>0</v>
      </c>
      <c r="N65" s="24">
        <f t="shared" si="5"/>
        <v>0</v>
      </c>
      <c r="O65" s="24">
        <f t="shared" si="6"/>
        <v>0</v>
      </c>
      <c r="P65" s="24">
        <f t="shared" si="7"/>
        <v>0</v>
      </c>
      <c r="Q65" s="122">
        <f t="shared" si="10"/>
        <v>0</v>
      </c>
      <c r="R65" s="122">
        <f t="shared" si="11"/>
        <v>0</v>
      </c>
      <c r="S65" s="122">
        <f t="shared" si="12"/>
        <v>0</v>
      </c>
      <c r="T65" s="23" t="str">
        <f t="shared" si="18"/>
        <v>风</v>
      </c>
      <c r="U65" s="24">
        <f t="shared" si="13"/>
        <v>0</v>
      </c>
      <c r="V65" s="24">
        <f t="shared" si="24"/>
        <v>0</v>
      </c>
      <c r="W65" s="24">
        <f t="shared" si="24"/>
        <v>0</v>
      </c>
      <c r="X65" s="24">
        <f t="shared" si="24"/>
        <v>0</v>
      </c>
      <c r="Y65" s="24">
        <f t="shared" si="24"/>
        <v>0</v>
      </c>
      <c r="Z65" s="24">
        <f t="shared" si="24"/>
        <v>0</v>
      </c>
      <c r="AA65" s="24">
        <f t="shared" si="24"/>
        <v>0</v>
      </c>
      <c r="AB65" s="123">
        <f t="shared" si="14"/>
        <v>0</v>
      </c>
      <c r="AC65" s="22">
        <f t="shared" si="15"/>
        <v>160</v>
      </c>
    </row>
    <row r="66" spans="2:29" x14ac:dyDescent="0.15">
      <c r="B66" s="24">
        <v>64</v>
      </c>
      <c r="C66" s="24" t="str">
        <f t="shared" si="9"/>
        <v>武器64</v>
      </c>
      <c r="D66" s="24" t="str">
        <f t="shared" si="21"/>
        <v>c</v>
      </c>
      <c r="E66" s="99" t="s">
        <v>123</v>
      </c>
      <c r="F66" s="100" t="s">
        <v>1782</v>
      </c>
      <c r="G66" s="23" t="s">
        <v>3</v>
      </c>
      <c r="H66" s="24">
        <f t="shared" si="16"/>
        <v>8</v>
      </c>
      <c r="I66" s="24">
        <f t="shared" si="0"/>
        <v>182</v>
      </c>
      <c r="J66" s="24">
        <f t="shared" si="1"/>
        <v>0</v>
      </c>
      <c r="K66" s="24">
        <f t="shared" si="2"/>
        <v>0</v>
      </c>
      <c r="L66" s="24">
        <f t="shared" si="3"/>
        <v>0</v>
      </c>
      <c r="M66" s="24">
        <f t="shared" si="4"/>
        <v>0</v>
      </c>
      <c r="N66" s="24">
        <f t="shared" si="5"/>
        <v>0</v>
      </c>
      <c r="O66" s="24">
        <f t="shared" si="6"/>
        <v>0</v>
      </c>
      <c r="P66" s="24">
        <f t="shared" si="7"/>
        <v>0</v>
      </c>
      <c r="Q66" s="122">
        <f t="shared" si="10"/>
        <v>0</v>
      </c>
      <c r="R66" s="122">
        <f t="shared" si="11"/>
        <v>0</v>
      </c>
      <c r="S66" s="122">
        <f t="shared" si="12"/>
        <v>0</v>
      </c>
      <c r="T66" s="23" t="str">
        <f t="shared" si="18"/>
        <v>风</v>
      </c>
      <c r="U66" s="24">
        <f t="shared" si="13"/>
        <v>0</v>
      </c>
      <c r="V66" s="24">
        <f t="shared" si="24"/>
        <v>0</v>
      </c>
      <c r="W66" s="24">
        <f t="shared" si="24"/>
        <v>0</v>
      </c>
      <c r="X66" s="24">
        <f t="shared" si="24"/>
        <v>0</v>
      </c>
      <c r="Y66" s="24">
        <f t="shared" si="24"/>
        <v>0</v>
      </c>
      <c r="Z66" s="24">
        <f t="shared" si="24"/>
        <v>0</v>
      </c>
      <c r="AA66" s="24">
        <f t="shared" si="24"/>
        <v>0</v>
      </c>
      <c r="AB66" s="123">
        <f t="shared" si="14"/>
        <v>0</v>
      </c>
      <c r="AC66" s="22">
        <f t="shared" si="15"/>
        <v>182</v>
      </c>
    </row>
    <row r="67" spans="2:29" x14ac:dyDescent="0.15">
      <c r="B67" s="24">
        <v>65</v>
      </c>
      <c r="C67" s="24" t="str">
        <f t="shared" si="9"/>
        <v>武器65</v>
      </c>
      <c r="D67" s="24" t="str">
        <f t="shared" si="21"/>
        <v>s</v>
      </c>
      <c r="E67" s="99" t="s">
        <v>123</v>
      </c>
      <c r="F67" s="100" t="s">
        <v>1782</v>
      </c>
      <c r="G67" s="23" t="s">
        <v>1786</v>
      </c>
      <c r="H67" s="24">
        <f t="shared" si="16"/>
        <v>1</v>
      </c>
      <c r="I67" s="24">
        <f t="shared" ref="I67:I130" si="25">ROUND(VLOOKUP(F67,professionGrow,4,FALSE)*(1+VLOOKUP(G67,professionGrowP,4,FALSE))*H67*10*VLOOKUP(D67,eq_qulity,4,FALSE)*(1+VLOOKUP($G67,equ_change,4,FALSE)),0)</f>
        <v>6</v>
      </c>
      <c r="J67" s="24">
        <f t="shared" ref="J67:J130" si="26">ROUND(VLOOKUP($F67,professionGrow,血量,FALSE)*(1+VLOOKUP($G67,professionGrowP,血量,FALSE))*$H67*10*VLOOKUP($D67,eq_qulity,5,FALSE)*(1+VLOOKUP($G67,equ_change,血量,FALSE)),0)</f>
        <v>6</v>
      </c>
      <c r="K67" s="24">
        <f t="shared" ref="K67:K130" si="27">ROUND(VLOOKUP($F67,professionGrow,魔法值,FALSE)*(1+VLOOKUP($G67,professionGrowP,魔法值,FALSE))*$H67*10*VLOOKUP($D67,eq_qulity,5,FALSE)*(1+VLOOKUP($G67,equ_change,魔法值,FALSE)),0)</f>
        <v>7</v>
      </c>
      <c r="L67" s="24">
        <f t="shared" ref="L67:L130" si="28">ROUND(VLOOKUP($F67,professionGrow,力量,FALSE)*(1+VLOOKUP($G67,professionGrowP,力量,FALSE))*$H67*10*VLOOKUP($D67,eq_qulity,5,FALSE)*(1+VLOOKUP(G67,equ_change,力量,FALSE)),0)</f>
        <v>2</v>
      </c>
      <c r="M67" s="24">
        <f t="shared" ref="M67:M130" si="29">ROUND(VLOOKUP($F67,professionGrow,防御力,FALSE)*(1+VLOOKUP($G67,professionGrowP,防御力,FALSE))*$H67*10*VLOOKUP($D67,eq_qulity,5,FALSE)*(1+VLOOKUP($G67,equ_change,防御力,FALSE)),0)</f>
        <v>4</v>
      </c>
      <c r="N67" s="24">
        <f t="shared" ref="N67:N130" si="30">ROUND(VLOOKUP($F67,professionGrow,魔攻,FALSE)*(1+VLOOKUP($G67,professionGrowP,魔攻,FALSE))*$H67*10*VLOOKUP($D67,eq_qulity,5,FALSE)*(1+VLOOKUP(G67,equ_change,魔攻,FALSE)),0)</f>
        <v>19</v>
      </c>
      <c r="O67" s="24">
        <f t="shared" ref="O67:O130" si="31">ROUND(VLOOKUP($F67,professionGrow,敏捷,FALSE)*(1+VLOOKUP($G67,professionGrowP,敏捷,FALSE))*$H67*10*VLOOKUP($D67,eq_qulity,5,FALSE)*(1+VLOOKUP(G67,equ_change,敏捷,FALSE)),0)</f>
        <v>5</v>
      </c>
      <c r="P67" s="24">
        <f t="shared" ref="P67:P130" si="32">ROUND(VLOOKUP($F67,professionGrow,幸运,FALSE)*(1+VLOOKUP($G67,professionGrowP,幸运,FALSE))*$H67*10*VLOOKUP($D67,eq_qulity,5,FALSE)*(1+VLOOKUP(G67,equ_change,幸运,FALSE)),0)</f>
        <v>4</v>
      </c>
      <c r="Q67" s="122">
        <f t="shared" si="10"/>
        <v>0.02</v>
      </c>
      <c r="R67" s="122">
        <f t="shared" si="11"/>
        <v>1.2500000000000001E-2</v>
      </c>
      <c r="S67" s="122">
        <f t="shared" si="12"/>
        <v>6.6666666666666662E-3</v>
      </c>
      <c r="T67" s="23" t="str">
        <f t="shared" si="18"/>
        <v>雷</v>
      </c>
      <c r="U67" s="24">
        <f t="shared" ref="U67:U130" si="33">ROUND(VLOOKUP($F67,professionGrow,MATCH(T67,professionGrowPName,0),FALSE)*(1+VLOOKUP($G67,professionGrowP,MATCH(T67,professionGrowPName,0),FALSE))*$H67*10*VLOOKUP($D67,eq_qulity,5,FALSE),0)</f>
        <v>4</v>
      </c>
      <c r="V67" s="24">
        <f t="shared" si="24"/>
        <v>4</v>
      </c>
      <c r="W67" s="24">
        <f t="shared" si="24"/>
        <v>4</v>
      </c>
      <c r="X67" s="24">
        <f t="shared" si="24"/>
        <v>3</v>
      </c>
      <c r="Y67" s="24">
        <f t="shared" si="24"/>
        <v>2</v>
      </c>
      <c r="Z67" s="24">
        <f t="shared" si="24"/>
        <v>3</v>
      </c>
      <c r="AA67" s="24">
        <f t="shared" si="24"/>
        <v>9</v>
      </c>
      <c r="AB67" s="123">
        <f t="shared" si="14"/>
        <v>0.08</v>
      </c>
      <c r="AC67" s="22">
        <f t="shared" si="15"/>
        <v>82.119166666666672</v>
      </c>
    </row>
    <row r="68" spans="2:29" x14ac:dyDescent="0.15">
      <c r="B68" s="24">
        <v>66</v>
      </c>
      <c r="C68" s="24" t="str">
        <f t="shared" ref="C68:C131" si="34">"武器"&amp;B68</f>
        <v>武器66</v>
      </c>
      <c r="D68" s="24" t="str">
        <f t="shared" si="21"/>
        <v>s</v>
      </c>
      <c r="E68" s="99" t="s">
        <v>123</v>
      </c>
      <c r="F68" s="100" t="s">
        <v>1782</v>
      </c>
      <c r="G68" s="23" t="s">
        <v>1786</v>
      </c>
      <c r="H68" s="24">
        <f t="shared" si="16"/>
        <v>2</v>
      </c>
      <c r="I68" s="24">
        <f t="shared" si="25"/>
        <v>12</v>
      </c>
      <c r="J68" s="24">
        <f t="shared" si="26"/>
        <v>12</v>
      </c>
      <c r="K68" s="24">
        <f t="shared" si="27"/>
        <v>14</v>
      </c>
      <c r="L68" s="24">
        <f t="shared" si="28"/>
        <v>4</v>
      </c>
      <c r="M68" s="24">
        <f t="shared" si="29"/>
        <v>8</v>
      </c>
      <c r="N68" s="24">
        <f t="shared" si="30"/>
        <v>38</v>
      </c>
      <c r="O68" s="24">
        <f t="shared" si="31"/>
        <v>9</v>
      </c>
      <c r="P68" s="24">
        <f t="shared" si="32"/>
        <v>7</v>
      </c>
      <c r="Q68" s="122">
        <f t="shared" ref="Q68:Q131" si="35">(P68/2)%</f>
        <v>3.5000000000000003E-2</v>
      </c>
      <c r="R68" s="122">
        <f t="shared" ref="R68:R131" si="36">(O68/4)%</f>
        <v>2.2499999999999999E-2</v>
      </c>
      <c r="S68" s="122">
        <f t="shared" ref="S68:S131" si="37">(P68/6)%</f>
        <v>1.1666666666666667E-2</v>
      </c>
      <c r="T68" s="23" t="str">
        <f t="shared" si="18"/>
        <v>雷</v>
      </c>
      <c r="U68" s="24">
        <f t="shared" si="33"/>
        <v>8</v>
      </c>
      <c r="V68" s="24">
        <f t="shared" si="24"/>
        <v>7</v>
      </c>
      <c r="W68" s="24">
        <f t="shared" si="24"/>
        <v>8</v>
      </c>
      <c r="X68" s="24">
        <f t="shared" si="24"/>
        <v>6</v>
      </c>
      <c r="Y68" s="24">
        <f t="shared" si="24"/>
        <v>4</v>
      </c>
      <c r="Z68" s="24">
        <f t="shared" si="24"/>
        <v>6</v>
      </c>
      <c r="AA68" s="24">
        <f t="shared" si="24"/>
        <v>18</v>
      </c>
      <c r="AB68" s="123">
        <f t="shared" ref="AB68:AB131" si="38">IF(U68=0,0,IF((SUM(I68:P68)/15)&lt;8,8%,(SUM(I68:P68)/15)%))</f>
        <v>0.08</v>
      </c>
      <c r="AC68" s="22">
        <f t="shared" ref="AC68:AC131" si="39">SUM(I68:AB68)</f>
        <v>161.14916666666667</v>
      </c>
    </row>
    <row r="69" spans="2:29" x14ac:dyDescent="0.15">
      <c r="B69" s="24">
        <v>67</v>
      </c>
      <c r="C69" s="24" t="str">
        <f t="shared" si="34"/>
        <v>武器67</v>
      </c>
      <c r="D69" s="24" t="str">
        <f t="shared" si="21"/>
        <v>s</v>
      </c>
      <c r="E69" s="99" t="s">
        <v>123</v>
      </c>
      <c r="F69" s="100" t="s">
        <v>1782</v>
      </c>
      <c r="G69" s="23" t="s">
        <v>1786</v>
      </c>
      <c r="H69" s="24">
        <f t="shared" si="16"/>
        <v>3</v>
      </c>
      <c r="I69" s="24">
        <f t="shared" si="25"/>
        <v>19</v>
      </c>
      <c r="J69" s="24">
        <f t="shared" si="26"/>
        <v>17</v>
      </c>
      <c r="K69" s="24">
        <f t="shared" si="27"/>
        <v>21</v>
      </c>
      <c r="L69" s="24">
        <f t="shared" si="28"/>
        <v>6</v>
      </c>
      <c r="M69" s="24">
        <f t="shared" si="29"/>
        <v>12</v>
      </c>
      <c r="N69" s="24">
        <f t="shared" si="30"/>
        <v>58</v>
      </c>
      <c r="O69" s="24">
        <f t="shared" si="31"/>
        <v>14</v>
      </c>
      <c r="P69" s="24">
        <f t="shared" si="32"/>
        <v>11</v>
      </c>
      <c r="Q69" s="122">
        <f t="shared" si="35"/>
        <v>5.5E-2</v>
      </c>
      <c r="R69" s="122">
        <f t="shared" si="36"/>
        <v>3.5000000000000003E-2</v>
      </c>
      <c r="S69" s="122">
        <f t="shared" si="37"/>
        <v>1.8333333333333333E-2</v>
      </c>
      <c r="T69" s="23" t="str">
        <f t="shared" si="18"/>
        <v>雷</v>
      </c>
      <c r="U69" s="24">
        <f t="shared" si="33"/>
        <v>12</v>
      </c>
      <c r="V69" s="24">
        <f t="shared" si="24"/>
        <v>11</v>
      </c>
      <c r="W69" s="24">
        <f t="shared" si="24"/>
        <v>12</v>
      </c>
      <c r="X69" s="24">
        <f t="shared" si="24"/>
        <v>10</v>
      </c>
      <c r="Y69" s="24">
        <f t="shared" si="24"/>
        <v>7</v>
      </c>
      <c r="Z69" s="24">
        <f t="shared" si="24"/>
        <v>10</v>
      </c>
      <c r="AA69" s="24">
        <f t="shared" si="24"/>
        <v>28</v>
      </c>
      <c r="AB69" s="123">
        <f t="shared" si="38"/>
        <v>0.10533333333333333</v>
      </c>
      <c r="AC69" s="22">
        <f t="shared" si="39"/>
        <v>248.21366666666668</v>
      </c>
    </row>
    <row r="70" spans="2:29" x14ac:dyDescent="0.15">
      <c r="B70" s="24">
        <v>68</v>
      </c>
      <c r="C70" s="24" t="str">
        <f t="shared" si="34"/>
        <v>武器68</v>
      </c>
      <c r="D70" s="24" t="str">
        <f t="shared" si="21"/>
        <v>s</v>
      </c>
      <c r="E70" s="99" t="s">
        <v>123</v>
      </c>
      <c r="F70" s="100" t="s">
        <v>1782</v>
      </c>
      <c r="G70" s="23" t="s">
        <v>1786</v>
      </c>
      <c r="H70" s="24">
        <f t="shared" si="16"/>
        <v>4</v>
      </c>
      <c r="I70" s="24">
        <f t="shared" si="25"/>
        <v>25</v>
      </c>
      <c r="J70" s="24">
        <f t="shared" si="26"/>
        <v>23</v>
      </c>
      <c r="K70" s="24">
        <f t="shared" si="27"/>
        <v>28</v>
      </c>
      <c r="L70" s="24">
        <f t="shared" si="28"/>
        <v>8</v>
      </c>
      <c r="M70" s="24">
        <f t="shared" si="29"/>
        <v>15</v>
      </c>
      <c r="N70" s="24">
        <f t="shared" si="30"/>
        <v>77</v>
      </c>
      <c r="O70" s="24">
        <f t="shared" si="31"/>
        <v>18</v>
      </c>
      <c r="P70" s="24">
        <f t="shared" si="32"/>
        <v>14</v>
      </c>
      <c r="Q70" s="122">
        <f t="shared" si="35"/>
        <v>7.0000000000000007E-2</v>
      </c>
      <c r="R70" s="122">
        <f t="shared" si="36"/>
        <v>4.4999999999999998E-2</v>
      </c>
      <c r="S70" s="122">
        <f t="shared" si="37"/>
        <v>2.3333333333333334E-2</v>
      </c>
      <c r="T70" s="23" t="str">
        <f t="shared" si="18"/>
        <v>雷</v>
      </c>
      <c r="U70" s="24">
        <f t="shared" si="33"/>
        <v>17</v>
      </c>
      <c r="V70" s="24">
        <f t="shared" si="24"/>
        <v>15</v>
      </c>
      <c r="W70" s="24">
        <f t="shared" si="24"/>
        <v>17</v>
      </c>
      <c r="X70" s="24">
        <f t="shared" si="24"/>
        <v>13</v>
      </c>
      <c r="Y70" s="24">
        <f t="shared" si="24"/>
        <v>9</v>
      </c>
      <c r="Z70" s="24">
        <f t="shared" si="24"/>
        <v>13</v>
      </c>
      <c r="AA70" s="24">
        <f t="shared" si="24"/>
        <v>37</v>
      </c>
      <c r="AB70" s="123">
        <f t="shared" si="38"/>
        <v>0.13866666666666666</v>
      </c>
      <c r="AC70" s="22">
        <f t="shared" si="39"/>
        <v>329.27699999999999</v>
      </c>
    </row>
    <row r="71" spans="2:29" x14ac:dyDescent="0.15">
      <c r="B71" s="24">
        <v>69</v>
      </c>
      <c r="C71" s="24" t="str">
        <f t="shared" si="34"/>
        <v>武器69</v>
      </c>
      <c r="D71" s="24" t="str">
        <f t="shared" si="21"/>
        <v>s</v>
      </c>
      <c r="E71" s="99" t="s">
        <v>123</v>
      </c>
      <c r="F71" s="100" t="s">
        <v>1782</v>
      </c>
      <c r="G71" s="23" t="s">
        <v>1786</v>
      </c>
      <c r="H71" s="24">
        <f t="shared" si="16"/>
        <v>5</v>
      </c>
      <c r="I71" s="24">
        <f t="shared" si="25"/>
        <v>31</v>
      </c>
      <c r="J71" s="24">
        <f t="shared" si="26"/>
        <v>29</v>
      </c>
      <c r="K71" s="24">
        <f t="shared" si="27"/>
        <v>35</v>
      </c>
      <c r="L71" s="24">
        <f t="shared" si="28"/>
        <v>10</v>
      </c>
      <c r="M71" s="24">
        <f t="shared" si="29"/>
        <v>19</v>
      </c>
      <c r="N71" s="24">
        <f t="shared" si="30"/>
        <v>96</v>
      </c>
      <c r="O71" s="24">
        <f t="shared" si="31"/>
        <v>23</v>
      </c>
      <c r="P71" s="24">
        <f t="shared" si="32"/>
        <v>18</v>
      </c>
      <c r="Q71" s="122">
        <f t="shared" si="35"/>
        <v>0.09</v>
      </c>
      <c r="R71" s="122">
        <f t="shared" si="36"/>
        <v>5.7500000000000002E-2</v>
      </c>
      <c r="S71" s="122">
        <f t="shared" si="37"/>
        <v>0.03</v>
      </c>
      <c r="T71" s="23" t="str">
        <f t="shared" si="18"/>
        <v>雷</v>
      </c>
      <c r="U71" s="24">
        <f t="shared" si="33"/>
        <v>21</v>
      </c>
      <c r="V71" s="24">
        <f t="shared" si="24"/>
        <v>18</v>
      </c>
      <c r="W71" s="24">
        <f t="shared" si="24"/>
        <v>21</v>
      </c>
      <c r="X71" s="24">
        <f t="shared" si="24"/>
        <v>16</v>
      </c>
      <c r="Y71" s="24">
        <f t="shared" si="24"/>
        <v>11</v>
      </c>
      <c r="Z71" s="24">
        <f t="shared" si="24"/>
        <v>16</v>
      </c>
      <c r="AA71" s="24">
        <f t="shared" si="24"/>
        <v>46</v>
      </c>
      <c r="AB71" s="123">
        <f t="shared" si="38"/>
        <v>0.17399999999999999</v>
      </c>
      <c r="AC71" s="22">
        <f t="shared" si="39"/>
        <v>410.35149999999993</v>
      </c>
    </row>
    <row r="72" spans="2:29" x14ac:dyDescent="0.15">
      <c r="B72" s="24">
        <v>70</v>
      </c>
      <c r="C72" s="24" t="str">
        <f t="shared" si="34"/>
        <v>武器70</v>
      </c>
      <c r="D72" s="24" t="str">
        <f t="shared" si="21"/>
        <v>s</v>
      </c>
      <c r="E72" s="99" t="s">
        <v>123</v>
      </c>
      <c r="F72" s="100" t="s">
        <v>1782</v>
      </c>
      <c r="G72" s="23" t="s">
        <v>1786</v>
      </c>
      <c r="H72" s="24">
        <f t="shared" si="16"/>
        <v>6</v>
      </c>
      <c r="I72" s="24">
        <f t="shared" si="25"/>
        <v>37</v>
      </c>
      <c r="J72" s="24">
        <f t="shared" si="26"/>
        <v>35</v>
      </c>
      <c r="K72" s="24">
        <f t="shared" si="27"/>
        <v>42</v>
      </c>
      <c r="L72" s="24">
        <f t="shared" si="28"/>
        <v>12</v>
      </c>
      <c r="M72" s="24">
        <f t="shared" si="29"/>
        <v>23</v>
      </c>
      <c r="N72" s="24">
        <f t="shared" si="30"/>
        <v>115</v>
      </c>
      <c r="O72" s="24">
        <f t="shared" si="31"/>
        <v>27</v>
      </c>
      <c r="P72" s="24">
        <f t="shared" si="32"/>
        <v>21</v>
      </c>
      <c r="Q72" s="122">
        <f t="shared" si="35"/>
        <v>0.105</v>
      </c>
      <c r="R72" s="122">
        <f t="shared" si="36"/>
        <v>6.7500000000000004E-2</v>
      </c>
      <c r="S72" s="122">
        <f t="shared" si="37"/>
        <v>3.5000000000000003E-2</v>
      </c>
      <c r="T72" s="23" t="str">
        <f t="shared" si="18"/>
        <v>雷</v>
      </c>
      <c r="U72" s="24">
        <f t="shared" si="33"/>
        <v>25</v>
      </c>
      <c r="V72" s="24">
        <f t="shared" si="24"/>
        <v>22</v>
      </c>
      <c r="W72" s="24">
        <f t="shared" si="24"/>
        <v>25</v>
      </c>
      <c r="X72" s="24">
        <f t="shared" si="24"/>
        <v>19</v>
      </c>
      <c r="Y72" s="24">
        <f t="shared" si="24"/>
        <v>13</v>
      </c>
      <c r="Z72" s="24">
        <f t="shared" si="24"/>
        <v>19</v>
      </c>
      <c r="AA72" s="24">
        <f t="shared" si="24"/>
        <v>55</v>
      </c>
      <c r="AB72" s="123">
        <f t="shared" si="38"/>
        <v>0.20800000000000002</v>
      </c>
      <c r="AC72" s="22">
        <f t="shared" si="39"/>
        <v>490.41550000000007</v>
      </c>
    </row>
    <row r="73" spans="2:29" x14ac:dyDescent="0.15">
      <c r="B73" s="24">
        <v>71</v>
      </c>
      <c r="C73" s="24" t="str">
        <f t="shared" si="34"/>
        <v>武器71</v>
      </c>
      <c r="D73" s="24" t="str">
        <f t="shared" si="21"/>
        <v>s</v>
      </c>
      <c r="E73" s="99" t="s">
        <v>123</v>
      </c>
      <c r="F73" s="100" t="s">
        <v>1782</v>
      </c>
      <c r="G73" s="23" t="s">
        <v>1786</v>
      </c>
      <c r="H73" s="24">
        <f t="shared" si="16"/>
        <v>7</v>
      </c>
      <c r="I73" s="24">
        <f t="shared" si="25"/>
        <v>44</v>
      </c>
      <c r="J73" s="24">
        <f t="shared" si="26"/>
        <v>40</v>
      </c>
      <c r="K73" s="24">
        <f t="shared" si="27"/>
        <v>49</v>
      </c>
      <c r="L73" s="24">
        <f t="shared" si="28"/>
        <v>13</v>
      </c>
      <c r="M73" s="24">
        <f t="shared" si="29"/>
        <v>27</v>
      </c>
      <c r="N73" s="24">
        <f t="shared" si="30"/>
        <v>134</v>
      </c>
      <c r="O73" s="24">
        <f t="shared" si="31"/>
        <v>32</v>
      </c>
      <c r="P73" s="24">
        <f t="shared" si="32"/>
        <v>25</v>
      </c>
      <c r="Q73" s="122">
        <f t="shared" si="35"/>
        <v>0.125</v>
      </c>
      <c r="R73" s="122">
        <f t="shared" si="36"/>
        <v>0.08</v>
      </c>
      <c r="S73" s="122">
        <f t="shared" si="37"/>
        <v>4.1666666666666671E-2</v>
      </c>
      <c r="T73" s="23" t="str">
        <f t="shared" si="18"/>
        <v>雷</v>
      </c>
      <c r="U73" s="24">
        <f t="shared" si="33"/>
        <v>29</v>
      </c>
      <c r="V73" s="24">
        <f t="shared" ref="V73:AA82" si="40">ROUND(VLOOKUP($F73,professionGrow,MATCH(V$2,professionGrowPName,0),FALSE)*(1+VLOOKUP($G73,professionGrowP,MATCH(V$2,professionGrowPName,0),FALSE))*$H73*10*VLOOKUP($D73,eq_qulity,5,FALSE),0)</f>
        <v>26</v>
      </c>
      <c r="W73" s="24">
        <f t="shared" si="40"/>
        <v>29</v>
      </c>
      <c r="X73" s="24">
        <f t="shared" si="40"/>
        <v>22</v>
      </c>
      <c r="Y73" s="24">
        <f t="shared" si="40"/>
        <v>16</v>
      </c>
      <c r="Z73" s="24">
        <f t="shared" si="40"/>
        <v>22</v>
      </c>
      <c r="AA73" s="24">
        <f t="shared" si="40"/>
        <v>64</v>
      </c>
      <c r="AB73" s="123">
        <f t="shared" si="38"/>
        <v>0.24266666666666667</v>
      </c>
      <c r="AC73" s="22">
        <f t="shared" si="39"/>
        <v>572.48933333333332</v>
      </c>
    </row>
    <row r="74" spans="2:29" x14ac:dyDescent="0.15">
      <c r="B74" s="24">
        <v>72</v>
      </c>
      <c r="C74" s="24" t="str">
        <f t="shared" si="34"/>
        <v>武器72</v>
      </c>
      <c r="D74" s="24" t="str">
        <f t="shared" si="21"/>
        <v>s</v>
      </c>
      <c r="E74" s="99" t="s">
        <v>123</v>
      </c>
      <c r="F74" s="100" t="s">
        <v>1782</v>
      </c>
      <c r="G74" s="23" t="s">
        <v>1786</v>
      </c>
      <c r="H74" s="24">
        <f t="shared" si="16"/>
        <v>8</v>
      </c>
      <c r="I74" s="24">
        <f t="shared" si="25"/>
        <v>50</v>
      </c>
      <c r="J74" s="24">
        <f t="shared" si="26"/>
        <v>46</v>
      </c>
      <c r="K74" s="24">
        <f t="shared" si="27"/>
        <v>56</v>
      </c>
      <c r="L74" s="24">
        <f t="shared" si="28"/>
        <v>15</v>
      </c>
      <c r="M74" s="24">
        <f t="shared" si="29"/>
        <v>31</v>
      </c>
      <c r="N74" s="24">
        <f t="shared" si="30"/>
        <v>154</v>
      </c>
      <c r="O74" s="24">
        <f t="shared" si="31"/>
        <v>36</v>
      </c>
      <c r="P74" s="24">
        <f t="shared" si="32"/>
        <v>28</v>
      </c>
      <c r="Q74" s="122">
        <f t="shared" si="35"/>
        <v>0.14000000000000001</v>
      </c>
      <c r="R74" s="122">
        <f t="shared" si="36"/>
        <v>0.09</v>
      </c>
      <c r="S74" s="122">
        <f t="shared" si="37"/>
        <v>4.6666666666666669E-2</v>
      </c>
      <c r="T74" s="23" t="str">
        <f t="shared" si="18"/>
        <v>雷</v>
      </c>
      <c r="U74" s="24">
        <f t="shared" si="33"/>
        <v>33</v>
      </c>
      <c r="V74" s="24">
        <f t="shared" si="40"/>
        <v>29</v>
      </c>
      <c r="W74" s="24">
        <f t="shared" si="40"/>
        <v>33</v>
      </c>
      <c r="X74" s="24">
        <f t="shared" si="40"/>
        <v>26</v>
      </c>
      <c r="Y74" s="24">
        <f t="shared" si="40"/>
        <v>18</v>
      </c>
      <c r="Z74" s="24">
        <f t="shared" si="40"/>
        <v>26</v>
      </c>
      <c r="AA74" s="24">
        <f t="shared" si="40"/>
        <v>74</v>
      </c>
      <c r="AB74" s="123">
        <f t="shared" si="38"/>
        <v>0.27733333333333332</v>
      </c>
      <c r="AC74" s="22">
        <f t="shared" si="39"/>
        <v>655.55399999999997</v>
      </c>
    </row>
    <row r="75" spans="2:29" x14ac:dyDescent="0.15">
      <c r="B75" s="24">
        <v>73</v>
      </c>
      <c r="C75" s="24" t="str">
        <f t="shared" si="34"/>
        <v>武器73</v>
      </c>
      <c r="D75" s="24" t="str">
        <f t="shared" si="21"/>
        <v>a</v>
      </c>
      <c r="E75" s="99" t="s">
        <v>123</v>
      </c>
      <c r="F75" s="100" t="s">
        <v>1782</v>
      </c>
      <c r="G75" s="23" t="s">
        <v>1786</v>
      </c>
      <c r="H75" s="24">
        <f t="shared" si="16"/>
        <v>1</v>
      </c>
      <c r="I75" s="24">
        <f t="shared" si="25"/>
        <v>6</v>
      </c>
      <c r="J75" s="24">
        <f t="shared" si="26"/>
        <v>4</v>
      </c>
      <c r="K75" s="24">
        <f t="shared" si="27"/>
        <v>5</v>
      </c>
      <c r="L75" s="24">
        <f t="shared" si="28"/>
        <v>1</v>
      </c>
      <c r="M75" s="24">
        <f t="shared" si="29"/>
        <v>3</v>
      </c>
      <c r="N75" s="24">
        <f t="shared" si="30"/>
        <v>14</v>
      </c>
      <c r="O75" s="24">
        <f t="shared" si="31"/>
        <v>3</v>
      </c>
      <c r="P75" s="24">
        <f t="shared" si="32"/>
        <v>3</v>
      </c>
      <c r="Q75" s="122">
        <f t="shared" si="35"/>
        <v>1.4999999999999999E-2</v>
      </c>
      <c r="R75" s="122">
        <f t="shared" si="36"/>
        <v>7.4999999999999997E-3</v>
      </c>
      <c r="S75" s="122">
        <f t="shared" si="37"/>
        <v>5.0000000000000001E-3</v>
      </c>
      <c r="T75" s="23" t="str">
        <f t="shared" si="18"/>
        <v>雷</v>
      </c>
      <c r="U75" s="24">
        <f t="shared" si="33"/>
        <v>3</v>
      </c>
      <c r="V75" s="24">
        <f t="shared" si="40"/>
        <v>3</v>
      </c>
      <c r="W75" s="24">
        <f t="shared" si="40"/>
        <v>3</v>
      </c>
      <c r="X75" s="24">
        <f t="shared" si="40"/>
        <v>2</v>
      </c>
      <c r="Y75" s="24">
        <f t="shared" si="40"/>
        <v>2</v>
      </c>
      <c r="Z75" s="24">
        <f t="shared" si="40"/>
        <v>2</v>
      </c>
      <c r="AA75" s="24">
        <f t="shared" si="40"/>
        <v>7</v>
      </c>
      <c r="AB75" s="123">
        <f t="shared" si="38"/>
        <v>0.08</v>
      </c>
      <c r="AC75" s="22">
        <f t="shared" si="39"/>
        <v>61.107500000000002</v>
      </c>
    </row>
    <row r="76" spans="2:29" x14ac:dyDescent="0.15">
      <c r="B76" s="24">
        <v>74</v>
      </c>
      <c r="C76" s="24" t="str">
        <f t="shared" si="34"/>
        <v>武器74</v>
      </c>
      <c r="D76" s="24" t="str">
        <f t="shared" si="21"/>
        <v>a</v>
      </c>
      <c r="E76" s="99" t="s">
        <v>123</v>
      </c>
      <c r="F76" s="100" t="s">
        <v>1782</v>
      </c>
      <c r="G76" s="23" t="s">
        <v>1786</v>
      </c>
      <c r="H76" s="24">
        <f t="shared" ref="H76:H139" si="41">H68</f>
        <v>2</v>
      </c>
      <c r="I76" s="24">
        <f t="shared" si="25"/>
        <v>11</v>
      </c>
      <c r="J76" s="24">
        <f t="shared" si="26"/>
        <v>9</v>
      </c>
      <c r="K76" s="24">
        <f t="shared" si="27"/>
        <v>11</v>
      </c>
      <c r="L76" s="24">
        <f t="shared" si="28"/>
        <v>3</v>
      </c>
      <c r="M76" s="24">
        <f t="shared" si="29"/>
        <v>6</v>
      </c>
      <c r="N76" s="24">
        <f t="shared" si="30"/>
        <v>29</v>
      </c>
      <c r="O76" s="24">
        <f t="shared" si="31"/>
        <v>7</v>
      </c>
      <c r="P76" s="24">
        <f t="shared" si="32"/>
        <v>5</v>
      </c>
      <c r="Q76" s="122">
        <f t="shared" si="35"/>
        <v>2.5000000000000001E-2</v>
      </c>
      <c r="R76" s="122">
        <f t="shared" si="36"/>
        <v>1.7500000000000002E-2</v>
      </c>
      <c r="S76" s="122">
        <f t="shared" si="37"/>
        <v>8.3333333333333332E-3</v>
      </c>
      <c r="T76" s="23" t="str">
        <f t="shared" si="18"/>
        <v>雷</v>
      </c>
      <c r="U76" s="24">
        <f t="shared" si="33"/>
        <v>6</v>
      </c>
      <c r="V76" s="24">
        <f t="shared" si="40"/>
        <v>6</v>
      </c>
      <c r="W76" s="24">
        <f t="shared" si="40"/>
        <v>6</v>
      </c>
      <c r="X76" s="24">
        <f t="shared" si="40"/>
        <v>5</v>
      </c>
      <c r="Y76" s="24">
        <f t="shared" si="40"/>
        <v>3</v>
      </c>
      <c r="Z76" s="24">
        <f t="shared" si="40"/>
        <v>5</v>
      </c>
      <c r="AA76" s="24">
        <f t="shared" si="40"/>
        <v>14</v>
      </c>
      <c r="AB76" s="123">
        <f t="shared" si="38"/>
        <v>0.08</v>
      </c>
      <c r="AC76" s="22">
        <f t="shared" si="39"/>
        <v>126.13083333333334</v>
      </c>
    </row>
    <row r="77" spans="2:29" x14ac:dyDescent="0.15">
      <c r="B77" s="24">
        <v>75</v>
      </c>
      <c r="C77" s="24" t="str">
        <f t="shared" si="34"/>
        <v>武器75</v>
      </c>
      <c r="D77" s="24" t="str">
        <f t="shared" si="21"/>
        <v>a</v>
      </c>
      <c r="E77" s="99" t="s">
        <v>123</v>
      </c>
      <c r="F77" s="100" t="s">
        <v>1782</v>
      </c>
      <c r="G77" s="23" t="s">
        <v>1786</v>
      </c>
      <c r="H77" s="24">
        <f t="shared" si="41"/>
        <v>3</v>
      </c>
      <c r="I77" s="24">
        <f t="shared" si="25"/>
        <v>17</v>
      </c>
      <c r="J77" s="24">
        <f t="shared" si="26"/>
        <v>13</v>
      </c>
      <c r="K77" s="24">
        <f t="shared" si="27"/>
        <v>16</v>
      </c>
      <c r="L77" s="24">
        <f t="shared" si="28"/>
        <v>4</v>
      </c>
      <c r="M77" s="24">
        <f t="shared" si="29"/>
        <v>9</v>
      </c>
      <c r="N77" s="24">
        <f t="shared" si="30"/>
        <v>43</v>
      </c>
      <c r="O77" s="24">
        <f t="shared" si="31"/>
        <v>10</v>
      </c>
      <c r="P77" s="24">
        <f t="shared" si="32"/>
        <v>8</v>
      </c>
      <c r="Q77" s="122">
        <f t="shared" si="35"/>
        <v>0.04</v>
      </c>
      <c r="R77" s="122">
        <f t="shared" si="36"/>
        <v>2.5000000000000001E-2</v>
      </c>
      <c r="S77" s="122">
        <f t="shared" si="37"/>
        <v>1.3333333333333332E-2</v>
      </c>
      <c r="T77" s="23" t="str">
        <f t="shared" si="18"/>
        <v>雷</v>
      </c>
      <c r="U77" s="24">
        <f t="shared" si="33"/>
        <v>9</v>
      </c>
      <c r="V77" s="24">
        <f t="shared" si="40"/>
        <v>8</v>
      </c>
      <c r="W77" s="24">
        <f t="shared" si="40"/>
        <v>9</v>
      </c>
      <c r="X77" s="24">
        <f t="shared" si="40"/>
        <v>7</v>
      </c>
      <c r="Y77" s="24">
        <f t="shared" si="40"/>
        <v>5</v>
      </c>
      <c r="Z77" s="24">
        <f t="shared" si="40"/>
        <v>7</v>
      </c>
      <c r="AA77" s="24">
        <f t="shared" si="40"/>
        <v>21</v>
      </c>
      <c r="AB77" s="123">
        <f t="shared" si="38"/>
        <v>0.08</v>
      </c>
      <c r="AC77" s="22">
        <f t="shared" si="39"/>
        <v>186.15833333333336</v>
      </c>
    </row>
    <row r="78" spans="2:29" x14ac:dyDescent="0.15">
      <c r="B78" s="24">
        <v>76</v>
      </c>
      <c r="C78" s="24" t="str">
        <f t="shared" si="34"/>
        <v>武器76</v>
      </c>
      <c r="D78" s="24" t="str">
        <f t="shared" si="21"/>
        <v>a</v>
      </c>
      <c r="E78" s="99" t="s">
        <v>123</v>
      </c>
      <c r="F78" s="100" t="s">
        <v>1782</v>
      </c>
      <c r="G78" s="23" t="s">
        <v>1786</v>
      </c>
      <c r="H78" s="24">
        <f t="shared" si="41"/>
        <v>4</v>
      </c>
      <c r="I78" s="24">
        <f t="shared" si="25"/>
        <v>22</v>
      </c>
      <c r="J78" s="24">
        <f t="shared" si="26"/>
        <v>17</v>
      </c>
      <c r="K78" s="24">
        <f t="shared" si="27"/>
        <v>21</v>
      </c>
      <c r="L78" s="24">
        <f t="shared" si="28"/>
        <v>6</v>
      </c>
      <c r="M78" s="24">
        <f t="shared" si="29"/>
        <v>12</v>
      </c>
      <c r="N78" s="24">
        <f t="shared" si="30"/>
        <v>58</v>
      </c>
      <c r="O78" s="24">
        <f t="shared" si="31"/>
        <v>14</v>
      </c>
      <c r="P78" s="24">
        <f t="shared" si="32"/>
        <v>11</v>
      </c>
      <c r="Q78" s="122">
        <f t="shared" si="35"/>
        <v>5.5E-2</v>
      </c>
      <c r="R78" s="122">
        <f t="shared" si="36"/>
        <v>3.5000000000000003E-2</v>
      </c>
      <c r="S78" s="122">
        <f t="shared" si="37"/>
        <v>1.8333333333333333E-2</v>
      </c>
      <c r="T78" s="23" t="str">
        <f t="shared" si="18"/>
        <v>雷</v>
      </c>
      <c r="U78" s="24">
        <f t="shared" si="33"/>
        <v>12</v>
      </c>
      <c r="V78" s="24">
        <f t="shared" si="40"/>
        <v>11</v>
      </c>
      <c r="W78" s="24">
        <f t="shared" si="40"/>
        <v>12</v>
      </c>
      <c r="X78" s="24">
        <f t="shared" si="40"/>
        <v>10</v>
      </c>
      <c r="Y78" s="24">
        <f t="shared" si="40"/>
        <v>7</v>
      </c>
      <c r="Z78" s="24">
        <f t="shared" si="40"/>
        <v>10</v>
      </c>
      <c r="AA78" s="24">
        <f t="shared" si="40"/>
        <v>28</v>
      </c>
      <c r="AB78" s="123">
        <f t="shared" si="38"/>
        <v>0.10733333333333332</v>
      </c>
      <c r="AC78" s="22">
        <f t="shared" si="39"/>
        <v>251.21566666666669</v>
      </c>
    </row>
    <row r="79" spans="2:29" x14ac:dyDescent="0.15">
      <c r="B79" s="24">
        <v>77</v>
      </c>
      <c r="C79" s="24" t="str">
        <f t="shared" si="34"/>
        <v>武器77</v>
      </c>
      <c r="D79" s="24" t="str">
        <f t="shared" si="21"/>
        <v>a</v>
      </c>
      <c r="E79" s="99" t="s">
        <v>123</v>
      </c>
      <c r="F79" s="100" t="s">
        <v>1782</v>
      </c>
      <c r="G79" s="23" t="s">
        <v>1786</v>
      </c>
      <c r="H79" s="24">
        <f t="shared" si="41"/>
        <v>5</v>
      </c>
      <c r="I79" s="24">
        <f t="shared" si="25"/>
        <v>28</v>
      </c>
      <c r="J79" s="24">
        <f t="shared" si="26"/>
        <v>22</v>
      </c>
      <c r="K79" s="24">
        <f t="shared" si="27"/>
        <v>26</v>
      </c>
      <c r="L79" s="24">
        <f t="shared" si="28"/>
        <v>7</v>
      </c>
      <c r="M79" s="24">
        <f t="shared" si="29"/>
        <v>14</v>
      </c>
      <c r="N79" s="24">
        <f t="shared" si="30"/>
        <v>72</v>
      </c>
      <c r="O79" s="24">
        <f t="shared" si="31"/>
        <v>17</v>
      </c>
      <c r="P79" s="24">
        <f t="shared" si="32"/>
        <v>13</v>
      </c>
      <c r="Q79" s="122">
        <f t="shared" si="35"/>
        <v>6.5000000000000002E-2</v>
      </c>
      <c r="R79" s="122">
        <f t="shared" si="36"/>
        <v>4.2500000000000003E-2</v>
      </c>
      <c r="S79" s="122">
        <f t="shared" si="37"/>
        <v>2.1666666666666664E-2</v>
      </c>
      <c r="T79" s="23" t="str">
        <f t="shared" si="18"/>
        <v>雷</v>
      </c>
      <c r="U79" s="24">
        <f t="shared" si="33"/>
        <v>16</v>
      </c>
      <c r="V79" s="24">
        <f t="shared" si="40"/>
        <v>14</v>
      </c>
      <c r="W79" s="24">
        <f t="shared" si="40"/>
        <v>16</v>
      </c>
      <c r="X79" s="24">
        <f t="shared" si="40"/>
        <v>12</v>
      </c>
      <c r="Y79" s="24">
        <f t="shared" si="40"/>
        <v>8</v>
      </c>
      <c r="Z79" s="24">
        <f t="shared" si="40"/>
        <v>12</v>
      </c>
      <c r="AA79" s="24">
        <f t="shared" si="40"/>
        <v>35</v>
      </c>
      <c r="AB79" s="123">
        <f t="shared" si="38"/>
        <v>0.13266666666666668</v>
      </c>
      <c r="AC79" s="22">
        <f t="shared" si="39"/>
        <v>312.26183333333336</v>
      </c>
    </row>
    <row r="80" spans="2:29" x14ac:dyDescent="0.15">
      <c r="B80" s="24">
        <v>78</v>
      </c>
      <c r="C80" s="24" t="str">
        <f t="shared" si="34"/>
        <v>武器78</v>
      </c>
      <c r="D80" s="24" t="str">
        <f t="shared" si="21"/>
        <v>a</v>
      </c>
      <c r="E80" s="99" t="s">
        <v>123</v>
      </c>
      <c r="F80" s="100" t="s">
        <v>1782</v>
      </c>
      <c r="G80" s="23" t="s">
        <v>1786</v>
      </c>
      <c r="H80" s="24">
        <f t="shared" si="41"/>
        <v>6</v>
      </c>
      <c r="I80" s="24">
        <f t="shared" si="25"/>
        <v>33</v>
      </c>
      <c r="J80" s="24">
        <f t="shared" si="26"/>
        <v>26</v>
      </c>
      <c r="K80" s="24">
        <f t="shared" si="27"/>
        <v>32</v>
      </c>
      <c r="L80" s="24">
        <f t="shared" si="28"/>
        <v>9</v>
      </c>
      <c r="M80" s="24">
        <f t="shared" si="29"/>
        <v>17</v>
      </c>
      <c r="N80" s="24">
        <f t="shared" si="30"/>
        <v>86</v>
      </c>
      <c r="O80" s="24">
        <f t="shared" si="31"/>
        <v>21</v>
      </c>
      <c r="P80" s="24">
        <f t="shared" si="32"/>
        <v>16</v>
      </c>
      <c r="Q80" s="122">
        <f t="shared" si="35"/>
        <v>0.08</v>
      </c>
      <c r="R80" s="122">
        <f t="shared" si="36"/>
        <v>5.2499999999999998E-2</v>
      </c>
      <c r="S80" s="122">
        <f t="shared" si="37"/>
        <v>2.6666666666666665E-2</v>
      </c>
      <c r="T80" s="23" t="str">
        <f t="shared" si="18"/>
        <v>雷</v>
      </c>
      <c r="U80" s="24">
        <f t="shared" si="33"/>
        <v>19</v>
      </c>
      <c r="V80" s="24">
        <f t="shared" si="40"/>
        <v>17</v>
      </c>
      <c r="W80" s="24">
        <f t="shared" si="40"/>
        <v>19</v>
      </c>
      <c r="X80" s="24">
        <f t="shared" si="40"/>
        <v>14</v>
      </c>
      <c r="Y80" s="24">
        <f t="shared" si="40"/>
        <v>10</v>
      </c>
      <c r="Z80" s="24">
        <f t="shared" si="40"/>
        <v>14</v>
      </c>
      <c r="AA80" s="24">
        <f t="shared" si="40"/>
        <v>41</v>
      </c>
      <c r="AB80" s="123">
        <f t="shared" si="38"/>
        <v>0.16</v>
      </c>
      <c r="AC80" s="22">
        <f t="shared" si="39"/>
        <v>374.31916666666672</v>
      </c>
    </row>
    <row r="81" spans="2:29" x14ac:dyDescent="0.15">
      <c r="B81" s="24">
        <v>79</v>
      </c>
      <c r="C81" s="24" t="str">
        <f t="shared" si="34"/>
        <v>武器79</v>
      </c>
      <c r="D81" s="24" t="str">
        <f t="shared" si="21"/>
        <v>a</v>
      </c>
      <c r="E81" s="99" t="s">
        <v>123</v>
      </c>
      <c r="F81" s="100" t="s">
        <v>1782</v>
      </c>
      <c r="G81" s="23" t="s">
        <v>1786</v>
      </c>
      <c r="H81" s="24">
        <f t="shared" si="41"/>
        <v>7</v>
      </c>
      <c r="I81" s="24">
        <f t="shared" si="25"/>
        <v>39</v>
      </c>
      <c r="J81" s="24">
        <f t="shared" si="26"/>
        <v>30</v>
      </c>
      <c r="K81" s="24">
        <f t="shared" si="27"/>
        <v>37</v>
      </c>
      <c r="L81" s="24">
        <f t="shared" si="28"/>
        <v>10</v>
      </c>
      <c r="M81" s="24">
        <f t="shared" si="29"/>
        <v>20</v>
      </c>
      <c r="N81" s="24">
        <f t="shared" si="30"/>
        <v>101</v>
      </c>
      <c r="O81" s="24">
        <f t="shared" si="31"/>
        <v>24</v>
      </c>
      <c r="P81" s="24">
        <f t="shared" si="32"/>
        <v>18</v>
      </c>
      <c r="Q81" s="122">
        <f t="shared" si="35"/>
        <v>0.09</v>
      </c>
      <c r="R81" s="122">
        <f t="shared" si="36"/>
        <v>0.06</v>
      </c>
      <c r="S81" s="122">
        <f t="shared" si="37"/>
        <v>0.03</v>
      </c>
      <c r="T81" s="23" t="str">
        <f t="shared" si="18"/>
        <v>雷</v>
      </c>
      <c r="U81" s="24">
        <f t="shared" si="33"/>
        <v>22</v>
      </c>
      <c r="V81" s="24">
        <f t="shared" si="40"/>
        <v>19</v>
      </c>
      <c r="W81" s="24">
        <f t="shared" si="40"/>
        <v>22</v>
      </c>
      <c r="X81" s="24">
        <f t="shared" si="40"/>
        <v>17</v>
      </c>
      <c r="Y81" s="24">
        <f t="shared" si="40"/>
        <v>12</v>
      </c>
      <c r="Z81" s="24">
        <f t="shared" si="40"/>
        <v>17</v>
      </c>
      <c r="AA81" s="24">
        <f t="shared" si="40"/>
        <v>48</v>
      </c>
      <c r="AB81" s="123">
        <f t="shared" si="38"/>
        <v>0.18600000000000003</v>
      </c>
      <c r="AC81" s="22">
        <f t="shared" si="39"/>
        <v>436.36599999999993</v>
      </c>
    </row>
    <row r="82" spans="2:29" x14ac:dyDescent="0.15">
      <c r="B82" s="24">
        <v>80</v>
      </c>
      <c r="C82" s="24" t="str">
        <f t="shared" si="34"/>
        <v>武器80</v>
      </c>
      <c r="D82" s="24" t="str">
        <f t="shared" si="21"/>
        <v>a</v>
      </c>
      <c r="E82" s="99" t="s">
        <v>123</v>
      </c>
      <c r="F82" s="100" t="s">
        <v>1782</v>
      </c>
      <c r="G82" s="23" t="s">
        <v>1786</v>
      </c>
      <c r="H82" s="24">
        <f t="shared" si="41"/>
        <v>8</v>
      </c>
      <c r="I82" s="24">
        <f t="shared" si="25"/>
        <v>44</v>
      </c>
      <c r="J82" s="24">
        <f t="shared" si="26"/>
        <v>35</v>
      </c>
      <c r="K82" s="24">
        <f t="shared" si="27"/>
        <v>42</v>
      </c>
      <c r="L82" s="24">
        <f t="shared" si="28"/>
        <v>12</v>
      </c>
      <c r="M82" s="24">
        <f t="shared" si="29"/>
        <v>23</v>
      </c>
      <c r="N82" s="24">
        <f t="shared" si="30"/>
        <v>115</v>
      </c>
      <c r="O82" s="24">
        <f t="shared" si="31"/>
        <v>27</v>
      </c>
      <c r="P82" s="24">
        <f t="shared" si="32"/>
        <v>21</v>
      </c>
      <c r="Q82" s="122">
        <f t="shared" si="35"/>
        <v>0.105</v>
      </c>
      <c r="R82" s="122">
        <f t="shared" si="36"/>
        <v>6.7500000000000004E-2</v>
      </c>
      <c r="S82" s="122">
        <f t="shared" si="37"/>
        <v>3.5000000000000003E-2</v>
      </c>
      <c r="T82" s="23" t="str">
        <f t="shared" si="18"/>
        <v>雷</v>
      </c>
      <c r="U82" s="24">
        <f t="shared" si="33"/>
        <v>25</v>
      </c>
      <c r="V82" s="24">
        <f t="shared" si="40"/>
        <v>22</v>
      </c>
      <c r="W82" s="24">
        <f t="shared" si="40"/>
        <v>25</v>
      </c>
      <c r="X82" s="24">
        <f t="shared" si="40"/>
        <v>19</v>
      </c>
      <c r="Y82" s="24">
        <f t="shared" si="40"/>
        <v>13</v>
      </c>
      <c r="Z82" s="24">
        <f t="shared" si="40"/>
        <v>19</v>
      </c>
      <c r="AA82" s="24">
        <f t="shared" si="40"/>
        <v>55</v>
      </c>
      <c r="AB82" s="123">
        <f t="shared" si="38"/>
        <v>0.21266666666666667</v>
      </c>
      <c r="AC82" s="22">
        <f t="shared" si="39"/>
        <v>497.42016666666672</v>
      </c>
    </row>
    <row r="83" spans="2:29" x14ac:dyDescent="0.15">
      <c r="B83" s="24">
        <v>81</v>
      </c>
      <c r="C83" s="24" t="str">
        <f t="shared" si="34"/>
        <v>武器81</v>
      </c>
      <c r="D83" s="24" t="str">
        <f t="shared" si="21"/>
        <v>b</v>
      </c>
      <c r="E83" s="99" t="s">
        <v>123</v>
      </c>
      <c r="F83" s="100" t="s">
        <v>1782</v>
      </c>
      <c r="G83" s="23" t="s">
        <v>1786</v>
      </c>
      <c r="H83" s="24">
        <f t="shared" si="41"/>
        <v>1</v>
      </c>
      <c r="I83" s="24">
        <f t="shared" si="25"/>
        <v>6</v>
      </c>
      <c r="J83" s="24">
        <f t="shared" si="26"/>
        <v>2</v>
      </c>
      <c r="K83" s="24">
        <f t="shared" si="27"/>
        <v>2</v>
      </c>
      <c r="L83" s="24">
        <f t="shared" si="28"/>
        <v>1</v>
      </c>
      <c r="M83" s="24">
        <f t="shared" si="29"/>
        <v>1</v>
      </c>
      <c r="N83" s="24">
        <f t="shared" si="30"/>
        <v>6</v>
      </c>
      <c r="O83" s="24">
        <f t="shared" si="31"/>
        <v>1</v>
      </c>
      <c r="P83" s="24">
        <f t="shared" si="32"/>
        <v>1</v>
      </c>
      <c r="Q83" s="122">
        <f t="shared" si="35"/>
        <v>5.0000000000000001E-3</v>
      </c>
      <c r="R83" s="122">
        <f t="shared" si="36"/>
        <v>2.5000000000000001E-3</v>
      </c>
      <c r="S83" s="122">
        <f t="shared" si="37"/>
        <v>1.6666666666666666E-3</v>
      </c>
      <c r="T83" s="23" t="str">
        <f t="shared" si="18"/>
        <v>雷</v>
      </c>
      <c r="U83" s="24">
        <f t="shared" si="33"/>
        <v>1</v>
      </c>
      <c r="V83" s="24">
        <f t="shared" ref="V83:AA92" si="42">ROUND(VLOOKUP($F83,professionGrow,MATCH(V$2,professionGrowPName,0),FALSE)*(1+VLOOKUP($G83,professionGrowP,MATCH(V$2,professionGrowPName,0),FALSE))*$H83*10*VLOOKUP($D83,eq_qulity,5,FALSE),0)</f>
        <v>1</v>
      </c>
      <c r="W83" s="24">
        <f t="shared" si="42"/>
        <v>1</v>
      </c>
      <c r="X83" s="24">
        <f t="shared" si="42"/>
        <v>1</v>
      </c>
      <c r="Y83" s="24">
        <f t="shared" si="42"/>
        <v>1</v>
      </c>
      <c r="Z83" s="24">
        <f t="shared" si="42"/>
        <v>1</v>
      </c>
      <c r="AA83" s="24">
        <f t="shared" si="42"/>
        <v>3</v>
      </c>
      <c r="AB83" s="123">
        <f t="shared" si="38"/>
        <v>0.08</v>
      </c>
      <c r="AC83" s="22">
        <f t="shared" si="39"/>
        <v>29.089166666666664</v>
      </c>
    </row>
    <row r="84" spans="2:29" x14ac:dyDescent="0.15">
      <c r="B84" s="24">
        <v>82</v>
      </c>
      <c r="C84" s="24" t="str">
        <f t="shared" si="34"/>
        <v>武器82</v>
      </c>
      <c r="D84" s="24" t="str">
        <f t="shared" si="21"/>
        <v>b</v>
      </c>
      <c r="E84" s="99" t="s">
        <v>123</v>
      </c>
      <c r="F84" s="100" t="s">
        <v>1782</v>
      </c>
      <c r="G84" s="23" t="s">
        <v>1786</v>
      </c>
      <c r="H84" s="24">
        <f t="shared" si="41"/>
        <v>2</v>
      </c>
      <c r="I84" s="24">
        <f t="shared" si="25"/>
        <v>12</v>
      </c>
      <c r="J84" s="24">
        <f t="shared" si="26"/>
        <v>4</v>
      </c>
      <c r="K84" s="24">
        <f t="shared" si="27"/>
        <v>4</v>
      </c>
      <c r="L84" s="24">
        <f t="shared" si="28"/>
        <v>1</v>
      </c>
      <c r="M84" s="24">
        <f t="shared" si="29"/>
        <v>2</v>
      </c>
      <c r="N84" s="24">
        <f t="shared" si="30"/>
        <v>12</v>
      </c>
      <c r="O84" s="24">
        <f t="shared" si="31"/>
        <v>3</v>
      </c>
      <c r="P84" s="24">
        <f t="shared" si="32"/>
        <v>2</v>
      </c>
      <c r="Q84" s="122">
        <f t="shared" si="35"/>
        <v>0.01</v>
      </c>
      <c r="R84" s="122">
        <f t="shared" si="36"/>
        <v>7.4999999999999997E-3</v>
      </c>
      <c r="S84" s="122">
        <f t="shared" si="37"/>
        <v>3.3333333333333331E-3</v>
      </c>
      <c r="T84" s="23" t="str">
        <f t="shared" si="18"/>
        <v>雷</v>
      </c>
      <c r="U84" s="24">
        <f t="shared" si="33"/>
        <v>3</v>
      </c>
      <c r="V84" s="24">
        <f t="shared" si="42"/>
        <v>2</v>
      </c>
      <c r="W84" s="24">
        <f t="shared" si="42"/>
        <v>3</v>
      </c>
      <c r="X84" s="24">
        <f t="shared" si="42"/>
        <v>2</v>
      </c>
      <c r="Y84" s="24">
        <f t="shared" si="42"/>
        <v>1</v>
      </c>
      <c r="Z84" s="24">
        <f t="shared" si="42"/>
        <v>2</v>
      </c>
      <c r="AA84" s="24">
        <f t="shared" si="42"/>
        <v>6</v>
      </c>
      <c r="AB84" s="123">
        <f t="shared" si="38"/>
        <v>0.08</v>
      </c>
      <c r="AC84" s="22">
        <f t="shared" si="39"/>
        <v>59.100833333333327</v>
      </c>
    </row>
    <row r="85" spans="2:29" x14ac:dyDescent="0.15">
      <c r="B85" s="24">
        <v>83</v>
      </c>
      <c r="C85" s="24" t="str">
        <f t="shared" si="34"/>
        <v>武器83</v>
      </c>
      <c r="D85" s="24" t="str">
        <f t="shared" si="21"/>
        <v>b</v>
      </c>
      <c r="E85" s="99" t="s">
        <v>123</v>
      </c>
      <c r="F85" s="100" t="s">
        <v>1782</v>
      </c>
      <c r="G85" s="23" t="s">
        <v>1786</v>
      </c>
      <c r="H85" s="24">
        <f t="shared" si="41"/>
        <v>3</v>
      </c>
      <c r="I85" s="24">
        <f t="shared" si="25"/>
        <v>18</v>
      </c>
      <c r="J85" s="24">
        <f t="shared" si="26"/>
        <v>5</v>
      </c>
      <c r="K85" s="24">
        <f t="shared" si="27"/>
        <v>7</v>
      </c>
      <c r="L85" s="24">
        <f t="shared" si="28"/>
        <v>2</v>
      </c>
      <c r="M85" s="24">
        <f t="shared" si="29"/>
        <v>4</v>
      </c>
      <c r="N85" s="24">
        <f t="shared" si="30"/>
        <v>18</v>
      </c>
      <c r="O85" s="24">
        <f t="shared" si="31"/>
        <v>4</v>
      </c>
      <c r="P85" s="24">
        <f t="shared" si="32"/>
        <v>3</v>
      </c>
      <c r="Q85" s="122">
        <f t="shared" si="35"/>
        <v>1.4999999999999999E-2</v>
      </c>
      <c r="R85" s="122">
        <f t="shared" si="36"/>
        <v>0.01</v>
      </c>
      <c r="S85" s="122">
        <f t="shared" si="37"/>
        <v>5.0000000000000001E-3</v>
      </c>
      <c r="T85" s="23" t="str">
        <f t="shared" ref="T85:T148" si="43">VLOOKUP(G85,professionNature,2,FALSE)</f>
        <v>雷</v>
      </c>
      <c r="U85" s="24">
        <f t="shared" si="33"/>
        <v>4</v>
      </c>
      <c r="V85" s="24">
        <f t="shared" si="42"/>
        <v>3</v>
      </c>
      <c r="W85" s="24">
        <f t="shared" si="42"/>
        <v>4</v>
      </c>
      <c r="X85" s="24">
        <f t="shared" si="42"/>
        <v>3</v>
      </c>
      <c r="Y85" s="24">
        <f t="shared" si="42"/>
        <v>2</v>
      </c>
      <c r="Z85" s="24">
        <f t="shared" si="42"/>
        <v>3</v>
      </c>
      <c r="AA85" s="24">
        <f t="shared" si="42"/>
        <v>9</v>
      </c>
      <c r="AB85" s="123">
        <f t="shared" si="38"/>
        <v>0.08</v>
      </c>
      <c r="AC85" s="22">
        <f t="shared" si="39"/>
        <v>89.11</v>
      </c>
    </row>
    <row r="86" spans="2:29" x14ac:dyDescent="0.15">
      <c r="B86" s="24">
        <v>84</v>
      </c>
      <c r="C86" s="24" t="str">
        <f t="shared" si="34"/>
        <v>武器84</v>
      </c>
      <c r="D86" s="24" t="str">
        <f t="shared" si="21"/>
        <v>b</v>
      </c>
      <c r="E86" s="99" t="s">
        <v>123</v>
      </c>
      <c r="F86" s="100" t="s">
        <v>1782</v>
      </c>
      <c r="G86" s="23" t="s">
        <v>1786</v>
      </c>
      <c r="H86" s="24">
        <f t="shared" si="41"/>
        <v>4</v>
      </c>
      <c r="I86" s="24">
        <f t="shared" si="25"/>
        <v>24</v>
      </c>
      <c r="J86" s="24">
        <f t="shared" si="26"/>
        <v>7</v>
      </c>
      <c r="K86" s="24">
        <f t="shared" si="27"/>
        <v>9</v>
      </c>
      <c r="L86" s="24">
        <f t="shared" si="28"/>
        <v>2</v>
      </c>
      <c r="M86" s="24">
        <f t="shared" si="29"/>
        <v>5</v>
      </c>
      <c r="N86" s="24">
        <f t="shared" si="30"/>
        <v>24</v>
      </c>
      <c r="O86" s="24">
        <f t="shared" si="31"/>
        <v>6</v>
      </c>
      <c r="P86" s="24">
        <f t="shared" si="32"/>
        <v>4</v>
      </c>
      <c r="Q86" s="122">
        <f t="shared" si="35"/>
        <v>0.02</v>
      </c>
      <c r="R86" s="122">
        <f t="shared" si="36"/>
        <v>1.4999999999999999E-2</v>
      </c>
      <c r="S86" s="122">
        <f t="shared" si="37"/>
        <v>6.6666666666666662E-3</v>
      </c>
      <c r="T86" s="23" t="str">
        <f t="shared" si="43"/>
        <v>雷</v>
      </c>
      <c r="U86" s="24">
        <f t="shared" si="33"/>
        <v>5</v>
      </c>
      <c r="V86" s="24">
        <f t="shared" si="42"/>
        <v>5</v>
      </c>
      <c r="W86" s="24">
        <f t="shared" si="42"/>
        <v>5</v>
      </c>
      <c r="X86" s="24">
        <f t="shared" si="42"/>
        <v>4</v>
      </c>
      <c r="Y86" s="24">
        <f t="shared" si="42"/>
        <v>3</v>
      </c>
      <c r="Z86" s="24">
        <f t="shared" si="42"/>
        <v>4</v>
      </c>
      <c r="AA86" s="24">
        <f t="shared" si="42"/>
        <v>12</v>
      </c>
      <c r="AB86" s="123">
        <f t="shared" si="38"/>
        <v>0.08</v>
      </c>
      <c r="AC86" s="22">
        <f t="shared" si="39"/>
        <v>119.12166666666666</v>
      </c>
    </row>
    <row r="87" spans="2:29" x14ac:dyDescent="0.15">
      <c r="B87" s="24">
        <v>85</v>
      </c>
      <c r="C87" s="24" t="str">
        <f t="shared" si="34"/>
        <v>武器85</v>
      </c>
      <c r="D87" s="24" t="str">
        <f t="shared" si="21"/>
        <v>b</v>
      </c>
      <c r="E87" s="99" t="s">
        <v>123</v>
      </c>
      <c r="F87" s="100" t="s">
        <v>1782</v>
      </c>
      <c r="G87" s="23" t="s">
        <v>1786</v>
      </c>
      <c r="H87" s="24">
        <f t="shared" si="41"/>
        <v>5</v>
      </c>
      <c r="I87" s="24">
        <f t="shared" si="25"/>
        <v>30</v>
      </c>
      <c r="J87" s="24">
        <f t="shared" si="26"/>
        <v>9</v>
      </c>
      <c r="K87" s="24">
        <f t="shared" si="27"/>
        <v>11</v>
      </c>
      <c r="L87" s="24">
        <f t="shared" si="28"/>
        <v>3</v>
      </c>
      <c r="M87" s="24">
        <f t="shared" si="29"/>
        <v>6</v>
      </c>
      <c r="N87" s="24">
        <f t="shared" si="30"/>
        <v>30</v>
      </c>
      <c r="O87" s="24">
        <f t="shared" si="31"/>
        <v>7</v>
      </c>
      <c r="P87" s="24">
        <f t="shared" si="32"/>
        <v>6</v>
      </c>
      <c r="Q87" s="122">
        <f t="shared" si="35"/>
        <v>0.03</v>
      </c>
      <c r="R87" s="122">
        <f t="shared" si="36"/>
        <v>1.7500000000000002E-2</v>
      </c>
      <c r="S87" s="122">
        <f t="shared" si="37"/>
        <v>0.01</v>
      </c>
      <c r="T87" s="23" t="str">
        <f t="shared" si="43"/>
        <v>雷</v>
      </c>
      <c r="U87" s="24">
        <f t="shared" si="33"/>
        <v>7</v>
      </c>
      <c r="V87" s="24">
        <f t="shared" si="42"/>
        <v>6</v>
      </c>
      <c r="W87" s="24">
        <f t="shared" si="42"/>
        <v>7</v>
      </c>
      <c r="X87" s="24">
        <f t="shared" si="42"/>
        <v>5</v>
      </c>
      <c r="Y87" s="24">
        <f t="shared" si="42"/>
        <v>4</v>
      </c>
      <c r="Z87" s="24">
        <f t="shared" si="42"/>
        <v>5</v>
      </c>
      <c r="AA87" s="24">
        <f t="shared" si="42"/>
        <v>14</v>
      </c>
      <c r="AB87" s="123">
        <f t="shared" si="38"/>
        <v>0.08</v>
      </c>
      <c r="AC87" s="22">
        <f t="shared" si="39"/>
        <v>150.13750000000002</v>
      </c>
    </row>
    <row r="88" spans="2:29" x14ac:dyDescent="0.15">
      <c r="B88" s="24">
        <v>86</v>
      </c>
      <c r="C88" s="24" t="str">
        <f t="shared" si="34"/>
        <v>武器86</v>
      </c>
      <c r="D88" s="24" t="str">
        <f t="shared" si="21"/>
        <v>b</v>
      </c>
      <c r="E88" s="99" t="s">
        <v>123</v>
      </c>
      <c r="F88" s="100" t="s">
        <v>1782</v>
      </c>
      <c r="G88" s="23" t="s">
        <v>1786</v>
      </c>
      <c r="H88" s="24">
        <f t="shared" si="41"/>
        <v>6</v>
      </c>
      <c r="I88" s="24">
        <f t="shared" si="25"/>
        <v>36</v>
      </c>
      <c r="J88" s="24">
        <f t="shared" si="26"/>
        <v>11</v>
      </c>
      <c r="K88" s="24">
        <f t="shared" si="27"/>
        <v>13</v>
      </c>
      <c r="L88" s="24">
        <f t="shared" si="28"/>
        <v>4</v>
      </c>
      <c r="M88" s="24">
        <f t="shared" si="29"/>
        <v>7</v>
      </c>
      <c r="N88" s="24">
        <f t="shared" si="30"/>
        <v>36</v>
      </c>
      <c r="O88" s="24">
        <f t="shared" si="31"/>
        <v>9</v>
      </c>
      <c r="P88" s="24">
        <f t="shared" si="32"/>
        <v>7</v>
      </c>
      <c r="Q88" s="122">
        <f t="shared" si="35"/>
        <v>3.5000000000000003E-2</v>
      </c>
      <c r="R88" s="122">
        <f t="shared" si="36"/>
        <v>2.2499999999999999E-2</v>
      </c>
      <c r="S88" s="122">
        <f t="shared" si="37"/>
        <v>1.1666666666666667E-2</v>
      </c>
      <c r="T88" s="23" t="str">
        <f t="shared" si="43"/>
        <v>雷</v>
      </c>
      <c r="U88" s="24">
        <f t="shared" si="33"/>
        <v>8</v>
      </c>
      <c r="V88" s="24">
        <f t="shared" si="42"/>
        <v>7</v>
      </c>
      <c r="W88" s="24">
        <f t="shared" si="42"/>
        <v>8</v>
      </c>
      <c r="X88" s="24">
        <f t="shared" si="42"/>
        <v>6</v>
      </c>
      <c r="Y88" s="24">
        <f t="shared" si="42"/>
        <v>4</v>
      </c>
      <c r="Z88" s="24">
        <f t="shared" si="42"/>
        <v>6</v>
      </c>
      <c r="AA88" s="24">
        <f t="shared" si="42"/>
        <v>17</v>
      </c>
      <c r="AB88" s="123">
        <f t="shared" si="38"/>
        <v>8.199999999999999E-2</v>
      </c>
      <c r="AC88" s="22">
        <f t="shared" si="39"/>
        <v>179.15116666666665</v>
      </c>
    </row>
    <row r="89" spans="2:29" x14ac:dyDescent="0.15">
      <c r="B89" s="24">
        <v>87</v>
      </c>
      <c r="C89" s="24" t="str">
        <f t="shared" si="34"/>
        <v>武器87</v>
      </c>
      <c r="D89" s="24" t="str">
        <f t="shared" si="21"/>
        <v>b</v>
      </c>
      <c r="E89" s="99" t="s">
        <v>123</v>
      </c>
      <c r="F89" s="100" t="s">
        <v>1782</v>
      </c>
      <c r="G89" s="23" t="s">
        <v>1786</v>
      </c>
      <c r="H89" s="24">
        <f t="shared" si="41"/>
        <v>7</v>
      </c>
      <c r="I89" s="24">
        <f t="shared" si="25"/>
        <v>42</v>
      </c>
      <c r="J89" s="24">
        <f t="shared" si="26"/>
        <v>13</v>
      </c>
      <c r="K89" s="24">
        <f t="shared" si="27"/>
        <v>15</v>
      </c>
      <c r="L89" s="24">
        <f t="shared" si="28"/>
        <v>4</v>
      </c>
      <c r="M89" s="24">
        <f t="shared" si="29"/>
        <v>8</v>
      </c>
      <c r="N89" s="24">
        <f t="shared" si="30"/>
        <v>42</v>
      </c>
      <c r="O89" s="24">
        <f t="shared" si="31"/>
        <v>10</v>
      </c>
      <c r="P89" s="24">
        <f t="shared" si="32"/>
        <v>8</v>
      </c>
      <c r="Q89" s="122">
        <f t="shared" si="35"/>
        <v>0.04</v>
      </c>
      <c r="R89" s="122">
        <f t="shared" si="36"/>
        <v>2.5000000000000001E-2</v>
      </c>
      <c r="S89" s="122">
        <f t="shared" si="37"/>
        <v>1.3333333333333332E-2</v>
      </c>
      <c r="T89" s="23" t="str">
        <f t="shared" si="43"/>
        <v>雷</v>
      </c>
      <c r="U89" s="24">
        <f t="shared" si="33"/>
        <v>9</v>
      </c>
      <c r="V89" s="24">
        <f t="shared" si="42"/>
        <v>8</v>
      </c>
      <c r="W89" s="24">
        <f t="shared" si="42"/>
        <v>9</v>
      </c>
      <c r="X89" s="24">
        <f t="shared" si="42"/>
        <v>7</v>
      </c>
      <c r="Y89" s="24">
        <f t="shared" si="42"/>
        <v>5</v>
      </c>
      <c r="Z89" s="24">
        <f t="shared" si="42"/>
        <v>7</v>
      </c>
      <c r="AA89" s="24">
        <f t="shared" si="42"/>
        <v>20</v>
      </c>
      <c r="AB89" s="123">
        <f t="shared" si="38"/>
        <v>9.4666666666666663E-2</v>
      </c>
      <c r="AC89" s="22">
        <f t="shared" si="39"/>
        <v>207.17299999999997</v>
      </c>
    </row>
    <row r="90" spans="2:29" x14ac:dyDescent="0.15">
      <c r="B90" s="24">
        <v>88</v>
      </c>
      <c r="C90" s="24" t="str">
        <f t="shared" si="34"/>
        <v>武器88</v>
      </c>
      <c r="D90" s="24" t="str">
        <f t="shared" si="21"/>
        <v>b</v>
      </c>
      <c r="E90" s="99" t="s">
        <v>123</v>
      </c>
      <c r="F90" s="100" t="s">
        <v>1782</v>
      </c>
      <c r="G90" s="23" t="s">
        <v>1786</v>
      </c>
      <c r="H90" s="24">
        <f t="shared" si="41"/>
        <v>8</v>
      </c>
      <c r="I90" s="24">
        <f t="shared" si="25"/>
        <v>48</v>
      </c>
      <c r="J90" s="24">
        <f t="shared" si="26"/>
        <v>14</v>
      </c>
      <c r="K90" s="24">
        <f t="shared" si="27"/>
        <v>18</v>
      </c>
      <c r="L90" s="24">
        <f t="shared" si="28"/>
        <v>5</v>
      </c>
      <c r="M90" s="24">
        <f t="shared" si="29"/>
        <v>10</v>
      </c>
      <c r="N90" s="24">
        <f t="shared" si="30"/>
        <v>48</v>
      </c>
      <c r="O90" s="24">
        <f t="shared" si="31"/>
        <v>11</v>
      </c>
      <c r="P90" s="24">
        <f t="shared" si="32"/>
        <v>9</v>
      </c>
      <c r="Q90" s="122">
        <f t="shared" si="35"/>
        <v>4.4999999999999998E-2</v>
      </c>
      <c r="R90" s="122">
        <f t="shared" si="36"/>
        <v>2.75E-2</v>
      </c>
      <c r="S90" s="122">
        <f t="shared" si="37"/>
        <v>1.4999999999999999E-2</v>
      </c>
      <c r="T90" s="23" t="str">
        <f t="shared" si="43"/>
        <v>雷</v>
      </c>
      <c r="U90" s="24">
        <f t="shared" si="33"/>
        <v>10</v>
      </c>
      <c r="V90" s="24">
        <f t="shared" si="42"/>
        <v>9</v>
      </c>
      <c r="W90" s="24">
        <f t="shared" si="42"/>
        <v>10</v>
      </c>
      <c r="X90" s="24">
        <f t="shared" si="42"/>
        <v>8</v>
      </c>
      <c r="Y90" s="24">
        <f t="shared" si="42"/>
        <v>6</v>
      </c>
      <c r="Z90" s="24">
        <f t="shared" si="42"/>
        <v>8</v>
      </c>
      <c r="AA90" s="24">
        <f t="shared" si="42"/>
        <v>23</v>
      </c>
      <c r="AB90" s="123">
        <f t="shared" si="38"/>
        <v>0.10866666666666668</v>
      </c>
      <c r="AC90" s="22">
        <f t="shared" si="39"/>
        <v>237.19616666666664</v>
      </c>
    </row>
    <row r="91" spans="2:29" x14ac:dyDescent="0.15">
      <c r="B91" s="24">
        <v>89</v>
      </c>
      <c r="C91" s="24" t="str">
        <f t="shared" si="34"/>
        <v>武器89</v>
      </c>
      <c r="D91" s="24" t="str">
        <f t="shared" si="21"/>
        <v>c</v>
      </c>
      <c r="E91" s="99" t="s">
        <v>123</v>
      </c>
      <c r="F91" s="100" t="s">
        <v>1782</v>
      </c>
      <c r="G91" s="23" t="s">
        <v>1786</v>
      </c>
      <c r="H91" s="24">
        <f t="shared" si="41"/>
        <v>1</v>
      </c>
      <c r="I91" s="24">
        <f t="shared" si="25"/>
        <v>7</v>
      </c>
      <c r="J91" s="24">
        <f t="shared" si="26"/>
        <v>0</v>
      </c>
      <c r="K91" s="24">
        <f t="shared" si="27"/>
        <v>0</v>
      </c>
      <c r="L91" s="24">
        <f t="shared" si="28"/>
        <v>0</v>
      </c>
      <c r="M91" s="24">
        <f t="shared" si="29"/>
        <v>0</v>
      </c>
      <c r="N91" s="24">
        <f t="shared" si="30"/>
        <v>0</v>
      </c>
      <c r="O91" s="24">
        <f t="shared" si="31"/>
        <v>0</v>
      </c>
      <c r="P91" s="24">
        <f t="shared" si="32"/>
        <v>0</v>
      </c>
      <c r="Q91" s="122">
        <f t="shared" si="35"/>
        <v>0</v>
      </c>
      <c r="R91" s="122">
        <f t="shared" si="36"/>
        <v>0</v>
      </c>
      <c r="S91" s="122">
        <f t="shared" si="37"/>
        <v>0</v>
      </c>
      <c r="T91" s="23" t="str">
        <f t="shared" si="43"/>
        <v>雷</v>
      </c>
      <c r="U91" s="24">
        <f t="shared" si="33"/>
        <v>0</v>
      </c>
      <c r="V91" s="24">
        <f t="shared" si="42"/>
        <v>0</v>
      </c>
      <c r="W91" s="24">
        <f t="shared" si="42"/>
        <v>0</v>
      </c>
      <c r="X91" s="24">
        <f t="shared" si="42"/>
        <v>0</v>
      </c>
      <c r="Y91" s="24">
        <f t="shared" si="42"/>
        <v>0</v>
      </c>
      <c r="Z91" s="24">
        <f t="shared" si="42"/>
        <v>0</v>
      </c>
      <c r="AA91" s="24">
        <f t="shared" si="42"/>
        <v>0</v>
      </c>
      <c r="AB91" s="123">
        <f t="shared" si="38"/>
        <v>0</v>
      </c>
      <c r="AC91" s="22">
        <f t="shared" si="39"/>
        <v>7</v>
      </c>
    </row>
    <row r="92" spans="2:29" x14ac:dyDescent="0.15">
      <c r="B92" s="24">
        <v>90</v>
      </c>
      <c r="C92" s="24" t="str">
        <f t="shared" si="34"/>
        <v>武器90</v>
      </c>
      <c r="D92" s="24" t="str">
        <f t="shared" si="21"/>
        <v>c</v>
      </c>
      <c r="E92" s="99" t="s">
        <v>123</v>
      </c>
      <c r="F92" s="100" t="s">
        <v>1782</v>
      </c>
      <c r="G92" s="23" t="s">
        <v>1786</v>
      </c>
      <c r="H92" s="24">
        <f t="shared" si="41"/>
        <v>2</v>
      </c>
      <c r="I92" s="24">
        <f t="shared" si="25"/>
        <v>14</v>
      </c>
      <c r="J92" s="24">
        <f t="shared" si="26"/>
        <v>0</v>
      </c>
      <c r="K92" s="24">
        <f t="shared" si="27"/>
        <v>0</v>
      </c>
      <c r="L92" s="24">
        <f t="shared" si="28"/>
        <v>0</v>
      </c>
      <c r="M92" s="24">
        <f t="shared" si="29"/>
        <v>0</v>
      </c>
      <c r="N92" s="24">
        <f t="shared" si="30"/>
        <v>0</v>
      </c>
      <c r="O92" s="24">
        <f t="shared" si="31"/>
        <v>0</v>
      </c>
      <c r="P92" s="24">
        <f t="shared" si="32"/>
        <v>0</v>
      </c>
      <c r="Q92" s="122">
        <f t="shared" si="35"/>
        <v>0</v>
      </c>
      <c r="R92" s="122">
        <f t="shared" si="36"/>
        <v>0</v>
      </c>
      <c r="S92" s="122">
        <f t="shared" si="37"/>
        <v>0</v>
      </c>
      <c r="T92" s="23" t="str">
        <f t="shared" si="43"/>
        <v>雷</v>
      </c>
      <c r="U92" s="24">
        <f t="shared" si="33"/>
        <v>0</v>
      </c>
      <c r="V92" s="24">
        <f t="shared" si="42"/>
        <v>0</v>
      </c>
      <c r="W92" s="24">
        <f t="shared" si="42"/>
        <v>0</v>
      </c>
      <c r="X92" s="24">
        <f t="shared" si="42"/>
        <v>0</v>
      </c>
      <c r="Y92" s="24">
        <f t="shared" si="42"/>
        <v>0</v>
      </c>
      <c r="Z92" s="24">
        <f t="shared" si="42"/>
        <v>0</v>
      </c>
      <c r="AA92" s="24">
        <f t="shared" si="42"/>
        <v>0</v>
      </c>
      <c r="AB92" s="123">
        <f t="shared" si="38"/>
        <v>0</v>
      </c>
      <c r="AC92" s="22">
        <f t="shared" si="39"/>
        <v>14</v>
      </c>
    </row>
    <row r="93" spans="2:29" x14ac:dyDescent="0.15">
      <c r="B93" s="24">
        <v>91</v>
      </c>
      <c r="C93" s="24" t="str">
        <f t="shared" si="34"/>
        <v>武器91</v>
      </c>
      <c r="D93" s="24" t="str">
        <f t="shared" si="21"/>
        <v>c</v>
      </c>
      <c r="E93" s="99" t="s">
        <v>123</v>
      </c>
      <c r="F93" s="100" t="s">
        <v>1782</v>
      </c>
      <c r="G93" s="23" t="s">
        <v>1786</v>
      </c>
      <c r="H93" s="24">
        <f t="shared" si="41"/>
        <v>3</v>
      </c>
      <c r="I93" s="24">
        <f t="shared" si="25"/>
        <v>21</v>
      </c>
      <c r="J93" s="24">
        <f t="shared" si="26"/>
        <v>0</v>
      </c>
      <c r="K93" s="24">
        <f t="shared" si="27"/>
        <v>0</v>
      </c>
      <c r="L93" s="24">
        <f t="shared" si="28"/>
        <v>0</v>
      </c>
      <c r="M93" s="24">
        <f t="shared" si="29"/>
        <v>0</v>
      </c>
      <c r="N93" s="24">
        <f t="shared" si="30"/>
        <v>0</v>
      </c>
      <c r="O93" s="24">
        <f t="shared" si="31"/>
        <v>0</v>
      </c>
      <c r="P93" s="24">
        <f t="shared" si="32"/>
        <v>0</v>
      </c>
      <c r="Q93" s="122">
        <f t="shared" si="35"/>
        <v>0</v>
      </c>
      <c r="R93" s="122">
        <f t="shared" si="36"/>
        <v>0</v>
      </c>
      <c r="S93" s="122">
        <f t="shared" si="37"/>
        <v>0</v>
      </c>
      <c r="T93" s="23" t="str">
        <f t="shared" si="43"/>
        <v>雷</v>
      </c>
      <c r="U93" s="24">
        <f t="shared" si="33"/>
        <v>0</v>
      </c>
      <c r="V93" s="24">
        <f t="shared" ref="V93:AA102" si="44">ROUND(VLOOKUP($F93,professionGrow,MATCH(V$2,professionGrowPName,0),FALSE)*(1+VLOOKUP($G93,professionGrowP,MATCH(V$2,professionGrowPName,0),FALSE))*$H93*10*VLOOKUP($D93,eq_qulity,5,FALSE),0)</f>
        <v>0</v>
      </c>
      <c r="W93" s="24">
        <f t="shared" si="44"/>
        <v>0</v>
      </c>
      <c r="X93" s="24">
        <f t="shared" si="44"/>
        <v>0</v>
      </c>
      <c r="Y93" s="24">
        <f t="shared" si="44"/>
        <v>0</v>
      </c>
      <c r="Z93" s="24">
        <f t="shared" si="44"/>
        <v>0</v>
      </c>
      <c r="AA93" s="24">
        <f t="shared" si="44"/>
        <v>0</v>
      </c>
      <c r="AB93" s="123">
        <f t="shared" si="38"/>
        <v>0</v>
      </c>
      <c r="AC93" s="22">
        <f t="shared" si="39"/>
        <v>21</v>
      </c>
    </row>
    <row r="94" spans="2:29" x14ac:dyDescent="0.15">
      <c r="B94" s="24">
        <v>92</v>
      </c>
      <c r="C94" s="24" t="str">
        <f t="shared" si="34"/>
        <v>武器92</v>
      </c>
      <c r="D94" s="24" t="str">
        <f t="shared" si="21"/>
        <v>c</v>
      </c>
      <c r="E94" s="99" t="s">
        <v>123</v>
      </c>
      <c r="F94" s="100" t="s">
        <v>1782</v>
      </c>
      <c r="G94" s="23" t="s">
        <v>1786</v>
      </c>
      <c r="H94" s="24">
        <f t="shared" si="41"/>
        <v>4</v>
      </c>
      <c r="I94" s="24">
        <f t="shared" si="25"/>
        <v>27</v>
      </c>
      <c r="J94" s="24">
        <f t="shared" si="26"/>
        <v>0</v>
      </c>
      <c r="K94" s="24">
        <f t="shared" si="27"/>
        <v>0</v>
      </c>
      <c r="L94" s="24">
        <f t="shared" si="28"/>
        <v>0</v>
      </c>
      <c r="M94" s="24">
        <f t="shared" si="29"/>
        <v>0</v>
      </c>
      <c r="N94" s="24">
        <f t="shared" si="30"/>
        <v>0</v>
      </c>
      <c r="O94" s="24">
        <f t="shared" si="31"/>
        <v>0</v>
      </c>
      <c r="P94" s="24">
        <f t="shared" si="32"/>
        <v>0</v>
      </c>
      <c r="Q94" s="122">
        <f t="shared" si="35"/>
        <v>0</v>
      </c>
      <c r="R94" s="122">
        <f t="shared" si="36"/>
        <v>0</v>
      </c>
      <c r="S94" s="122">
        <f t="shared" si="37"/>
        <v>0</v>
      </c>
      <c r="T94" s="23" t="str">
        <f t="shared" si="43"/>
        <v>雷</v>
      </c>
      <c r="U94" s="24">
        <f t="shared" si="33"/>
        <v>0</v>
      </c>
      <c r="V94" s="24">
        <f t="shared" si="44"/>
        <v>0</v>
      </c>
      <c r="W94" s="24">
        <f t="shared" si="44"/>
        <v>0</v>
      </c>
      <c r="X94" s="24">
        <f t="shared" si="44"/>
        <v>0</v>
      </c>
      <c r="Y94" s="24">
        <f t="shared" si="44"/>
        <v>0</v>
      </c>
      <c r="Z94" s="24">
        <f t="shared" si="44"/>
        <v>0</v>
      </c>
      <c r="AA94" s="24">
        <f t="shared" si="44"/>
        <v>0</v>
      </c>
      <c r="AB94" s="123">
        <f t="shared" si="38"/>
        <v>0</v>
      </c>
      <c r="AC94" s="22">
        <f t="shared" si="39"/>
        <v>27</v>
      </c>
    </row>
    <row r="95" spans="2:29" x14ac:dyDescent="0.15">
      <c r="B95" s="24">
        <v>93</v>
      </c>
      <c r="C95" s="24" t="str">
        <f t="shared" si="34"/>
        <v>武器93</v>
      </c>
      <c r="D95" s="24" t="str">
        <f t="shared" si="21"/>
        <v>c</v>
      </c>
      <c r="E95" s="99" t="s">
        <v>123</v>
      </c>
      <c r="F95" s="100" t="s">
        <v>1782</v>
      </c>
      <c r="G95" s="23" t="s">
        <v>1786</v>
      </c>
      <c r="H95" s="24">
        <f t="shared" si="41"/>
        <v>5</v>
      </c>
      <c r="I95" s="24">
        <f t="shared" si="25"/>
        <v>34</v>
      </c>
      <c r="J95" s="24">
        <f t="shared" si="26"/>
        <v>0</v>
      </c>
      <c r="K95" s="24">
        <f t="shared" si="27"/>
        <v>0</v>
      </c>
      <c r="L95" s="24">
        <f t="shared" si="28"/>
        <v>0</v>
      </c>
      <c r="M95" s="24">
        <f t="shared" si="29"/>
        <v>0</v>
      </c>
      <c r="N95" s="24">
        <f t="shared" si="30"/>
        <v>0</v>
      </c>
      <c r="O95" s="24">
        <f t="shared" si="31"/>
        <v>0</v>
      </c>
      <c r="P95" s="24">
        <f t="shared" si="32"/>
        <v>0</v>
      </c>
      <c r="Q95" s="122">
        <f t="shared" si="35"/>
        <v>0</v>
      </c>
      <c r="R95" s="122">
        <f t="shared" si="36"/>
        <v>0</v>
      </c>
      <c r="S95" s="122">
        <f t="shared" si="37"/>
        <v>0</v>
      </c>
      <c r="T95" s="23" t="str">
        <f t="shared" si="43"/>
        <v>雷</v>
      </c>
      <c r="U95" s="24">
        <f t="shared" si="33"/>
        <v>0</v>
      </c>
      <c r="V95" s="24">
        <f t="shared" si="44"/>
        <v>0</v>
      </c>
      <c r="W95" s="24">
        <f t="shared" si="44"/>
        <v>0</v>
      </c>
      <c r="X95" s="24">
        <f t="shared" si="44"/>
        <v>0</v>
      </c>
      <c r="Y95" s="24">
        <f t="shared" si="44"/>
        <v>0</v>
      </c>
      <c r="Z95" s="24">
        <f t="shared" si="44"/>
        <v>0</v>
      </c>
      <c r="AA95" s="24">
        <f t="shared" si="44"/>
        <v>0</v>
      </c>
      <c r="AB95" s="123">
        <f t="shared" si="38"/>
        <v>0</v>
      </c>
      <c r="AC95" s="22">
        <f t="shared" si="39"/>
        <v>34</v>
      </c>
    </row>
    <row r="96" spans="2:29" x14ac:dyDescent="0.15">
      <c r="B96" s="24">
        <v>94</v>
      </c>
      <c r="C96" s="24" t="str">
        <f t="shared" si="34"/>
        <v>武器94</v>
      </c>
      <c r="D96" s="24" t="str">
        <f t="shared" si="21"/>
        <v>c</v>
      </c>
      <c r="E96" s="99" t="s">
        <v>123</v>
      </c>
      <c r="F96" s="100" t="s">
        <v>1782</v>
      </c>
      <c r="G96" s="23" t="s">
        <v>1786</v>
      </c>
      <c r="H96" s="24">
        <f t="shared" si="41"/>
        <v>6</v>
      </c>
      <c r="I96" s="24">
        <f t="shared" si="25"/>
        <v>41</v>
      </c>
      <c r="J96" s="24">
        <f t="shared" si="26"/>
        <v>0</v>
      </c>
      <c r="K96" s="24">
        <f t="shared" si="27"/>
        <v>0</v>
      </c>
      <c r="L96" s="24">
        <f t="shared" si="28"/>
        <v>0</v>
      </c>
      <c r="M96" s="24">
        <f t="shared" si="29"/>
        <v>0</v>
      </c>
      <c r="N96" s="24">
        <f t="shared" si="30"/>
        <v>0</v>
      </c>
      <c r="O96" s="24">
        <f t="shared" si="31"/>
        <v>0</v>
      </c>
      <c r="P96" s="24">
        <f t="shared" si="32"/>
        <v>0</v>
      </c>
      <c r="Q96" s="122">
        <f t="shared" si="35"/>
        <v>0</v>
      </c>
      <c r="R96" s="122">
        <f t="shared" si="36"/>
        <v>0</v>
      </c>
      <c r="S96" s="122">
        <f t="shared" si="37"/>
        <v>0</v>
      </c>
      <c r="T96" s="23" t="str">
        <f t="shared" si="43"/>
        <v>雷</v>
      </c>
      <c r="U96" s="24">
        <f t="shared" si="33"/>
        <v>0</v>
      </c>
      <c r="V96" s="24">
        <f t="shared" si="44"/>
        <v>0</v>
      </c>
      <c r="W96" s="24">
        <f t="shared" si="44"/>
        <v>0</v>
      </c>
      <c r="X96" s="24">
        <f t="shared" si="44"/>
        <v>0</v>
      </c>
      <c r="Y96" s="24">
        <f t="shared" si="44"/>
        <v>0</v>
      </c>
      <c r="Z96" s="24">
        <f t="shared" si="44"/>
        <v>0</v>
      </c>
      <c r="AA96" s="24">
        <f t="shared" si="44"/>
        <v>0</v>
      </c>
      <c r="AB96" s="123">
        <f t="shared" si="38"/>
        <v>0</v>
      </c>
      <c r="AC96" s="22">
        <f t="shared" si="39"/>
        <v>41</v>
      </c>
    </row>
    <row r="97" spans="2:29" x14ac:dyDescent="0.15">
      <c r="B97" s="24">
        <v>95</v>
      </c>
      <c r="C97" s="24" t="str">
        <f t="shared" si="34"/>
        <v>武器95</v>
      </c>
      <c r="D97" s="24" t="str">
        <f t="shared" si="21"/>
        <v>c</v>
      </c>
      <c r="E97" s="99" t="s">
        <v>123</v>
      </c>
      <c r="F97" s="100" t="s">
        <v>1782</v>
      </c>
      <c r="G97" s="23" t="s">
        <v>1786</v>
      </c>
      <c r="H97" s="24">
        <f t="shared" si="41"/>
        <v>7</v>
      </c>
      <c r="I97" s="24">
        <f t="shared" si="25"/>
        <v>48</v>
      </c>
      <c r="J97" s="24">
        <f t="shared" si="26"/>
        <v>0</v>
      </c>
      <c r="K97" s="24">
        <f t="shared" si="27"/>
        <v>0</v>
      </c>
      <c r="L97" s="24">
        <f t="shared" si="28"/>
        <v>0</v>
      </c>
      <c r="M97" s="24">
        <f t="shared" si="29"/>
        <v>0</v>
      </c>
      <c r="N97" s="24">
        <f t="shared" si="30"/>
        <v>0</v>
      </c>
      <c r="O97" s="24">
        <f t="shared" si="31"/>
        <v>0</v>
      </c>
      <c r="P97" s="24">
        <f t="shared" si="32"/>
        <v>0</v>
      </c>
      <c r="Q97" s="122">
        <f t="shared" si="35"/>
        <v>0</v>
      </c>
      <c r="R97" s="122">
        <f t="shared" si="36"/>
        <v>0</v>
      </c>
      <c r="S97" s="122">
        <f t="shared" si="37"/>
        <v>0</v>
      </c>
      <c r="T97" s="23" t="str">
        <f t="shared" si="43"/>
        <v>雷</v>
      </c>
      <c r="U97" s="24">
        <f t="shared" si="33"/>
        <v>0</v>
      </c>
      <c r="V97" s="24">
        <f t="shared" si="44"/>
        <v>0</v>
      </c>
      <c r="W97" s="24">
        <f t="shared" si="44"/>
        <v>0</v>
      </c>
      <c r="X97" s="24">
        <f t="shared" si="44"/>
        <v>0</v>
      </c>
      <c r="Y97" s="24">
        <f t="shared" si="44"/>
        <v>0</v>
      </c>
      <c r="Z97" s="24">
        <f t="shared" si="44"/>
        <v>0</v>
      </c>
      <c r="AA97" s="24">
        <f t="shared" si="44"/>
        <v>0</v>
      </c>
      <c r="AB97" s="123">
        <f t="shared" si="38"/>
        <v>0</v>
      </c>
      <c r="AC97" s="22">
        <f t="shared" si="39"/>
        <v>48</v>
      </c>
    </row>
    <row r="98" spans="2:29" x14ac:dyDescent="0.15">
      <c r="B98" s="24">
        <v>96</v>
      </c>
      <c r="C98" s="24" t="str">
        <f t="shared" si="34"/>
        <v>武器96</v>
      </c>
      <c r="D98" s="24" t="str">
        <f t="shared" si="21"/>
        <v>c</v>
      </c>
      <c r="E98" s="99" t="s">
        <v>123</v>
      </c>
      <c r="F98" s="100" t="s">
        <v>1782</v>
      </c>
      <c r="G98" s="23" t="s">
        <v>1786</v>
      </c>
      <c r="H98" s="24">
        <f t="shared" si="41"/>
        <v>8</v>
      </c>
      <c r="I98" s="24">
        <f t="shared" si="25"/>
        <v>55</v>
      </c>
      <c r="J98" s="24">
        <f t="shared" si="26"/>
        <v>0</v>
      </c>
      <c r="K98" s="24">
        <f t="shared" si="27"/>
        <v>0</v>
      </c>
      <c r="L98" s="24">
        <f t="shared" si="28"/>
        <v>0</v>
      </c>
      <c r="M98" s="24">
        <f t="shared" si="29"/>
        <v>0</v>
      </c>
      <c r="N98" s="24">
        <f t="shared" si="30"/>
        <v>0</v>
      </c>
      <c r="O98" s="24">
        <f t="shared" si="31"/>
        <v>0</v>
      </c>
      <c r="P98" s="24">
        <f t="shared" si="32"/>
        <v>0</v>
      </c>
      <c r="Q98" s="122">
        <f t="shared" si="35"/>
        <v>0</v>
      </c>
      <c r="R98" s="122">
        <f t="shared" si="36"/>
        <v>0</v>
      </c>
      <c r="S98" s="122">
        <f t="shared" si="37"/>
        <v>0</v>
      </c>
      <c r="T98" s="23" t="str">
        <f t="shared" si="43"/>
        <v>雷</v>
      </c>
      <c r="U98" s="24">
        <f t="shared" si="33"/>
        <v>0</v>
      </c>
      <c r="V98" s="24">
        <f t="shared" si="44"/>
        <v>0</v>
      </c>
      <c r="W98" s="24">
        <f t="shared" si="44"/>
        <v>0</v>
      </c>
      <c r="X98" s="24">
        <f t="shared" si="44"/>
        <v>0</v>
      </c>
      <c r="Y98" s="24">
        <f t="shared" si="44"/>
        <v>0</v>
      </c>
      <c r="Z98" s="24">
        <f t="shared" si="44"/>
        <v>0</v>
      </c>
      <c r="AA98" s="24">
        <f t="shared" si="44"/>
        <v>0</v>
      </c>
      <c r="AB98" s="123">
        <f t="shared" si="38"/>
        <v>0</v>
      </c>
      <c r="AC98" s="22">
        <f t="shared" si="39"/>
        <v>55</v>
      </c>
    </row>
    <row r="99" spans="2:29" x14ac:dyDescent="0.15">
      <c r="B99" s="24">
        <v>97</v>
      </c>
      <c r="C99" s="24" t="str">
        <f t="shared" si="34"/>
        <v>武器97</v>
      </c>
      <c r="D99" s="24" t="str">
        <f t="shared" si="21"/>
        <v>s</v>
      </c>
      <c r="E99" s="99" t="s">
        <v>123</v>
      </c>
      <c r="F99" s="100" t="s">
        <v>1782</v>
      </c>
      <c r="G99" s="23" t="s">
        <v>1787</v>
      </c>
      <c r="H99" s="24">
        <f t="shared" si="41"/>
        <v>1</v>
      </c>
      <c r="I99" s="24">
        <f t="shared" si="25"/>
        <v>12</v>
      </c>
      <c r="J99" s="24">
        <f t="shared" si="26"/>
        <v>8</v>
      </c>
      <c r="K99" s="24">
        <f t="shared" si="27"/>
        <v>6</v>
      </c>
      <c r="L99" s="24">
        <f t="shared" si="28"/>
        <v>4</v>
      </c>
      <c r="M99" s="24">
        <f t="shared" si="29"/>
        <v>4</v>
      </c>
      <c r="N99" s="24">
        <f t="shared" si="30"/>
        <v>15</v>
      </c>
      <c r="O99" s="24">
        <f t="shared" si="31"/>
        <v>4</v>
      </c>
      <c r="P99" s="24">
        <f t="shared" si="32"/>
        <v>3</v>
      </c>
      <c r="Q99" s="122">
        <f t="shared" si="35"/>
        <v>1.4999999999999999E-2</v>
      </c>
      <c r="R99" s="122">
        <f t="shared" si="36"/>
        <v>0.01</v>
      </c>
      <c r="S99" s="122">
        <f t="shared" si="37"/>
        <v>5.0000000000000001E-3</v>
      </c>
      <c r="T99" s="23" t="str">
        <f t="shared" si="43"/>
        <v>光</v>
      </c>
      <c r="U99" s="24">
        <f t="shared" si="33"/>
        <v>9</v>
      </c>
      <c r="V99" s="24">
        <f t="shared" si="44"/>
        <v>2</v>
      </c>
      <c r="W99" s="24">
        <f t="shared" si="44"/>
        <v>3</v>
      </c>
      <c r="X99" s="24">
        <f t="shared" si="44"/>
        <v>3</v>
      </c>
      <c r="Y99" s="24">
        <f t="shared" si="44"/>
        <v>3</v>
      </c>
      <c r="Z99" s="24">
        <f t="shared" si="44"/>
        <v>4</v>
      </c>
      <c r="AA99" s="24">
        <f t="shared" si="44"/>
        <v>9</v>
      </c>
      <c r="AB99" s="123">
        <f t="shared" si="38"/>
        <v>0.08</v>
      </c>
      <c r="AC99" s="22">
        <f t="shared" si="39"/>
        <v>89.11</v>
      </c>
    </row>
    <row r="100" spans="2:29" x14ac:dyDescent="0.15">
      <c r="B100" s="24">
        <v>98</v>
      </c>
      <c r="C100" s="24" t="str">
        <f t="shared" si="34"/>
        <v>武器98</v>
      </c>
      <c r="D100" s="24" t="str">
        <f t="shared" ref="D100:D163" si="45">D68</f>
        <v>s</v>
      </c>
      <c r="E100" s="99" t="s">
        <v>123</v>
      </c>
      <c r="F100" s="100" t="s">
        <v>1782</v>
      </c>
      <c r="G100" s="23" t="s">
        <v>1787</v>
      </c>
      <c r="H100" s="24">
        <f t="shared" si="41"/>
        <v>2</v>
      </c>
      <c r="I100" s="24">
        <f t="shared" si="25"/>
        <v>23</v>
      </c>
      <c r="J100" s="24">
        <f t="shared" si="26"/>
        <v>15</v>
      </c>
      <c r="K100" s="24">
        <f t="shared" si="27"/>
        <v>13</v>
      </c>
      <c r="L100" s="24">
        <f t="shared" si="28"/>
        <v>7</v>
      </c>
      <c r="M100" s="24">
        <f t="shared" si="29"/>
        <v>9</v>
      </c>
      <c r="N100" s="24">
        <f t="shared" si="30"/>
        <v>31</v>
      </c>
      <c r="O100" s="24">
        <f t="shared" si="31"/>
        <v>9</v>
      </c>
      <c r="P100" s="24">
        <f t="shared" si="32"/>
        <v>6</v>
      </c>
      <c r="Q100" s="122">
        <f t="shared" si="35"/>
        <v>0.03</v>
      </c>
      <c r="R100" s="122">
        <f t="shared" si="36"/>
        <v>2.2499999999999999E-2</v>
      </c>
      <c r="S100" s="122">
        <f t="shared" si="37"/>
        <v>0.01</v>
      </c>
      <c r="T100" s="23" t="str">
        <f t="shared" si="43"/>
        <v>光</v>
      </c>
      <c r="U100" s="24">
        <f t="shared" si="33"/>
        <v>18</v>
      </c>
      <c r="V100" s="24">
        <f t="shared" si="44"/>
        <v>4</v>
      </c>
      <c r="W100" s="24">
        <f t="shared" si="44"/>
        <v>6</v>
      </c>
      <c r="X100" s="24">
        <f t="shared" si="44"/>
        <v>6</v>
      </c>
      <c r="Y100" s="24">
        <f t="shared" si="44"/>
        <v>6</v>
      </c>
      <c r="Z100" s="24">
        <f t="shared" si="44"/>
        <v>7</v>
      </c>
      <c r="AA100" s="24">
        <f t="shared" si="44"/>
        <v>18</v>
      </c>
      <c r="AB100" s="123">
        <f t="shared" si="38"/>
        <v>0.08</v>
      </c>
      <c r="AC100" s="22">
        <f t="shared" si="39"/>
        <v>178.14250000000001</v>
      </c>
    </row>
    <row r="101" spans="2:29" x14ac:dyDescent="0.15">
      <c r="B101" s="24">
        <v>99</v>
      </c>
      <c r="C101" s="24" t="str">
        <f t="shared" si="34"/>
        <v>武器99</v>
      </c>
      <c r="D101" s="24" t="str">
        <f t="shared" si="45"/>
        <v>s</v>
      </c>
      <c r="E101" s="99" t="s">
        <v>123</v>
      </c>
      <c r="F101" s="100" t="s">
        <v>1782</v>
      </c>
      <c r="G101" s="23" t="s">
        <v>1787</v>
      </c>
      <c r="H101" s="24">
        <f t="shared" si="41"/>
        <v>3</v>
      </c>
      <c r="I101" s="24">
        <f t="shared" si="25"/>
        <v>35</v>
      </c>
      <c r="J101" s="24">
        <f t="shared" si="26"/>
        <v>23</v>
      </c>
      <c r="K101" s="24">
        <f t="shared" si="27"/>
        <v>19</v>
      </c>
      <c r="L101" s="24">
        <f t="shared" si="28"/>
        <v>11</v>
      </c>
      <c r="M101" s="24">
        <f t="shared" si="29"/>
        <v>13</v>
      </c>
      <c r="N101" s="24">
        <f t="shared" si="30"/>
        <v>46</v>
      </c>
      <c r="O101" s="24">
        <f t="shared" si="31"/>
        <v>13</v>
      </c>
      <c r="P101" s="24">
        <f t="shared" si="32"/>
        <v>10</v>
      </c>
      <c r="Q101" s="122">
        <f t="shared" si="35"/>
        <v>0.05</v>
      </c>
      <c r="R101" s="122">
        <f t="shared" si="36"/>
        <v>3.2500000000000001E-2</v>
      </c>
      <c r="S101" s="122">
        <f t="shared" si="37"/>
        <v>1.6666666666666666E-2</v>
      </c>
      <c r="T101" s="23" t="str">
        <f t="shared" si="43"/>
        <v>光</v>
      </c>
      <c r="U101" s="24">
        <f t="shared" si="33"/>
        <v>28</v>
      </c>
      <c r="V101" s="24">
        <f t="shared" si="44"/>
        <v>7</v>
      </c>
      <c r="W101" s="24">
        <f t="shared" si="44"/>
        <v>10</v>
      </c>
      <c r="X101" s="24">
        <f t="shared" si="44"/>
        <v>10</v>
      </c>
      <c r="Y101" s="24">
        <f t="shared" si="44"/>
        <v>10</v>
      </c>
      <c r="Z101" s="24">
        <f t="shared" si="44"/>
        <v>11</v>
      </c>
      <c r="AA101" s="24">
        <f t="shared" si="44"/>
        <v>28</v>
      </c>
      <c r="AB101" s="123">
        <f t="shared" si="38"/>
        <v>0.11333333333333334</v>
      </c>
      <c r="AC101" s="22">
        <f t="shared" si="39"/>
        <v>274.21250000000003</v>
      </c>
    </row>
    <row r="102" spans="2:29" x14ac:dyDescent="0.15">
      <c r="B102" s="24">
        <v>100</v>
      </c>
      <c r="C102" s="24" t="str">
        <f t="shared" si="34"/>
        <v>武器100</v>
      </c>
      <c r="D102" s="24" t="str">
        <f t="shared" si="45"/>
        <v>s</v>
      </c>
      <c r="E102" s="99" t="s">
        <v>123</v>
      </c>
      <c r="F102" s="100" t="s">
        <v>1782</v>
      </c>
      <c r="G102" s="23" t="s">
        <v>1787</v>
      </c>
      <c r="H102" s="24">
        <f t="shared" si="41"/>
        <v>4</v>
      </c>
      <c r="I102" s="24">
        <f t="shared" si="25"/>
        <v>47</v>
      </c>
      <c r="J102" s="24">
        <f t="shared" si="26"/>
        <v>31</v>
      </c>
      <c r="K102" s="24">
        <f t="shared" si="27"/>
        <v>26</v>
      </c>
      <c r="L102" s="24">
        <f t="shared" si="28"/>
        <v>14</v>
      </c>
      <c r="M102" s="24">
        <f t="shared" si="29"/>
        <v>18</v>
      </c>
      <c r="N102" s="24">
        <f t="shared" si="30"/>
        <v>62</v>
      </c>
      <c r="O102" s="24">
        <f t="shared" si="31"/>
        <v>17</v>
      </c>
      <c r="P102" s="24">
        <f t="shared" si="32"/>
        <v>13</v>
      </c>
      <c r="Q102" s="122">
        <f t="shared" si="35"/>
        <v>6.5000000000000002E-2</v>
      </c>
      <c r="R102" s="122">
        <f t="shared" si="36"/>
        <v>4.2500000000000003E-2</v>
      </c>
      <c r="S102" s="122">
        <f t="shared" si="37"/>
        <v>2.1666666666666664E-2</v>
      </c>
      <c r="T102" s="23" t="str">
        <f t="shared" si="43"/>
        <v>光</v>
      </c>
      <c r="U102" s="24">
        <f t="shared" si="33"/>
        <v>37</v>
      </c>
      <c r="V102" s="24">
        <f t="shared" si="44"/>
        <v>9</v>
      </c>
      <c r="W102" s="24">
        <f t="shared" si="44"/>
        <v>13</v>
      </c>
      <c r="X102" s="24">
        <f t="shared" si="44"/>
        <v>13</v>
      </c>
      <c r="Y102" s="24">
        <f t="shared" si="44"/>
        <v>13</v>
      </c>
      <c r="Z102" s="24">
        <f t="shared" si="44"/>
        <v>15</v>
      </c>
      <c r="AA102" s="24">
        <f t="shared" si="44"/>
        <v>37</v>
      </c>
      <c r="AB102" s="123">
        <f t="shared" si="38"/>
        <v>0.152</v>
      </c>
      <c r="AC102" s="22">
        <f t="shared" si="39"/>
        <v>365.28116666666665</v>
      </c>
    </row>
    <row r="103" spans="2:29" x14ac:dyDescent="0.15">
      <c r="B103" s="24">
        <v>101</v>
      </c>
      <c r="C103" s="24" t="str">
        <f t="shared" si="34"/>
        <v>武器101</v>
      </c>
      <c r="D103" s="24" t="str">
        <f t="shared" si="45"/>
        <v>s</v>
      </c>
      <c r="E103" s="99" t="s">
        <v>123</v>
      </c>
      <c r="F103" s="100" t="s">
        <v>1782</v>
      </c>
      <c r="G103" s="23" t="s">
        <v>1787</v>
      </c>
      <c r="H103" s="24">
        <f t="shared" si="41"/>
        <v>5</v>
      </c>
      <c r="I103" s="24">
        <f t="shared" si="25"/>
        <v>58</v>
      </c>
      <c r="J103" s="24">
        <f t="shared" si="26"/>
        <v>38</v>
      </c>
      <c r="K103" s="24">
        <f t="shared" si="27"/>
        <v>32</v>
      </c>
      <c r="L103" s="24">
        <f t="shared" si="28"/>
        <v>18</v>
      </c>
      <c r="M103" s="24">
        <f t="shared" si="29"/>
        <v>22</v>
      </c>
      <c r="N103" s="24">
        <f t="shared" si="30"/>
        <v>77</v>
      </c>
      <c r="O103" s="24">
        <f t="shared" si="31"/>
        <v>22</v>
      </c>
      <c r="P103" s="24">
        <f t="shared" si="32"/>
        <v>16</v>
      </c>
      <c r="Q103" s="122">
        <f t="shared" si="35"/>
        <v>0.08</v>
      </c>
      <c r="R103" s="122">
        <f t="shared" si="36"/>
        <v>5.5E-2</v>
      </c>
      <c r="S103" s="122">
        <f t="shared" si="37"/>
        <v>2.6666666666666665E-2</v>
      </c>
      <c r="T103" s="23" t="str">
        <f t="shared" si="43"/>
        <v>光</v>
      </c>
      <c r="U103" s="24">
        <f t="shared" si="33"/>
        <v>46</v>
      </c>
      <c r="V103" s="24">
        <f t="shared" ref="V103:AA112" si="46">ROUND(VLOOKUP($F103,professionGrow,MATCH(V$2,professionGrowPName,0),FALSE)*(1+VLOOKUP($G103,professionGrowP,MATCH(V$2,professionGrowPName,0),FALSE))*$H103*10*VLOOKUP($D103,eq_qulity,5,FALSE),0)</f>
        <v>11</v>
      </c>
      <c r="W103" s="24">
        <f t="shared" si="46"/>
        <v>16</v>
      </c>
      <c r="X103" s="24">
        <f t="shared" si="46"/>
        <v>16</v>
      </c>
      <c r="Y103" s="24">
        <f t="shared" si="46"/>
        <v>16</v>
      </c>
      <c r="Z103" s="24">
        <f t="shared" si="46"/>
        <v>18</v>
      </c>
      <c r="AA103" s="24">
        <f t="shared" si="46"/>
        <v>46</v>
      </c>
      <c r="AB103" s="123">
        <f t="shared" si="38"/>
        <v>0.18866666666666668</v>
      </c>
      <c r="AC103" s="22">
        <f t="shared" si="39"/>
        <v>452.35033333333331</v>
      </c>
    </row>
    <row r="104" spans="2:29" x14ac:dyDescent="0.15">
      <c r="B104" s="24">
        <v>102</v>
      </c>
      <c r="C104" s="24" t="str">
        <f t="shared" si="34"/>
        <v>武器102</v>
      </c>
      <c r="D104" s="24" t="str">
        <f t="shared" si="45"/>
        <v>s</v>
      </c>
      <c r="E104" s="99" t="s">
        <v>123</v>
      </c>
      <c r="F104" s="100" t="s">
        <v>1782</v>
      </c>
      <c r="G104" s="23" t="s">
        <v>1787</v>
      </c>
      <c r="H104" s="24">
        <f t="shared" si="41"/>
        <v>6</v>
      </c>
      <c r="I104" s="24">
        <f t="shared" si="25"/>
        <v>70</v>
      </c>
      <c r="J104" s="24">
        <f t="shared" si="26"/>
        <v>46</v>
      </c>
      <c r="K104" s="24">
        <f t="shared" si="27"/>
        <v>38</v>
      </c>
      <c r="L104" s="24">
        <f t="shared" si="28"/>
        <v>22</v>
      </c>
      <c r="M104" s="24">
        <f t="shared" si="29"/>
        <v>27</v>
      </c>
      <c r="N104" s="24">
        <f t="shared" si="30"/>
        <v>93</v>
      </c>
      <c r="O104" s="24">
        <f t="shared" si="31"/>
        <v>26</v>
      </c>
      <c r="P104" s="24">
        <f t="shared" si="32"/>
        <v>19</v>
      </c>
      <c r="Q104" s="122">
        <f t="shared" si="35"/>
        <v>9.5000000000000001E-2</v>
      </c>
      <c r="R104" s="122">
        <f t="shared" si="36"/>
        <v>6.5000000000000002E-2</v>
      </c>
      <c r="S104" s="122">
        <f t="shared" si="37"/>
        <v>3.1666666666666662E-2</v>
      </c>
      <c r="T104" s="23" t="str">
        <f t="shared" si="43"/>
        <v>光</v>
      </c>
      <c r="U104" s="24">
        <f t="shared" si="33"/>
        <v>55</v>
      </c>
      <c r="V104" s="24">
        <f t="shared" si="46"/>
        <v>13</v>
      </c>
      <c r="W104" s="24">
        <f t="shared" si="46"/>
        <v>19</v>
      </c>
      <c r="X104" s="24">
        <f t="shared" si="46"/>
        <v>19</v>
      </c>
      <c r="Y104" s="24">
        <f t="shared" si="46"/>
        <v>19</v>
      </c>
      <c r="Z104" s="24">
        <f t="shared" si="46"/>
        <v>22</v>
      </c>
      <c r="AA104" s="24">
        <f t="shared" si="46"/>
        <v>55</v>
      </c>
      <c r="AB104" s="123">
        <f t="shared" si="38"/>
        <v>0.22733333333333333</v>
      </c>
      <c r="AC104" s="22">
        <f t="shared" si="39"/>
        <v>543.4190000000001</v>
      </c>
    </row>
    <row r="105" spans="2:29" x14ac:dyDescent="0.15">
      <c r="B105" s="24">
        <v>103</v>
      </c>
      <c r="C105" s="24" t="str">
        <f t="shared" si="34"/>
        <v>武器103</v>
      </c>
      <c r="D105" s="24" t="str">
        <f t="shared" si="45"/>
        <v>s</v>
      </c>
      <c r="E105" s="99" t="s">
        <v>123</v>
      </c>
      <c r="F105" s="100" t="s">
        <v>1782</v>
      </c>
      <c r="G105" s="23" t="s">
        <v>1787</v>
      </c>
      <c r="H105" s="24">
        <f t="shared" si="41"/>
        <v>7</v>
      </c>
      <c r="I105" s="24">
        <f t="shared" si="25"/>
        <v>82</v>
      </c>
      <c r="J105" s="24">
        <f t="shared" si="26"/>
        <v>54</v>
      </c>
      <c r="K105" s="24">
        <f t="shared" si="27"/>
        <v>45</v>
      </c>
      <c r="L105" s="24">
        <f t="shared" si="28"/>
        <v>25</v>
      </c>
      <c r="M105" s="24">
        <f t="shared" si="29"/>
        <v>31</v>
      </c>
      <c r="N105" s="24">
        <f t="shared" si="30"/>
        <v>108</v>
      </c>
      <c r="O105" s="24">
        <f t="shared" si="31"/>
        <v>30</v>
      </c>
      <c r="P105" s="24">
        <f t="shared" si="32"/>
        <v>22</v>
      </c>
      <c r="Q105" s="122">
        <f t="shared" si="35"/>
        <v>0.11</v>
      </c>
      <c r="R105" s="122">
        <f t="shared" si="36"/>
        <v>7.4999999999999997E-2</v>
      </c>
      <c r="S105" s="122">
        <f t="shared" si="37"/>
        <v>3.6666666666666667E-2</v>
      </c>
      <c r="T105" s="23" t="str">
        <f t="shared" si="43"/>
        <v>光</v>
      </c>
      <c r="U105" s="24">
        <f t="shared" si="33"/>
        <v>64</v>
      </c>
      <c r="V105" s="24">
        <f t="shared" si="46"/>
        <v>16</v>
      </c>
      <c r="W105" s="24">
        <f t="shared" si="46"/>
        <v>22</v>
      </c>
      <c r="X105" s="24">
        <f t="shared" si="46"/>
        <v>22</v>
      </c>
      <c r="Y105" s="24">
        <f t="shared" si="46"/>
        <v>22</v>
      </c>
      <c r="Z105" s="24">
        <f t="shared" si="46"/>
        <v>26</v>
      </c>
      <c r="AA105" s="24">
        <f t="shared" si="46"/>
        <v>64</v>
      </c>
      <c r="AB105" s="123">
        <f t="shared" si="38"/>
        <v>0.26466666666666666</v>
      </c>
      <c r="AC105" s="22">
        <f t="shared" si="39"/>
        <v>633.48633333333339</v>
      </c>
    </row>
    <row r="106" spans="2:29" x14ac:dyDescent="0.15">
      <c r="B106" s="24">
        <v>104</v>
      </c>
      <c r="C106" s="24" t="str">
        <f t="shared" si="34"/>
        <v>武器104</v>
      </c>
      <c r="D106" s="24" t="str">
        <f t="shared" si="45"/>
        <v>s</v>
      </c>
      <c r="E106" s="99" t="s">
        <v>123</v>
      </c>
      <c r="F106" s="100" t="s">
        <v>1782</v>
      </c>
      <c r="G106" s="23" t="s">
        <v>1787</v>
      </c>
      <c r="H106" s="24">
        <f t="shared" si="41"/>
        <v>8</v>
      </c>
      <c r="I106" s="24">
        <f t="shared" si="25"/>
        <v>93</v>
      </c>
      <c r="J106" s="24">
        <f t="shared" si="26"/>
        <v>61</v>
      </c>
      <c r="K106" s="24">
        <f t="shared" si="27"/>
        <v>51</v>
      </c>
      <c r="L106" s="24">
        <f t="shared" si="28"/>
        <v>29</v>
      </c>
      <c r="M106" s="24">
        <f t="shared" si="29"/>
        <v>36</v>
      </c>
      <c r="N106" s="24">
        <f t="shared" si="30"/>
        <v>124</v>
      </c>
      <c r="O106" s="24">
        <f t="shared" si="31"/>
        <v>35</v>
      </c>
      <c r="P106" s="24">
        <f t="shared" si="32"/>
        <v>26</v>
      </c>
      <c r="Q106" s="122">
        <f t="shared" si="35"/>
        <v>0.13</v>
      </c>
      <c r="R106" s="122">
        <f t="shared" si="36"/>
        <v>8.7499999999999994E-2</v>
      </c>
      <c r="S106" s="122">
        <f t="shared" si="37"/>
        <v>4.3333333333333328E-2</v>
      </c>
      <c r="T106" s="23" t="str">
        <f t="shared" si="43"/>
        <v>光</v>
      </c>
      <c r="U106" s="24">
        <f t="shared" si="33"/>
        <v>74</v>
      </c>
      <c r="V106" s="24">
        <f t="shared" si="46"/>
        <v>18</v>
      </c>
      <c r="W106" s="24">
        <f t="shared" si="46"/>
        <v>26</v>
      </c>
      <c r="X106" s="24">
        <f t="shared" si="46"/>
        <v>26</v>
      </c>
      <c r="Y106" s="24">
        <f t="shared" si="46"/>
        <v>26</v>
      </c>
      <c r="Z106" s="24">
        <f t="shared" si="46"/>
        <v>29</v>
      </c>
      <c r="AA106" s="24">
        <f t="shared" si="46"/>
        <v>74</v>
      </c>
      <c r="AB106" s="123">
        <f t="shared" si="38"/>
        <v>0.30333333333333334</v>
      </c>
      <c r="AC106" s="22">
        <f t="shared" si="39"/>
        <v>728.56416666666655</v>
      </c>
    </row>
    <row r="107" spans="2:29" x14ac:dyDescent="0.15">
      <c r="B107" s="24">
        <v>105</v>
      </c>
      <c r="C107" s="24" t="str">
        <f t="shared" si="34"/>
        <v>武器105</v>
      </c>
      <c r="D107" s="24" t="str">
        <f t="shared" si="45"/>
        <v>a</v>
      </c>
      <c r="E107" s="99" t="s">
        <v>123</v>
      </c>
      <c r="F107" s="100" t="s">
        <v>1782</v>
      </c>
      <c r="G107" s="23" t="s">
        <v>1787</v>
      </c>
      <c r="H107" s="24">
        <f t="shared" si="41"/>
        <v>1</v>
      </c>
      <c r="I107" s="24">
        <f t="shared" si="25"/>
        <v>10</v>
      </c>
      <c r="J107" s="24">
        <f t="shared" si="26"/>
        <v>6</v>
      </c>
      <c r="K107" s="24">
        <f t="shared" si="27"/>
        <v>5</v>
      </c>
      <c r="L107" s="24">
        <f t="shared" si="28"/>
        <v>3</v>
      </c>
      <c r="M107" s="24">
        <f t="shared" si="29"/>
        <v>3</v>
      </c>
      <c r="N107" s="24">
        <f t="shared" si="30"/>
        <v>12</v>
      </c>
      <c r="O107" s="24">
        <f t="shared" si="31"/>
        <v>3</v>
      </c>
      <c r="P107" s="24">
        <f t="shared" si="32"/>
        <v>2</v>
      </c>
      <c r="Q107" s="122">
        <f t="shared" si="35"/>
        <v>0.01</v>
      </c>
      <c r="R107" s="122">
        <f t="shared" si="36"/>
        <v>7.4999999999999997E-3</v>
      </c>
      <c r="S107" s="122">
        <f t="shared" si="37"/>
        <v>3.3333333333333331E-3</v>
      </c>
      <c r="T107" s="23" t="str">
        <f t="shared" si="43"/>
        <v>光</v>
      </c>
      <c r="U107" s="24">
        <f t="shared" si="33"/>
        <v>7</v>
      </c>
      <c r="V107" s="24">
        <f t="shared" si="46"/>
        <v>2</v>
      </c>
      <c r="W107" s="24">
        <f t="shared" si="46"/>
        <v>2</v>
      </c>
      <c r="X107" s="24">
        <f t="shared" si="46"/>
        <v>2</v>
      </c>
      <c r="Y107" s="24">
        <f t="shared" si="46"/>
        <v>2</v>
      </c>
      <c r="Z107" s="24">
        <f t="shared" si="46"/>
        <v>3</v>
      </c>
      <c r="AA107" s="24">
        <f t="shared" si="46"/>
        <v>7</v>
      </c>
      <c r="AB107" s="123">
        <f t="shared" si="38"/>
        <v>0.08</v>
      </c>
      <c r="AC107" s="22">
        <f t="shared" si="39"/>
        <v>69.100833333333327</v>
      </c>
    </row>
    <row r="108" spans="2:29" x14ac:dyDescent="0.15">
      <c r="B108" s="24">
        <v>106</v>
      </c>
      <c r="C108" s="24" t="str">
        <f t="shared" si="34"/>
        <v>武器106</v>
      </c>
      <c r="D108" s="24" t="str">
        <f t="shared" si="45"/>
        <v>a</v>
      </c>
      <c r="E108" s="99" t="s">
        <v>123</v>
      </c>
      <c r="F108" s="100" t="s">
        <v>1782</v>
      </c>
      <c r="G108" s="23" t="s">
        <v>1787</v>
      </c>
      <c r="H108" s="24">
        <f t="shared" si="41"/>
        <v>2</v>
      </c>
      <c r="I108" s="24">
        <f t="shared" si="25"/>
        <v>21</v>
      </c>
      <c r="J108" s="24">
        <f t="shared" si="26"/>
        <v>12</v>
      </c>
      <c r="K108" s="24">
        <f t="shared" si="27"/>
        <v>10</v>
      </c>
      <c r="L108" s="24">
        <f t="shared" si="28"/>
        <v>5</v>
      </c>
      <c r="M108" s="24">
        <f t="shared" si="29"/>
        <v>7</v>
      </c>
      <c r="N108" s="24">
        <f t="shared" si="30"/>
        <v>23</v>
      </c>
      <c r="O108" s="24">
        <f t="shared" si="31"/>
        <v>6</v>
      </c>
      <c r="P108" s="24">
        <f t="shared" si="32"/>
        <v>5</v>
      </c>
      <c r="Q108" s="122">
        <f t="shared" si="35"/>
        <v>2.5000000000000001E-2</v>
      </c>
      <c r="R108" s="122">
        <f t="shared" si="36"/>
        <v>1.4999999999999999E-2</v>
      </c>
      <c r="S108" s="122">
        <f t="shared" si="37"/>
        <v>8.3333333333333332E-3</v>
      </c>
      <c r="T108" s="23" t="str">
        <f t="shared" si="43"/>
        <v>光</v>
      </c>
      <c r="U108" s="24">
        <f t="shared" si="33"/>
        <v>14</v>
      </c>
      <c r="V108" s="24">
        <f t="shared" si="46"/>
        <v>3</v>
      </c>
      <c r="W108" s="24">
        <f t="shared" si="46"/>
        <v>5</v>
      </c>
      <c r="X108" s="24">
        <f t="shared" si="46"/>
        <v>5</v>
      </c>
      <c r="Y108" s="24">
        <f t="shared" si="46"/>
        <v>5</v>
      </c>
      <c r="Z108" s="24">
        <f t="shared" si="46"/>
        <v>6</v>
      </c>
      <c r="AA108" s="24">
        <f t="shared" si="46"/>
        <v>14</v>
      </c>
      <c r="AB108" s="123">
        <f t="shared" si="38"/>
        <v>0.08</v>
      </c>
      <c r="AC108" s="22">
        <f t="shared" si="39"/>
        <v>141.12833333333336</v>
      </c>
    </row>
    <row r="109" spans="2:29" x14ac:dyDescent="0.15">
      <c r="B109" s="24">
        <v>107</v>
      </c>
      <c r="C109" s="24" t="str">
        <f t="shared" si="34"/>
        <v>武器107</v>
      </c>
      <c r="D109" s="24" t="str">
        <f t="shared" si="45"/>
        <v>a</v>
      </c>
      <c r="E109" s="99" t="s">
        <v>123</v>
      </c>
      <c r="F109" s="100" t="s">
        <v>1782</v>
      </c>
      <c r="G109" s="23" t="s">
        <v>1787</v>
      </c>
      <c r="H109" s="24">
        <f t="shared" si="41"/>
        <v>3</v>
      </c>
      <c r="I109" s="24">
        <f t="shared" si="25"/>
        <v>31</v>
      </c>
      <c r="J109" s="24">
        <f t="shared" si="26"/>
        <v>17</v>
      </c>
      <c r="K109" s="24">
        <f t="shared" si="27"/>
        <v>14</v>
      </c>
      <c r="L109" s="24">
        <f t="shared" si="28"/>
        <v>8</v>
      </c>
      <c r="M109" s="24">
        <f t="shared" si="29"/>
        <v>10</v>
      </c>
      <c r="N109" s="24">
        <f t="shared" si="30"/>
        <v>35</v>
      </c>
      <c r="O109" s="24">
        <f t="shared" si="31"/>
        <v>10</v>
      </c>
      <c r="P109" s="24">
        <f t="shared" si="32"/>
        <v>7</v>
      </c>
      <c r="Q109" s="122">
        <f t="shared" si="35"/>
        <v>3.5000000000000003E-2</v>
      </c>
      <c r="R109" s="122">
        <f t="shared" si="36"/>
        <v>2.5000000000000001E-2</v>
      </c>
      <c r="S109" s="122">
        <f t="shared" si="37"/>
        <v>1.1666666666666667E-2</v>
      </c>
      <c r="T109" s="23" t="str">
        <f t="shared" si="43"/>
        <v>光</v>
      </c>
      <c r="U109" s="24">
        <f t="shared" si="33"/>
        <v>21</v>
      </c>
      <c r="V109" s="24">
        <f t="shared" si="46"/>
        <v>5</v>
      </c>
      <c r="W109" s="24">
        <f t="shared" si="46"/>
        <v>7</v>
      </c>
      <c r="X109" s="24">
        <f t="shared" si="46"/>
        <v>7</v>
      </c>
      <c r="Y109" s="24">
        <f t="shared" si="46"/>
        <v>7</v>
      </c>
      <c r="Z109" s="24">
        <f t="shared" si="46"/>
        <v>8</v>
      </c>
      <c r="AA109" s="24">
        <f t="shared" si="46"/>
        <v>21</v>
      </c>
      <c r="AB109" s="123">
        <f t="shared" si="38"/>
        <v>8.8000000000000009E-2</v>
      </c>
      <c r="AC109" s="22">
        <f t="shared" si="39"/>
        <v>208.15966666666665</v>
      </c>
    </row>
    <row r="110" spans="2:29" x14ac:dyDescent="0.15">
      <c r="B110" s="24">
        <v>108</v>
      </c>
      <c r="C110" s="24" t="str">
        <f t="shared" si="34"/>
        <v>武器108</v>
      </c>
      <c r="D110" s="24" t="str">
        <f t="shared" si="45"/>
        <v>a</v>
      </c>
      <c r="E110" s="99" t="s">
        <v>123</v>
      </c>
      <c r="F110" s="100" t="s">
        <v>1782</v>
      </c>
      <c r="G110" s="23" t="s">
        <v>1787</v>
      </c>
      <c r="H110" s="24">
        <f t="shared" si="41"/>
        <v>4</v>
      </c>
      <c r="I110" s="24">
        <f t="shared" si="25"/>
        <v>41</v>
      </c>
      <c r="J110" s="24">
        <f t="shared" si="26"/>
        <v>23</v>
      </c>
      <c r="K110" s="24">
        <f t="shared" si="27"/>
        <v>19</v>
      </c>
      <c r="L110" s="24">
        <f t="shared" si="28"/>
        <v>11</v>
      </c>
      <c r="M110" s="24">
        <f t="shared" si="29"/>
        <v>13</v>
      </c>
      <c r="N110" s="24">
        <f t="shared" si="30"/>
        <v>46</v>
      </c>
      <c r="O110" s="24">
        <f t="shared" si="31"/>
        <v>13</v>
      </c>
      <c r="P110" s="24">
        <f t="shared" si="32"/>
        <v>10</v>
      </c>
      <c r="Q110" s="122">
        <f t="shared" si="35"/>
        <v>0.05</v>
      </c>
      <c r="R110" s="122">
        <f t="shared" si="36"/>
        <v>3.2500000000000001E-2</v>
      </c>
      <c r="S110" s="122">
        <f t="shared" si="37"/>
        <v>1.6666666666666666E-2</v>
      </c>
      <c r="T110" s="23" t="str">
        <f t="shared" si="43"/>
        <v>光</v>
      </c>
      <c r="U110" s="24">
        <f t="shared" si="33"/>
        <v>28</v>
      </c>
      <c r="V110" s="24">
        <f t="shared" si="46"/>
        <v>7</v>
      </c>
      <c r="W110" s="24">
        <f t="shared" si="46"/>
        <v>10</v>
      </c>
      <c r="X110" s="24">
        <f t="shared" si="46"/>
        <v>10</v>
      </c>
      <c r="Y110" s="24">
        <f t="shared" si="46"/>
        <v>10</v>
      </c>
      <c r="Z110" s="24">
        <f t="shared" si="46"/>
        <v>11</v>
      </c>
      <c r="AA110" s="24">
        <f t="shared" si="46"/>
        <v>28</v>
      </c>
      <c r="AB110" s="123">
        <f t="shared" si="38"/>
        <v>0.11733333333333333</v>
      </c>
      <c r="AC110" s="22">
        <f t="shared" si="39"/>
        <v>280.2165</v>
      </c>
    </row>
    <row r="111" spans="2:29" x14ac:dyDescent="0.15">
      <c r="B111" s="24">
        <v>109</v>
      </c>
      <c r="C111" s="24" t="str">
        <f t="shared" si="34"/>
        <v>武器109</v>
      </c>
      <c r="D111" s="24" t="str">
        <f t="shared" si="45"/>
        <v>a</v>
      </c>
      <c r="E111" s="99" t="s">
        <v>123</v>
      </c>
      <c r="F111" s="100" t="s">
        <v>1782</v>
      </c>
      <c r="G111" s="23" t="s">
        <v>1787</v>
      </c>
      <c r="H111" s="24">
        <f t="shared" si="41"/>
        <v>5</v>
      </c>
      <c r="I111" s="24">
        <f t="shared" si="25"/>
        <v>52</v>
      </c>
      <c r="J111" s="24">
        <f t="shared" si="26"/>
        <v>29</v>
      </c>
      <c r="K111" s="24">
        <f t="shared" si="27"/>
        <v>24</v>
      </c>
      <c r="L111" s="24">
        <f t="shared" si="28"/>
        <v>13</v>
      </c>
      <c r="M111" s="24">
        <f t="shared" si="29"/>
        <v>17</v>
      </c>
      <c r="N111" s="24">
        <f t="shared" si="30"/>
        <v>58</v>
      </c>
      <c r="O111" s="24">
        <f t="shared" si="31"/>
        <v>16</v>
      </c>
      <c r="P111" s="24">
        <f t="shared" si="32"/>
        <v>12</v>
      </c>
      <c r="Q111" s="122">
        <f t="shared" si="35"/>
        <v>0.06</v>
      </c>
      <c r="R111" s="122">
        <f t="shared" si="36"/>
        <v>0.04</v>
      </c>
      <c r="S111" s="122">
        <f t="shared" si="37"/>
        <v>0.02</v>
      </c>
      <c r="T111" s="23" t="str">
        <f t="shared" si="43"/>
        <v>光</v>
      </c>
      <c r="U111" s="24">
        <f t="shared" si="33"/>
        <v>35</v>
      </c>
      <c r="V111" s="24">
        <f t="shared" si="46"/>
        <v>8</v>
      </c>
      <c r="W111" s="24">
        <f t="shared" si="46"/>
        <v>12</v>
      </c>
      <c r="X111" s="24">
        <f t="shared" si="46"/>
        <v>12</v>
      </c>
      <c r="Y111" s="24">
        <f t="shared" si="46"/>
        <v>12</v>
      </c>
      <c r="Z111" s="24">
        <f t="shared" si="46"/>
        <v>14</v>
      </c>
      <c r="AA111" s="24">
        <f t="shared" si="46"/>
        <v>35</v>
      </c>
      <c r="AB111" s="123">
        <f t="shared" si="38"/>
        <v>0.14733333333333332</v>
      </c>
      <c r="AC111" s="22">
        <f t="shared" si="39"/>
        <v>349.26733333333334</v>
      </c>
    </row>
    <row r="112" spans="2:29" x14ac:dyDescent="0.15">
      <c r="B112" s="24">
        <v>110</v>
      </c>
      <c r="C112" s="24" t="str">
        <f t="shared" si="34"/>
        <v>武器110</v>
      </c>
      <c r="D112" s="24" t="str">
        <f t="shared" si="45"/>
        <v>a</v>
      </c>
      <c r="E112" s="99" t="s">
        <v>123</v>
      </c>
      <c r="F112" s="100" t="s">
        <v>1782</v>
      </c>
      <c r="G112" s="23" t="s">
        <v>1787</v>
      </c>
      <c r="H112" s="24">
        <f t="shared" si="41"/>
        <v>6</v>
      </c>
      <c r="I112" s="24">
        <f t="shared" si="25"/>
        <v>62</v>
      </c>
      <c r="J112" s="24">
        <f t="shared" si="26"/>
        <v>35</v>
      </c>
      <c r="K112" s="24">
        <f t="shared" si="27"/>
        <v>29</v>
      </c>
      <c r="L112" s="24">
        <f t="shared" si="28"/>
        <v>16</v>
      </c>
      <c r="M112" s="24">
        <f t="shared" si="29"/>
        <v>20</v>
      </c>
      <c r="N112" s="24">
        <f t="shared" si="30"/>
        <v>70</v>
      </c>
      <c r="O112" s="24">
        <f t="shared" si="31"/>
        <v>19</v>
      </c>
      <c r="P112" s="24">
        <f t="shared" si="32"/>
        <v>14</v>
      </c>
      <c r="Q112" s="122">
        <f t="shared" si="35"/>
        <v>7.0000000000000007E-2</v>
      </c>
      <c r="R112" s="122">
        <f t="shared" si="36"/>
        <v>4.7500000000000001E-2</v>
      </c>
      <c r="S112" s="122">
        <f t="shared" si="37"/>
        <v>2.3333333333333334E-2</v>
      </c>
      <c r="T112" s="23" t="str">
        <f t="shared" si="43"/>
        <v>光</v>
      </c>
      <c r="U112" s="24">
        <f t="shared" si="33"/>
        <v>41</v>
      </c>
      <c r="V112" s="24">
        <f t="shared" si="46"/>
        <v>10</v>
      </c>
      <c r="W112" s="24">
        <f t="shared" si="46"/>
        <v>14</v>
      </c>
      <c r="X112" s="24">
        <f t="shared" si="46"/>
        <v>14</v>
      </c>
      <c r="Y112" s="24">
        <f t="shared" si="46"/>
        <v>14</v>
      </c>
      <c r="Z112" s="24">
        <f t="shared" si="46"/>
        <v>17</v>
      </c>
      <c r="AA112" s="24">
        <f t="shared" si="46"/>
        <v>41</v>
      </c>
      <c r="AB112" s="123">
        <f t="shared" si="38"/>
        <v>0.17666666666666667</v>
      </c>
      <c r="AC112" s="22">
        <f t="shared" si="39"/>
        <v>416.3175</v>
      </c>
    </row>
    <row r="113" spans="2:29" x14ac:dyDescent="0.15">
      <c r="B113" s="24">
        <v>111</v>
      </c>
      <c r="C113" s="24" t="str">
        <f t="shared" si="34"/>
        <v>武器111</v>
      </c>
      <c r="D113" s="24" t="str">
        <f t="shared" si="45"/>
        <v>a</v>
      </c>
      <c r="E113" s="99" t="s">
        <v>123</v>
      </c>
      <c r="F113" s="100" t="s">
        <v>1782</v>
      </c>
      <c r="G113" s="23" t="s">
        <v>1787</v>
      </c>
      <c r="H113" s="24">
        <f t="shared" si="41"/>
        <v>7</v>
      </c>
      <c r="I113" s="24">
        <f t="shared" si="25"/>
        <v>72</v>
      </c>
      <c r="J113" s="24">
        <f t="shared" si="26"/>
        <v>40</v>
      </c>
      <c r="K113" s="24">
        <f t="shared" si="27"/>
        <v>34</v>
      </c>
      <c r="L113" s="24">
        <f t="shared" si="28"/>
        <v>19</v>
      </c>
      <c r="M113" s="24">
        <f t="shared" si="29"/>
        <v>24</v>
      </c>
      <c r="N113" s="24">
        <f t="shared" si="30"/>
        <v>81</v>
      </c>
      <c r="O113" s="24">
        <f t="shared" si="31"/>
        <v>23</v>
      </c>
      <c r="P113" s="24">
        <f t="shared" si="32"/>
        <v>17</v>
      </c>
      <c r="Q113" s="122">
        <f t="shared" si="35"/>
        <v>8.5000000000000006E-2</v>
      </c>
      <c r="R113" s="122">
        <f t="shared" si="36"/>
        <v>5.7500000000000002E-2</v>
      </c>
      <c r="S113" s="122">
        <f t="shared" si="37"/>
        <v>2.8333333333333335E-2</v>
      </c>
      <c r="T113" s="23" t="str">
        <f t="shared" si="43"/>
        <v>光</v>
      </c>
      <c r="U113" s="24">
        <f t="shared" si="33"/>
        <v>48</v>
      </c>
      <c r="V113" s="24">
        <f t="shared" ref="V113:AA122" si="47">ROUND(VLOOKUP($F113,professionGrow,MATCH(V$2,professionGrowPName,0),FALSE)*(1+VLOOKUP($G113,professionGrowP,MATCH(V$2,professionGrowPName,0),FALSE))*$H113*10*VLOOKUP($D113,eq_qulity,5,FALSE),0)</f>
        <v>12</v>
      </c>
      <c r="W113" s="24">
        <f t="shared" si="47"/>
        <v>17</v>
      </c>
      <c r="X113" s="24">
        <f t="shared" si="47"/>
        <v>17</v>
      </c>
      <c r="Y113" s="24">
        <f t="shared" si="47"/>
        <v>17</v>
      </c>
      <c r="Z113" s="24">
        <f t="shared" si="47"/>
        <v>19</v>
      </c>
      <c r="AA113" s="24">
        <f t="shared" si="47"/>
        <v>48</v>
      </c>
      <c r="AB113" s="123">
        <f t="shared" si="38"/>
        <v>0.20666666666666667</v>
      </c>
      <c r="AC113" s="22">
        <f t="shared" si="39"/>
        <v>488.37749999999994</v>
      </c>
    </row>
    <row r="114" spans="2:29" x14ac:dyDescent="0.15">
      <c r="B114" s="24">
        <v>112</v>
      </c>
      <c r="C114" s="24" t="str">
        <f t="shared" si="34"/>
        <v>武器112</v>
      </c>
      <c r="D114" s="24" t="str">
        <f t="shared" si="45"/>
        <v>a</v>
      </c>
      <c r="E114" s="99" t="s">
        <v>123</v>
      </c>
      <c r="F114" s="100" t="s">
        <v>1782</v>
      </c>
      <c r="G114" s="23" t="s">
        <v>1787</v>
      </c>
      <c r="H114" s="24">
        <f t="shared" si="41"/>
        <v>8</v>
      </c>
      <c r="I114" s="24">
        <f t="shared" si="25"/>
        <v>82</v>
      </c>
      <c r="J114" s="24">
        <f t="shared" si="26"/>
        <v>46</v>
      </c>
      <c r="K114" s="24">
        <f t="shared" si="27"/>
        <v>38</v>
      </c>
      <c r="L114" s="24">
        <f t="shared" si="28"/>
        <v>22</v>
      </c>
      <c r="M114" s="24">
        <f t="shared" si="29"/>
        <v>27</v>
      </c>
      <c r="N114" s="24">
        <f t="shared" si="30"/>
        <v>93</v>
      </c>
      <c r="O114" s="24">
        <f t="shared" si="31"/>
        <v>26</v>
      </c>
      <c r="P114" s="24">
        <f t="shared" si="32"/>
        <v>19</v>
      </c>
      <c r="Q114" s="122">
        <f t="shared" si="35"/>
        <v>9.5000000000000001E-2</v>
      </c>
      <c r="R114" s="122">
        <f t="shared" si="36"/>
        <v>6.5000000000000002E-2</v>
      </c>
      <c r="S114" s="122">
        <f t="shared" si="37"/>
        <v>3.1666666666666662E-2</v>
      </c>
      <c r="T114" s="23" t="str">
        <f t="shared" si="43"/>
        <v>光</v>
      </c>
      <c r="U114" s="24">
        <f t="shared" si="33"/>
        <v>55</v>
      </c>
      <c r="V114" s="24">
        <f t="shared" si="47"/>
        <v>13</v>
      </c>
      <c r="W114" s="24">
        <f t="shared" si="47"/>
        <v>19</v>
      </c>
      <c r="X114" s="24">
        <f t="shared" si="47"/>
        <v>19</v>
      </c>
      <c r="Y114" s="24">
        <f t="shared" si="47"/>
        <v>19</v>
      </c>
      <c r="Z114" s="24">
        <f t="shared" si="47"/>
        <v>22</v>
      </c>
      <c r="AA114" s="24">
        <f t="shared" si="47"/>
        <v>55</v>
      </c>
      <c r="AB114" s="123">
        <f t="shared" si="38"/>
        <v>0.23533333333333334</v>
      </c>
      <c r="AC114" s="22">
        <f t="shared" si="39"/>
        <v>555.42700000000002</v>
      </c>
    </row>
    <row r="115" spans="2:29" x14ac:dyDescent="0.15">
      <c r="B115" s="24">
        <v>113</v>
      </c>
      <c r="C115" s="24" t="str">
        <f t="shared" si="34"/>
        <v>武器113</v>
      </c>
      <c r="D115" s="24" t="str">
        <f t="shared" si="45"/>
        <v>b</v>
      </c>
      <c r="E115" s="99" t="s">
        <v>123</v>
      </c>
      <c r="F115" s="100" t="s">
        <v>1782</v>
      </c>
      <c r="G115" s="23" t="s">
        <v>1787</v>
      </c>
      <c r="H115" s="24">
        <f t="shared" si="41"/>
        <v>1</v>
      </c>
      <c r="I115" s="24">
        <f t="shared" si="25"/>
        <v>11</v>
      </c>
      <c r="J115" s="24">
        <f t="shared" si="26"/>
        <v>2</v>
      </c>
      <c r="K115" s="24">
        <f t="shared" si="27"/>
        <v>2</v>
      </c>
      <c r="L115" s="24">
        <f t="shared" si="28"/>
        <v>1</v>
      </c>
      <c r="M115" s="24">
        <f t="shared" si="29"/>
        <v>1</v>
      </c>
      <c r="N115" s="24">
        <f t="shared" si="30"/>
        <v>5</v>
      </c>
      <c r="O115" s="24">
        <f t="shared" si="31"/>
        <v>1</v>
      </c>
      <c r="P115" s="24">
        <f t="shared" si="32"/>
        <v>1</v>
      </c>
      <c r="Q115" s="122">
        <f t="shared" si="35"/>
        <v>5.0000000000000001E-3</v>
      </c>
      <c r="R115" s="122">
        <f t="shared" si="36"/>
        <v>2.5000000000000001E-3</v>
      </c>
      <c r="S115" s="122">
        <f t="shared" si="37"/>
        <v>1.6666666666666666E-3</v>
      </c>
      <c r="T115" s="23" t="str">
        <f t="shared" si="43"/>
        <v>光</v>
      </c>
      <c r="U115" s="24">
        <f t="shared" si="33"/>
        <v>3</v>
      </c>
      <c r="V115" s="24">
        <f t="shared" si="47"/>
        <v>1</v>
      </c>
      <c r="W115" s="24">
        <f t="shared" si="47"/>
        <v>1</v>
      </c>
      <c r="X115" s="24">
        <f t="shared" si="47"/>
        <v>1</v>
      </c>
      <c r="Y115" s="24">
        <f t="shared" si="47"/>
        <v>1</v>
      </c>
      <c r="Z115" s="24">
        <f t="shared" si="47"/>
        <v>1</v>
      </c>
      <c r="AA115" s="24">
        <f t="shared" si="47"/>
        <v>3</v>
      </c>
      <c r="AB115" s="123">
        <f t="shared" si="38"/>
        <v>0.08</v>
      </c>
      <c r="AC115" s="22">
        <f t="shared" si="39"/>
        <v>35.089166666666664</v>
      </c>
    </row>
    <row r="116" spans="2:29" x14ac:dyDescent="0.15">
      <c r="B116" s="24">
        <v>114</v>
      </c>
      <c r="C116" s="24" t="str">
        <f t="shared" si="34"/>
        <v>武器114</v>
      </c>
      <c r="D116" s="24" t="str">
        <f t="shared" si="45"/>
        <v>b</v>
      </c>
      <c r="E116" s="99" t="s">
        <v>123</v>
      </c>
      <c r="F116" s="100" t="s">
        <v>1782</v>
      </c>
      <c r="G116" s="23" t="s">
        <v>1787</v>
      </c>
      <c r="H116" s="24">
        <f t="shared" si="41"/>
        <v>2</v>
      </c>
      <c r="I116" s="24">
        <f t="shared" si="25"/>
        <v>22</v>
      </c>
      <c r="J116" s="24">
        <f t="shared" si="26"/>
        <v>5</v>
      </c>
      <c r="K116" s="24">
        <f t="shared" si="27"/>
        <v>4</v>
      </c>
      <c r="L116" s="24">
        <f t="shared" si="28"/>
        <v>2</v>
      </c>
      <c r="M116" s="24">
        <f t="shared" si="29"/>
        <v>3</v>
      </c>
      <c r="N116" s="24">
        <f t="shared" si="30"/>
        <v>10</v>
      </c>
      <c r="O116" s="24">
        <f t="shared" si="31"/>
        <v>3</v>
      </c>
      <c r="P116" s="24">
        <f t="shared" si="32"/>
        <v>2</v>
      </c>
      <c r="Q116" s="122">
        <f t="shared" si="35"/>
        <v>0.01</v>
      </c>
      <c r="R116" s="122">
        <f t="shared" si="36"/>
        <v>7.4999999999999997E-3</v>
      </c>
      <c r="S116" s="122">
        <f t="shared" si="37"/>
        <v>3.3333333333333331E-3</v>
      </c>
      <c r="T116" s="23" t="str">
        <f t="shared" si="43"/>
        <v>光</v>
      </c>
      <c r="U116" s="24">
        <f t="shared" si="33"/>
        <v>6</v>
      </c>
      <c r="V116" s="24">
        <f t="shared" si="47"/>
        <v>1</v>
      </c>
      <c r="W116" s="24">
        <f t="shared" si="47"/>
        <v>2</v>
      </c>
      <c r="X116" s="24">
        <f t="shared" si="47"/>
        <v>2</v>
      </c>
      <c r="Y116" s="24">
        <f t="shared" si="47"/>
        <v>2</v>
      </c>
      <c r="Z116" s="24">
        <f t="shared" si="47"/>
        <v>2</v>
      </c>
      <c r="AA116" s="24">
        <f t="shared" si="47"/>
        <v>6</v>
      </c>
      <c r="AB116" s="123">
        <f t="shared" si="38"/>
        <v>0.08</v>
      </c>
      <c r="AC116" s="22">
        <f t="shared" si="39"/>
        <v>72.100833333333327</v>
      </c>
    </row>
    <row r="117" spans="2:29" x14ac:dyDescent="0.15">
      <c r="B117" s="24">
        <v>115</v>
      </c>
      <c r="C117" s="24" t="str">
        <f t="shared" si="34"/>
        <v>武器115</v>
      </c>
      <c r="D117" s="24" t="str">
        <f t="shared" si="45"/>
        <v>b</v>
      </c>
      <c r="E117" s="99" t="s">
        <v>123</v>
      </c>
      <c r="F117" s="100" t="s">
        <v>1782</v>
      </c>
      <c r="G117" s="23" t="s">
        <v>1787</v>
      </c>
      <c r="H117" s="24">
        <f t="shared" si="41"/>
        <v>3</v>
      </c>
      <c r="I117" s="24">
        <f t="shared" si="25"/>
        <v>34</v>
      </c>
      <c r="J117" s="24">
        <f t="shared" si="26"/>
        <v>7</v>
      </c>
      <c r="K117" s="24">
        <f t="shared" si="27"/>
        <v>6</v>
      </c>
      <c r="L117" s="24">
        <f t="shared" si="28"/>
        <v>3</v>
      </c>
      <c r="M117" s="24">
        <f t="shared" si="29"/>
        <v>4</v>
      </c>
      <c r="N117" s="24">
        <f t="shared" si="30"/>
        <v>15</v>
      </c>
      <c r="O117" s="24">
        <f t="shared" si="31"/>
        <v>4</v>
      </c>
      <c r="P117" s="24">
        <f t="shared" si="32"/>
        <v>3</v>
      </c>
      <c r="Q117" s="122">
        <f t="shared" si="35"/>
        <v>1.4999999999999999E-2</v>
      </c>
      <c r="R117" s="122">
        <f t="shared" si="36"/>
        <v>0.01</v>
      </c>
      <c r="S117" s="122">
        <f t="shared" si="37"/>
        <v>5.0000000000000001E-3</v>
      </c>
      <c r="T117" s="23" t="str">
        <f t="shared" si="43"/>
        <v>光</v>
      </c>
      <c r="U117" s="24">
        <f t="shared" si="33"/>
        <v>9</v>
      </c>
      <c r="V117" s="24">
        <f t="shared" si="47"/>
        <v>2</v>
      </c>
      <c r="W117" s="24">
        <f t="shared" si="47"/>
        <v>3</v>
      </c>
      <c r="X117" s="24">
        <f t="shared" si="47"/>
        <v>3</v>
      </c>
      <c r="Y117" s="24">
        <f t="shared" si="47"/>
        <v>3</v>
      </c>
      <c r="Z117" s="24">
        <f t="shared" si="47"/>
        <v>3</v>
      </c>
      <c r="AA117" s="24">
        <f t="shared" si="47"/>
        <v>9</v>
      </c>
      <c r="AB117" s="123">
        <f t="shared" si="38"/>
        <v>0.08</v>
      </c>
      <c r="AC117" s="22">
        <f t="shared" si="39"/>
        <v>108.11</v>
      </c>
    </row>
    <row r="118" spans="2:29" x14ac:dyDescent="0.15">
      <c r="B118" s="24">
        <v>116</v>
      </c>
      <c r="C118" s="24" t="str">
        <f t="shared" si="34"/>
        <v>武器116</v>
      </c>
      <c r="D118" s="24" t="str">
        <f t="shared" si="45"/>
        <v>b</v>
      </c>
      <c r="E118" s="99" t="s">
        <v>123</v>
      </c>
      <c r="F118" s="100" t="s">
        <v>1782</v>
      </c>
      <c r="G118" s="23" t="s">
        <v>1787</v>
      </c>
      <c r="H118" s="24">
        <f t="shared" si="41"/>
        <v>4</v>
      </c>
      <c r="I118" s="24">
        <f t="shared" si="25"/>
        <v>45</v>
      </c>
      <c r="J118" s="24">
        <f t="shared" si="26"/>
        <v>10</v>
      </c>
      <c r="K118" s="24">
        <f t="shared" si="27"/>
        <v>8</v>
      </c>
      <c r="L118" s="24">
        <f t="shared" si="28"/>
        <v>4</v>
      </c>
      <c r="M118" s="24">
        <f t="shared" si="29"/>
        <v>6</v>
      </c>
      <c r="N118" s="24">
        <f t="shared" si="30"/>
        <v>19</v>
      </c>
      <c r="O118" s="24">
        <f t="shared" si="31"/>
        <v>5</v>
      </c>
      <c r="P118" s="24">
        <f t="shared" si="32"/>
        <v>4</v>
      </c>
      <c r="Q118" s="122">
        <f t="shared" si="35"/>
        <v>0.02</v>
      </c>
      <c r="R118" s="122">
        <f t="shared" si="36"/>
        <v>1.2500000000000001E-2</v>
      </c>
      <c r="S118" s="122">
        <f t="shared" si="37"/>
        <v>6.6666666666666662E-3</v>
      </c>
      <c r="T118" s="23" t="str">
        <f t="shared" si="43"/>
        <v>光</v>
      </c>
      <c r="U118" s="24">
        <f t="shared" si="33"/>
        <v>12</v>
      </c>
      <c r="V118" s="24">
        <f t="shared" si="47"/>
        <v>3</v>
      </c>
      <c r="W118" s="24">
        <f t="shared" si="47"/>
        <v>4</v>
      </c>
      <c r="X118" s="24">
        <f t="shared" si="47"/>
        <v>4</v>
      </c>
      <c r="Y118" s="24">
        <f t="shared" si="47"/>
        <v>4</v>
      </c>
      <c r="Z118" s="24">
        <f t="shared" si="47"/>
        <v>5</v>
      </c>
      <c r="AA118" s="24">
        <f t="shared" si="47"/>
        <v>12</v>
      </c>
      <c r="AB118" s="123">
        <f t="shared" si="38"/>
        <v>0.08</v>
      </c>
      <c r="AC118" s="22">
        <f t="shared" si="39"/>
        <v>145.11916666666667</v>
      </c>
    </row>
    <row r="119" spans="2:29" x14ac:dyDescent="0.15">
      <c r="B119" s="24">
        <v>117</v>
      </c>
      <c r="C119" s="24" t="str">
        <f t="shared" si="34"/>
        <v>武器117</v>
      </c>
      <c r="D119" s="24" t="str">
        <f t="shared" si="45"/>
        <v>b</v>
      </c>
      <c r="E119" s="99" t="s">
        <v>123</v>
      </c>
      <c r="F119" s="100" t="s">
        <v>1782</v>
      </c>
      <c r="G119" s="23" t="s">
        <v>1787</v>
      </c>
      <c r="H119" s="24">
        <f t="shared" si="41"/>
        <v>5</v>
      </c>
      <c r="I119" s="24">
        <f t="shared" si="25"/>
        <v>56</v>
      </c>
      <c r="J119" s="24">
        <f t="shared" si="26"/>
        <v>12</v>
      </c>
      <c r="K119" s="24">
        <f t="shared" si="27"/>
        <v>10</v>
      </c>
      <c r="L119" s="24">
        <f t="shared" si="28"/>
        <v>6</v>
      </c>
      <c r="M119" s="24">
        <f t="shared" si="29"/>
        <v>7</v>
      </c>
      <c r="N119" s="24">
        <f t="shared" si="30"/>
        <v>24</v>
      </c>
      <c r="O119" s="24">
        <f t="shared" si="31"/>
        <v>7</v>
      </c>
      <c r="P119" s="24">
        <f t="shared" si="32"/>
        <v>5</v>
      </c>
      <c r="Q119" s="122">
        <f t="shared" si="35"/>
        <v>2.5000000000000001E-2</v>
      </c>
      <c r="R119" s="122">
        <f t="shared" si="36"/>
        <v>1.7500000000000002E-2</v>
      </c>
      <c r="S119" s="122">
        <f t="shared" si="37"/>
        <v>8.3333333333333332E-3</v>
      </c>
      <c r="T119" s="23" t="str">
        <f t="shared" si="43"/>
        <v>光</v>
      </c>
      <c r="U119" s="24">
        <f t="shared" si="33"/>
        <v>14</v>
      </c>
      <c r="V119" s="24">
        <f t="shared" si="47"/>
        <v>4</v>
      </c>
      <c r="W119" s="24">
        <f t="shared" si="47"/>
        <v>5</v>
      </c>
      <c r="X119" s="24">
        <f t="shared" si="47"/>
        <v>5</v>
      </c>
      <c r="Y119" s="24">
        <f t="shared" si="47"/>
        <v>5</v>
      </c>
      <c r="Z119" s="24">
        <f t="shared" si="47"/>
        <v>6</v>
      </c>
      <c r="AA119" s="24">
        <f t="shared" si="47"/>
        <v>14</v>
      </c>
      <c r="AB119" s="123">
        <f t="shared" si="38"/>
        <v>8.4666666666666668E-2</v>
      </c>
      <c r="AC119" s="22">
        <f t="shared" si="39"/>
        <v>180.13550000000001</v>
      </c>
    </row>
    <row r="120" spans="2:29" x14ac:dyDescent="0.15">
      <c r="B120" s="24">
        <v>118</v>
      </c>
      <c r="C120" s="24" t="str">
        <f t="shared" si="34"/>
        <v>武器118</v>
      </c>
      <c r="D120" s="24" t="str">
        <f t="shared" si="45"/>
        <v>b</v>
      </c>
      <c r="E120" s="99" t="s">
        <v>123</v>
      </c>
      <c r="F120" s="100" t="s">
        <v>1782</v>
      </c>
      <c r="G120" s="23" t="s">
        <v>1787</v>
      </c>
      <c r="H120" s="24">
        <f t="shared" si="41"/>
        <v>6</v>
      </c>
      <c r="I120" s="24">
        <f t="shared" si="25"/>
        <v>67</v>
      </c>
      <c r="J120" s="24">
        <f t="shared" si="26"/>
        <v>14</v>
      </c>
      <c r="K120" s="24">
        <f t="shared" si="27"/>
        <v>12</v>
      </c>
      <c r="L120" s="24">
        <f t="shared" si="28"/>
        <v>7</v>
      </c>
      <c r="M120" s="24">
        <f t="shared" si="29"/>
        <v>8</v>
      </c>
      <c r="N120" s="24">
        <f t="shared" si="30"/>
        <v>29</v>
      </c>
      <c r="O120" s="24">
        <f t="shared" si="31"/>
        <v>8</v>
      </c>
      <c r="P120" s="24">
        <f t="shared" si="32"/>
        <v>6</v>
      </c>
      <c r="Q120" s="122">
        <f t="shared" si="35"/>
        <v>0.03</v>
      </c>
      <c r="R120" s="122">
        <f t="shared" si="36"/>
        <v>0.02</v>
      </c>
      <c r="S120" s="122">
        <f t="shared" si="37"/>
        <v>0.01</v>
      </c>
      <c r="T120" s="23" t="str">
        <f t="shared" si="43"/>
        <v>光</v>
      </c>
      <c r="U120" s="24">
        <f t="shared" si="33"/>
        <v>17</v>
      </c>
      <c r="V120" s="24">
        <f t="shared" si="47"/>
        <v>4</v>
      </c>
      <c r="W120" s="24">
        <f t="shared" si="47"/>
        <v>6</v>
      </c>
      <c r="X120" s="24">
        <f t="shared" si="47"/>
        <v>6</v>
      </c>
      <c r="Y120" s="24">
        <f t="shared" si="47"/>
        <v>6</v>
      </c>
      <c r="Z120" s="24">
        <f t="shared" si="47"/>
        <v>7</v>
      </c>
      <c r="AA120" s="24">
        <f t="shared" si="47"/>
        <v>17</v>
      </c>
      <c r="AB120" s="123">
        <f t="shared" si="38"/>
        <v>0.10066666666666667</v>
      </c>
      <c r="AC120" s="22">
        <f t="shared" si="39"/>
        <v>214.16066666666666</v>
      </c>
    </row>
    <row r="121" spans="2:29" x14ac:dyDescent="0.15">
      <c r="B121" s="24">
        <v>119</v>
      </c>
      <c r="C121" s="24" t="str">
        <f t="shared" si="34"/>
        <v>武器119</v>
      </c>
      <c r="D121" s="24" t="str">
        <f t="shared" si="45"/>
        <v>b</v>
      </c>
      <c r="E121" s="99" t="s">
        <v>123</v>
      </c>
      <c r="F121" s="100" t="s">
        <v>1782</v>
      </c>
      <c r="G121" s="23" t="s">
        <v>1787</v>
      </c>
      <c r="H121" s="24">
        <f t="shared" si="41"/>
        <v>7</v>
      </c>
      <c r="I121" s="24">
        <f t="shared" si="25"/>
        <v>78</v>
      </c>
      <c r="J121" s="24">
        <f t="shared" si="26"/>
        <v>17</v>
      </c>
      <c r="K121" s="24">
        <f t="shared" si="27"/>
        <v>14</v>
      </c>
      <c r="L121" s="24">
        <f t="shared" si="28"/>
        <v>8</v>
      </c>
      <c r="M121" s="24">
        <f t="shared" si="29"/>
        <v>10</v>
      </c>
      <c r="N121" s="24">
        <f t="shared" si="30"/>
        <v>34</v>
      </c>
      <c r="O121" s="24">
        <f t="shared" si="31"/>
        <v>9</v>
      </c>
      <c r="P121" s="24">
        <f t="shared" si="32"/>
        <v>7</v>
      </c>
      <c r="Q121" s="122">
        <f t="shared" si="35"/>
        <v>3.5000000000000003E-2</v>
      </c>
      <c r="R121" s="122">
        <f t="shared" si="36"/>
        <v>2.2499999999999999E-2</v>
      </c>
      <c r="S121" s="122">
        <f t="shared" si="37"/>
        <v>1.1666666666666667E-2</v>
      </c>
      <c r="T121" s="23" t="str">
        <f t="shared" si="43"/>
        <v>光</v>
      </c>
      <c r="U121" s="24">
        <f t="shared" si="33"/>
        <v>20</v>
      </c>
      <c r="V121" s="24">
        <f t="shared" si="47"/>
        <v>5</v>
      </c>
      <c r="W121" s="24">
        <f t="shared" si="47"/>
        <v>7</v>
      </c>
      <c r="X121" s="24">
        <f t="shared" si="47"/>
        <v>7</v>
      </c>
      <c r="Y121" s="24">
        <f t="shared" si="47"/>
        <v>7</v>
      </c>
      <c r="Z121" s="24">
        <f t="shared" si="47"/>
        <v>8</v>
      </c>
      <c r="AA121" s="24">
        <f t="shared" si="47"/>
        <v>20</v>
      </c>
      <c r="AB121" s="123">
        <f t="shared" si="38"/>
        <v>0.11800000000000001</v>
      </c>
      <c r="AC121" s="22">
        <f t="shared" si="39"/>
        <v>251.18716666666666</v>
      </c>
    </row>
    <row r="122" spans="2:29" x14ac:dyDescent="0.15">
      <c r="B122" s="24">
        <v>120</v>
      </c>
      <c r="C122" s="24" t="str">
        <f t="shared" si="34"/>
        <v>武器120</v>
      </c>
      <c r="D122" s="24" t="str">
        <f t="shared" si="45"/>
        <v>b</v>
      </c>
      <c r="E122" s="99" t="s">
        <v>123</v>
      </c>
      <c r="F122" s="100" t="s">
        <v>1782</v>
      </c>
      <c r="G122" s="23" t="s">
        <v>1787</v>
      </c>
      <c r="H122" s="24">
        <f t="shared" si="41"/>
        <v>8</v>
      </c>
      <c r="I122" s="24">
        <f t="shared" si="25"/>
        <v>90</v>
      </c>
      <c r="J122" s="24">
        <f t="shared" si="26"/>
        <v>19</v>
      </c>
      <c r="K122" s="24">
        <f t="shared" si="27"/>
        <v>16</v>
      </c>
      <c r="L122" s="24">
        <f t="shared" si="28"/>
        <v>9</v>
      </c>
      <c r="M122" s="24">
        <f t="shared" si="29"/>
        <v>11</v>
      </c>
      <c r="N122" s="24">
        <f t="shared" si="30"/>
        <v>39</v>
      </c>
      <c r="O122" s="24">
        <f t="shared" si="31"/>
        <v>11</v>
      </c>
      <c r="P122" s="24">
        <f t="shared" si="32"/>
        <v>8</v>
      </c>
      <c r="Q122" s="122">
        <f t="shared" si="35"/>
        <v>0.04</v>
      </c>
      <c r="R122" s="122">
        <f t="shared" si="36"/>
        <v>2.75E-2</v>
      </c>
      <c r="S122" s="122">
        <f t="shared" si="37"/>
        <v>1.3333333333333332E-2</v>
      </c>
      <c r="T122" s="23" t="str">
        <f t="shared" si="43"/>
        <v>光</v>
      </c>
      <c r="U122" s="24">
        <f t="shared" si="33"/>
        <v>23</v>
      </c>
      <c r="V122" s="24">
        <f t="shared" si="47"/>
        <v>6</v>
      </c>
      <c r="W122" s="24">
        <f t="shared" si="47"/>
        <v>8</v>
      </c>
      <c r="X122" s="24">
        <f t="shared" si="47"/>
        <v>8</v>
      </c>
      <c r="Y122" s="24">
        <f t="shared" si="47"/>
        <v>8</v>
      </c>
      <c r="Z122" s="24">
        <f t="shared" si="47"/>
        <v>9</v>
      </c>
      <c r="AA122" s="24">
        <f t="shared" si="47"/>
        <v>23</v>
      </c>
      <c r="AB122" s="123">
        <f t="shared" si="38"/>
        <v>0.13533333333333333</v>
      </c>
      <c r="AC122" s="22">
        <f t="shared" si="39"/>
        <v>288.21616666666665</v>
      </c>
    </row>
    <row r="123" spans="2:29" x14ac:dyDescent="0.15">
      <c r="B123" s="24">
        <v>121</v>
      </c>
      <c r="C123" s="24" t="str">
        <f t="shared" si="34"/>
        <v>武器121</v>
      </c>
      <c r="D123" s="24" t="str">
        <f t="shared" si="45"/>
        <v>c</v>
      </c>
      <c r="E123" s="99" t="s">
        <v>123</v>
      </c>
      <c r="F123" s="100" t="s">
        <v>1782</v>
      </c>
      <c r="G123" s="23" t="s">
        <v>1787</v>
      </c>
      <c r="H123" s="24">
        <f t="shared" si="41"/>
        <v>1</v>
      </c>
      <c r="I123" s="24">
        <f t="shared" si="25"/>
        <v>13</v>
      </c>
      <c r="J123" s="24">
        <f t="shared" si="26"/>
        <v>0</v>
      </c>
      <c r="K123" s="24">
        <f t="shared" si="27"/>
        <v>0</v>
      </c>
      <c r="L123" s="24">
        <f t="shared" si="28"/>
        <v>0</v>
      </c>
      <c r="M123" s="24">
        <f t="shared" si="29"/>
        <v>0</v>
      </c>
      <c r="N123" s="24">
        <f t="shared" si="30"/>
        <v>0</v>
      </c>
      <c r="O123" s="24">
        <f t="shared" si="31"/>
        <v>0</v>
      </c>
      <c r="P123" s="24">
        <f t="shared" si="32"/>
        <v>0</v>
      </c>
      <c r="Q123" s="122">
        <f t="shared" si="35"/>
        <v>0</v>
      </c>
      <c r="R123" s="122">
        <f t="shared" si="36"/>
        <v>0</v>
      </c>
      <c r="S123" s="122">
        <f t="shared" si="37"/>
        <v>0</v>
      </c>
      <c r="T123" s="23" t="str">
        <f t="shared" si="43"/>
        <v>光</v>
      </c>
      <c r="U123" s="24">
        <f t="shared" si="33"/>
        <v>0</v>
      </c>
      <c r="V123" s="24">
        <f t="shared" ref="V123:AA132" si="48">ROUND(VLOOKUP($F123,professionGrow,MATCH(V$2,professionGrowPName,0),FALSE)*(1+VLOOKUP($G123,professionGrowP,MATCH(V$2,professionGrowPName,0),FALSE))*$H123*10*VLOOKUP($D123,eq_qulity,5,FALSE),0)</f>
        <v>0</v>
      </c>
      <c r="W123" s="24">
        <f t="shared" si="48"/>
        <v>0</v>
      </c>
      <c r="X123" s="24">
        <f t="shared" si="48"/>
        <v>0</v>
      </c>
      <c r="Y123" s="24">
        <f t="shared" si="48"/>
        <v>0</v>
      </c>
      <c r="Z123" s="24">
        <f t="shared" si="48"/>
        <v>0</v>
      </c>
      <c r="AA123" s="24">
        <f t="shared" si="48"/>
        <v>0</v>
      </c>
      <c r="AB123" s="123">
        <f t="shared" si="38"/>
        <v>0</v>
      </c>
      <c r="AC123" s="22">
        <f t="shared" si="39"/>
        <v>13</v>
      </c>
    </row>
    <row r="124" spans="2:29" x14ac:dyDescent="0.15">
      <c r="B124" s="24">
        <v>122</v>
      </c>
      <c r="C124" s="24" t="str">
        <f t="shared" si="34"/>
        <v>武器122</v>
      </c>
      <c r="D124" s="24" t="str">
        <f t="shared" si="45"/>
        <v>c</v>
      </c>
      <c r="E124" s="99" t="s">
        <v>123</v>
      </c>
      <c r="F124" s="100" t="s">
        <v>1782</v>
      </c>
      <c r="G124" s="23" t="s">
        <v>1787</v>
      </c>
      <c r="H124" s="24">
        <f t="shared" si="41"/>
        <v>2</v>
      </c>
      <c r="I124" s="24">
        <f t="shared" si="25"/>
        <v>26</v>
      </c>
      <c r="J124" s="24">
        <f t="shared" si="26"/>
        <v>0</v>
      </c>
      <c r="K124" s="24">
        <f t="shared" si="27"/>
        <v>0</v>
      </c>
      <c r="L124" s="24">
        <f t="shared" si="28"/>
        <v>0</v>
      </c>
      <c r="M124" s="24">
        <f t="shared" si="29"/>
        <v>0</v>
      </c>
      <c r="N124" s="24">
        <f t="shared" si="30"/>
        <v>0</v>
      </c>
      <c r="O124" s="24">
        <f t="shared" si="31"/>
        <v>0</v>
      </c>
      <c r="P124" s="24">
        <f t="shared" si="32"/>
        <v>0</v>
      </c>
      <c r="Q124" s="122">
        <f t="shared" si="35"/>
        <v>0</v>
      </c>
      <c r="R124" s="122">
        <f t="shared" si="36"/>
        <v>0</v>
      </c>
      <c r="S124" s="122">
        <f t="shared" si="37"/>
        <v>0</v>
      </c>
      <c r="T124" s="23" t="str">
        <f t="shared" si="43"/>
        <v>光</v>
      </c>
      <c r="U124" s="24">
        <f t="shared" si="33"/>
        <v>0</v>
      </c>
      <c r="V124" s="24">
        <f t="shared" si="48"/>
        <v>0</v>
      </c>
      <c r="W124" s="24">
        <f t="shared" si="48"/>
        <v>0</v>
      </c>
      <c r="X124" s="24">
        <f t="shared" si="48"/>
        <v>0</v>
      </c>
      <c r="Y124" s="24">
        <f t="shared" si="48"/>
        <v>0</v>
      </c>
      <c r="Z124" s="24">
        <f t="shared" si="48"/>
        <v>0</v>
      </c>
      <c r="AA124" s="24">
        <f t="shared" si="48"/>
        <v>0</v>
      </c>
      <c r="AB124" s="123">
        <f t="shared" si="38"/>
        <v>0</v>
      </c>
      <c r="AC124" s="22">
        <f t="shared" si="39"/>
        <v>26</v>
      </c>
    </row>
    <row r="125" spans="2:29" x14ac:dyDescent="0.15">
      <c r="B125" s="24">
        <v>123</v>
      </c>
      <c r="C125" s="24" t="str">
        <f t="shared" si="34"/>
        <v>武器123</v>
      </c>
      <c r="D125" s="24" t="str">
        <f t="shared" si="45"/>
        <v>c</v>
      </c>
      <c r="E125" s="99" t="s">
        <v>123</v>
      </c>
      <c r="F125" s="100" t="s">
        <v>1782</v>
      </c>
      <c r="G125" s="23" t="s">
        <v>1787</v>
      </c>
      <c r="H125" s="24">
        <f t="shared" si="41"/>
        <v>3</v>
      </c>
      <c r="I125" s="24">
        <f t="shared" si="25"/>
        <v>38</v>
      </c>
      <c r="J125" s="24">
        <f t="shared" si="26"/>
        <v>0</v>
      </c>
      <c r="K125" s="24">
        <f t="shared" si="27"/>
        <v>0</v>
      </c>
      <c r="L125" s="24">
        <f t="shared" si="28"/>
        <v>0</v>
      </c>
      <c r="M125" s="24">
        <f t="shared" si="29"/>
        <v>0</v>
      </c>
      <c r="N125" s="24">
        <f t="shared" si="30"/>
        <v>0</v>
      </c>
      <c r="O125" s="24">
        <f t="shared" si="31"/>
        <v>0</v>
      </c>
      <c r="P125" s="24">
        <f t="shared" si="32"/>
        <v>0</v>
      </c>
      <c r="Q125" s="122">
        <f t="shared" si="35"/>
        <v>0</v>
      </c>
      <c r="R125" s="122">
        <f t="shared" si="36"/>
        <v>0</v>
      </c>
      <c r="S125" s="122">
        <f t="shared" si="37"/>
        <v>0</v>
      </c>
      <c r="T125" s="23" t="str">
        <f t="shared" si="43"/>
        <v>光</v>
      </c>
      <c r="U125" s="24">
        <f t="shared" si="33"/>
        <v>0</v>
      </c>
      <c r="V125" s="24">
        <f t="shared" si="48"/>
        <v>0</v>
      </c>
      <c r="W125" s="24">
        <f t="shared" si="48"/>
        <v>0</v>
      </c>
      <c r="X125" s="24">
        <f t="shared" si="48"/>
        <v>0</v>
      </c>
      <c r="Y125" s="24">
        <f t="shared" si="48"/>
        <v>0</v>
      </c>
      <c r="Z125" s="24">
        <f t="shared" si="48"/>
        <v>0</v>
      </c>
      <c r="AA125" s="24">
        <f t="shared" si="48"/>
        <v>0</v>
      </c>
      <c r="AB125" s="123">
        <f t="shared" si="38"/>
        <v>0</v>
      </c>
      <c r="AC125" s="22">
        <f t="shared" si="39"/>
        <v>38</v>
      </c>
    </row>
    <row r="126" spans="2:29" x14ac:dyDescent="0.15">
      <c r="B126" s="24">
        <v>124</v>
      </c>
      <c r="C126" s="24" t="str">
        <f t="shared" si="34"/>
        <v>武器124</v>
      </c>
      <c r="D126" s="24" t="str">
        <f t="shared" si="45"/>
        <v>c</v>
      </c>
      <c r="E126" s="99" t="s">
        <v>123</v>
      </c>
      <c r="F126" s="100" t="s">
        <v>1782</v>
      </c>
      <c r="G126" s="23" t="s">
        <v>1787</v>
      </c>
      <c r="H126" s="24">
        <f t="shared" si="41"/>
        <v>4</v>
      </c>
      <c r="I126" s="24">
        <f t="shared" si="25"/>
        <v>51</v>
      </c>
      <c r="J126" s="24">
        <f t="shared" si="26"/>
        <v>0</v>
      </c>
      <c r="K126" s="24">
        <f t="shared" si="27"/>
        <v>0</v>
      </c>
      <c r="L126" s="24">
        <f t="shared" si="28"/>
        <v>0</v>
      </c>
      <c r="M126" s="24">
        <f t="shared" si="29"/>
        <v>0</v>
      </c>
      <c r="N126" s="24">
        <f t="shared" si="30"/>
        <v>0</v>
      </c>
      <c r="O126" s="24">
        <f t="shared" si="31"/>
        <v>0</v>
      </c>
      <c r="P126" s="24">
        <f t="shared" si="32"/>
        <v>0</v>
      </c>
      <c r="Q126" s="122">
        <f t="shared" si="35"/>
        <v>0</v>
      </c>
      <c r="R126" s="122">
        <f t="shared" si="36"/>
        <v>0</v>
      </c>
      <c r="S126" s="122">
        <f t="shared" si="37"/>
        <v>0</v>
      </c>
      <c r="T126" s="23" t="str">
        <f t="shared" si="43"/>
        <v>光</v>
      </c>
      <c r="U126" s="24">
        <f t="shared" si="33"/>
        <v>0</v>
      </c>
      <c r="V126" s="24">
        <f t="shared" si="48"/>
        <v>0</v>
      </c>
      <c r="W126" s="24">
        <f t="shared" si="48"/>
        <v>0</v>
      </c>
      <c r="X126" s="24">
        <f t="shared" si="48"/>
        <v>0</v>
      </c>
      <c r="Y126" s="24">
        <f t="shared" si="48"/>
        <v>0</v>
      </c>
      <c r="Z126" s="24">
        <f t="shared" si="48"/>
        <v>0</v>
      </c>
      <c r="AA126" s="24">
        <f t="shared" si="48"/>
        <v>0</v>
      </c>
      <c r="AB126" s="123">
        <f t="shared" si="38"/>
        <v>0</v>
      </c>
      <c r="AC126" s="22">
        <f t="shared" si="39"/>
        <v>51</v>
      </c>
    </row>
    <row r="127" spans="2:29" x14ac:dyDescent="0.15">
      <c r="B127" s="24">
        <v>125</v>
      </c>
      <c r="C127" s="24" t="str">
        <f t="shared" si="34"/>
        <v>武器125</v>
      </c>
      <c r="D127" s="24" t="str">
        <f t="shared" si="45"/>
        <v>c</v>
      </c>
      <c r="E127" s="99" t="s">
        <v>123</v>
      </c>
      <c r="F127" s="100" t="s">
        <v>1782</v>
      </c>
      <c r="G127" s="23" t="s">
        <v>1787</v>
      </c>
      <c r="H127" s="24">
        <f t="shared" si="41"/>
        <v>5</v>
      </c>
      <c r="I127" s="24">
        <f t="shared" si="25"/>
        <v>64</v>
      </c>
      <c r="J127" s="24">
        <f t="shared" si="26"/>
        <v>0</v>
      </c>
      <c r="K127" s="24">
        <f t="shared" si="27"/>
        <v>0</v>
      </c>
      <c r="L127" s="24">
        <f t="shared" si="28"/>
        <v>0</v>
      </c>
      <c r="M127" s="24">
        <f t="shared" si="29"/>
        <v>0</v>
      </c>
      <c r="N127" s="24">
        <f t="shared" si="30"/>
        <v>0</v>
      </c>
      <c r="O127" s="24">
        <f t="shared" si="31"/>
        <v>0</v>
      </c>
      <c r="P127" s="24">
        <f t="shared" si="32"/>
        <v>0</v>
      </c>
      <c r="Q127" s="122">
        <f t="shared" si="35"/>
        <v>0</v>
      </c>
      <c r="R127" s="122">
        <f t="shared" si="36"/>
        <v>0</v>
      </c>
      <c r="S127" s="122">
        <f t="shared" si="37"/>
        <v>0</v>
      </c>
      <c r="T127" s="23" t="str">
        <f t="shared" si="43"/>
        <v>光</v>
      </c>
      <c r="U127" s="24">
        <f t="shared" si="33"/>
        <v>0</v>
      </c>
      <c r="V127" s="24">
        <f t="shared" si="48"/>
        <v>0</v>
      </c>
      <c r="W127" s="24">
        <f t="shared" si="48"/>
        <v>0</v>
      </c>
      <c r="X127" s="24">
        <f t="shared" si="48"/>
        <v>0</v>
      </c>
      <c r="Y127" s="24">
        <f t="shared" si="48"/>
        <v>0</v>
      </c>
      <c r="Z127" s="24">
        <f t="shared" si="48"/>
        <v>0</v>
      </c>
      <c r="AA127" s="24">
        <f t="shared" si="48"/>
        <v>0</v>
      </c>
      <c r="AB127" s="123">
        <f t="shared" si="38"/>
        <v>0</v>
      </c>
      <c r="AC127" s="22">
        <f t="shared" si="39"/>
        <v>64</v>
      </c>
    </row>
    <row r="128" spans="2:29" x14ac:dyDescent="0.15">
      <c r="B128" s="24">
        <v>126</v>
      </c>
      <c r="C128" s="24" t="str">
        <f t="shared" si="34"/>
        <v>武器126</v>
      </c>
      <c r="D128" s="24" t="str">
        <f t="shared" si="45"/>
        <v>c</v>
      </c>
      <c r="E128" s="99" t="s">
        <v>123</v>
      </c>
      <c r="F128" s="100" t="s">
        <v>1782</v>
      </c>
      <c r="G128" s="23" t="s">
        <v>1787</v>
      </c>
      <c r="H128" s="24">
        <f t="shared" si="41"/>
        <v>6</v>
      </c>
      <c r="I128" s="24">
        <f t="shared" si="25"/>
        <v>77</v>
      </c>
      <c r="J128" s="24">
        <f t="shared" si="26"/>
        <v>0</v>
      </c>
      <c r="K128" s="24">
        <f t="shared" si="27"/>
        <v>0</v>
      </c>
      <c r="L128" s="24">
        <f t="shared" si="28"/>
        <v>0</v>
      </c>
      <c r="M128" s="24">
        <f t="shared" si="29"/>
        <v>0</v>
      </c>
      <c r="N128" s="24">
        <f t="shared" si="30"/>
        <v>0</v>
      </c>
      <c r="O128" s="24">
        <f t="shared" si="31"/>
        <v>0</v>
      </c>
      <c r="P128" s="24">
        <f t="shared" si="32"/>
        <v>0</v>
      </c>
      <c r="Q128" s="122">
        <f t="shared" si="35"/>
        <v>0</v>
      </c>
      <c r="R128" s="122">
        <f t="shared" si="36"/>
        <v>0</v>
      </c>
      <c r="S128" s="122">
        <f t="shared" si="37"/>
        <v>0</v>
      </c>
      <c r="T128" s="23" t="str">
        <f t="shared" si="43"/>
        <v>光</v>
      </c>
      <c r="U128" s="24">
        <f t="shared" si="33"/>
        <v>0</v>
      </c>
      <c r="V128" s="24">
        <f t="shared" si="48"/>
        <v>0</v>
      </c>
      <c r="W128" s="24">
        <f t="shared" si="48"/>
        <v>0</v>
      </c>
      <c r="X128" s="24">
        <f t="shared" si="48"/>
        <v>0</v>
      </c>
      <c r="Y128" s="24">
        <f t="shared" si="48"/>
        <v>0</v>
      </c>
      <c r="Z128" s="24">
        <f t="shared" si="48"/>
        <v>0</v>
      </c>
      <c r="AA128" s="24">
        <f t="shared" si="48"/>
        <v>0</v>
      </c>
      <c r="AB128" s="123">
        <f t="shared" si="38"/>
        <v>0</v>
      </c>
      <c r="AC128" s="22">
        <f t="shared" si="39"/>
        <v>77</v>
      </c>
    </row>
    <row r="129" spans="2:29" x14ac:dyDescent="0.15">
      <c r="B129" s="24">
        <v>127</v>
      </c>
      <c r="C129" s="24" t="str">
        <f t="shared" si="34"/>
        <v>武器127</v>
      </c>
      <c r="D129" s="24" t="str">
        <f t="shared" si="45"/>
        <v>c</v>
      </c>
      <c r="E129" s="99" t="s">
        <v>123</v>
      </c>
      <c r="F129" s="100" t="s">
        <v>1782</v>
      </c>
      <c r="G129" s="23" t="s">
        <v>1787</v>
      </c>
      <c r="H129" s="24">
        <f t="shared" si="41"/>
        <v>7</v>
      </c>
      <c r="I129" s="24">
        <f t="shared" si="25"/>
        <v>89</v>
      </c>
      <c r="J129" s="24">
        <f t="shared" si="26"/>
        <v>0</v>
      </c>
      <c r="K129" s="24">
        <f t="shared" si="27"/>
        <v>0</v>
      </c>
      <c r="L129" s="24">
        <f t="shared" si="28"/>
        <v>0</v>
      </c>
      <c r="M129" s="24">
        <f t="shared" si="29"/>
        <v>0</v>
      </c>
      <c r="N129" s="24">
        <f t="shared" si="30"/>
        <v>0</v>
      </c>
      <c r="O129" s="24">
        <f t="shared" si="31"/>
        <v>0</v>
      </c>
      <c r="P129" s="24">
        <f t="shared" si="32"/>
        <v>0</v>
      </c>
      <c r="Q129" s="122">
        <f t="shared" si="35"/>
        <v>0</v>
      </c>
      <c r="R129" s="122">
        <f t="shared" si="36"/>
        <v>0</v>
      </c>
      <c r="S129" s="122">
        <f t="shared" si="37"/>
        <v>0</v>
      </c>
      <c r="T129" s="23" t="str">
        <f t="shared" si="43"/>
        <v>光</v>
      </c>
      <c r="U129" s="24">
        <f t="shared" si="33"/>
        <v>0</v>
      </c>
      <c r="V129" s="24">
        <f t="shared" si="48"/>
        <v>0</v>
      </c>
      <c r="W129" s="24">
        <f t="shared" si="48"/>
        <v>0</v>
      </c>
      <c r="X129" s="24">
        <f t="shared" si="48"/>
        <v>0</v>
      </c>
      <c r="Y129" s="24">
        <f t="shared" si="48"/>
        <v>0</v>
      </c>
      <c r="Z129" s="24">
        <f t="shared" si="48"/>
        <v>0</v>
      </c>
      <c r="AA129" s="24">
        <f t="shared" si="48"/>
        <v>0</v>
      </c>
      <c r="AB129" s="123">
        <f t="shared" si="38"/>
        <v>0</v>
      </c>
      <c r="AC129" s="22">
        <f t="shared" si="39"/>
        <v>89</v>
      </c>
    </row>
    <row r="130" spans="2:29" x14ac:dyDescent="0.15">
      <c r="B130" s="24">
        <v>128</v>
      </c>
      <c r="C130" s="24" t="str">
        <f t="shared" si="34"/>
        <v>武器128</v>
      </c>
      <c r="D130" s="24" t="str">
        <f t="shared" si="45"/>
        <v>c</v>
      </c>
      <c r="E130" s="99" t="s">
        <v>123</v>
      </c>
      <c r="F130" s="100" t="s">
        <v>1782</v>
      </c>
      <c r="G130" s="23" t="s">
        <v>1787</v>
      </c>
      <c r="H130" s="24">
        <f t="shared" si="41"/>
        <v>8</v>
      </c>
      <c r="I130" s="24">
        <f t="shared" si="25"/>
        <v>102</v>
      </c>
      <c r="J130" s="24">
        <f t="shared" si="26"/>
        <v>0</v>
      </c>
      <c r="K130" s="24">
        <f t="shared" si="27"/>
        <v>0</v>
      </c>
      <c r="L130" s="24">
        <f t="shared" si="28"/>
        <v>0</v>
      </c>
      <c r="M130" s="24">
        <f t="shared" si="29"/>
        <v>0</v>
      </c>
      <c r="N130" s="24">
        <f t="shared" si="30"/>
        <v>0</v>
      </c>
      <c r="O130" s="24">
        <f t="shared" si="31"/>
        <v>0</v>
      </c>
      <c r="P130" s="24">
        <f t="shared" si="32"/>
        <v>0</v>
      </c>
      <c r="Q130" s="122">
        <f t="shared" si="35"/>
        <v>0</v>
      </c>
      <c r="R130" s="122">
        <f t="shared" si="36"/>
        <v>0</v>
      </c>
      <c r="S130" s="122">
        <f t="shared" si="37"/>
        <v>0</v>
      </c>
      <c r="T130" s="23" t="str">
        <f t="shared" si="43"/>
        <v>光</v>
      </c>
      <c r="U130" s="24">
        <f t="shared" si="33"/>
        <v>0</v>
      </c>
      <c r="V130" s="24">
        <f t="shared" si="48"/>
        <v>0</v>
      </c>
      <c r="W130" s="24">
        <f t="shared" si="48"/>
        <v>0</v>
      </c>
      <c r="X130" s="24">
        <f t="shared" si="48"/>
        <v>0</v>
      </c>
      <c r="Y130" s="24">
        <f t="shared" si="48"/>
        <v>0</v>
      </c>
      <c r="Z130" s="24">
        <f t="shared" si="48"/>
        <v>0</v>
      </c>
      <c r="AA130" s="24">
        <f t="shared" si="48"/>
        <v>0</v>
      </c>
      <c r="AB130" s="123">
        <f t="shared" si="38"/>
        <v>0</v>
      </c>
      <c r="AC130" s="22">
        <f t="shared" si="39"/>
        <v>102</v>
      </c>
    </row>
    <row r="131" spans="2:29" x14ac:dyDescent="0.15">
      <c r="B131" s="24">
        <v>129</v>
      </c>
      <c r="C131" s="24" t="str">
        <f t="shared" si="34"/>
        <v>武器129</v>
      </c>
      <c r="D131" s="24" t="str">
        <f t="shared" si="45"/>
        <v>s</v>
      </c>
      <c r="E131" s="99" t="s">
        <v>123</v>
      </c>
      <c r="F131" s="100" t="s">
        <v>1782</v>
      </c>
      <c r="G131" s="23" t="s">
        <v>1788</v>
      </c>
      <c r="H131" s="24">
        <f t="shared" si="41"/>
        <v>1</v>
      </c>
      <c r="I131" s="24">
        <f t="shared" ref="I131:I194" si="49">ROUND(VLOOKUP(F131,professionGrow,4,FALSE)*(1+VLOOKUP(G131,professionGrowP,4,FALSE))*H131*10*VLOOKUP(D131,eq_qulity,4,FALSE)*(1+VLOOKUP($G131,equ_change,4,FALSE)),0)</f>
        <v>10</v>
      </c>
      <c r="J131" s="24">
        <f t="shared" ref="J131:J194" si="50">ROUND(VLOOKUP($F131,professionGrow,血量,FALSE)*(1+VLOOKUP($G131,professionGrowP,血量,FALSE))*$H131*10*VLOOKUP($D131,eq_qulity,5,FALSE)*(1+VLOOKUP($G131,equ_change,血量,FALSE)),0)</f>
        <v>7</v>
      </c>
      <c r="K131" s="24">
        <f t="shared" ref="K131:K194" si="51">ROUND(VLOOKUP($F131,professionGrow,魔法值,FALSE)*(1+VLOOKUP($G131,professionGrowP,魔法值,FALSE))*$H131*10*VLOOKUP($D131,eq_qulity,5,FALSE)*(1+VLOOKUP($G131,equ_change,魔法值,FALSE)),0)</f>
        <v>5</v>
      </c>
      <c r="L131" s="24">
        <f t="shared" ref="L131:L194" si="52">ROUND(VLOOKUP($F131,professionGrow,力量,FALSE)*(1+VLOOKUP($G131,professionGrowP,力量,FALSE))*$H131*10*VLOOKUP($D131,eq_qulity,5,FALSE)*(1+VLOOKUP(G131,equ_change,力量,FALSE)),0)</f>
        <v>3</v>
      </c>
      <c r="M131" s="24">
        <f t="shared" ref="M131:M194" si="53">ROUND(VLOOKUP($F131,professionGrow,防御力,FALSE)*(1+VLOOKUP($G131,professionGrowP,防御力,FALSE))*$H131*10*VLOOKUP($D131,eq_qulity,5,FALSE)*(1+VLOOKUP($G131,equ_change,防御力,FALSE)),0)</f>
        <v>4</v>
      </c>
      <c r="N131" s="24">
        <f t="shared" ref="N131:N194" si="54">ROUND(VLOOKUP($F131,professionGrow,魔攻,FALSE)*(1+VLOOKUP($G131,professionGrowP,魔攻,FALSE))*$H131*10*VLOOKUP($D131,eq_qulity,5,FALSE)*(1+VLOOKUP(G131,equ_change,魔攻,FALSE)),0)</f>
        <v>10</v>
      </c>
      <c r="O131" s="24">
        <f t="shared" ref="O131:O194" si="55">ROUND(VLOOKUP($F131,professionGrow,敏捷,FALSE)*(1+VLOOKUP($G131,professionGrowP,敏捷,FALSE))*$H131*10*VLOOKUP($D131,eq_qulity,5,FALSE)*(1+VLOOKUP(G131,equ_change,敏捷,FALSE)),0)</f>
        <v>7</v>
      </c>
      <c r="P131" s="24">
        <f t="shared" ref="P131:P194" si="56">ROUND(VLOOKUP($F131,professionGrow,幸运,FALSE)*(1+VLOOKUP($G131,professionGrowP,幸运,FALSE))*$H131*10*VLOOKUP($D131,eq_qulity,5,FALSE)*(1+VLOOKUP(G131,equ_change,幸运,FALSE)),0)</f>
        <v>4</v>
      </c>
      <c r="Q131" s="122">
        <f t="shared" si="35"/>
        <v>0.02</v>
      </c>
      <c r="R131" s="122">
        <f t="shared" si="36"/>
        <v>1.7500000000000002E-2</v>
      </c>
      <c r="S131" s="122">
        <f t="shared" si="37"/>
        <v>6.6666666666666662E-3</v>
      </c>
      <c r="T131" s="23" t="str">
        <f t="shared" si="43"/>
        <v>风</v>
      </c>
      <c r="U131" s="24">
        <f t="shared" ref="U131:U194" si="57">ROUND(VLOOKUP($F131,professionGrow,MATCH(T131,professionGrowPName,0),FALSE)*(1+VLOOKUP($G131,professionGrowP,MATCH(T131,professionGrowPName,0),FALSE))*$H131*10*VLOOKUP($D131,eq_qulity,5,FALSE),0)</f>
        <v>4</v>
      </c>
      <c r="V131" s="24">
        <f t="shared" si="48"/>
        <v>4</v>
      </c>
      <c r="W131" s="24">
        <f t="shared" si="48"/>
        <v>2</v>
      </c>
      <c r="X131" s="24">
        <f t="shared" si="48"/>
        <v>3</v>
      </c>
      <c r="Y131" s="24">
        <f t="shared" si="48"/>
        <v>3</v>
      </c>
      <c r="Z131" s="24">
        <f t="shared" si="48"/>
        <v>3</v>
      </c>
      <c r="AA131" s="24">
        <f t="shared" si="48"/>
        <v>9</v>
      </c>
      <c r="AB131" s="123">
        <f t="shared" si="38"/>
        <v>0.08</v>
      </c>
      <c r="AC131" s="22">
        <f t="shared" si="39"/>
        <v>78.124166666666667</v>
      </c>
    </row>
    <row r="132" spans="2:29" x14ac:dyDescent="0.15">
      <c r="B132" s="24">
        <v>130</v>
      </c>
      <c r="C132" s="24" t="str">
        <f t="shared" ref="C132:C195" si="58">"武器"&amp;B132</f>
        <v>武器130</v>
      </c>
      <c r="D132" s="24" t="str">
        <f t="shared" si="45"/>
        <v>s</v>
      </c>
      <c r="E132" s="99" t="s">
        <v>123</v>
      </c>
      <c r="F132" s="100" t="s">
        <v>1782</v>
      </c>
      <c r="G132" s="23" t="s">
        <v>1788</v>
      </c>
      <c r="H132" s="24">
        <f t="shared" si="41"/>
        <v>2</v>
      </c>
      <c r="I132" s="24">
        <f t="shared" si="49"/>
        <v>20</v>
      </c>
      <c r="J132" s="24">
        <f t="shared" si="50"/>
        <v>13</v>
      </c>
      <c r="K132" s="24">
        <f t="shared" si="51"/>
        <v>10</v>
      </c>
      <c r="L132" s="24">
        <f t="shared" si="52"/>
        <v>6</v>
      </c>
      <c r="M132" s="24">
        <f t="shared" si="53"/>
        <v>8</v>
      </c>
      <c r="N132" s="24">
        <f t="shared" si="54"/>
        <v>19</v>
      </c>
      <c r="O132" s="24">
        <f t="shared" si="55"/>
        <v>15</v>
      </c>
      <c r="P132" s="24">
        <f t="shared" si="56"/>
        <v>7</v>
      </c>
      <c r="Q132" s="122">
        <f t="shared" ref="Q132:Q195" si="59">(P132/2)%</f>
        <v>3.5000000000000003E-2</v>
      </c>
      <c r="R132" s="122">
        <f t="shared" ref="R132:R195" si="60">(O132/4)%</f>
        <v>3.7499999999999999E-2</v>
      </c>
      <c r="S132" s="122">
        <f t="shared" ref="S132:S195" si="61">(P132/6)%</f>
        <v>1.1666666666666667E-2</v>
      </c>
      <c r="T132" s="23" t="str">
        <f t="shared" si="43"/>
        <v>风</v>
      </c>
      <c r="U132" s="24">
        <f t="shared" si="57"/>
        <v>7</v>
      </c>
      <c r="V132" s="24">
        <f t="shared" si="48"/>
        <v>7</v>
      </c>
      <c r="W132" s="24">
        <f t="shared" si="48"/>
        <v>4</v>
      </c>
      <c r="X132" s="24">
        <f t="shared" si="48"/>
        <v>6</v>
      </c>
      <c r="Y132" s="24">
        <f t="shared" si="48"/>
        <v>6</v>
      </c>
      <c r="Z132" s="24">
        <f t="shared" si="48"/>
        <v>6</v>
      </c>
      <c r="AA132" s="24">
        <f t="shared" si="48"/>
        <v>18</v>
      </c>
      <c r="AB132" s="123">
        <f t="shared" ref="AB132:AB195" si="62">IF(U132=0,0,IF((SUM(I132:P132)/15)&lt;8,8%,(SUM(I132:P132)/15)%))</f>
        <v>0.08</v>
      </c>
      <c r="AC132" s="22">
        <f t="shared" ref="AC132:AC195" si="63">SUM(I132:AB132)</f>
        <v>152.16416666666666</v>
      </c>
    </row>
    <row r="133" spans="2:29" x14ac:dyDescent="0.15">
      <c r="B133" s="24">
        <v>131</v>
      </c>
      <c r="C133" s="24" t="str">
        <f t="shared" si="58"/>
        <v>武器131</v>
      </c>
      <c r="D133" s="24" t="str">
        <f t="shared" si="45"/>
        <v>s</v>
      </c>
      <c r="E133" s="99" t="s">
        <v>123</v>
      </c>
      <c r="F133" s="100" t="s">
        <v>1782</v>
      </c>
      <c r="G133" s="23" t="s">
        <v>1788</v>
      </c>
      <c r="H133" s="24">
        <f t="shared" si="41"/>
        <v>3</v>
      </c>
      <c r="I133" s="24">
        <f t="shared" si="49"/>
        <v>31</v>
      </c>
      <c r="J133" s="24">
        <f t="shared" si="50"/>
        <v>20</v>
      </c>
      <c r="K133" s="24">
        <f t="shared" si="51"/>
        <v>15</v>
      </c>
      <c r="L133" s="24">
        <f t="shared" si="52"/>
        <v>9</v>
      </c>
      <c r="M133" s="24">
        <f t="shared" si="53"/>
        <v>12</v>
      </c>
      <c r="N133" s="24">
        <f t="shared" si="54"/>
        <v>29</v>
      </c>
      <c r="O133" s="24">
        <f t="shared" si="55"/>
        <v>22</v>
      </c>
      <c r="P133" s="24">
        <f t="shared" si="56"/>
        <v>11</v>
      </c>
      <c r="Q133" s="122">
        <f t="shared" si="59"/>
        <v>5.5E-2</v>
      </c>
      <c r="R133" s="122">
        <f t="shared" si="60"/>
        <v>5.5E-2</v>
      </c>
      <c r="S133" s="122">
        <f t="shared" si="61"/>
        <v>1.8333333333333333E-2</v>
      </c>
      <c r="T133" s="23" t="str">
        <f t="shared" si="43"/>
        <v>风</v>
      </c>
      <c r="U133" s="24">
        <f t="shared" si="57"/>
        <v>11</v>
      </c>
      <c r="V133" s="24">
        <f t="shared" ref="V133:AA142" si="64">ROUND(VLOOKUP($F133,professionGrow,MATCH(V$2,professionGrowPName,0),FALSE)*(1+VLOOKUP($G133,professionGrowP,MATCH(V$2,professionGrowPName,0),FALSE))*$H133*10*VLOOKUP($D133,eq_qulity,5,FALSE),0)</f>
        <v>11</v>
      </c>
      <c r="W133" s="24">
        <f t="shared" si="64"/>
        <v>7</v>
      </c>
      <c r="X133" s="24">
        <f t="shared" si="64"/>
        <v>10</v>
      </c>
      <c r="Y133" s="24">
        <f t="shared" si="64"/>
        <v>10</v>
      </c>
      <c r="Z133" s="24">
        <f t="shared" si="64"/>
        <v>10</v>
      </c>
      <c r="AA133" s="24">
        <f t="shared" si="64"/>
        <v>28</v>
      </c>
      <c r="AB133" s="123">
        <f t="shared" si="62"/>
        <v>9.9333333333333329E-2</v>
      </c>
      <c r="AC133" s="22">
        <f t="shared" si="63"/>
        <v>236.22766666666669</v>
      </c>
    </row>
    <row r="134" spans="2:29" x14ac:dyDescent="0.15">
      <c r="B134" s="24">
        <v>132</v>
      </c>
      <c r="C134" s="24" t="str">
        <f t="shared" si="58"/>
        <v>武器132</v>
      </c>
      <c r="D134" s="24" t="str">
        <f t="shared" si="45"/>
        <v>s</v>
      </c>
      <c r="E134" s="99" t="s">
        <v>123</v>
      </c>
      <c r="F134" s="100" t="s">
        <v>1782</v>
      </c>
      <c r="G134" s="23" t="s">
        <v>1788</v>
      </c>
      <c r="H134" s="24">
        <f t="shared" si="41"/>
        <v>4</v>
      </c>
      <c r="I134" s="24">
        <f t="shared" si="49"/>
        <v>41</v>
      </c>
      <c r="J134" s="24">
        <f t="shared" si="50"/>
        <v>27</v>
      </c>
      <c r="K134" s="24">
        <f t="shared" si="51"/>
        <v>20</v>
      </c>
      <c r="L134" s="24">
        <f t="shared" si="52"/>
        <v>13</v>
      </c>
      <c r="M134" s="24">
        <f t="shared" si="53"/>
        <v>15</v>
      </c>
      <c r="N134" s="24">
        <f t="shared" si="54"/>
        <v>38</v>
      </c>
      <c r="O134" s="24">
        <f t="shared" si="55"/>
        <v>30</v>
      </c>
      <c r="P134" s="24">
        <f t="shared" si="56"/>
        <v>14</v>
      </c>
      <c r="Q134" s="122">
        <f t="shared" si="59"/>
        <v>7.0000000000000007E-2</v>
      </c>
      <c r="R134" s="122">
        <f t="shared" si="60"/>
        <v>7.4999999999999997E-2</v>
      </c>
      <c r="S134" s="122">
        <f t="shared" si="61"/>
        <v>2.3333333333333334E-2</v>
      </c>
      <c r="T134" s="23" t="str">
        <f t="shared" si="43"/>
        <v>风</v>
      </c>
      <c r="U134" s="24">
        <f t="shared" si="57"/>
        <v>15</v>
      </c>
      <c r="V134" s="24">
        <f t="shared" si="64"/>
        <v>15</v>
      </c>
      <c r="W134" s="24">
        <f t="shared" si="64"/>
        <v>9</v>
      </c>
      <c r="X134" s="24">
        <f t="shared" si="64"/>
        <v>13</v>
      </c>
      <c r="Y134" s="24">
        <f t="shared" si="64"/>
        <v>13</v>
      </c>
      <c r="Z134" s="24">
        <f t="shared" si="64"/>
        <v>13</v>
      </c>
      <c r="AA134" s="24">
        <f t="shared" si="64"/>
        <v>37</v>
      </c>
      <c r="AB134" s="123">
        <f t="shared" si="62"/>
        <v>0.13200000000000001</v>
      </c>
      <c r="AC134" s="22">
        <f t="shared" si="63"/>
        <v>313.3003333333333</v>
      </c>
    </row>
    <row r="135" spans="2:29" x14ac:dyDescent="0.15">
      <c r="B135" s="24">
        <v>133</v>
      </c>
      <c r="C135" s="24" t="str">
        <f t="shared" si="58"/>
        <v>武器133</v>
      </c>
      <c r="D135" s="24" t="str">
        <f t="shared" si="45"/>
        <v>s</v>
      </c>
      <c r="E135" s="99" t="s">
        <v>123</v>
      </c>
      <c r="F135" s="100" t="s">
        <v>1782</v>
      </c>
      <c r="G135" s="23" t="s">
        <v>1788</v>
      </c>
      <c r="H135" s="24">
        <f t="shared" si="41"/>
        <v>5</v>
      </c>
      <c r="I135" s="24">
        <f t="shared" si="49"/>
        <v>51</v>
      </c>
      <c r="J135" s="24">
        <f t="shared" si="50"/>
        <v>34</v>
      </c>
      <c r="K135" s="24">
        <f t="shared" si="51"/>
        <v>26</v>
      </c>
      <c r="L135" s="24">
        <f t="shared" si="52"/>
        <v>16</v>
      </c>
      <c r="M135" s="24">
        <f t="shared" si="53"/>
        <v>19</v>
      </c>
      <c r="N135" s="24">
        <f t="shared" si="54"/>
        <v>48</v>
      </c>
      <c r="O135" s="24">
        <f t="shared" si="55"/>
        <v>37</v>
      </c>
      <c r="P135" s="24">
        <f t="shared" si="56"/>
        <v>18</v>
      </c>
      <c r="Q135" s="122">
        <f t="shared" si="59"/>
        <v>0.09</v>
      </c>
      <c r="R135" s="122">
        <f t="shared" si="60"/>
        <v>9.2499999999999999E-2</v>
      </c>
      <c r="S135" s="122">
        <f t="shared" si="61"/>
        <v>0.03</v>
      </c>
      <c r="T135" s="23" t="str">
        <f t="shared" si="43"/>
        <v>风</v>
      </c>
      <c r="U135" s="24">
        <f t="shared" si="57"/>
        <v>18</v>
      </c>
      <c r="V135" s="24">
        <f t="shared" si="64"/>
        <v>18</v>
      </c>
      <c r="W135" s="24">
        <f t="shared" si="64"/>
        <v>11</v>
      </c>
      <c r="X135" s="24">
        <f t="shared" si="64"/>
        <v>16</v>
      </c>
      <c r="Y135" s="24">
        <f t="shared" si="64"/>
        <v>16</v>
      </c>
      <c r="Z135" s="24">
        <f t="shared" si="64"/>
        <v>16</v>
      </c>
      <c r="AA135" s="24">
        <f t="shared" si="64"/>
        <v>46</v>
      </c>
      <c r="AB135" s="123">
        <f t="shared" si="62"/>
        <v>0.16600000000000001</v>
      </c>
      <c r="AC135" s="22">
        <f t="shared" si="63"/>
        <v>390.37849999999997</v>
      </c>
    </row>
    <row r="136" spans="2:29" x14ac:dyDescent="0.15">
      <c r="B136" s="24">
        <v>134</v>
      </c>
      <c r="C136" s="24" t="str">
        <f t="shared" si="58"/>
        <v>武器134</v>
      </c>
      <c r="D136" s="24" t="str">
        <f t="shared" si="45"/>
        <v>s</v>
      </c>
      <c r="E136" s="99" t="s">
        <v>123</v>
      </c>
      <c r="F136" s="100" t="s">
        <v>1782</v>
      </c>
      <c r="G136" s="23" t="s">
        <v>1788</v>
      </c>
      <c r="H136" s="24">
        <f t="shared" si="41"/>
        <v>6</v>
      </c>
      <c r="I136" s="24">
        <f t="shared" si="49"/>
        <v>61</v>
      </c>
      <c r="J136" s="24">
        <f t="shared" si="50"/>
        <v>40</v>
      </c>
      <c r="K136" s="24">
        <f t="shared" si="51"/>
        <v>31</v>
      </c>
      <c r="L136" s="24">
        <f t="shared" si="52"/>
        <v>19</v>
      </c>
      <c r="M136" s="24">
        <f t="shared" si="53"/>
        <v>23</v>
      </c>
      <c r="N136" s="24">
        <f t="shared" si="54"/>
        <v>58</v>
      </c>
      <c r="O136" s="24">
        <f t="shared" si="55"/>
        <v>45</v>
      </c>
      <c r="P136" s="24">
        <f t="shared" si="56"/>
        <v>21</v>
      </c>
      <c r="Q136" s="122">
        <f t="shared" si="59"/>
        <v>0.105</v>
      </c>
      <c r="R136" s="122">
        <f t="shared" si="60"/>
        <v>0.1125</v>
      </c>
      <c r="S136" s="122">
        <f t="shared" si="61"/>
        <v>3.5000000000000003E-2</v>
      </c>
      <c r="T136" s="23" t="str">
        <f t="shared" si="43"/>
        <v>风</v>
      </c>
      <c r="U136" s="24">
        <f t="shared" si="57"/>
        <v>22</v>
      </c>
      <c r="V136" s="24">
        <f t="shared" si="64"/>
        <v>22</v>
      </c>
      <c r="W136" s="24">
        <f t="shared" si="64"/>
        <v>13</v>
      </c>
      <c r="X136" s="24">
        <f t="shared" si="64"/>
        <v>19</v>
      </c>
      <c r="Y136" s="24">
        <f t="shared" si="64"/>
        <v>19</v>
      </c>
      <c r="Z136" s="24">
        <f t="shared" si="64"/>
        <v>19</v>
      </c>
      <c r="AA136" s="24">
        <f t="shared" si="64"/>
        <v>55</v>
      </c>
      <c r="AB136" s="123">
        <f t="shared" si="62"/>
        <v>0.19866666666666666</v>
      </c>
      <c r="AC136" s="22">
        <f t="shared" si="63"/>
        <v>467.45116666666672</v>
      </c>
    </row>
    <row r="137" spans="2:29" x14ac:dyDescent="0.15">
      <c r="B137" s="24">
        <v>135</v>
      </c>
      <c r="C137" s="24" t="str">
        <f t="shared" si="58"/>
        <v>武器135</v>
      </c>
      <c r="D137" s="24" t="str">
        <f t="shared" si="45"/>
        <v>s</v>
      </c>
      <c r="E137" s="99" t="s">
        <v>123</v>
      </c>
      <c r="F137" s="100" t="s">
        <v>1782</v>
      </c>
      <c r="G137" s="23" t="s">
        <v>1788</v>
      </c>
      <c r="H137" s="24">
        <f t="shared" si="41"/>
        <v>7</v>
      </c>
      <c r="I137" s="24">
        <f t="shared" si="49"/>
        <v>71</v>
      </c>
      <c r="J137" s="24">
        <f t="shared" si="50"/>
        <v>47</v>
      </c>
      <c r="K137" s="24">
        <f t="shared" si="51"/>
        <v>36</v>
      </c>
      <c r="L137" s="24">
        <f t="shared" si="52"/>
        <v>22</v>
      </c>
      <c r="M137" s="24">
        <f t="shared" si="53"/>
        <v>27</v>
      </c>
      <c r="N137" s="24">
        <f t="shared" si="54"/>
        <v>67</v>
      </c>
      <c r="O137" s="24">
        <f t="shared" si="55"/>
        <v>52</v>
      </c>
      <c r="P137" s="24">
        <f t="shared" si="56"/>
        <v>25</v>
      </c>
      <c r="Q137" s="122">
        <f t="shared" si="59"/>
        <v>0.125</v>
      </c>
      <c r="R137" s="122">
        <f t="shared" si="60"/>
        <v>0.13</v>
      </c>
      <c r="S137" s="122">
        <f t="shared" si="61"/>
        <v>4.1666666666666671E-2</v>
      </c>
      <c r="T137" s="23" t="str">
        <f t="shared" si="43"/>
        <v>风</v>
      </c>
      <c r="U137" s="24">
        <f t="shared" si="57"/>
        <v>26</v>
      </c>
      <c r="V137" s="24">
        <f t="shared" si="64"/>
        <v>26</v>
      </c>
      <c r="W137" s="24">
        <f t="shared" si="64"/>
        <v>16</v>
      </c>
      <c r="X137" s="24">
        <f t="shared" si="64"/>
        <v>22</v>
      </c>
      <c r="Y137" s="24">
        <f t="shared" si="64"/>
        <v>22</v>
      </c>
      <c r="Z137" s="24">
        <f t="shared" si="64"/>
        <v>22</v>
      </c>
      <c r="AA137" s="24">
        <f t="shared" si="64"/>
        <v>64</v>
      </c>
      <c r="AB137" s="123">
        <f t="shared" si="62"/>
        <v>0.23133333333333334</v>
      </c>
      <c r="AC137" s="22">
        <f t="shared" si="63"/>
        <v>545.52799999999991</v>
      </c>
    </row>
    <row r="138" spans="2:29" x14ac:dyDescent="0.15">
      <c r="B138" s="24">
        <v>136</v>
      </c>
      <c r="C138" s="24" t="str">
        <f t="shared" si="58"/>
        <v>武器136</v>
      </c>
      <c r="D138" s="24" t="str">
        <f t="shared" si="45"/>
        <v>s</v>
      </c>
      <c r="E138" s="99" t="s">
        <v>123</v>
      </c>
      <c r="F138" s="100" t="s">
        <v>1782</v>
      </c>
      <c r="G138" s="23" t="s">
        <v>1788</v>
      </c>
      <c r="H138" s="24">
        <f t="shared" si="41"/>
        <v>8</v>
      </c>
      <c r="I138" s="24">
        <f t="shared" si="49"/>
        <v>82</v>
      </c>
      <c r="J138" s="24">
        <f t="shared" si="50"/>
        <v>54</v>
      </c>
      <c r="K138" s="24">
        <f t="shared" si="51"/>
        <v>41</v>
      </c>
      <c r="L138" s="24">
        <f t="shared" si="52"/>
        <v>25</v>
      </c>
      <c r="M138" s="24">
        <f t="shared" si="53"/>
        <v>31</v>
      </c>
      <c r="N138" s="24">
        <f t="shared" si="54"/>
        <v>77</v>
      </c>
      <c r="O138" s="24">
        <f t="shared" si="55"/>
        <v>60</v>
      </c>
      <c r="P138" s="24">
        <f t="shared" si="56"/>
        <v>28</v>
      </c>
      <c r="Q138" s="122">
        <f t="shared" si="59"/>
        <v>0.14000000000000001</v>
      </c>
      <c r="R138" s="122">
        <f t="shared" si="60"/>
        <v>0.15</v>
      </c>
      <c r="S138" s="122">
        <f t="shared" si="61"/>
        <v>4.6666666666666669E-2</v>
      </c>
      <c r="T138" s="23" t="str">
        <f t="shared" si="43"/>
        <v>风</v>
      </c>
      <c r="U138" s="24">
        <f t="shared" si="57"/>
        <v>29</v>
      </c>
      <c r="V138" s="24">
        <f t="shared" si="64"/>
        <v>29</v>
      </c>
      <c r="W138" s="24">
        <f t="shared" si="64"/>
        <v>18</v>
      </c>
      <c r="X138" s="24">
        <f t="shared" si="64"/>
        <v>26</v>
      </c>
      <c r="Y138" s="24">
        <f t="shared" si="64"/>
        <v>26</v>
      </c>
      <c r="Z138" s="24">
        <f t="shared" si="64"/>
        <v>26</v>
      </c>
      <c r="AA138" s="24">
        <f t="shared" si="64"/>
        <v>74</v>
      </c>
      <c r="AB138" s="123">
        <f t="shared" si="62"/>
        <v>0.26533333333333337</v>
      </c>
      <c r="AC138" s="22">
        <f t="shared" si="63"/>
        <v>626.60199999999998</v>
      </c>
    </row>
    <row r="139" spans="2:29" x14ac:dyDescent="0.15">
      <c r="B139" s="24">
        <v>137</v>
      </c>
      <c r="C139" s="24" t="str">
        <f t="shared" si="58"/>
        <v>武器137</v>
      </c>
      <c r="D139" s="24" t="str">
        <f t="shared" si="45"/>
        <v>a</v>
      </c>
      <c r="E139" s="99" t="s">
        <v>123</v>
      </c>
      <c r="F139" s="100" t="s">
        <v>1782</v>
      </c>
      <c r="G139" s="23" t="s">
        <v>1788</v>
      </c>
      <c r="H139" s="24">
        <f t="shared" si="41"/>
        <v>1</v>
      </c>
      <c r="I139" s="24">
        <f t="shared" si="49"/>
        <v>9</v>
      </c>
      <c r="J139" s="24">
        <f t="shared" si="50"/>
        <v>5</v>
      </c>
      <c r="K139" s="24">
        <f t="shared" si="51"/>
        <v>4</v>
      </c>
      <c r="L139" s="24">
        <f t="shared" si="52"/>
        <v>2</v>
      </c>
      <c r="M139" s="24">
        <f t="shared" si="53"/>
        <v>3</v>
      </c>
      <c r="N139" s="24">
        <f t="shared" si="54"/>
        <v>7</v>
      </c>
      <c r="O139" s="24">
        <f t="shared" si="55"/>
        <v>6</v>
      </c>
      <c r="P139" s="24">
        <f t="shared" si="56"/>
        <v>3</v>
      </c>
      <c r="Q139" s="122">
        <f t="shared" si="59"/>
        <v>1.4999999999999999E-2</v>
      </c>
      <c r="R139" s="122">
        <f t="shared" si="60"/>
        <v>1.4999999999999999E-2</v>
      </c>
      <c r="S139" s="122">
        <f t="shared" si="61"/>
        <v>5.0000000000000001E-3</v>
      </c>
      <c r="T139" s="23" t="str">
        <f t="shared" si="43"/>
        <v>风</v>
      </c>
      <c r="U139" s="24">
        <f t="shared" si="57"/>
        <v>3</v>
      </c>
      <c r="V139" s="24">
        <f t="shared" si="64"/>
        <v>3</v>
      </c>
      <c r="W139" s="24">
        <f t="shared" si="64"/>
        <v>2</v>
      </c>
      <c r="X139" s="24">
        <f t="shared" si="64"/>
        <v>2</v>
      </c>
      <c r="Y139" s="24">
        <f t="shared" si="64"/>
        <v>2</v>
      </c>
      <c r="Z139" s="24">
        <f t="shared" si="64"/>
        <v>2</v>
      </c>
      <c r="AA139" s="24">
        <f t="shared" si="64"/>
        <v>7</v>
      </c>
      <c r="AB139" s="123">
        <f t="shared" si="62"/>
        <v>0.08</v>
      </c>
      <c r="AC139" s="22">
        <f t="shared" si="63"/>
        <v>60.115000000000002</v>
      </c>
    </row>
    <row r="140" spans="2:29" x14ac:dyDescent="0.15">
      <c r="B140" s="24">
        <v>138</v>
      </c>
      <c r="C140" s="24" t="str">
        <f t="shared" si="58"/>
        <v>武器138</v>
      </c>
      <c r="D140" s="24" t="str">
        <f t="shared" si="45"/>
        <v>a</v>
      </c>
      <c r="E140" s="99" t="s">
        <v>123</v>
      </c>
      <c r="F140" s="100" t="s">
        <v>1782</v>
      </c>
      <c r="G140" s="23" t="s">
        <v>1788</v>
      </c>
      <c r="H140" s="24">
        <f t="shared" ref="H140:H203" si="65">H132</f>
        <v>2</v>
      </c>
      <c r="I140" s="24">
        <f t="shared" si="49"/>
        <v>18</v>
      </c>
      <c r="J140" s="24">
        <f t="shared" si="50"/>
        <v>10</v>
      </c>
      <c r="K140" s="24">
        <f t="shared" si="51"/>
        <v>8</v>
      </c>
      <c r="L140" s="24">
        <f t="shared" si="52"/>
        <v>5</v>
      </c>
      <c r="M140" s="24">
        <f t="shared" si="53"/>
        <v>6</v>
      </c>
      <c r="N140" s="24">
        <f t="shared" si="54"/>
        <v>14</v>
      </c>
      <c r="O140" s="24">
        <f t="shared" si="55"/>
        <v>11</v>
      </c>
      <c r="P140" s="24">
        <f t="shared" si="56"/>
        <v>5</v>
      </c>
      <c r="Q140" s="122">
        <f t="shared" si="59"/>
        <v>2.5000000000000001E-2</v>
      </c>
      <c r="R140" s="122">
        <f t="shared" si="60"/>
        <v>2.75E-2</v>
      </c>
      <c r="S140" s="122">
        <f t="shared" si="61"/>
        <v>8.3333333333333332E-3</v>
      </c>
      <c r="T140" s="23" t="str">
        <f t="shared" si="43"/>
        <v>风</v>
      </c>
      <c r="U140" s="24">
        <f t="shared" si="57"/>
        <v>6</v>
      </c>
      <c r="V140" s="24">
        <f t="shared" si="64"/>
        <v>6</v>
      </c>
      <c r="W140" s="24">
        <f t="shared" si="64"/>
        <v>3</v>
      </c>
      <c r="X140" s="24">
        <f t="shared" si="64"/>
        <v>5</v>
      </c>
      <c r="Y140" s="24">
        <f t="shared" si="64"/>
        <v>5</v>
      </c>
      <c r="Z140" s="24">
        <f t="shared" si="64"/>
        <v>5</v>
      </c>
      <c r="AA140" s="24">
        <f t="shared" si="64"/>
        <v>14</v>
      </c>
      <c r="AB140" s="123">
        <f t="shared" si="62"/>
        <v>0.08</v>
      </c>
      <c r="AC140" s="22">
        <f t="shared" si="63"/>
        <v>121.14083333333335</v>
      </c>
    </row>
    <row r="141" spans="2:29" x14ac:dyDescent="0.15">
      <c r="B141" s="24">
        <v>139</v>
      </c>
      <c r="C141" s="24" t="str">
        <f t="shared" si="58"/>
        <v>武器139</v>
      </c>
      <c r="D141" s="24" t="str">
        <f t="shared" si="45"/>
        <v>a</v>
      </c>
      <c r="E141" s="99" t="s">
        <v>123</v>
      </c>
      <c r="F141" s="100" t="s">
        <v>1782</v>
      </c>
      <c r="G141" s="23" t="s">
        <v>1788</v>
      </c>
      <c r="H141" s="24">
        <f t="shared" si="65"/>
        <v>3</v>
      </c>
      <c r="I141" s="24">
        <f t="shared" si="49"/>
        <v>27</v>
      </c>
      <c r="J141" s="24">
        <f t="shared" si="50"/>
        <v>15</v>
      </c>
      <c r="K141" s="24">
        <f t="shared" si="51"/>
        <v>12</v>
      </c>
      <c r="L141" s="24">
        <f t="shared" si="52"/>
        <v>7</v>
      </c>
      <c r="M141" s="24">
        <f t="shared" si="53"/>
        <v>9</v>
      </c>
      <c r="N141" s="24">
        <f t="shared" si="54"/>
        <v>22</v>
      </c>
      <c r="O141" s="24">
        <f t="shared" si="55"/>
        <v>17</v>
      </c>
      <c r="P141" s="24">
        <f t="shared" si="56"/>
        <v>8</v>
      </c>
      <c r="Q141" s="122">
        <f t="shared" si="59"/>
        <v>0.04</v>
      </c>
      <c r="R141" s="122">
        <f t="shared" si="60"/>
        <v>4.2500000000000003E-2</v>
      </c>
      <c r="S141" s="122">
        <f t="shared" si="61"/>
        <v>1.3333333333333332E-2</v>
      </c>
      <c r="T141" s="23" t="str">
        <f t="shared" si="43"/>
        <v>风</v>
      </c>
      <c r="U141" s="24">
        <f t="shared" si="57"/>
        <v>8</v>
      </c>
      <c r="V141" s="24">
        <f t="shared" si="64"/>
        <v>8</v>
      </c>
      <c r="W141" s="24">
        <f t="shared" si="64"/>
        <v>5</v>
      </c>
      <c r="X141" s="24">
        <f t="shared" si="64"/>
        <v>7</v>
      </c>
      <c r="Y141" s="24">
        <f t="shared" si="64"/>
        <v>7</v>
      </c>
      <c r="Z141" s="24">
        <f t="shared" si="64"/>
        <v>7</v>
      </c>
      <c r="AA141" s="24">
        <f t="shared" si="64"/>
        <v>21</v>
      </c>
      <c r="AB141" s="123">
        <f t="shared" si="62"/>
        <v>0.08</v>
      </c>
      <c r="AC141" s="22">
        <f t="shared" si="63"/>
        <v>180.17583333333337</v>
      </c>
    </row>
    <row r="142" spans="2:29" x14ac:dyDescent="0.15">
      <c r="B142" s="24">
        <v>140</v>
      </c>
      <c r="C142" s="24" t="str">
        <f t="shared" si="58"/>
        <v>武器140</v>
      </c>
      <c r="D142" s="24" t="str">
        <f t="shared" si="45"/>
        <v>a</v>
      </c>
      <c r="E142" s="99" t="s">
        <v>123</v>
      </c>
      <c r="F142" s="100" t="s">
        <v>1782</v>
      </c>
      <c r="G142" s="23" t="s">
        <v>1788</v>
      </c>
      <c r="H142" s="24">
        <f t="shared" si="65"/>
        <v>4</v>
      </c>
      <c r="I142" s="24">
        <f t="shared" si="49"/>
        <v>36</v>
      </c>
      <c r="J142" s="24">
        <f t="shared" si="50"/>
        <v>20</v>
      </c>
      <c r="K142" s="24">
        <f t="shared" si="51"/>
        <v>15</v>
      </c>
      <c r="L142" s="24">
        <f t="shared" si="52"/>
        <v>9</v>
      </c>
      <c r="M142" s="24">
        <f t="shared" si="53"/>
        <v>12</v>
      </c>
      <c r="N142" s="24">
        <f t="shared" si="54"/>
        <v>29</v>
      </c>
      <c r="O142" s="24">
        <f t="shared" si="55"/>
        <v>22</v>
      </c>
      <c r="P142" s="24">
        <f t="shared" si="56"/>
        <v>11</v>
      </c>
      <c r="Q142" s="122">
        <f t="shared" si="59"/>
        <v>5.5E-2</v>
      </c>
      <c r="R142" s="122">
        <f t="shared" si="60"/>
        <v>5.5E-2</v>
      </c>
      <c r="S142" s="122">
        <f t="shared" si="61"/>
        <v>1.8333333333333333E-2</v>
      </c>
      <c r="T142" s="23" t="str">
        <f t="shared" si="43"/>
        <v>风</v>
      </c>
      <c r="U142" s="24">
        <f t="shared" si="57"/>
        <v>11</v>
      </c>
      <c r="V142" s="24">
        <f t="shared" si="64"/>
        <v>11</v>
      </c>
      <c r="W142" s="24">
        <f t="shared" si="64"/>
        <v>7</v>
      </c>
      <c r="X142" s="24">
        <f t="shared" si="64"/>
        <v>10</v>
      </c>
      <c r="Y142" s="24">
        <f t="shared" si="64"/>
        <v>10</v>
      </c>
      <c r="Z142" s="24">
        <f t="shared" si="64"/>
        <v>10</v>
      </c>
      <c r="AA142" s="24">
        <f t="shared" si="64"/>
        <v>28</v>
      </c>
      <c r="AB142" s="123">
        <f t="shared" si="62"/>
        <v>0.10266666666666667</v>
      </c>
      <c r="AC142" s="22">
        <f t="shared" si="63"/>
        <v>241.23100000000002</v>
      </c>
    </row>
    <row r="143" spans="2:29" x14ac:dyDescent="0.15">
      <c r="B143" s="24">
        <v>141</v>
      </c>
      <c r="C143" s="24" t="str">
        <f t="shared" si="58"/>
        <v>武器141</v>
      </c>
      <c r="D143" s="24" t="str">
        <f t="shared" si="45"/>
        <v>a</v>
      </c>
      <c r="E143" s="99" t="s">
        <v>123</v>
      </c>
      <c r="F143" s="100" t="s">
        <v>1782</v>
      </c>
      <c r="G143" s="23" t="s">
        <v>1788</v>
      </c>
      <c r="H143" s="24">
        <f t="shared" si="65"/>
        <v>5</v>
      </c>
      <c r="I143" s="24">
        <f t="shared" si="49"/>
        <v>45</v>
      </c>
      <c r="J143" s="24">
        <f t="shared" si="50"/>
        <v>25</v>
      </c>
      <c r="K143" s="24">
        <f t="shared" si="51"/>
        <v>19</v>
      </c>
      <c r="L143" s="24">
        <f t="shared" si="52"/>
        <v>12</v>
      </c>
      <c r="M143" s="24">
        <f t="shared" si="53"/>
        <v>14</v>
      </c>
      <c r="N143" s="24">
        <f t="shared" si="54"/>
        <v>36</v>
      </c>
      <c r="O143" s="24">
        <f t="shared" si="55"/>
        <v>28</v>
      </c>
      <c r="P143" s="24">
        <f t="shared" si="56"/>
        <v>13</v>
      </c>
      <c r="Q143" s="122">
        <f t="shared" si="59"/>
        <v>6.5000000000000002E-2</v>
      </c>
      <c r="R143" s="122">
        <f t="shared" si="60"/>
        <v>7.0000000000000007E-2</v>
      </c>
      <c r="S143" s="122">
        <f t="shared" si="61"/>
        <v>2.1666666666666664E-2</v>
      </c>
      <c r="T143" s="23" t="str">
        <f t="shared" si="43"/>
        <v>风</v>
      </c>
      <c r="U143" s="24">
        <f t="shared" si="57"/>
        <v>14</v>
      </c>
      <c r="V143" s="24">
        <f t="shared" ref="V143:AA152" si="66">ROUND(VLOOKUP($F143,professionGrow,MATCH(V$2,professionGrowPName,0),FALSE)*(1+VLOOKUP($G143,professionGrowP,MATCH(V$2,professionGrowPName,0),FALSE))*$H143*10*VLOOKUP($D143,eq_qulity,5,FALSE),0)</f>
        <v>14</v>
      </c>
      <c r="W143" s="24">
        <f t="shared" si="66"/>
        <v>8</v>
      </c>
      <c r="X143" s="24">
        <f t="shared" si="66"/>
        <v>12</v>
      </c>
      <c r="Y143" s="24">
        <f t="shared" si="66"/>
        <v>12</v>
      </c>
      <c r="Z143" s="24">
        <f t="shared" si="66"/>
        <v>12</v>
      </c>
      <c r="AA143" s="24">
        <f t="shared" si="66"/>
        <v>35</v>
      </c>
      <c r="AB143" s="123">
        <f t="shared" si="62"/>
        <v>0.128</v>
      </c>
      <c r="AC143" s="22">
        <f t="shared" si="63"/>
        <v>299.28466666666662</v>
      </c>
    </row>
    <row r="144" spans="2:29" x14ac:dyDescent="0.15">
      <c r="B144" s="24">
        <v>142</v>
      </c>
      <c r="C144" s="24" t="str">
        <f t="shared" si="58"/>
        <v>武器142</v>
      </c>
      <c r="D144" s="24" t="str">
        <f t="shared" si="45"/>
        <v>a</v>
      </c>
      <c r="E144" s="99" t="s">
        <v>123</v>
      </c>
      <c r="F144" s="100" t="s">
        <v>1782</v>
      </c>
      <c r="G144" s="23" t="s">
        <v>1788</v>
      </c>
      <c r="H144" s="24">
        <f t="shared" si="65"/>
        <v>6</v>
      </c>
      <c r="I144" s="24">
        <f t="shared" si="49"/>
        <v>54</v>
      </c>
      <c r="J144" s="24">
        <f t="shared" si="50"/>
        <v>30</v>
      </c>
      <c r="K144" s="24">
        <f t="shared" si="51"/>
        <v>23</v>
      </c>
      <c r="L144" s="24">
        <f t="shared" si="52"/>
        <v>14</v>
      </c>
      <c r="M144" s="24">
        <f t="shared" si="53"/>
        <v>17</v>
      </c>
      <c r="N144" s="24">
        <f t="shared" si="54"/>
        <v>43</v>
      </c>
      <c r="O144" s="24">
        <f t="shared" si="55"/>
        <v>34</v>
      </c>
      <c r="P144" s="24">
        <f t="shared" si="56"/>
        <v>16</v>
      </c>
      <c r="Q144" s="122">
        <f t="shared" si="59"/>
        <v>0.08</v>
      </c>
      <c r="R144" s="122">
        <f t="shared" si="60"/>
        <v>8.5000000000000006E-2</v>
      </c>
      <c r="S144" s="122">
        <f t="shared" si="61"/>
        <v>2.6666666666666665E-2</v>
      </c>
      <c r="T144" s="23" t="str">
        <f t="shared" si="43"/>
        <v>风</v>
      </c>
      <c r="U144" s="24">
        <f t="shared" si="57"/>
        <v>17</v>
      </c>
      <c r="V144" s="24">
        <f t="shared" si="66"/>
        <v>17</v>
      </c>
      <c r="W144" s="24">
        <f t="shared" si="66"/>
        <v>10</v>
      </c>
      <c r="X144" s="24">
        <f t="shared" si="66"/>
        <v>14</v>
      </c>
      <c r="Y144" s="24">
        <f t="shared" si="66"/>
        <v>14</v>
      </c>
      <c r="Z144" s="24">
        <f t="shared" si="66"/>
        <v>14</v>
      </c>
      <c r="AA144" s="24">
        <f t="shared" si="66"/>
        <v>41</v>
      </c>
      <c r="AB144" s="123">
        <f t="shared" si="62"/>
        <v>0.154</v>
      </c>
      <c r="AC144" s="22">
        <f t="shared" si="63"/>
        <v>358.34566666666672</v>
      </c>
    </row>
    <row r="145" spans="2:29" x14ac:dyDescent="0.15">
      <c r="B145" s="24">
        <v>143</v>
      </c>
      <c r="C145" s="24" t="str">
        <f t="shared" si="58"/>
        <v>武器143</v>
      </c>
      <c r="D145" s="24" t="str">
        <f t="shared" si="45"/>
        <v>a</v>
      </c>
      <c r="E145" s="99" t="s">
        <v>123</v>
      </c>
      <c r="F145" s="100" t="s">
        <v>1782</v>
      </c>
      <c r="G145" s="23" t="s">
        <v>1788</v>
      </c>
      <c r="H145" s="24">
        <f t="shared" si="65"/>
        <v>7</v>
      </c>
      <c r="I145" s="24">
        <f t="shared" si="49"/>
        <v>63</v>
      </c>
      <c r="J145" s="24">
        <f t="shared" si="50"/>
        <v>35</v>
      </c>
      <c r="K145" s="24">
        <f t="shared" si="51"/>
        <v>27</v>
      </c>
      <c r="L145" s="24">
        <f t="shared" si="52"/>
        <v>16</v>
      </c>
      <c r="M145" s="24">
        <f t="shared" si="53"/>
        <v>20</v>
      </c>
      <c r="N145" s="24">
        <f t="shared" si="54"/>
        <v>50</v>
      </c>
      <c r="O145" s="24">
        <f t="shared" si="55"/>
        <v>39</v>
      </c>
      <c r="P145" s="24">
        <f t="shared" si="56"/>
        <v>18</v>
      </c>
      <c r="Q145" s="122">
        <f t="shared" si="59"/>
        <v>0.09</v>
      </c>
      <c r="R145" s="122">
        <f t="shared" si="60"/>
        <v>9.7500000000000003E-2</v>
      </c>
      <c r="S145" s="122">
        <f t="shared" si="61"/>
        <v>0.03</v>
      </c>
      <c r="T145" s="23" t="str">
        <f t="shared" si="43"/>
        <v>风</v>
      </c>
      <c r="U145" s="24">
        <f t="shared" si="57"/>
        <v>19</v>
      </c>
      <c r="V145" s="24">
        <f t="shared" si="66"/>
        <v>19</v>
      </c>
      <c r="W145" s="24">
        <f t="shared" si="66"/>
        <v>12</v>
      </c>
      <c r="X145" s="24">
        <f t="shared" si="66"/>
        <v>17</v>
      </c>
      <c r="Y145" s="24">
        <f t="shared" si="66"/>
        <v>17</v>
      </c>
      <c r="Z145" s="24">
        <f t="shared" si="66"/>
        <v>17</v>
      </c>
      <c r="AA145" s="24">
        <f t="shared" si="66"/>
        <v>48</v>
      </c>
      <c r="AB145" s="123">
        <f t="shared" si="62"/>
        <v>0.17866666666666667</v>
      </c>
      <c r="AC145" s="22">
        <f t="shared" si="63"/>
        <v>417.39616666666666</v>
      </c>
    </row>
    <row r="146" spans="2:29" x14ac:dyDescent="0.15">
      <c r="B146" s="24">
        <v>144</v>
      </c>
      <c r="C146" s="24" t="str">
        <f t="shared" si="58"/>
        <v>武器144</v>
      </c>
      <c r="D146" s="24" t="str">
        <f t="shared" si="45"/>
        <v>a</v>
      </c>
      <c r="E146" s="99" t="s">
        <v>123</v>
      </c>
      <c r="F146" s="100" t="s">
        <v>1782</v>
      </c>
      <c r="G146" s="23" t="s">
        <v>1788</v>
      </c>
      <c r="H146" s="24">
        <f t="shared" si="65"/>
        <v>8</v>
      </c>
      <c r="I146" s="24">
        <f t="shared" si="49"/>
        <v>72</v>
      </c>
      <c r="J146" s="24">
        <f t="shared" si="50"/>
        <v>40</v>
      </c>
      <c r="K146" s="24">
        <f t="shared" si="51"/>
        <v>31</v>
      </c>
      <c r="L146" s="24">
        <f t="shared" si="52"/>
        <v>19</v>
      </c>
      <c r="M146" s="24">
        <f t="shared" si="53"/>
        <v>23</v>
      </c>
      <c r="N146" s="24">
        <f t="shared" si="54"/>
        <v>58</v>
      </c>
      <c r="O146" s="24">
        <f t="shared" si="55"/>
        <v>45</v>
      </c>
      <c r="P146" s="24">
        <f t="shared" si="56"/>
        <v>21</v>
      </c>
      <c r="Q146" s="122">
        <f t="shared" si="59"/>
        <v>0.105</v>
      </c>
      <c r="R146" s="122">
        <f t="shared" si="60"/>
        <v>0.1125</v>
      </c>
      <c r="S146" s="122">
        <f t="shared" si="61"/>
        <v>3.5000000000000003E-2</v>
      </c>
      <c r="T146" s="23" t="str">
        <f t="shared" si="43"/>
        <v>风</v>
      </c>
      <c r="U146" s="24">
        <f t="shared" si="57"/>
        <v>22</v>
      </c>
      <c r="V146" s="24">
        <f t="shared" si="66"/>
        <v>22</v>
      </c>
      <c r="W146" s="24">
        <f t="shared" si="66"/>
        <v>13</v>
      </c>
      <c r="X146" s="24">
        <f t="shared" si="66"/>
        <v>19</v>
      </c>
      <c r="Y146" s="24">
        <f t="shared" si="66"/>
        <v>19</v>
      </c>
      <c r="Z146" s="24">
        <f t="shared" si="66"/>
        <v>19</v>
      </c>
      <c r="AA146" s="24">
        <f t="shared" si="66"/>
        <v>55</v>
      </c>
      <c r="AB146" s="123">
        <f t="shared" si="62"/>
        <v>0.20600000000000002</v>
      </c>
      <c r="AC146" s="22">
        <f t="shared" si="63"/>
        <v>478.45850000000007</v>
      </c>
    </row>
    <row r="147" spans="2:29" x14ac:dyDescent="0.15">
      <c r="B147" s="24">
        <v>145</v>
      </c>
      <c r="C147" s="24" t="str">
        <f t="shared" si="58"/>
        <v>武器145</v>
      </c>
      <c r="D147" s="24" t="str">
        <f t="shared" si="45"/>
        <v>b</v>
      </c>
      <c r="E147" s="99" t="s">
        <v>123</v>
      </c>
      <c r="F147" s="100" t="s">
        <v>1782</v>
      </c>
      <c r="G147" s="23" t="s">
        <v>1788</v>
      </c>
      <c r="H147" s="24">
        <f t="shared" si="65"/>
        <v>1</v>
      </c>
      <c r="I147" s="24">
        <f t="shared" si="49"/>
        <v>10</v>
      </c>
      <c r="J147" s="24">
        <f t="shared" si="50"/>
        <v>2</v>
      </c>
      <c r="K147" s="24">
        <f t="shared" si="51"/>
        <v>2</v>
      </c>
      <c r="L147" s="24">
        <f t="shared" si="52"/>
        <v>1</v>
      </c>
      <c r="M147" s="24">
        <f t="shared" si="53"/>
        <v>1</v>
      </c>
      <c r="N147" s="24">
        <f t="shared" si="54"/>
        <v>3</v>
      </c>
      <c r="O147" s="24">
        <f t="shared" si="55"/>
        <v>2</v>
      </c>
      <c r="P147" s="24">
        <f t="shared" si="56"/>
        <v>1</v>
      </c>
      <c r="Q147" s="122">
        <f t="shared" si="59"/>
        <v>5.0000000000000001E-3</v>
      </c>
      <c r="R147" s="122">
        <f t="shared" si="60"/>
        <v>5.0000000000000001E-3</v>
      </c>
      <c r="S147" s="122">
        <f t="shared" si="61"/>
        <v>1.6666666666666666E-3</v>
      </c>
      <c r="T147" s="23" t="str">
        <f t="shared" si="43"/>
        <v>风</v>
      </c>
      <c r="U147" s="24">
        <f t="shared" si="57"/>
        <v>1</v>
      </c>
      <c r="V147" s="24">
        <f t="shared" si="66"/>
        <v>1</v>
      </c>
      <c r="W147" s="24">
        <f t="shared" si="66"/>
        <v>1</v>
      </c>
      <c r="X147" s="24">
        <f t="shared" si="66"/>
        <v>1</v>
      </c>
      <c r="Y147" s="24">
        <f t="shared" si="66"/>
        <v>1</v>
      </c>
      <c r="Z147" s="24">
        <f t="shared" si="66"/>
        <v>1</v>
      </c>
      <c r="AA147" s="24">
        <f t="shared" si="66"/>
        <v>3</v>
      </c>
      <c r="AB147" s="123">
        <f t="shared" si="62"/>
        <v>0.08</v>
      </c>
      <c r="AC147" s="22">
        <f t="shared" si="63"/>
        <v>31.091666666666661</v>
      </c>
    </row>
    <row r="148" spans="2:29" x14ac:dyDescent="0.15">
      <c r="B148" s="24">
        <v>146</v>
      </c>
      <c r="C148" s="24" t="str">
        <f t="shared" si="58"/>
        <v>武器146</v>
      </c>
      <c r="D148" s="24" t="str">
        <f t="shared" si="45"/>
        <v>b</v>
      </c>
      <c r="E148" s="99" t="s">
        <v>123</v>
      </c>
      <c r="F148" s="100" t="s">
        <v>1782</v>
      </c>
      <c r="G148" s="23" t="s">
        <v>1788</v>
      </c>
      <c r="H148" s="24">
        <f t="shared" si="65"/>
        <v>2</v>
      </c>
      <c r="I148" s="24">
        <f t="shared" si="49"/>
        <v>20</v>
      </c>
      <c r="J148" s="24">
        <f t="shared" si="50"/>
        <v>4</v>
      </c>
      <c r="K148" s="24">
        <f t="shared" si="51"/>
        <v>3</v>
      </c>
      <c r="L148" s="24">
        <f t="shared" si="52"/>
        <v>2</v>
      </c>
      <c r="M148" s="24">
        <f t="shared" si="53"/>
        <v>2</v>
      </c>
      <c r="N148" s="24">
        <f t="shared" si="54"/>
        <v>6</v>
      </c>
      <c r="O148" s="24">
        <f t="shared" si="55"/>
        <v>5</v>
      </c>
      <c r="P148" s="24">
        <f t="shared" si="56"/>
        <v>2</v>
      </c>
      <c r="Q148" s="122">
        <f t="shared" si="59"/>
        <v>0.01</v>
      </c>
      <c r="R148" s="122">
        <f t="shared" si="60"/>
        <v>1.2500000000000001E-2</v>
      </c>
      <c r="S148" s="122">
        <f t="shared" si="61"/>
        <v>3.3333333333333331E-3</v>
      </c>
      <c r="T148" s="23" t="str">
        <f t="shared" si="43"/>
        <v>风</v>
      </c>
      <c r="U148" s="24">
        <f t="shared" si="57"/>
        <v>2</v>
      </c>
      <c r="V148" s="24">
        <f t="shared" si="66"/>
        <v>2</v>
      </c>
      <c r="W148" s="24">
        <f t="shared" si="66"/>
        <v>1</v>
      </c>
      <c r="X148" s="24">
        <f t="shared" si="66"/>
        <v>2</v>
      </c>
      <c r="Y148" s="24">
        <f t="shared" si="66"/>
        <v>2</v>
      </c>
      <c r="Z148" s="24">
        <f t="shared" si="66"/>
        <v>2</v>
      </c>
      <c r="AA148" s="24">
        <f t="shared" si="66"/>
        <v>6</v>
      </c>
      <c r="AB148" s="123">
        <f t="shared" si="62"/>
        <v>0.08</v>
      </c>
      <c r="AC148" s="22">
        <f t="shared" si="63"/>
        <v>61.105833333333329</v>
      </c>
    </row>
    <row r="149" spans="2:29" x14ac:dyDescent="0.15">
      <c r="B149" s="24">
        <v>147</v>
      </c>
      <c r="C149" s="24" t="str">
        <f t="shared" si="58"/>
        <v>武器147</v>
      </c>
      <c r="D149" s="24" t="str">
        <f t="shared" si="45"/>
        <v>b</v>
      </c>
      <c r="E149" s="99" t="s">
        <v>123</v>
      </c>
      <c r="F149" s="100" t="s">
        <v>1782</v>
      </c>
      <c r="G149" s="23" t="s">
        <v>1788</v>
      </c>
      <c r="H149" s="24">
        <f t="shared" si="65"/>
        <v>3</v>
      </c>
      <c r="I149" s="24">
        <f t="shared" si="49"/>
        <v>29</v>
      </c>
      <c r="J149" s="24">
        <f t="shared" si="50"/>
        <v>6</v>
      </c>
      <c r="K149" s="24">
        <f t="shared" si="51"/>
        <v>5</v>
      </c>
      <c r="L149" s="24">
        <f t="shared" si="52"/>
        <v>3</v>
      </c>
      <c r="M149" s="24">
        <f t="shared" si="53"/>
        <v>4</v>
      </c>
      <c r="N149" s="24">
        <f t="shared" si="54"/>
        <v>9</v>
      </c>
      <c r="O149" s="24">
        <f t="shared" si="55"/>
        <v>7</v>
      </c>
      <c r="P149" s="24">
        <f t="shared" si="56"/>
        <v>3</v>
      </c>
      <c r="Q149" s="122">
        <f t="shared" si="59"/>
        <v>1.4999999999999999E-2</v>
      </c>
      <c r="R149" s="122">
        <f t="shared" si="60"/>
        <v>1.7500000000000002E-2</v>
      </c>
      <c r="S149" s="122">
        <f t="shared" si="61"/>
        <v>5.0000000000000001E-3</v>
      </c>
      <c r="T149" s="23" t="str">
        <f t="shared" ref="T149:T212" si="67">VLOOKUP(G149,professionNature,2,FALSE)</f>
        <v>风</v>
      </c>
      <c r="U149" s="24">
        <f t="shared" si="57"/>
        <v>3</v>
      </c>
      <c r="V149" s="24">
        <f t="shared" si="66"/>
        <v>3</v>
      </c>
      <c r="W149" s="24">
        <f t="shared" si="66"/>
        <v>2</v>
      </c>
      <c r="X149" s="24">
        <f t="shared" si="66"/>
        <v>3</v>
      </c>
      <c r="Y149" s="24">
        <f t="shared" si="66"/>
        <v>3</v>
      </c>
      <c r="Z149" s="24">
        <f t="shared" si="66"/>
        <v>3</v>
      </c>
      <c r="AA149" s="24">
        <f t="shared" si="66"/>
        <v>9</v>
      </c>
      <c r="AB149" s="123">
        <f t="shared" si="62"/>
        <v>0.08</v>
      </c>
      <c r="AC149" s="22">
        <f t="shared" si="63"/>
        <v>92.117499999999993</v>
      </c>
    </row>
    <row r="150" spans="2:29" x14ac:dyDescent="0.15">
      <c r="B150" s="24">
        <v>148</v>
      </c>
      <c r="C150" s="24" t="str">
        <f t="shared" si="58"/>
        <v>武器148</v>
      </c>
      <c r="D150" s="24" t="str">
        <f t="shared" si="45"/>
        <v>b</v>
      </c>
      <c r="E150" s="99" t="s">
        <v>123</v>
      </c>
      <c r="F150" s="100" t="s">
        <v>1782</v>
      </c>
      <c r="G150" s="23" t="s">
        <v>1788</v>
      </c>
      <c r="H150" s="24">
        <f t="shared" si="65"/>
        <v>4</v>
      </c>
      <c r="I150" s="24">
        <f t="shared" si="49"/>
        <v>39</v>
      </c>
      <c r="J150" s="24">
        <f t="shared" si="50"/>
        <v>8</v>
      </c>
      <c r="K150" s="24">
        <f t="shared" si="51"/>
        <v>6</v>
      </c>
      <c r="L150" s="24">
        <f t="shared" si="52"/>
        <v>4</v>
      </c>
      <c r="M150" s="24">
        <f t="shared" si="53"/>
        <v>5</v>
      </c>
      <c r="N150" s="24">
        <f t="shared" si="54"/>
        <v>12</v>
      </c>
      <c r="O150" s="24">
        <f t="shared" si="55"/>
        <v>9</v>
      </c>
      <c r="P150" s="24">
        <f t="shared" si="56"/>
        <v>4</v>
      </c>
      <c r="Q150" s="122">
        <f t="shared" si="59"/>
        <v>0.02</v>
      </c>
      <c r="R150" s="122">
        <f t="shared" si="60"/>
        <v>2.2499999999999999E-2</v>
      </c>
      <c r="S150" s="122">
        <f t="shared" si="61"/>
        <v>6.6666666666666662E-3</v>
      </c>
      <c r="T150" s="23" t="str">
        <f t="shared" si="67"/>
        <v>风</v>
      </c>
      <c r="U150" s="24">
        <f t="shared" si="57"/>
        <v>5</v>
      </c>
      <c r="V150" s="24">
        <f t="shared" si="66"/>
        <v>5</v>
      </c>
      <c r="W150" s="24">
        <f t="shared" si="66"/>
        <v>3</v>
      </c>
      <c r="X150" s="24">
        <f t="shared" si="66"/>
        <v>4</v>
      </c>
      <c r="Y150" s="24">
        <f t="shared" si="66"/>
        <v>4</v>
      </c>
      <c r="Z150" s="24">
        <f t="shared" si="66"/>
        <v>4</v>
      </c>
      <c r="AA150" s="24">
        <f t="shared" si="66"/>
        <v>12</v>
      </c>
      <c r="AB150" s="123">
        <f t="shared" si="62"/>
        <v>0.08</v>
      </c>
      <c r="AC150" s="22">
        <f t="shared" si="63"/>
        <v>124.12916666666665</v>
      </c>
    </row>
    <row r="151" spans="2:29" x14ac:dyDescent="0.15">
      <c r="B151" s="24">
        <v>149</v>
      </c>
      <c r="C151" s="24" t="str">
        <f t="shared" si="58"/>
        <v>武器149</v>
      </c>
      <c r="D151" s="24" t="str">
        <f t="shared" si="45"/>
        <v>b</v>
      </c>
      <c r="E151" s="99" t="s">
        <v>123</v>
      </c>
      <c r="F151" s="100" t="s">
        <v>1782</v>
      </c>
      <c r="G151" s="23" t="s">
        <v>1788</v>
      </c>
      <c r="H151" s="24">
        <f t="shared" si="65"/>
        <v>5</v>
      </c>
      <c r="I151" s="24">
        <f t="shared" si="49"/>
        <v>49</v>
      </c>
      <c r="J151" s="24">
        <f t="shared" si="50"/>
        <v>11</v>
      </c>
      <c r="K151" s="24">
        <f t="shared" si="51"/>
        <v>8</v>
      </c>
      <c r="L151" s="24">
        <f t="shared" si="52"/>
        <v>5</v>
      </c>
      <c r="M151" s="24">
        <f t="shared" si="53"/>
        <v>6</v>
      </c>
      <c r="N151" s="24">
        <f t="shared" si="54"/>
        <v>15</v>
      </c>
      <c r="O151" s="24">
        <f t="shared" si="55"/>
        <v>12</v>
      </c>
      <c r="P151" s="24">
        <f t="shared" si="56"/>
        <v>6</v>
      </c>
      <c r="Q151" s="122">
        <f t="shared" si="59"/>
        <v>0.03</v>
      </c>
      <c r="R151" s="122">
        <f t="shared" si="60"/>
        <v>0.03</v>
      </c>
      <c r="S151" s="122">
        <f t="shared" si="61"/>
        <v>0.01</v>
      </c>
      <c r="T151" s="23" t="str">
        <f t="shared" si="67"/>
        <v>风</v>
      </c>
      <c r="U151" s="24">
        <f t="shared" si="57"/>
        <v>6</v>
      </c>
      <c r="V151" s="24">
        <f t="shared" si="66"/>
        <v>6</v>
      </c>
      <c r="W151" s="24">
        <f t="shared" si="66"/>
        <v>4</v>
      </c>
      <c r="X151" s="24">
        <f t="shared" si="66"/>
        <v>5</v>
      </c>
      <c r="Y151" s="24">
        <f t="shared" si="66"/>
        <v>5</v>
      </c>
      <c r="Z151" s="24">
        <f t="shared" si="66"/>
        <v>5</v>
      </c>
      <c r="AA151" s="24">
        <f t="shared" si="66"/>
        <v>14</v>
      </c>
      <c r="AB151" s="123">
        <f t="shared" si="62"/>
        <v>0.08</v>
      </c>
      <c r="AC151" s="22">
        <f t="shared" si="63"/>
        <v>157.15</v>
      </c>
    </row>
    <row r="152" spans="2:29" x14ac:dyDescent="0.15">
      <c r="B152" s="24">
        <v>150</v>
      </c>
      <c r="C152" s="24" t="str">
        <f t="shared" si="58"/>
        <v>武器150</v>
      </c>
      <c r="D152" s="24" t="str">
        <f t="shared" si="45"/>
        <v>b</v>
      </c>
      <c r="E152" s="99" t="s">
        <v>123</v>
      </c>
      <c r="F152" s="100" t="s">
        <v>1782</v>
      </c>
      <c r="G152" s="23" t="s">
        <v>1788</v>
      </c>
      <c r="H152" s="24">
        <f t="shared" si="65"/>
        <v>6</v>
      </c>
      <c r="I152" s="24">
        <f t="shared" si="49"/>
        <v>59</v>
      </c>
      <c r="J152" s="24">
        <f t="shared" si="50"/>
        <v>13</v>
      </c>
      <c r="K152" s="24">
        <f t="shared" si="51"/>
        <v>10</v>
      </c>
      <c r="L152" s="24">
        <f t="shared" si="52"/>
        <v>6</v>
      </c>
      <c r="M152" s="24">
        <f t="shared" si="53"/>
        <v>7</v>
      </c>
      <c r="N152" s="24">
        <f t="shared" si="54"/>
        <v>18</v>
      </c>
      <c r="O152" s="24">
        <f t="shared" si="55"/>
        <v>14</v>
      </c>
      <c r="P152" s="24">
        <f t="shared" si="56"/>
        <v>7</v>
      </c>
      <c r="Q152" s="122">
        <f t="shared" si="59"/>
        <v>3.5000000000000003E-2</v>
      </c>
      <c r="R152" s="122">
        <f t="shared" si="60"/>
        <v>3.5000000000000003E-2</v>
      </c>
      <c r="S152" s="122">
        <f t="shared" si="61"/>
        <v>1.1666666666666667E-2</v>
      </c>
      <c r="T152" s="23" t="str">
        <f t="shared" si="67"/>
        <v>风</v>
      </c>
      <c r="U152" s="24">
        <f t="shared" si="57"/>
        <v>7</v>
      </c>
      <c r="V152" s="24">
        <f t="shared" si="66"/>
        <v>7</v>
      </c>
      <c r="W152" s="24">
        <f t="shared" si="66"/>
        <v>4</v>
      </c>
      <c r="X152" s="24">
        <f t="shared" si="66"/>
        <v>6</v>
      </c>
      <c r="Y152" s="24">
        <f t="shared" si="66"/>
        <v>6</v>
      </c>
      <c r="Z152" s="24">
        <f t="shared" si="66"/>
        <v>6</v>
      </c>
      <c r="AA152" s="24">
        <f t="shared" si="66"/>
        <v>17</v>
      </c>
      <c r="AB152" s="123">
        <f t="shared" si="62"/>
        <v>8.9333333333333334E-2</v>
      </c>
      <c r="AC152" s="22">
        <f t="shared" si="63"/>
        <v>187.17099999999999</v>
      </c>
    </row>
    <row r="153" spans="2:29" x14ac:dyDescent="0.15">
      <c r="B153" s="24">
        <v>151</v>
      </c>
      <c r="C153" s="24" t="str">
        <f t="shared" si="58"/>
        <v>武器151</v>
      </c>
      <c r="D153" s="24" t="str">
        <f t="shared" si="45"/>
        <v>b</v>
      </c>
      <c r="E153" s="99" t="s">
        <v>123</v>
      </c>
      <c r="F153" s="100" t="s">
        <v>1782</v>
      </c>
      <c r="G153" s="23" t="s">
        <v>1788</v>
      </c>
      <c r="H153" s="24">
        <f t="shared" si="65"/>
        <v>7</v>
      </c>
      <c r="I153" s="24">
        <f t="shared" si="49"/>
        <v>69</v>
      </c>
      <c r="J153" s="24">
        <f t="shared" si="50"/>
        <v>15</v>
      </c>
      <c r="K153" s="24">
        <f t="shared" si="51"/>
        <v>11</v>
      </c>
      <c r="L153" s="24">
        <f t="shared" si="52"/>
        <v>7</v>
      </c>
      <c r="M153" s="24">
        <f t="shared" si="53"/>
        <v>8</v>
      </c>
      <c r="N153" s="24">
        <f t="shared" si="54"/>
        <v>21</v>
      </c>
      <c r="O153" s="24">
        <f t="shared" si="55"/>
        <v>16</v>
      </c>
      <c r="P153" s="24">
        <f t="shared" si="56"/>
        <v>8</v>
      </c>
      <c r="Q153" s="122">
        <f t="shared" si="59"/>
        <v>0.04</v>
      </c>
      <c r="R153" s="122">
        <f t="shared" si="60"/>
        <v>0.04</v>
      </c>
      <c r="S153" s="122">
        <f t="shared" si="61"/>
        <v>1.3333333333333332E-2</v>
      </c>
      <c r="T153" s="23" t="str">
        <f t="shared" si="67"/>
        <v>风</v>
      </c>
      <c r="U153" s="24">
        <f t="shared" si="57"/>
        <v>8</v>
      </c>
      <c r="V153" s="24">
        <f t="shared" ref="V153:AA162" si="68">ROUND(VLOOKUP($F153,professionGrow,MATCH(V$2,professionGrowPName,0),FALSE)*(1+VLOOKUP($G153,professionGrowP,MATCH(V$2,professionGrowPName,0),FALSE))*$H153*10*VLOOKUP($D153,eq_qulity,5,FALSE),0)</f>
        <v>8</v>
      </c>
      <c r="W153" s="24">
        <f t="shared" si="68"/>
        <v>5</v>
      </c>
      <c r="X153" s="24">
        <f t="shared" si="68"/>
        <v>7</v>
      </c>
      <c r="Y153" s="24">
        <f t="shared" si="68"/>
        <v>7</v>
      </c>
      <c r="Z153" s="24">
        <f t="shared" si="68"/>
        <v>7</v>
      </c>
      <c r="AA153" s="24">
        <f t="shared" si="68"/>
        <v>20</v>
      </c>
      <c r="AB153" s="123">
        <f t="shared" si="62"/>
        <v>0.10333333333333333</v>
      </c>
      <c r="AC153" s="22">
        <f t="shared" si="63"/>
        <v>217.19666666666663</v>
      </c>
    </row>
    <row r="154" spans="2:29" x14ac:dyDescent="0.15">
      <c r="B154" s="24">
        <v>152</v>
      </c>
      <c r="C154" s="24" t="str">
        <f t="shared" si="58"/>
        <v>武器152</v>
      </c>
      <c r="D154" s="24" t="str">
        <f t="shared" si="45"/>
        <v>b</v>
      </c>
      <c r="E154" s="99" t="s">
        <v>123</v>
      </c>
      <c r="F154" s="100" t="s">
        <v>1782</v>
      </c>
      <c r="G154" s="23" t="s">
        <v>1788</v>
      </c>
      <c r="H154" s="24">
        <f t="shared" si="65"/>
        <v>8</v>
      </c>
      <c r="I154" s="24">
        <f t="shared" si="49"/>
        <v>78</v>
      </c>
      <c r="J154" s="24">
        <f t="shared" si="50"/>
        <v>17</v>
      </c>
      <c r="K154" s="24">
        <f t="shared" si="51"/>
        <v>13</v>
      </c>
      <c r="L154" s="24">
        <f t="shared" si="52"/>
        <v>8</v>
      </c>
      <c r="M154" s="24">
        <f t="shared" si="53"/>
        <v>10</v>
      </c>
      <c r="N154" s="24">
        <f t="shared" si="54"/>
        <v>24</v>
      </c>
      <c r="O154" s="24">
        <f t="shared" si="55"/>
        <v>19</v>
      </c>
      <c r="P154" s="24">
        <f t="shared" si="56"/>
        <v>9</v>
      </c>
      <c r="Q154" s="122">
        <f t="shared" si="59"/>
        <v>4.4999999999999998E-2</v>
      </c>
      <c r="R154" s="122">
        <f t="shared" si="60"/>
        <v>4.7500000000000001E-2</v>
      </c>
      <c r="S154" s="122">
        <f t="shared" si="61"/>
        <v>1.4999999999999999E-2</v>
      </c>
      <c r="T154" s="23" t="str">
        <f t="shared" si="67"/>
        <v>风</v>
      </c>
      <c r="U154" s="24">
        <f t="shared" si="57"/>
        <v>9</v>
      </c>
      <c r="V154" s="24">
        <f t="shared" si="68"/>
        <v>9</v>
      </c>
      <c r="W154" s="24">
        <f t="shared" si="68"/>
        <v>6</v>
      </c>
      <c r="X154" s="24">
        <f t="shared" si="68"/>
        <v>8</v>
      </c>
      <c r="Y154" s="24">
        <f t="shared" si="68"/>
        <v>8</v>
      </c>
      <c r="Z154" s="24">
        <f t="shared" si="68"/>
        <v>8</v>
      </c>
      <c r="AA154" s="24">
        <f t="shared" si="68"/>
        <v>23</v>
      </c>
      <c r="AB154" s="123">
        <f t="shared" si="62"/>
        <v>0.11866666666666667</v>
      </c>
      <c r="AC154" s="22">
        <f t="shared" si="63"/>
        <v>249.22616666666664</v>
      </c>
    </row>
    <row r="155" spans="2:29" x14ac:dyDescent="0.15">
      <c r="B155" s="24">
        <v>153</v>
      </c>
      <c r="C155" s="24" t="str">
        <f t="shared" si="58"/>
        <v>武器153</v>
      </c>
      <c r="D155" s="24" t="str">
        <f t="shared" si="45"/>
        <v>c</v>
      </c>
      <c r="E155" s="99" t="s">
        <v>123</v>
      </c>
      <c r="F155" s="100" t="s">
        <v>1782</v>
      </c>
      <c r="G155" s="23" t="s">
        <v>1788</v>
      </c>
      <c r="H155" s="24">
        <f t="shared" si="65"/>
        <v>1</v>
      </c>
      <c r="I155" s="24">
        <f t="shared" si="49"/>
        <v>11</v>
      </c>
      <c r="J155" s="24">
        <f t="shared" si="50"/>
        <v>0</v>
      </c>
      <c r="K155" s="24">
        <f t="shared" si="51"/>
        <v>0</v>
      </c>
      <c r="L155" s="24">
        <f t="shared" si="52"/>
        <v>0</v>
      </c>
      <c r="M155" s="24">
        <f t="shared" si="53"/>
        <v>0</v>
      </c>
      <c r="N155" s="24">
        <f t="shared" si="54"/>
        <v>0</v>
      </c>
      <c r="O155" s="24">
        <f t="shared" si="55"/>
        <v>0</v>
      </c>
      <c r="P155" s="24">
        <f t="shared" si="56"/>
        <v>0</v>
      </c>
      <c r="Q155" s="122">
        <f t="shared" si="59"/>
        <v>0</v>
      </c>
      <c r="R155" s="122">
        <f t="shared" si="60"/>
        <v>0</v>
      </c>
      <c r="S155" s="122">
        <f t="shared" si="61"/>
        <v>0</v>
      </c>
      <c r="T155" s="23" t="str">
        <f t="shared" si="67"/>
        <v>风</v>
      </c>
      <c r="U155" s="24">
        <f t="shared" si="57"/>
        <v>0</v>
      </c>
      <c r="V155" s="24">
        <f t="shared" si="68"/>
        <v>0</v>
      </c>
      <c r="W155" s="24">
        <f t="shared" si="68"/>
        <v>0</v>
      </c>
      <c r="X155" s="24">
        <f t="shared" si="68"/>
        <v>0</v>
      </c>
      <c r="Y155" s="24">
        <f t="shared" si="68"/>
        <v>0</v>
      </c>
      <c r="Z155" s="24">
        <f t="shared" si="68"/>
        <v>0</v>
      </c>
      <c r="AA155" s="24">
        <f t="shared" si="68"/>
        <v>0</v>
      </c>
      <c r="AB155" s="123">
        <f t="shared" si="62"/>
        <v>0</v>
      </c>
      <c r="AC155" s="22">
        <f t="shared" si="63"/>
        <v>11</v>
      </c>
    </row>
    <row r="156" spans="2:29" x14ac:dyDescent="0.15">
      <c r="B156" s="24">
        <v>154</v>
      </c>
      <c r="C156" s="24" t="str">
        <f t="shared" si="58"/>
        <v>武器154</v>
      </c>
      <c r="D156" s="24" t="str">
        <f t="shared" si="45"/>
        <v>c</v>
      </c>
      <c r="E156" s="99" t="s">
        <v>123</v>
      </c>
      <c r="F156" s="100" t="s">
        <v>1782</v>
      </c>
      <c r="G156" s="23" t="s">
        <v>1788</v>
      </c>
      <c r="H156" s="24">
        <f t="shared" si="65"/>
        <v>2</v>
      </c>
      <c r="I156" s="24">
        <f t="shared" si="49"/>
        <v>22</v>
      </c>
      <c r="J156" s="24">
        <f t="shared" si="50"/>
        <v>0</v>
      </c>
      <c r="K156" s="24">
        <f t="shared" si="51"/>
        <v>0</v>
      </c>
      <c r="L156" s="24">
        <f t="shared" si="52"/>
        <v>0</v>
      </c>
      <c r="M156" s="24">
        <f t="shared" si="53"/>
        <v>0</v>
      </c>
      <c r="N156" s="24">
        <f t="shared" si="54"/>
        <v>0</v>
      </c>
      <c r="O156" s="24">
        <f t="shared" si="55"/>
        <v>0</v>
      </c>
      <c r="P156" s="24">
        <f t="shared" si="56"/>
        <v>0</v>
      </c>
      <c r="Q156" s="122">
        <f t="shared" si="59"/>
        <v>0</v>
      </c>
      <c r="R156" s="122">
        <f t="shared" si="60"/>
        <v>0</v>
      </c>
      <c r="S156" s="122">
        <f t="shared" si="61"/>
        <v>0</v>
      </c>
      <c r="T156" s="23" t="str">
        <f t="shared" si="67"/>
        <v>风</v>
      </c>
      <c r="U156" s="24">
        <f t="shared" si="57"/>
        <v>0</v>
      </c>
      <c r="V156" s="24">
        <f t="shared" si="68"/>
        <v>0</v>
      </c>
      <c r="W156" s="24">
        <f t="shared" si="68"/>
        <v>0</v>
      </c>
      <c r="X156" s="24">
        <f t="shared" si="68"/>
        <v>0</v>
      </c>
      <c r="Y156" s="24">
        <f t="shared" si="68"/>
        <v>0</v>
      </c>
      <c r="Z156" s="24">
        <f t="shared" si="68"/>
        <v>0</v>
      </c>
      <c r="AA156" s="24">
        <f t="shared" si="68"/>
        <v>0</v>
      </c>
      <c r="AB156" s="123">
        <f t="shared" si="62"/>
        <v>0</v>
      </c>
      <c r="AC156" s="22">
        <f t="shared" si="63"/>
        <v>22</v>
      </c>
    </row>
    <row r="157" spans="2:29" x14ac:dyDescent="0.15">
      <c r="B157" s="24">
        <v>155</v>
      </c>
      <c r="C157" s="24" t="str">
        <f t="shared" si="58"/>
        <v>武器155</v>
      </c>
      <c r="D157" s="24" t="str">
        <f t="shared" si="45"/>
        <v>c</v>
      </c>
      <c r="E157" s="99" t="s">
        <v>123</v>
      </c>
      <c r="F157" s="100" t="s">
        <v>1782</v>
      </c>
      <c r="G157" s="23" t="s">
        <v>1788</v>
      </c>
      <c r="H157" s="24">
        <f t="shared" si="65"/>
        <v>3</v>
      </c>
      <c r="I157" s="24">
        <f t="shared" si="49"/>
        <v>34</v>
      </c>
      <c r="J157" s="24">
        <f t="shared" si="50"/>
        <v>0</v>
      </c>
      <c r="K157" s="24">
        <f t="shared" si="51"/>
        <v>0</v>
      </c>
      <c r="L157" s="24">
        <f t="shared" si="52"/>
        <v>0</v>
      </c>
      <c r="M157" s="24">
        <f t="shared" si="53"/>
        <v>0</v>
      </c>
      <c r="N157" s="24">
        <f t="shared" si="54"/>
        <v>0</v>
      </c>
      <c r="O157" s="24">
        <f t="shared" si="55"/>
        <v>0</v>
      </c>
      <c r="P157" s="24">
        <f t="shared" si="56"/>
        <v>0</v>
      </c>
      <c r="Q157" s="122">
        <f t="shared" si="59"/>
        <v>0</v>
      </c>
      <c r="R157" s="122">
        <f t="shared" si="60"/>
        <v>0</v>
      </c>
      <c r="S157" s="122">
        <f t="shared" si="61"/>
        <v>0</v>
      </c>
      <c r="T157" s="23" t="str">
        <f t="shared" si="67"/>
        <v>风</v>
      </c>
      <c r="U157" s="24">
        <f t="shared" si="57"/>
        <v>0</v>
      </c>
      <c r="V157" s="24">
        <f t="shared" si="68"/>
        <v>0</v>
      </c>
      <c r="W157" s="24">
        <f t="shared" si="68"/>
        <v>0</v>
      </c>
      <c r="X157" s="24">
        <f t="shared" si="68"/>
        <v>0</v>
      </c>
      <c r="Y157" s="24">
        <f t="shared" si="68"/>
        <v>0</v>
      </c>
      <c r="Z157" s="24">
        <f t="shared" si="68"/>
        <v>0</v>
      </c>
      <c r="AA157" s="24">
        <f t="shared" si="68"/>
        <v>0</v>
      </c>
      <c r="AB157" s="123">
        <f t="shared" si="62"/>
        <v>0</v>
      </c>
      <c r="AC157" s="22">
        <f t="shared" si="63"/>
        <v>34</v>
      </c>
    </row>
    <row r="158" spans="2:29" x14ac:dyDescent="0.15">
      <c r="B158" s="24">
        <v>156</v>
      </c>
      <c r="C158" s="24" t="str">
        <f t="shared" si="58"/>
        <v>武器156</v>
      </c>
      <c r="D158" s="24" t="str">
        <f t="shared" si="45"/>
        <v>c</v>
      </c>
      <c r="E158" s="99" t="s">
        <v>123</v>
      </c>
      <c r="F158" s="100" t="s">
        <v>1782</v>
      </c>
      <c r="G158" s="23" t="s">
        <v>1788</v>
      </c>
      <c r="H158" s="24">
        <f t="shared" si="65"/>
        <v>4</v>
      </c>
      <c r="I158" s="24">
        <f t="shared" si="49"/>
        <v>45</v>
      </c>
      <c r="J158" s="24">
        <f t="shared" si="50"/>
        <v>0</v>
      </c>
      <c r="K158" s="24">
        <f t="shared" si="51"/>
        <v>0</v>
      </c>
      <c r="L158" s="24">
        <f t="shared" si="52"/>
        <v>0</v>
      </c>
      <c r="M158" s="24">
        <f t="shared" si="53"/>
        <v>0</v>
      </c>
      <c r="N158" s="24">
        <f t="shared" si="54"/>
        <v>0</v>
      </c>
      <c r="O158" s="24">
        <f t="shared" si="55"/>
        <v>0</v>
      </c>
      <c r="P158" s="24">
        <f t="shared" si="56"/>
        <v>0</v>
      </c>
      <c r="Q158" s="122">
        <f t="shared" si="59"/>
        <v>0</v>
      </c>
      <c r="R158" s="122">
        <f t="shared" si="60"/>
        <v>0</v>
      </c>
      <c r="S158" s="122">
        <f t="shared" si="61"/>
        <v>0</v>
      </c>
      <c r="T158" s="23" t="str">
        <f t="shared" si="67"/>
        <v>风</v>
      </c>
      <c r="U158" s="24">
        <f t="shared" si="57"/>
        <v>0</v>
      </c>
      <c r="V158" s="24">
        <f t="shared" si="68"/>
        <v>0</v>
      </c>
      <c r="W158" s="24">
        <f t="shared" si="68"/>
        <v>0</v>
      </c>
      <c r="X158" s="24">
        <f t="shared" si="68"/>
        <v>0</v>
      </c>
      <c r="Y158" s="24">
        <f t="shared" si="68"/>
        <v>0</v>
      </c>
      <c r="Z158" s="24">
        <f t="shared" si="68"/>
        <v>0</v>
      </c>
      <c r="AA158" s="24">
        <f t="shared" si="68"/>
        <v>0</v>
      </c>
      <c r="AB158" s="123">
        <f t="shared" si="62"/>
        <v>0</v>
      </c>
      <c r="AC158" s="22">
        <f t="shared" si="63"/>
        <v>45</v>
      </c>
    </row>
    <row r="159" spans="2:29" x14ac:dyDescent="0.15">
      <c r="B159" s="24">
        <v>157</v>
      </c>
      <c r="C159" s="24" t="str">
        <f t="shared" si="58"/>
        <v>武器157</v>
      </c>
      <c r="D159" s="24" t="str">
        <f t="shared" si="45"/>
        <v>c</v>
      </c>
      <c r="E159" s="99" t="s">
        <v>123</v>
      </c>
      <c r="F159" s="100" t="s">
        <v>1782</v>
      </c>
      <c r="G159" s="23" t="s">
        <v>1788</v>
      </c>
      <c r="H159" s="24">
        <f t="shared" si="65"/>
        <v>5</v>
      </c>
      <c r="I159" s="24">
        <f t="shared" si="49"/>
        <v>56</v>
      </c>
      <c r="J159" s="24">
        <f t="shared" si="50"/>
        <v>0</v>
      </c>
      <c r="K159" s="24">
        <f t="shared" si="51"/>
        <v>0</v>
      </c>
      <c r="L159" s="24">
        <f t="shared" si="52"/>
        <v>0</v>
      </c>
      <c r="M159" s="24">
        <f t="shared" si="53"/>
        <v>0</v>
      </c>
      <c r="N159" s="24">
        <f t="shared" si="54"/>
        <v>0</v>
      </c>
      <c r="O159" s="24">
        <f t="shared" si="55"/>
        <v>0</v>
      </c>
      <c r="P159" s="24">
        <f t="shared" si="56"/>
        <v>0</v>
      </c>
      <c r="Q159" s="122">
        <f t="shared" si="59"/>
        <v>0</v>
      </c>
      <c r="R159" s="122">
        <f t="shared" si="60"/>
        <v>0</v>
      </c>
      <c r="S159" s="122">
        <f t="shared" si="61"/>
        <v>0</v>
      </c>
      <c r="T159" s="23" t="str">
        <f t="shared" si="67"/>
        <v>风</v>
      </c>
      <c r="U159" s="24">
        <f t="shared" si="57"/>
        <v>0</v>
      </c>
      <c r="V159" s="24">
        <f t="shared" si="68"/>
        <v>0</v>
      </c>
      <c r="W159" s="24">
        <f t="shared" si="68"/>
        <v>0</v>
      </c>
      <c r="X159" s="24">
        <f t="shared" si="68"/>
        <v>0</v>
      </c>
      <c r="Y159" s="24">
        <f t="shared" si="68"/>
        <v>0</v>
      </c>
      <c r="Z159" s="24">
        <f t="shared" si="68"/>
        <v>0</v>
      </c>
      <c r="AA159" s="24">
        <f t="shared" si="68"/>
        <v>0</v>
      </c>
      <c r="AB159" s="123">
        <f t="shared" si="62"/>
        <v>0</v>
      </c>
      <c r="AC159" s="22">
        <f t="shared" si="63"/>
        <v>56</v>
      </c>
    </row>
    <row r="160" spans="2:29" x14ac:dyDescent="0.15">
      <c r="B160" s="24">
        <v>158</v>
      </c>
      <c r="C160" s="24" t="str">
        <f t="shared" si="58"/>
        <v>武器158</v>
      </c>
      <c r="D160" s="24" t="str">
        <f t="shared" si="45"/>
        <v>c</v>
      </c>
      <c r="E160" s="99" t="s">
        <v>123</v>
      </c>
      <c r="F160" s="100" t="s">
        <v>1782</v>
      </c>
      <c r="G160" s="23" t="s">
        <v>1788</v>
      </c>
      <c r="H160" s="24">
        <f t="shared" si="65"/>
        <v>6</v>
      </c>
      <c r="I160" s="24">
        <f t="shared" si="49"/>
        <v>67</v>
      </c>
      <c r="J160" s="24">
        <f t="shared" si="50"/>
        <v>0</v>
      </c>
      <c r="K160" s="24">
        <f t="shared" si="51"/>
        <v>0</v>
      </c>
      <c r="L160" s="24">
        <f t="shared" si="52"/>
        <v>0</v>
      </c>
      <c r="M160" s="24">
        <f t="shared" si="53"/>
        <v>0</v>
      </c>
      <c r="N160" s="24">
        <f t="shared" si="54"/>
        <v>0</v>
      </c>
      <c r="O160" s="24">
        <f t="shared" si="55"/>
        <v>0</v>
      </c>
      <c r="P160" s="24">
        <f t="shared" si="56"/>
        <v>0</v>
      </c>
      <c r="Q160" s="122">
        <f t="shared" si="59"/>
        <v>0</v>
      </c>
      <c r="R160" s="122">
        <f t="shared" si="60"/>
        <v>0</v>
      </c>
      <c r="S160" s="122">
        <f t="shared" si="61"/>
        <v>0</v>
      </c>
      <c r="T160" s="23" t="str">
        <f t="shared" si="67"/>
        <v>风</v>
      </c>
      <c r="U160" s="24">
        <f t="shared" si="57"/>
        <v>0</v>
      </c>
      <c r="V160" s="24">
        <f t="shared" si="68"/>
        <v>0</v>
      </c>
      <c r="W160" s="24">
        <f t="shared" si="68"/>
        <v>0</v>
      </c>
      <c r="X160" s="24">
        <f t="shared" si="68"/>
        <v>0</v>
      </c>
      <c r="Y160" s="24">
        <f t="shared" si="68"/>
        <v>0</v>
      </c>
      <c r="Z160" s="24">
        <f t="shared" si="68"/>
        <v>0</v>
      </c>
      <c r="AA160" s="24">
        <f t="shared" si="68"/>
        <v>0</v>
      </c>
      <c r="AB160" s="123">
        <f t="shared" si="62"/>
        <v>0</v>
      </c>
      <c r="AC160" s="22">
        <f t="shared" si="63"/>
        <v>67</v>
      </c>
    </row>
    <row r="161" spans="2:29" x14ac:dyDescent="0.15">
      <c r="B161" s="24">
        <v>159</v>
      </c>
      <c r="C161" s="24" t="str">
        <f t="shared" si="58"/>
        <v>武器159</v>
      </c>
      <c r="D161" s="24" t="str">
        <f t="shared" si="45"/>
        <v>c</v>
      </c>
      <c r="E161" s="99" t="s">
        <v>123</v>
      </c>
      <c r="F161" s="100" t="s">
        <v>1782</v>
      </c>
      <c r="G161" s="23" t="s">
        <v>1788</v>
      </c>
      <c r="H161" s="24">
        <f t="shared" si="65"/>
        <v>7</v>
      </c>
      <c r="I161" s="24">
        <f t="shared" si="49"/>
        <v>78</v>
      </c>
      <c r="J161" s="24">
        <f t="shared" si="50"/>
        <v>0</v>
      </c>
      <c r="K161" s="24">
        <f t="shared" si="51"/>
        <v>0</v>
      </c>
      <c r="L161" s="24">
        <f t="shared" si="52"/>
        <v>0</v>
      </c>
      <c r="M161" s="24">
        <f t="shared" si="53"/>
        <v>0</v>
      </c>
      <c r="N161" s="24">
        <f t="shared" si="54"/>
        <v>0</v>
      </c>
      <c r="O161" s="24">
        <f t="shared" si="55"/>
        <v>0</v>
      </c>
      <c r="P161" s="24">
        <f t="shared" si="56"/>
        <v>0</v>
      </c>
      <c r="Q161" s="122">
        <f t="shared" si="59"/>
        <v>0</v>
      </c>
      <c r="R161" s="122">
        <f t="shared" si="60"/>
        <v>0</v>
      </c>
      <c r="S161" s="122">
        <f t="shared" si="61"/>
        <v>0</v>
      </c>
      <c r="T161" s="23" t="str">
        <f t="shared" si="67"/>
        <v>风</v>
      </c>
      <c r="U161" s="24">
        <f t="shared" si="57"/>
        <v>0</v>
      </c>
      <c r="V161" s="24">
        <f t="shared" si="68"/>
        <v>0</v>
      </c>
      <c r="W161" s="24">
        <f t="shared" si="68"/>
        <v>0</v>
      </c>
      <c r="X161" s="24">
        <f t="shared" si="68"/>
        <v>0</v>
      </c>
      <c r="Y161" s="24">
        <f t="shared" si="68"/>
        <v>0</v>
      </c>
      <c r="Z161" s="24">
        <f t="shared" si="68"/>
        <v>0</v>
      </c>
      <c r="AA161" s="24">
        <f t="shared" si="68"/>
        <v>0</v>
      </c>
      <c r="AB161" s="123">
        <f t="shared" si="62"/>
        <v>0</v>
      </c>
      <c r="AC161" s="22">
        <f t="shared" si="63"/>
        <v>78</v>
      </c>
    </row>
    <row r="162" spans="2:29" x14ac:dyDescent="0.15">
      <c r="B162" s="24">
        <v>160</v>
      </c>
      <c r="C162" s="24" t="str">
        <f t="shared" si="58"/>
        <v>武器160</v>
      </c>
      <c r="D162" s="24" t="str">
        <f t="shared" si="45"/>
        <v>c</v>
      </c>
      <c r="E162" s="99" t="s">
        <v>123</v>
      </c>
      <c r="F162" s="100" t="s">
        <v>1782</v>
      </c>
      <c r="G162" s="23" t="s">
        <v>1788</v>
      </c>
      <c r="H162" s="24">
        <f t="shared" si="65"/>
        <v>8</v>
      </c>
      <c r="I162" s="24">
        <f t="shared" si="49"/>
        <v>89</v>
      </c>
      <c r="J162" s="24">
        <f t="shared" si="50"/>
        <v>0</v>
      </c>
      <c r="K162" s="24">
        <f t="shared" si="51"/>
        <v>0</v>
      </c>
      <c r="L162" s="24">
        <f t="shared" si="52"/>
        <v>0</v>
      </c>
      <c r="M162" s="24">
        <f t="shared" si="53"/>
        <v>0</v>
      </c>
      <c r="N162" s="24">
        <f t="shared" si="54"/>
        <v>0</v>
      </c>
      <c r="O162" s="24">
        <f t="shared" si="55"/>
        <v>0</v>
      </c>
      <c r="P162" s="24">
        <f t="shared" si="56"/>
        <v>0</v>
      </c>
      <c r="Q162" s="122">
        <f t="shared" si="59"/>
        <v>0</v>
      </c>
      <c r="R162" s="122">
        <f t="shared" si="60"/>
        <v>0</v>
      </c>
      <c r="S162" s="122">
        <f t="shared" si="61"/>
        <v>0</v>
      </c>
      <c r="T162" s="23" t="str">
        <f t="shared" si="67"/>
        <v>风</v>
      </c>
      <c r="U162" s="24">
        <f t="shared" si="57"/>
        <v>0</v>
      </c>
      <c r="V162" s="24">
        <f t="shared" si="68"/>
        <v>0</v>
      </c>
      <c r="W162" s="24">
        <f t="shared" si="68"/>
        <v>0</v>
      </c>
      <c r="X162" s="24">
        <f t="shared" si="68"/>
        <v>0</v>
      </c>
      <c r="Y162" s="24">
        <f t="shared" si="68"/>
        <v>0</v>
      </c>
      <c r="Z162" s="24">
        <f t="shared" si="68"/>
        <v>0</v>
      </c>
      <c r="AA162" s="24">
        <f t="shared" si="68"/>
        <v>0</v>
      </c>
      <c r="AB162" s="123">
        <f t="shared" si="62"/>
        <v>0</v>
      </c>
      <c r="AC162" s="22">
        <f t="shared" si="63"/>
        <v>89</v>
      </c>
    </row>
    <row r="163" spans="2:29" x14ac:dyDescent="0.15">
      <c r="B163" s="24">
        <v>161</v>
      </c>
      <c r="C163" s="24" t="str">
        <f t="shared" si="58"/>
        <v>武器161</v>
      </c>
      <c r="D163" s="24" t="str">
        <f t="shared" si="45"/>
        <v>s</v>
      </c>
      <c r="E163" s="99" t="s">
        <v>123</v>
      </c>
      <c r="F163" s="100" t="s">
        <v>1782</v>
      </c>
      <c r="G163" s="23" t="s">
        <v>1789</v>
      </c>
      <c r="H163" s="24">
        <f t="shared" si="65"/>
        <v>1</v>
      </c>
      <c r="I163" s="24">
        <f t="shared" si="49"/>
        <v>15</v>
      </c>
      <c r="J163" s="24">
        <f t="shared" si="50"/>
        <v>9</v>
      </c>
      <c r="K163" s="24">
        <f t="shared" si="51"/>
        <v>4</v>
      </c>
      <c r="L163" s="24">
        <f t="shared" si="52"/>
        <v>5</v>
      </c>
      <c r="M163" s="24">
        <f t="shared" si="53"/>
        <v>4</v>
      </c>
      <c r="N163" s="24">
        <f t="shared" si="54"/>
        <v>6</v>
      </c>
      <c r="O163" s="24">
        <f t="shared" si="55"/>
        <v>7</v>
      </c>
      <c r="P163" s="24">
        <f t="shared" si="56"/>
        <v>3</v>
      </c>
      <c r="Q163" s="122">
        <f t="shared" si="59"/>
        <v>1.4999999999999999E-2</v>
      </c>
      <c r="R163" s="122">
        <f t="shared" si="60"/>
        <v>1.7500000000000002E-2</v>
      </c>
      <c r="S163" s="122">
        <f t="shared" si="61"/>
        <v>5.0000000000000001E-3</v>
      </c>
      <c r="T163" s="23" t="str">
        <f t="shared" si="67"/>
        <v>暗</v>
      </c>
      <c r="U163" s="24">
        <f t="shared" si="57"/>
        <v>4</v>
      </c>
      <c r="V163" s="24">
        <f t="shared" ref="V163:AA172" si="69">ROUND(VLOOKUP($F163,professionGrow,MATCH(V$2,professionGrowPName,0),FALSE)*(1+VLOOKUP($G163,professionGrowP,MATCH(V$2,professionGrowPName,0),FALSE))*$H163*10*VLOOKUP($D163,eq_qulity,5,FALSE),0)</f>
        <v>3</v>
      </c>
      <c r="W163" s="24">
        <f t="shared" si="69"/>
        <v>3</v>
      </c>
      <c r="X163" s="24">
        <f t="shared" si="69"/>
        <v>4</v>
      </c>
      <c r="Y163" s="24">
        <f t="shared" si="69"/>
        <v>3</v>
      </c>
      <c r="Z163" s="24">
        <f t="shared" si="69"/>
        <v>4</v>
      </c>
      <c r="AA163" s="24">
        <f t="shared" si="69"/>
        <v>6</v>
      </c>
      <c r="AB163" s="123">
        <f t="shared" si="62"/>
        <v>0.08</v>
      </c>
      <c r="AC163" s="22">
        <f t="shared" si="63"/>
        <v>80.117499999999993</v>
      </c>
    </row>
    <row r="164" spans="2:29" x14ac:dyDescent="0.15">
      <c r="B164" s="24">
        <v>162</v>
      </c>
      <c r="C164" s="24" t="str">
        <f t="shared" si="58"/>
        <v>武器162</v>
      </c>
      <c r="D164" s="24" t="str">
        <f t="shared" ref="D164:D227" si="70">D132</f>
        <v>s</v>
      </c>
      <c r="E164" s="99" t="s">
        <v>123</v>
      </c>
      <c r="F164" s="100" t="s">
        <v>1782</v>
      </c>
      <c r="G164" s="23" t="s">
        <v>1789</v>
      </c>
      <c r="H164" s="24">
        <f t="shared" si="65"/>
        <v>2</v>
      </c>
      <c r="I164" s="24">
        <f t="shared" si="49"/>
        <v>30</v>
      </c>
      <c r="J164" s="24">
        <f t="shared" si="50"/>
        <v>17</v>
      </c>
      <c r="K164" s="24">
        <f t="shared" si="51"/>
        <v>8</v>
      </c>
      <c r="L164" s="24">
        <f t="shared" si="52"/>
        <v>9</v>
      </c>
      <c r="M164" s="24">
        <f t="shared" si="53"/>
        <v>9</v>
      </c>
      <c r="N164" s="24">
        <f t="shared" si="54"/>
        <v>12</v>
      </c>
      <c r="O164" s="24">
        <f t="shared" si="55"/>
        <v>13</v>
      </c>
      <c r="P164" s="24">
        <f t="shared" si="56"/>
        <v>6</v>
      </c>
      <c r="Q164" s="122">
        <f t="shared" si="59"/>
        <v>0.03</v>
      </c>
      <c r="R164" s="122">
        <f t="shared" si="60"/>
        <v>3.2500000000000001E-2</v>
      </c>
      <c r="S164" s="122">
        <f t="shared" si="61"/>
        <v>0.01</v>
      </c>
      <c r="T164" s="23" t="str">
        <f t="shared" si="67"/>
        <v>暗</v>
      </c>
      <c r="U164" s="24">
        <f t="shared" si="57"/>
        <v>7</v>
      </c>
      <c r="V164" s="24">
        <f t="shared" si="69"/>
        <v>6</v>
      </c>
      <c r="W164" s="24">
        <f t="shared" si="69"/>
        <v>6</v>
      </c>
      <c r="X164" s="24">
        <f t="shared" si="69"/>
        <v>7</v>
      </c>
      <c r="Y164" s="24">
        <f t="shared" si="69"/>
        <v>6</v>
      </c>
      <c r="Z164" s="24">
        <f t="shared" si="69"/>
        <v>7</v>
      </c>
      <c r="AA164" s="24">
        <f t="shared" si="69"/>
        <v>11</v>
      </c>
      <c r="AB164" s="123">
        <f t="shared" si="62"/>
        <v>0.08</v>
      </c>
      <c r="AC164" s="22">
        <f t="shared" si="63"/>
        <v>154.1525</v>
      </c>
    </row>
    <row r="165" spans="2:29" x14ac:dyDescent="0.15">
      <c r="B165" s="24">
        <v>163</v>
      </c>
      <c r="C165" s="24" t="str">
        <f t="shared" si="58"/>
        <v>武器163</v>
      </c>
      <c r="D165" s="24" t="str">
        <f t="shared" si="70"/>
        <v>s</v>
      </c>
      <c r="E165" s="99" t="s">
        <v>123</v>
      </c>
      <c r="F165" s="100" t="s">
        <v>1782</v>
      </c>
      <c r="G165" s="23" t="s">
        <v>1789</v>
      </c>
      <c r="H165" s="24">
        <f t="shared" si="65"/>
        <v>3</v>
      </c>
      <c r="I165" s="24">
        <f t="shared" si="49"/>
        <v>45</v>
      </c>
      <c r="J165" s="24">
        <f t="shared" si="50"/>
        <v>26</v>
      </c>
      <c r="K165" s="24">
        <f t="shared" si="51"/>
        <v>12</v>
      </c>
      <c r="L165" s="24">
        <f t="shared" si="52"/>
        <v>14</v>
      </c>
      <c r="M165" s="24">
        <f t="shared" si="53"/>
        <v>13</v>
      </c>
      <c r="N165" s="24">
        <f t="shared" si="54"/>
        <v>17</v>
      </c>
      <c r="O165" s="24">
        <f t="shared" si="55"/>
        <v>20</v>
      </c>
      <c r="P165" s="24">
        <f t="shared" si="56"/>
        <v>9</v>
      </c>
      <c r="Q165" s="122">
        <f t="shared" si="59"/>
        <v>4.4999999999999998E-2</v>
      </c>
      <c r="R165" s="122">
        <f t="shared" si="60"/>
        <v>0.05</v>
      </c>
      <c r="S165" s="122">
        <f t="shared" si="61"/>
        <v>1.4999999999999999E-2</v>
      </c>
      <c r="T165" s="23" t="str">
        <f t="shared" si="67"/>
        <v>暗</v>
      </c>
      <c r="U165" s="24">
        <f t="shared" si="57"/>
        <v>11</v>
      </c>
      <c r="V165" s="24">
        <f t="shared" si="69"/>
        <v>10</v>
      </c>
      <c r="W165" s="24">
        <f t="shared" si="69"/>
        <v>10</v>
      </c>
      <c r="X165" s="24">
        <f t="shared" si="69"/>
        <v>11</v>
      </c>
      <c r="Y165" s="24">
        <f t="shared" si="69"/>
        <v>10</v>
      </c>
      <c r="Z165" s="24">
        <f t="shared" si="69"/>
        <v>11</v>
      </c>
      <c r="AA165" s="24">
        <f t="shared" si="69"/>
        <v>17</v>
      </c>
      <c r="AB165" s="123">
        <f t="shared" si="62"/>
        <v>0.10400000000000001</v>
      </c>
      <c r="AC165" s="22">
        <f t="shared" si="63"/>
        <v>236.214</v>
      </c>
    </row>
    <row r="166" spans="2:29" x14ac:dyDescent="0.15">
      <c r="B166" s="24">
        <v>164</v>
      </c>
      <c r="C166" s="24" t="str">
        <f t="shared" si="58"/>
        <v>武器164</v>
      </c>
      <c r="D166" s="24" t="str">
        <f t="shared" si="70"/>
        <v>s</v>
      </c>
      <c r="E166" s="99" t="s">
        <v>123</v>
      </c>
      <c r="F166" s="100" t="s">
        <v>1782</v>
      </c>
      <c r="G166" s="23" t="s">
        <v>1789</v>
      </c>
      <c r="H166" s="24">
        <f t="shared" si="65"/>
        <v>4</v>
      </c>
      <c r="I166" s="24">
        <f t="shared" si="49"/>
        <v>60</v>
      </c>
      <c r="J166" s="24">
        <f t="shared" si="50"/>
        <v>35</v>
      </c>
      <c r="K166" s="24">
        <f t="shared" si="51"/>
        <v>15</v>
      </c>
      <c r="L166" s="24">
        <f t="shared" si="52"/>
        <v>18</v>
      </c>
      <c r="M166" s="24">
        <f t="shared" si="53"/>
        <v>18</v>
      </c>
      <c r="N166" s="24">
        <f t="shared" si="54"/>
        <v>23</v>
      </c>
      <c r="O166" s="24">
        <f t="shared" si="55"/>
        <v>26</v>
      </c>
      <c r="P166" s="24">
        <f t="shared" si="56"/>
        <v>12</v>
      </c>
      <c r="Q166" s="122">
        <f t="shared" si="59"/>
        <v>0.06</v>
      </c>
      <c r="R166" s="122">
        <f t="shared" si="60"/>
        <v>6.5000000000000002E-2</v>
      </c>
      <c r="S166" s="122">
        <f t="shared" si="61"/>
        <v>0.02</v>
      </c>
      <c r="T166" s="23" t="str">
        <f t="shared" si="67"/>
        <v>暗</v>
      </c>
      <c r="U166" s="24">
        <f t="shared" si="57"/>
        <v>15</v>
      </c>
      <c r="V166" s="24">
        <f t="shared" si="69"/>
        <v>13</v>
      </c>
      <c r="W166" s="24">
        <f t="shared" si="69"/>
        <v>13</v>
      </c>
      <c r="X166" s="24">
        <f t="shared" si="69"/>
        <v>15</v>
      </c>
      <c r="Y166" s="24">
        <f t="shared" si="69"/>
        <v>13</v>
      </c>
      <c r="Z166" s="24">
        <f t="shared" si="69"/>
        <v>15</v>
      </c>
      <c r="AA166" s="24">
        <f t="shared" si="69"/>
        <v>22</v>
      </c>
      <c r="AB166" s="123">
        <f t="shared" si="62"/>
        <v>0.13800000000000001</v>
      </c>
      <c r="AC166" s="22">
        <f t="shared" si="63"/>
        <v>313.28299999999996</v>
      </c>
    </row>
    <row r="167" spans="2:29" x14ac:dyDescent="0.15">
      <c r="B167" s="24">
        <v>165</v>
      </c>
      <c r="C167" s="24" t="str">
        <f t="shared" si="58"/>
        <v>武器165</v>
      </c>
      <c r="D167" s="24" t="str">
        <f t="shared" si="70"/>
        <v>s</v>
      </c>
      <c r="E167" s="99" t="s">
        <v>123</v>
      </c>
      <c r="F167" s="100" t="s">
        <v>1782</v>
      </c>
      <c r="G167" s="23" t="s">
        <v>1789</v>
      </c>
      <c r="H167" s="24">
        <f t="shared" si="65"/>
        <v>5</v>
      </c>
      <c r="I167" s="24">
        <f t="shared" si="49"/>
        <v>75</v>
      </c>
      <c r="J167" s="24">
        <f t="shared" si="50"/>
        <v>43</v>
      </c>
      <c r="K167" s="24">
        <f t="shared" si="51"/>
        <v>19</v>
      </c>
      <c r="L167" s="24">
        <f t="shared" si="52"/>
        <v>23</v>
      </c>
      <c r="M167" s="24">
        <f t="shared" si="53"/>
        <v>22</v>
      </c>
      <c r="N167" s="24">
        <f t="shared" si="54"/>
        <v>29</v>
      </c>
      <c r="O167" s="24">
        <f t="shared" si="55"/>
        <v>33</v>
      </c>
      <c r="P167" s="24">
        <f t="shared" si="56"/>
        <v>15</v>
      </c>
      <c r="Q167" s="122">
        <f t="shared" si="59"/>
        <v>7.4999999999999997E-2</v>
      </c>
      <c r="R167" s="122">
        <f t="shared" si="60"/>
        <v>8.2500000000000004E-2</v>
      </c>
      <c r="S167" s="122">
        <f t="shared" si="61"/>
        <v>2.5000000000000001E-2</v>
      </c>
      <c r="T167" s="23" t="str">
        <f t="shared" si="67"/>
        <v>暗</v>
      </c>
      <c r="U167" s="24">
        <f t="shared" si="57"/>
        <v>18</v>
      </c>
      <c r="V167" s="24">
        <f t="shared" si="69"/>
        <v>16</v>
      </c>
      <c r="W167" s="24">
        <f t="shared" si="69"/>
        <v>16</v>
      </c>
      <c r="X167" s="24">
        <f t="shared" si="69"/>
        <v>18</v>
      </c>
      <c r="Y167" s="24">
        <f t="shared" si="69"/>
        <v>16</v>
      </c>
      <c r="Z167" s="24">
        <f t="shared" si="69"/>
        <v>18</v>
      </c>
      <c r="AA167" s="24">
        <f t="shared" si="69"/>
        <v>28</v>
      </c>
      <c r="AB167" s="123">
        <f t="shared" si="62"/>
        <v>0.17266666666666666</v>
      </c>
      <c r="AC167" s="22">
        <f t="shared" si="63"/>
        <v>389.35516666666661</v>
      </c>
    </row>
    <row r="168" spans="2:29" x14ac:dyDescent="0.15">
      <c r="B168" s="24">
        <v>166</v>
      </c>
      <c r="C168" s="24" t="str">
        <f t="shared" si="58"/>
        <v>武器166</v>
      </c>
      <c r="D168" s="24" t="str">
        <f t="shared" si="70"/>
        <v>s</v>
      </c>
      <c r="E168" s="99" t="s">
        <v>123</v>
      </c>
      <c r="F168" s="100" t="s">
        <v>1782</v>
      </c>
      <c r="G168" s="23" t="s">
        <v>1789</v>
      </c>
      <c r="H168" s="24">
        <f t="shared" si="65"/>
        <v>6</v>
      </c>
      <c r="I168" s="24">
        <f t="shared" si="49"/>
        <v>90</v>
      </c>
      <c r="J168" s="24">
        <f t="shared" si="50"/>
        <v>52</v>
      </c>
      <c r="K168" s="24">
        <f t="shared" si="51"/>
        <v>23</v>
      </c>
      <c r="L168" s="24">
        <f t="shared" si="52"/>
        <v>28</v>
      </c>
      <c r="M168" s="24">
        <f t="shared" si="53"/>
        <v>27</v>
      </c>
      <c r="N168" s="24">
        <f t="shared" si="54"/>
        <v>35</v>
      </c>
      <c r="O168" s="24">
        <f t="shared" si="55"/>
        <v>40</v>
      </c>
      <c r="P168" s="24">
        <f t="shared" si="56"/>
        <v>18</v>
      </c>
      <c r="Q168" s="122">
        <f t="shared" si="59"/>
        <v>0.09</v>
      </c>
      <c r="R168" s="122">
        <f t="shared" si="60"/>
        <v>0.1</v>
      </c>
      <c r="S168" s="122">
        <f t="shared" si="61"/>
        <v>0.03</v>
      </c>
      <c r="T168" s="23" t="str">
        <f t="shared" si="67"/>
        <v>暗</v>
      </c>
      <c r="U168" s="24">
        <f t="shared" si="57"/>
        <v>22</v>
      </c>
      <c r="V168" s="24">
        <f t="shared" si="69"/>
        <v>19</v>
      </c>
      <c r="W168" s="24">
        <f t="shared" si="69"/>
        <v>19</v>
      </c>
      <c r="X168" s="24">
        <f t="shared" si="69"/>
        <v>22</v>
      </c>
      <c r="Y168" s="24">
        <f t="shared" si="69"/>
        <v>19</v>
      </c>
      <c r="Z168" s="24">
        <f t="shared" si="69"/>
        <v>22</v>
      </c>
      <c r="AA168" s="24">
        <f t="shared" si="69"/>
        <v>34</v>
      </c>
      <c r="AB168" s="123">
        <f t="shared" si="62"/>
        <v>0.20866666666666667</v>
      </c>
      <c r="AC168" s="22">
        <f t="shared" si="63"/>
        <v>470.42866666666663</v>
      </c>
    </row>
    <row r="169" spans="2:29" x14ac:dyDescent="0.15">
      <c r="B169" s="24">
        <v>167</v>
      </c>
      <c r="C169" s="24" t="str">
        <f t="shared" si="58"/>
        <v>武器167</v>
      </c>
      <c r="D169" s="24" t="str">
        <f t="shared" si="70"/>
        <v>s</v>
      </c>
      <c r="E169" s="99" t="s">
        <v>123</v>
      </c>
      <c r="F169" s="100" t="s">
        <v>1782</v>
      </c>
      <c r="G169" s="23" t="s">
        <v>1789</v>
      </c>
      <c r="H169" s="24">
        <f t="shared" si="65"/>
        <v>7</v>
      </c>
      <c r="I169" s="24">
        <f t="shared" si="49"/>
        <v>105</v>
      </c>
      <c r="J169" s="24">
        <f t="shared" si="50"/>
        <v>60</v>
      </c>
      <c r="K169" s="24">
        <f t="shared" si="51"/>
        <v>27</v>
      </c>
      <c r="L169" s="24">
        <f t="shared" si="52"/>
        <v>32</v>
      </c>
      <c r="M169" s="24">
        <f t="shared" si="53"/>
        <v>31</v>
      </c>
      <c r="N169" s="24">
        <f t="shared" si="54"/>
        <v>40</v>
      </c>
      <c r="O169" s="24">
        <f t="shared" si="55"/>
        <v>46</v>
      </c>
      <c r="P169" s="24">
        <f t="shared" si="56"/>
        <v>22</v>
      </c>
      <c r="Q169" s="122">
        <f t="shared" si="59"/>
        <v>0.11</v>
      </c>
      <c r="R169" s="122">
        <f t="shared" si="60"/>
        <v>0.115</v>
      </c>
      <c r="S169" s="122">
        <f t="shared" si="61"/>
        <v>3.6666666666666667E-2</v>
      </c>
      <c r="T169" s="23" t="str">
        <f t="shared" si="67"/>
        <v>暗</v>
      </c>
      <c r="U169" s="24">
        <f t="shared" si="57"/>
        <v>26</v>
      </c>
      <c r="V169" s="24">
        <f t="shared" si="69"/>
        <v>22</v>
      </c>
      <c r="W169" s="24">
        <f t="shared" si="69"/>
        <v>22</v>
      </c>
      <c r="X169" s="24">
        <f t="shared" si="69"/>
        <v>26</v>
      </c>
      <c r="Y169" s="24">
        <f t="shared" si="69"/>
        <v>22</v>
      </c>
      <c r="Z169" s="24">
        <f t="shared" si="69"/>
        <v>26</v>
      </c>
      <c r="AA169" s="24">
        <f t="shared" si="69"/>
        <v>39</v>
      </c>
      <c r="AB169" s="123">
        <f t="shared" si="62"/>
        <v>0.24199999999999999</v>
      </c>
      <c r="AC169" s="22">
        <f t="shared" si="63"/>
        <v>546.50366666666673</v>
      </c>
    </row>
    <row r="170" spans="2:29" x14ac:dyDescent="0.15">
      <c r="B170" s="24">
        <v>168</v>
      </c>
      <c r="C170" s="24" t="str">
        <f t="shared" si="58"/>
        <v>武器168</v>
      </c>
      <c r="D170" s="24" t="str">
        <f t="shared" si="70"/>
        <v>s</v>
      </c>
      <c r="E170" s="99" t="s">
        <v>123</v>
      </c>
      <c r="F170" s="100" t="s">
        <v>1782</v>
      </c>
      <c r="G170" s="23" t="s">
        <v>1789</v>
      </c>
      <c r="H170" s="24">
        <f t="shared" si="65"/>
        <v>8</v>
      </c>
      <c r="I170" s="24">
        <f t="shared" si="49"/>
        <v>120</v>
      </c>
      <c r="J170" s="24">
        <f t="shared" si="50"/>
        <v>69</v>
      </c>
      <c r="K170" s="24">
        <f t="shared" si="51"/>
        <v>31</v>
      </c>
      <c r="L170" s="24">
        <f t="shared" si="52"/>
        <v>37</v>
      </c>
      <c r="M170" s="24">
        <f t="shared" si="53"/>
        <v>36</v>
      </c>
      <c r="N170" s="24">
        <f t="shared" si="54"/>
        <v>46</v>
      </c>
      <c r="O170" s="24">
        <f t="shared" si="55"/>
        <v>53</v>
      </c>
      <c r="P170" s="24">
        <f t="shared" si="56"/>
        <v>25</v>
      </c>
      <c r="Q170" s="122">
        <f t="shared" si="59"/>
        <v>0.125</v>
      </c>
      <c r="R170" s="122">
        <f t="shared" si="60"/>
        <v>0.13250000000000001</v>
      </c>
      <c r="S170" s="122">
        <f t="shared" si="61"/>
        <v>4.1666666666666671E-2</v>
      </c>
      <c r="T170" s="23" t="str">
        <f t="shared" si="67"/>
        <v>暗</v>
      </c>
      <c r="U170" s="24">
        <f t="shared" si="57"/>
        <v>29</v>
      </c>
      <c r="V170" s="24">
        <f t="shared" si="69"/>
        <v>26</v>
      </c>
      <c r="W170" s="24">
        <f t="shared" si="69"/>
        <v>26</v>
      </c>
      <c r="X170" s="24">
        <f t="shared" si="69"/>
        <v>29</v>
      </c>
      <c r="Y170" s="24">
        <f t="shared" si="69"/>
        <v>26</v>
      </c>
      <c r="Z170" s="24">
        <f t="shared" si="69"/>
        <v>29</v>
      </c>
      <c r="AA170" s="24">
        <f t="shared" si="69"/>
        <v>45</v>
      </c>
      <c r="AB170" s="123">
        <f t="shared" si="62"/>
        <v>0.27800000000000002</v>
      </c>
      <c r="AC170" s="22">
        <f t="shared" si="63"/>
        <v>627.5771666666667</v>
      </c>
    </row>
    <row r="171" spans="2:29" x14ac:dyDescent="0.15">
      <c r="B171" s="24">
        <v>169</v>
      </c>
      <c r="C171" s="24" t="str">
        <f t="shared" si="58"/>
        <v>武器169</v>
      </c>
      <c r="D171" s="24" t="str">
        <f t="shared" si="70"/>
        <v>a</v>
      </c>
      <c r="E171" s="99" t="s">
        <v>123</v>
      </c>
      <c r="F171" s="100" t="s">
        <v>1782</v>
      </c>
      <c r="G171" s="23" t="s">
        <v>1789</v>
      </c>
      <c r="H171" s="24">
        <f t="shared" si="65"/>
        <v>1</v>
      </c>
      <c r="I171" s="24">
        <f t="shared" si="49"/>
        <v>13</v>
      </c>
      <c r="J171" s="24">
        <f t="shared" si="50"/>
        <v>6</v>
      </c>
      <c r="K171" s="24">
        <f t="shared" si="51"/>
        <v>3</v>
      </c>
      <c r="L171" s="24">
        <f t="shared" si="52"/>
        <v>3</v>
      </c>
      <c r="M171" s="24">
        <f t="shared" si="53"/>
        <v>3</v>
      </c>
      <c r="N171" s="24">
        <f t="shared" si="54"/>
        <v>4</v>
      </c>
      <c r="O171" s="24">
        <f t="shared" si="55"/>
        <v>5</v>
      </c>
      <c r="P171" s="24">
        <f t="shared" si="56"/>
        <v>2</v>
      </c>
      <c r="Q171" s="122">
        <f t="shared" si="59"/>
        <v>0.01</v>
      </c>
      <c r="R171" s="122">
        <f t="shared" si="60"/>
        <v>1.2500000000000001E-2</v>
      </c>
      <c r="S171" s="122">
        <f t="shared" si="61"/>
        <v>3.3333333333333331E-3</v>
      </c>
      <c r="T171" s="23" t="str">
        <f t="shared" si="67"/>
        <v>暗</v>
      </c>
      <c r="U171" s="24">
        <f t="shared" si="57"/>
        <v>3</v>
      </c>
      <c r="V171" s="24">
        <f t="shared" si="69"/>
        <v>2</v>
      </c>
      <c r="W171" s="24">
        <f t="shared" si="69"/>
        <v>2</v>
      </c>
      <c r="X171" s="24">
        <f t="shared" si="69"/>
        <v>3</v>
      </c>
      <c r="Y171" s="24">
        <f t="shared" si="69"/>
        <v>2</v>
      </c>
      <c r="Z171" s="24">
        <f t="shared" si="69"/>
        <v>3</v>
      </c>
      <c r="AA171" s="24">
        <f t="shared" si="69"/>
        <v>4</v>
      </c>
      <c r="AB171" s="123">
        <f t="shared" si="62"/>
        <v>0.08</v>
      </c>
      <c r="AC171" s="22">
        <f t="shared" si="63"/>
        <v>58.105833333333329</v>
      </c>
    </row>
    <row r="172" spans="2:29" x14ac:dyDescent="0.15">
      <c r="B172" s="24">
        <v>170</v>
      </c>
      <c r="C172" s="24" t="str">
        <f t="shared" si="58"/>
        <v>武器170</v>
      </c>
      <c r="D172" s="24" t="str">
        <f t="shared" si="70"/>
        <v>a</v>
      </c>
      <c r="E172" s="99" t="s">
        <v>123</v>
      </c>
      <c r="F172" s="100" t="s">
        <v>1782</v>
      </c>
      <c r="G172" s="23" t="s">
        <v>1789</v>
      </c>
      <c r="H172" s="24">
        <f t="shared" si="65"/>
        <v>2</v>
      </c>
      <c r="I172" s="24">
        <f t="shared" si="49"/>
        <v>26</v>
      </c>
      <c r="J172" s="24">
        <f t="shared" si="50"/>
        <v>13</v>
      </c>
      <c r="K172" s="24">
        <f t="shared" si="51"/>
        <v>6</v>
      </c>
      <c r="L172" s="24">
        <f t="shared" si="52"/>
        <v>7</v>
      </c>
      <c r="M172" s="24">
        <f t="shared" si="53"/>
        <v>7</v>
      </c>
      <c r="N172" s="24">
        <f t="shared" si="54"/>
        <v>9</v>
      </c>
      <c r="O172" s="24">
        <f t="shared" si="55"/>
        <v>10</v>
      </c>
      <c r="P172" s="24">
        <f t="shared" si="56"/>
        <v>5</v>
      </c>
      <c r="Q172" s="122">
        <f t="shared" si="59"/>
        <v>2.5000000000000001E-2</v>
      </c>
      <c r="R172" s="122">
        <f t="shared" si="60"/>
        <v>2.5000000000000001E-2</v>
      </c>
      <c r="S172" s="122">
        <f t="shared" si="61"/>
        <v>8.3333333333333332E-3</v>
      </c>
      <c r="T172" s="23" t="str">
        <f t="shared" si="67"/>
        <v>暗</v>
      </c>
      <c r="U172" s="24">
        <f t="shared" si="57"/>
        <v>6</v>
      </c>
      <c r="V172" s="24">
        <f t="shared" si="69"/>
        <v>5</v>
      </c>
      <c r="W172" s="24">
        <f t="shared" si="69"/>
        <v>5</v>
      </c>
      <c r="X172" s="24">
        <f t="shared" si="69"/>
        <v>6</v>
      </c>
      <c r="Y172" s="24">
        <f t="shared" si="69"/>
        <v>5</v>
      </c>
      <c r="Z172" s="24">
        <f t="shared" si="69"/>
        <v>6</v>
      </c>
      <c r="AA172" s="24">
        <f t="shared" si="69"/>
        <v>8</v>
      </c>
      <c r="AB172" s="123">
        <f t="shared" si="62"/>
        <v>0.08</v>
      </c>
      <c r="AC172" s="22">
        <f t="shared" si="63"/>
        <v>124.13833333333335</v>
      </c>
    </row>
    <row r="173" spans="2:29" x14ac:dyDescent="0.15">
      <c r="B173" s="24">
        <v>171</v>
      </c>
      <c r="C173" s="24" t="str">
        <f t="shared" si="58"/>
        <v>武器171</v>
      </c>
      <c r="D173" s="24" t="str">
        <f t="shared" si="70"/>
        <v>a</v>
      </c>
      <c r="E173" s="99" t="s">
        <v>123</v>
      </c>
      <c r="F173" s="100" t="s">
        <v>1782</v>
      </c>
      <c r="G173" s="23" t="s">
        <v>1789</v>
      </c>
      <c r="H173" s="24">
        <f t="shared" si="65"/>
        <v>3</v>
      </c>
      <c r="I173" s="24">
        <f t="shared" si="49"/>
        <v>40</v>
      </c>
      <c r="J173" s="24">
        <f t="shared" si="50"/>
        <v>19</v>
      </c>
      <c r="K173" s="24">
        <f t="shared" si="51"/>
        <v>9</v>
      </c>
      <c r="L173" s="24">
        <f t="shared" si="52"/>
        <v>10</v>
      </c>
      <c r="M173" s="24">
        <f t="shared" si="53"/>
        <v>10</v>
      </c>
      <c r="N173" s="24">
        <f t="shared" si="54"/>
        <v>13</v>
      </c>
      <c r="O173" s="24">
        <f t="shared" si="55"/>
        <v>15</v>
      </c>
      <c r="P173" s="24">
        <f t="shared" si="56"/>
        <v>7</v>
      </c>
      <c r="Q173" s="122">
        <f t="shared" si="59"/>
        <v>3.5000000000000003E-2</v>
      </c>
      <c r="R173" s="122">
        <f t="shared" si="60"/>
        <v>3.7499999999999999E-2</v>
      </c>
      <c r="S173" s="122">
        <f t="shared" si="61"/>
        <v>1.1666666666666667E-2</v>
      </c>
      <c r="T173" s="23" t="str">
        <f t="shared" si="67"/>
        <v>暗</v>
      </c>
      <c r="U173" s="24">
        <f t="shared" si="57"/>
        <v>8</v>
      </c>
      <c r="V173" s="24">
        <f t="shared" ref="V173:AA182" si="71">ROUND(VLOOKUP($F173,professionGrow,MATCH(V$2,professionGrowPName,0),FALSE)*(1+VLOOKUP($G173,professionGrowP,MATCH(V$2,professionGrowPName,0),FALSE))*$H173*10*VLOOKUP($D173,eq_qulity,5,FALSE),0)</f>
        <v>7</v>
      </c>
      <c r="W173" s="24">
        <f t="shared" si="71"/>
        <v>7</v>
      </c>
      <c r="X173" s="24">
        <f t="shared" si="71"/>
        <v>8</v>
      </c>
      <c r="Y173" s="24">
        <f t="shared" si="71"/>
        <v>7</v>
      </c>
      <c r="Z173" s="24">
        <f t="shared" si="71"/>
        <v>8</v>
      </c>
      <c r="AA173" s="24">
        <f t="shared" si="71"/>
        <v>13</v>
      </c>
      <c r="AB173" s="123">
        <f t="shared" si="62"/>
        <v>8.199999999999999E-2</v>
      </c>
      <c r="AC173" s="22">
        <f t="shared" si="63"/>
        <v>181.16616666666664</v>
      </c>
    </row>
    <row r="174" spans="2:29" x14ac:dyDescent="0.15">
      <c r="B174" s="24">
        <v>172</v>
      </c>
      <c r="C174" s="24" t="str">
        <f t="shared" si="58"/>
        <v>武器172</v>
      </c>
      <c r="D174" s="24" t="str">
        <f t="shared" si="70"/>
        <v>a</v>
      </c>
      <c r="E174" s="99" t="s">
        <v>123</v>
      </c>
      <c r="F174" s="100" t="s">
        <v>1782</v>
      </c>
      <c r="G174" s="23" t="s">
        <v>1789</v>
      </c>
      <c r="H174" s="24">
        <f t="shared" si="65"/>
        <v>4</v>
      </c>
      <c r="I174" s="24">
        <f t="shared" si="49"/>
        <v>53</v>
      </c>
      <c r="J174" s="24">
        <f t="shared" si="50"/>
        <v>26</v>
      </c>
      <c r="K174" s="24">
        <f t="shared" si="51"/>
        <v>12</v>
      </c>
      <c r="L174" s="24">
        <f t="shared" si="52"/>
        <v>14</v>
      </c>
      <c r="M174" s="24">
        <f t="shared" si="53"/>
        <v>13</v>
      </c>
      <c r="N174" s="24">
        <f t="shared" si="54"/>
        <v>17</v>
      </c>
      <c r="O174" s="24">
        <f t="shared" si="55"/>
        <v>20</v>
      </c>
      <c r="P174" s="24">
        <f t="shared" si="56"/>
        <v>9</v>
      </c>
      <c r="Q174" s="122">
        <f t="shared" si="59"/>
        <v>4.4999999999999998E-2</v>
      </c>
      <c r="R174" s="122">
        <f t="shared" si="60"/>
        <v>0.05</v>
      </c>
      <c r="S174" s="122">
        <f t="shared" si="61"/>
        <v>1.4999999999999999E-2</v>
      </c>
      <c r="T174" s="23" t="str">
        <f t="shared" si="67"/>
        <v>暗</v>
      </c>
      <c r="U174" s="24">
        <f t="shared" si="57"/>
        <v>11</v>
      </c>
      <c r="V174" s="24">
        <f t="shared" si="71"/>
        <v>10</v>
      </c>
      <c r="W174" s="24">
        <f t="shared" si="71"/>
        <v>10</v>
      </c>
      <c r="X174" s="24">
        <f t="shared" si="71"/>
        <v>11</v>
      </c>
      <c r="Y174" s="24">
        <f t="shared" si="71"/>
        <v>10</v>
      </c>
      <c r="Z174" s="24">
        <f t="shared" si="71"/>
        <v>11</v>
      </c>
      <c r="AA174" s="24">
        <f t="shared" si="71"/>
        <v>17</v>
      </c>
      <c r="AB174" s="123">
        <f t="shared" si="62"/>
        <v>0.10933333333333334</v>
      </c>
      <c r="AC174" s="22">
        <f t="shared" si="63"/>
        <v>244.21933333333331</v>
      </c>
    </row>
    <row r="175" spans="2:29" x14ac:dyDescent="0.15">
      <c r="B175" s="24">
        <v>173</v>
      </c>
      <c r="C175" s="24" t="str">
        <f t="shared" si="58"/>
        <v>武器173</v>
      </c>
      <c r="D175" s="24" t="str">
        <f t="shared" si="70"/>
        <v>a</v>
      </c>
      <c r="E175" s="99" t="s">
        <v>123</v>
      </c>
      <c r="F175" s="100" t="s">
        <v>1782</v>
      </c>
      <c r="G175" s="23" t="s">
        <v>1789</v>
      </c>
      <c r="H175" s="24">
        <f t="shared" si="65"/>
        <v>5</v>
      </c>
      <c r="I175" s="24">
        <f t="shared" si="49"/>
        <v>66</v>
      </c>
      <c r="J175" s="24">
        <f t="shared" si="50"/>
        <v>32</v>
      </c>
      <c r="K175" s="24">
        <f t="shared" si="51"/>
        <v>14</v>
      </c>
      <c r="L175" s="24">
        <f t="shared" si="52"/>
        <v>17</v>
      </c>
      <c r="M175" s="24">
        <f t="shared" si="53"/>
        <v>17</v>
      </c>
      <c r="N175" s="24">
        <f t="shared" si="54"/>
        <v>22</v>
      </c>
      <c r="O175" s="24">
        <f t="shared" si="55"/>
        <v>25</v>
      </c>
      <c r="P175" s="24">
        <f t="shared" si="56"/>
        <v>12</v>
      </c>
      <c r="Q175" s="122">
        <f t="shared" si="59"/>
        <v>0.06</v>
      </c>
      <c r="R175" s="122">
        <f t="shared" si="60"/>
        <v>6.25E-2</v>
      </c>
      <c r="S175" s="122">
        <f t="shared" si="61"/>
        <v>0.02</v>
      </c>
      <c r="T175" s="23" t="str">
        <f t="shared" si="67"/>
        <v>暗</v>
      </c>
      <c r="U175" s="24">
        <f t="shared" si="57"/>
        <v>14</v>
      </c>
      <c r="V175" s="24">
        <f t="shared" si="71"/>
        <v>12</v>
      </c>
      <c r="W175" s="24">
        <f t="shared" si="71"/>
        <v>12</v>
      </c>
      <c r="X175" s="24">
        <f t="shared" si="71"/>
        <v>14</v>
      </c>
      <c r="Y175" s="24">
        <f t="shared" si="71"/>
        <v>12</v>
      </c>
      <c r="Z175" s="24">
        <f t="shared" si="71"/>
        <v>14</v>
      </c>
      <c r="AA175" s="24">
        <f t="shared" si="71"/>
        <v>21</v>
      </c>
      <c r="AB175" s="123">
        <f t="shared" si="62"/>
        <v>0.13666666666666666</v>
      </c>
      <c r="AC175" s="22">
        <f t="shared" si="63"/>
        <v>304.2791666666667</v>
      </c>
    </row>
    <row r="176" spans="2:29" x14ac:dyDescent="0.15">
      <c r="B176" s="24">
        <v>174</v>
      </c>
      <c r="C176" s="24" t="str">
        <f t="shared" si="58"/>
        <v>武器174</v>
      </c>
      <c r="D176" s="24" t="str">
        <f t="shared" si="70"/>
        <v>a</v>
      </c>
      <c r="E176" s="99" t="s">
        <v>123</v>
      </c>
      <c r="F176" s="100" t="s">
        <v>1782</v>
      </c>
      <c r="G176" s="23" t="s">
        <v>1789</v>
      </c>
      <c r="H176" s="24">
        <f t="shared" si="65"/>
        <v>6</v>
      </c>
      <c r="I176" s="24">
        <f t="shared" si="49"/>
        <v>79</v>
      </c>
      <c r="J176" s="24">
        <f t="shared" si="50"/>
        <v>39</v>
      </c>
      <c r="K176" s="24">
        <f t="shared" si="51"/>
        <v>17</v>
      </c>
      <c r="L176" s="24">
        <f t="shared" si="52"/>
        <v>21</v>
      </c>
      <c r="M176" s="24">
        <f t="shared" si="53"/>
        <v>20</v>
      </c>
      <c r="N176" s="24">
        <f t="shared" si="54"/>
        <v>26</v>
      </c>
      <c r="O176" s="24">
        <f t="shared" si="55"/>
        <v>30</v>
      </c>
      <c r="P176" s="24">
        <f t="shared" si="56"/>
        <v>14</v>
      </c>
      <c r="Q176" s="122">
        <f t="shared" si="59"/>
        <v>7.0000000000000007E-2</v>
      </c>
      <c r="R176" s="122">
        <f t="shared" si="60"/>
        <v>7.4999999999999997E-2</v>
      </c>
      <c r="S176" s="122">
        <f t="shared" si="61"/>
        <v>2.3333333333333334E-2</v>
      </c>
      <c r="T176" s="23" t="str">
        <f t="shared" si="67"/>
        <v>暗</v>
      </c>
      <c r="U176" s="24">
        <f t="shared" si="57"/>
        <v>17</v>
      </c>
      <c r="V176" s="24">
        <f t="shared" si="71"/>
        <v>14</v>
      </c>
      <c r="W176" s="24">
        <f t="shared" si="71"/>
        <v>14</v>
      </c>
      <c r="X176" s="24">
        <f t="shared" si="71"/>
        <v>17</v>
      </c>
      <c r="Y176" s="24">
        <f t="shared" si="71"/>
        <v>14</v>
      </c>
      <c r="Z176" s="24">
        <f t="shared" si="71"/>
        <v>17</v>
      </c>
      <c r="AA176" s="24">
        <f t="shared" si="71"/>
        <v>25</v>
      </c>
      <c r="AB176" s="123">
        <f t="shared" si="62"/>
        <v>0.16399999999999998</v>
      </c>
      <c r="AC176" s="22">
        <f t="shared" si="63"/>
        <v>364.33233333333328</v>
      </c>
    </row>
    <row r="177" spans="2:29" x14ac:dyDescent="0.15">
      <c r="B177" s="24">
        <v>175</v>
      </c>
      <c r="C177" s="24" t="str">
        <f t="shared" si="58"/>
        <v>武器175</v>
      </c>
      <c r="D177" s="24" t="str">
        <f t="shared" si="70"/>
        <v>a</v>
      </c>
      <c r="E177" s="99" t="s">
        <v>123</v>
      </c>
      <c r="F177" s="100" t="s">
        <v>1782</v>
      </c>
      <c r="G177" s="23" t="s">
        <v>1789</v>
      </c>
      <c r="H177" s="24">
        <f t="shared" si="65"/>
        <v>7</v>
      </c>
      <c r="I177" s="24">
        <f t="shared" si="49"/>
        <v>93</v>
      </c>
      <c r="J177" s="24">
        <f t="shared" si="50"/>
        <v>45</v>
      </c>
      <c r="K177" s="24">
        <f t="shared" si="51"/>
        <v>20</v>
      </c>
      <c r="L177" s="24">
        <f t="shared" si="52"/>
        <v>24</v>
      </c>
      <c r="M177" s="24">
        <f t="shared" si="53"/>
        <v>24</v>
      </c>
      <c r="N177" s="24">
        <f t="shared" si="54"/>
        <v>30</v>
      </c>
      <c r="O177" s="24">
        <f t="shared" si="55"/>
        <v>35</v>
      </c>
      <c r="P177" s="24">
        <f t="shared" si="56"/>
        <v>16</v>
      </c>
      <c r="Q177" s="122">
        <f t="shared" si="59"/>
        <v>0.08</v>
      </c>
      <c r="R177" s="122">
        <f t="shared" si="60"/>
        <v>8.7499999999999994E-2</v>
      </c>
      <c r="S177" s="122">
        <f t="shared" si="61"/>
        <v>2.6666666666666665E-2</v>
      </c>
      <c r="T177" s="23" t="str">
        <f t="shared" si="67"/>
        <v>暗</v>
      </c>
      <c r="U177" s="24">
        <f t="shared" si="57"/>
        <v>19</v>
      </c>
      <c r="V177" s="24">
        <f t="shared" si="71"/>
        <v>17</v>
      </c>
      <c r="W177" s="24">
        <f t="shared" si="71"/>
        <v>17</v>
      </c>
      <c r="X177" s="24">
        <f t="shared" si="71"/>
        <v>19</v>
      </c>
      <c r="Y177" s="24">
        <f t="shared" si="71"/>
        <v>17</v>
      </c>
      <c r="Z177" s="24">
        <f t="shared" si="71"/>
        <v>19</v>
      </c>
      <c r="AA177" s="24">
        <f t="shared" si="71"/>
        <v>29</v>
      </c>
      <c r="AB177" s="123">
        <f t="shared" si="62"/>
        <v>0.19133333333333333</v>
      </c>
      <c r="AC177" s="22">
        <f t="shared" si="63"/>
        <v>424.38549999999992</v>
      </c>
    </row>
    <row r="178" spans="2:29" x14ac:dyDescent="0.15">
      <c r="B178" s="24">
        <v>176</v>
      </c>
      <c r="C178" s="24" t="str">
        <f t="shared" si="58"/>
        <v>武器176</v>
      </c>
      <c r="D178" s="24" t="str">
        <f t="shared" si="70"/>
        <v>a</v>
      </c>
      <c r="E178" s="99" t="s">
        <v>123</v>
      </c>
      <c r="F178" s="100" t="s">
        <v>1782</v>
      </c>
      <c r="G178" s="23" t="s">
        <v>1789</v>
      </c>
      <c r="H178" s="24">
        <f t="shared" si="65"/>
        <v>8</v>
      </c>
      <c r="I178" s="24">
        <f t="shared" si="49"/>
        <v>106</v>
      </c>
      <c r="J178" s="24">
        <f t="shared" si="50"/>
        <v>52</v>
      </c>
      <c r="K178" s="24">
        <f t="shared" si="51"/>
        <v>23</v>
      </c>
      <c r="L178" s="24">
        <f t="shared" si="52"/>
        <v>28</v>
      </c>
      <c r="M178" s="24">
        <f t="shared" si="53"/>
        <v>27</v>
      </c>
      <c r="N178" s="24">
        <f t="shared" si="54"/>
        <v>35</v>
      </c>
      <c r="O178" s="24">
        <f t="shared" si="55"/>
        <v>40</v>
      </c>
      <c r="P178" s="24">
        <f t="shared" si="56"/>
        <v>18</v>
      </c>
      <c r="Q178" s="122">
        <f t="shared" si="59"/>
        <v>0.09</v>
      </c>
      <c r="R178" s="122">
        <f t="shared" si="60"/>
        <v>0.1</v>
      </c>
      <c r="S178" s="122">
        <f t="shared" si="61"/>
        <v>0.03</v>
      </c>
      <c r="T178" s="23" t="str">
        <f t="shared" si="67"/>
        <v>暗</v>
      </c>
      <c r="U178" s="24">
        <f t="shared" si="57"/>
        <v>22</v>
      </c>
      <c r="V178" s="24">
        <f t="shared" si="71"/>
        <v>19</v>
      </c>
      <c r="W178" s="24">
        <f t="shared" si="71"/>
        <v>19</v>
      </c>
      <c r="X178" s="24">
        <f t="shared" si="71"/>
        <v>22</v>
      </c>
      <c r="Y178" s="24">
        <f t="shared" si="71"/>
        <v>19</v>
      </c>
      <c r="Z178" s="24">
        <f t="shared" si="71"/>
        <v>22</v>
      </c>
      <c r="AA178" s="24">
        <f t="shared" si="71"/>
        <v>34</v>
      </c>
      <c r="AB178" s="123">
        <f t="shared" si="62"/>
        <v>0.21933333333333332</v>
      </c>
      <c r="AC178" s="22">
        <f t="shared" si="63"/>
        <v>486.43933333333331</v>
      </c>
    </row>
    <row r="179" spans="2:29" x14ac:dyDescent="0.15">
      <c r="B179" s="24">
        <v>177</v>
      </c>
      <c r="C179" s="24" t="str">
        <f t="shared" si="58"/>
        <v>武器177</v>
      </c>
      <c r="D179" s="24" t="str">
        <f t="shared" si="70"/>
        <v>b</v>
      </c>
      <c r="E179" s="99" t="s">
        <v>123</v>
      </c>
      <c r="F179" s="100" t="s">
        <v>1782</v>
      </c>
      <c r="G179" s="23" t="s">
        <v>1789</v>
      </c>
      <c r="H179" s="24">
        <f t="shared" si="65"/>
        <v>1</v>
      </c>
      <c r="I179" s="24">
        <f t="shared" si="49"/>
        <v>14</v>
      </c>
      <c r="J179" s="24">
        <f t="shared" si="50"/>
        <v>3</v>
      </c>
      <c r="K179" s="24">
        <f t="shared" si="51"/>
        <v>1</v>
      </c>
      <c r="L179" s="24">
        <f t="shared" si="52"/>
        <v>1</v>
      </c>
      <c r="M179" s="24">
        <f t="shared" si="53"/>
        <v>1</v>
      </c>
      <c r="N179" s="24">
        <f t="shared" si="54"/>
        <v>2</v>
      </c>
      <c r="O179" s="24">
        <f t="shared" si="55"/>
        <v>2</v>
      </c>
      <c r="P179" s="24">
        <f t="shared" si="56"/>
        <v>1</v>
      </c>
      <c r="Q179" s="122">
        <f t="shared" si="59"/>
        <v>5.0000000000000001E-3</v>
      </c>
      <c r="R179" s="122">
        <f t="shared" si="60"/>
        <v>5.0000000000000001E-3</v>
      </c>
      <c r="S179" s="122">
        <f t="shared" si="61"/>
        <v>1.6666666666666666E-3</v>
      </c>
      <c r="T179" s="23" t="str">
        <f t="shared" si="67"/>
        <v>暗</v>
      </c>
      <c r="U179" s="24">
        <f t="shared" si="57"/>
        <v>1</v>
      </c>
      <c r="V179" s="24">
        <f t="shared" si="71"/>
        <v>1</v>
      </c>
      <c r="W179" s="24">
        <f t="shared" si="71"/>
        <v>1</v>
      </c>
      <c r="X179" s="24">
        <f t="shared" si="71"/>
        <v>1</v>
      </c>
      <c r="Y179" s="24">
        <f t="shared" si="71"/>
        <v>1</v>
      </c>
      <c r="Z179" s="24">
        <f t="shared" si="71"/>
        <v>1</v>
      </c>
      <c r="AA179" s="24">
        <f t="shared" si="71"/>
        <v>2</v>
      </c>
      <c r="AB179" s="123">
        <f t="shared" si="62"/>
        <v>0.08</v>
      </c>
      <c r="AC179" s="22">
        <f t="shared" si="63"/>
        <v>33.091666666666661</v>
      </c>
    </row>
    <row r="180" spans="2:29" x14ac:dyDescent="0.15">
      <c r="B180" s="24">
        <v>178</v>
      </c>
      <c r="C180" s="24" t="str">
        <f t="shared" si="58"/>
        <v>武器178</v>
      </c>
      <c r="D180" s="24" t="str">
        <f t="shared" si="70"/>
        <v>b</v>
      </c>
      <c r="E180" s="99" t="s">
        <v>123</v>
      </c>
      <c r="F180" s="100" t="s">
        <v>1782</v>
      </c>
      <c r="G180" s="23" t="s">
        <v>1789</v>
      </c>
      <c r="H180" s="24">
        <f t="shared" si="65"/>
        <v>2</v>
      </c>
      <c r="I180" s="24">
        <f t="shared" si="49"/>
        <v>29</v>
      </c>
      <c r="J180" s="24">
        <f t="shared" si="50"/>
        <v>5</v>
      </c>
      <c r="K180" s="24">
        <f t="shared" si="51"/>
        <v>2</v>
      </c>
      <c r="L180" s="24">
        <f t="shared" si="52"/>
        <v>3</v>
      </c>
      <c r="M180" s="24">
        <f t="shared" si="53"/>
        <v>3</v>
      </c>
      <c r="N180" s="24">
        <f t="shared" si="54"/>
        <v>4</v>
      </c>
      <c r="O180" s="24">
        <f t="shared" si="55"/>
        <v>4</v>
      </c>
      <c r="P180" s="24">
        <f t="shared" si="56"/>
        <v>2</v>
      </c>
      <c r="Q180" s="122">
        <f t="shared" si="59"/>
        <v>0.01</v>
      </c>
      <c r="R180" s="122">
        <f t="shared" si="60"/>
        <v>0.01</v>
      </c>
      <c r="S180" s="122">
        <f t="shared" si="61"/>
        <v>3.3333333333333331E-3</v>
      </c>
      <c r="T180" s="23" t="str">
        <f t="shared" si="67"/>
        <v>暗</v>
      </c>
      <c r="U180" s="24">
        <f t="shared" si="57"/>
        <v>2</v>
      </c>
      <c r="V180" s="24">
        <f t="shared" si="71"/>
        <v>2</v>
      </c>
      <c r="W180" s="24">
        <f t="shared" si="71"/>
        <v>2</v>
      </c>
      <c r="X180" s="24">
        <f t="shared" si="71"/>
        <v>2</v>
      </c>
      <c r="Y180" s="24">
        <f t="shared" si="71"/>
        <v>2</v>
      </c>
      <c r="Z180" s="24">
        <f t="shared" si="71"/>
        <v>2</v>
      </c>
      <c r="AA180" s="24">
        <f t="shared" si="71"/>
        <v>4</v>
      </c>
      <c r="AB180" s="123">
        <f t="shared" si="62"/>
        <v>0.08</v>
      </c>
      <c r="AC180" s="22">
        <f t="shared" si="63"/>
        <v>68.103333333333325</v>
      </c>
    </row>
    <row r="181" spans="2:29" x14ac:dyDescent="0.15">
      <c r="B181" s="24">
        <v>179</v>
      </c>
      <c r="C181" s="24" t="str">
        <f t="shared" si="58"/>
        <v>武器179</v>
      </c>
      <c r="D181" s="24" t="str">
        <f t="shared" si="70"/>
        <v>b</v>
      </c>
      <c r="E181" s="99" t="s">
        <v>123</v>
      </c>
      <c r="F181" s="100" t="s">
        <v>1782</v>
      </c>
      <c r="G181" s="23" t="s">
        <v>1789</v>
      </c>
      <c r="H181" s="24">
        <f t="shared" si="65"/>
        <v>3</v>
      </c>
      <c r="I181" s="24">
        <f t="shared" si="49"/>
        <v>43</v>
      </c>
      <c r="J181" s="24">
        <f t="shared" si="50"/>
        <v>8</v>
      </c>
      <c r="K181" s="24">
        <f t="shared" si="51"/>
        <v>4</v>
      </c>
      <c r="L181" s="24">
        <f t="shared" si="52"/>
        <v>4</v>
      </c>
      <c r="M181" s="24">
        <f t="shared" si="53"/>
        <v>4</v>
      </c>
      <c r="N181" s="24">
        <f t="shared" si="54"/>
        <v>5</v>
      </c>
      <c r="O181" s="24">
        <f t="shared" si="55"/>
        <v>6</v>
      </c>
      <c r="P181" s="24">
        <f t="shared" si="56"/>
        <v>3</v>
      </c>
      <c r="Q181" s="122">
        <f t="shared" si="59"/>
        <v>1.4999999999999999E-2</v>
      </c>
      <c r="R181" s="122">
        <f t="shared" si="60"/>
        <v>1.4999999999999999E-2</v>
      </c>
      <c r="S181" s="122">
        <f t="shared" si="61"/>
        <v>5.0000000000000001E-3</v>
      </c>
      <c r="T181" s="23" t="str">
        <f t="shared" si="67"/>
        <v>暗</v>
      </c>
      <c r="U181" s="24">
        <f t="shared" si="57"/>
        <v>3</v>
      </c>
      <c r="V181" s="24">
        <f t="shared" si="71"/>
        <v>3</v>
      </c>
      <c r="W181" s="24">
        <f t="shared" si="71"/>
        <v>3</v>
      </c>
      <c r="X181" s="24">
        <f t="shared" si="71"/>
        <v>3</v>
      </c>
      <c r="Y181" s="24">
        <f t="shared" si="71"/>
        <v>3</v>
      </c>
      <c r="Z181" s="24">
        <f t="shared" si="71"/>
        <v>3</v>
      </c>
      <c r="AA181" s="24">
        <f t="shared" si="71"/>
        <v>5</v>
      </c>
      <c r="AB181" s="123">
        <f t="shared" si="62"/>
        <v>0.08</v>
      </c>
      <c r="AC181" s="22">
        <f t="shared" si="63"/>
        <v>100.11499999999999</v>
      </c>
    </row>
    <row r="182" spans="2:29" x14ac:dyDescent="0.15">
      <c r="B182" s="24">
        <v>180</v>
      </c>
      <c r="C182" s="24" t="str">
        <f t="shared" si="58"/>
        <v>武器180</v>
      </c>
      <c r="D182" s="24" t="str">
        <f t="shared" si="70"/>
        <v>b</v>
      </c>
      <c r="E182" s="99" t="s">
        <v>123</v>
      </c>
      <c r="F182" s="100" t="s">
        <v>1782</v>
      </c>
      <c r="G182" s="23" t="s">
        <v>1789</v>
      </c>
      <c r="H182" s="24">
        <f t="shared" si="65"/>
        <v>4</v>
      </c>
      <c r="I182" s="24">
        <f t="shared" si="49"/>
        <v>58</v>
      </c>
      <c r="J182" s="24">
        <f t="shared" si="50"/>
        <v>11</v>
      </c>
      <c r="K182" s="24">
        <f t="shared" si="51"/>
        <v>5</v>
      </c>
      <c r="L182" s="24">
        <f t="shared" si="52"/>
        <v>6</v>
      </c>
      <c r="M182" s="24">
        <f t="shared" si="53"/>
        <v>6</v>
      </c>
      <c r="N182" s="24">
        <f t="shared" si="54"/>
        <v>7</v>
      </c>
      <c r="O182" s="24">
        <f t="shared" si="55"/>
        <v>8</v>
      </c>
      <c r="P182" s="24">
        <f t="shared" si="56"/>
        <v>4</v>
      </c>
      <c r="Q182" s="122">
        <f t="shared" si="59"/>
        <v>0.02</v>
      </c>
      <c r="R182" s="122">
        <f t="shared" si="60"/>
        <v>0.02</v>
      </c>
      <c r="S182" s="122">
        <f t="shared" si="61"/>
        <v>6.6666666666666662E-3</v>
      </c>
      <c r="T182" s="23" t="str">
        <f t="shared" si="67"/>
        <v>暗</v>
      </c>
      <c r="U182" s="24">
        <f t="shared" si="57"/>
        <v>5</v>
      </c>
      <c r="V182" s="24">
        <f t="shared" si="71"/>
        <v>4</v>
      </c>
      <c r="W182" s="24">
        <f t="shared" si="71"/>
        <v>4</v>
      </c>
      <c r="X182" s="24">
        <f t="shared" si="71"/>
        <v>5</v>
      </c>
      <c r="Y182" s="24">
        <f t="shared" si="71"/>
        <v>4</v>
      </c>
      <c r="Z182" s="24">
        <f t="shared" si="71"/>
        <v>5</v>
      </c>
      <c r="AA182" s="24">
        <f t="shared" si="71"/>
        <v>7</v>
      </c>
      <c r="AB182" s="123">
        <f t="shared" si="62"/>
        <v>0.08</v>
      </c>
      <c r="AC182" s="22">
        <f t="shared" si="63"/>
        <v>139.12666666666667</v>
      </c>
    </row>
    <row r="183" spans="2:29" x14ac:dyDescent="0.15">
      <c r="B183" s="24">
        <v>181</v>
      </c>
      <c r="C183" s="24" t="str">
        <f t="shared" si="58"/>
        <v>武器181</v>
      </c>
      <c r="D183" s="24" t="str">
        <f t="shared" si="70"/>
        <v>b</v>
      </c>
      <c r="E183" s="99" t="s">
        <v>123</v>
      </c>
      <c r="F183" s="100" t="s">
        <v>1782</v>
      </c>
      <c r="G183" s="23" t="s">
        <v>1789</v>
      </c>
      <c r="H183" s="24">
        <f t="shared" si="65"/>
        <v>5</v>
      </c>
      <c r="I183" s="24">
        <f t="shared" si="49"/>
        <v>72</v>
      </c>
      <c r="J183" s="24">
        <f t="shared" si="50"/>
        <v>14</v>
      </c>
      <c r="K183" s="24">
        <f t="shared" si="51"/>
        <v>6</v>
      </c>
      <c r="L183" s="24">
        <f t="shared" si="52"/>
        <v>7</v>
      </c>
      <c r="M183" s="24">
        <f t="shared" si="53"/>
        <v>7</v>
      </c>
      <c r="N183" s="24">
        <f t="shared" si="54"/>
        <v>9</v>
      </c>
      <c r="O183" s="24">
        <f t="shared" si="55"/>
        <v>10</v>
      </c>
      <c r="P183" s="24">
        <f t="shared" si="56"/>
        <v>5</v>
      </c>
      <c r="Q183" s="122">
        <f t="shared" si="59"/>
        <v>2.5000000000000001E-2</v>
      </c>
      <c r="R183" s="122">
        <f t="shared" si="60"/>
        <v>2.5000000000000001E-2</v>
      </c>
      <c r="S183" s="122">
        <f t="shared" si="61"/>
        <v>8.3333333333333332E-3</v>
      </c>
      <c r="T183" s="23" t="str">
        <f t="shared" si="67"/>
        <v>暗</v>
      </c>
      <c r="U183" s="24">
        <f t="shared" si="57"/>
        <v>6</v>
      </c>
      <c r="V183" s="24">
        <f t="shared" ref="V183:AA192" si="72">ROUND(VLOOKUP($F183,professionGrow,MATCH(V$2,professionGrowPName,0),FALSE)*(1+VLOOKUP($G183,professionGrowP,MATCH(V$2,professionGrowPName,0),FALSE))*$H183*10*VLOOKUP($D183,eq_qulity,5,FALSE),0)</f>
        <v>5</v>
      </c>
      <c r="W183" s="24">
        <f t="shared" si="72"/>
        <v>5</v>
      </c>
      <c r="X183" s="24">
        <f t="shared" si="72"/>
        <v>6</v>
      </c>
      <c r="Y183" s="24">
        <f t="shared" si="72"/>
        <v>5</v>
      </c>
      <c r="Z183" s="24">
        <f t="shared" si="72"/>
        <v>6</v>
      </c>
      <c r="AA183" s="24">
        <f t="shared" si="72"/>
        <v>9</v>
      </c>
      <c r="AB183" s="123">
        <f t="shared" si="62"/>
        <v>8.6666666666666656E-2</v>
      </c>
      <c r="AC183" s="22">
        <f t="shared" si="63"/>
        <v>172.14500000000001</v>
      </c>
    </row>
    <row r="184" spans="2:29" x14ac:dyDescent="0.15">
      <c r="B184" s="24">
        <v>182</v>
      </c>
      <c r="C184" s="24" t="str">
        <f t="shared" si="58"/>
        <v>武器182</v>
      </c>
      <c r="D184" s="24" t="str">
        <f t="shared" si="70"/>
        <v>b</v>
      </c>
      <c r="E184" s="99" t="s">
        <v>123</v>
      </c>
      <c r="F184" s="100" t="s">
        <v>1782</v>
      </c>
      <c r="G184" s="23" t="s">
        <v>1789</v>
      </c>
      <c r="H184" s="24">
        <f t="shared" si="65"/>
        <v>6</v>
      </c>
      <c r="I184" s="24">
        <f t="shared" si="49"/>
        <v>86</v>
      </c>
      <c r="J184" s="24">
        <f t="shared" si="50"/>
        <v>16</v>
      </c>
      <c r="K184" s="24">
        <f t="shared" si="51"/>
        <v>7</v>
      </c>
      <c r="L184" s="24">
        <f t="shared" si="52"/>
        <v>9</v>
      </c>
      <c r="M184" s="24">
        <f t="shared" si="53"/>
        <v>8</v>
      </c>
      <c r="N184" s="24">
        <f t="shared" si="54"/>
        <v>11</v>
      </c>
      <c r="O184" s="24">
        <f t="shared" si="55"/>
        <v>12</v>
      </c>
      <c r="P184" s="24">
        <f t="shared" si="56"/>
        <v>6</v>
      </c>
      <c r="Q184" s="122">
        <f t="shared" si="59"/>
        <v>0.03</v>
      </c>
      <c r="R184" s="122">
        <f t="shared" si="60"/>
        <v>0.03</v>
      </c>
      <c r="S184" s="122">
        <f t="shared" si="61"/>
        <v>0.01</v>
      </c>
      <c r="T184" s="23" t="str">
        <f t="shared" si="67"/>
        <v>暗</v>
      </c>
      <c r="U184" s="24">
        <f t="shared" si="57"/>
        <v>7</v>
      </c>
      <c r="V184" s="24">
        <f t="shared" si="72"/>
        <v>6</v>
      </c>
      <c r="W184" s="24">
        <f t="shared" si="72"/>
        <v>6</v>
      </c>
      <c r="X184" s="24">
        <f t="shared" si="72"/>
        <v>7</v>
      </c>
      <c r="Y184" s="24">
        <f t="shared" si="72"/>
        <v>6</v>
      </c>
      <c r="Z184" s="24">
        <f t="shared" si="72"/>
        <v>7</v>
      </c>
      <c r="AA184" s="24">
        <f t="shared" si="72"/>
        <v>11</v>
      </c>
      <c r="AB184" s="123">
        <f t="shared" si="62"/>
        <v>0.10333333333333333</v>
      </c>
      <c r="AC184" s="22">
        <f t="shared" si="63"/>
        <v>205.17333333333332</v>
      </c>
    </row>
    <row r="185" spans="2:29" x14ac:dyDescent="0.15">
      <c r="B185" s="24">
        <v>183</v>
      </c>
      <c r="C185" s="24" t="str">
        <f t="shared" si="58"/>
        <v>武器183</v>
      </c>
      <c r="D185" s="24" t="str">
        <f t="shared" si="70"/>
        <v>b</v>
      </c>
      <c r="E185" s="99" t="s">
        <v>123</v>
      </c>
      <c r="F185" s="100" t="s">
        <v>1782</v>
      </c>
      <c r="G185" s="23" t="s">
        <v>1789</v>
      </c>
      <c r="H185" s="24">
        <f t="shared" si="65"/>
        <v>7</v>
      </c>
      <c r="I185" s="24">
        <f t="shared" si="49"/>
        <v>101</v>
      </c>
      <c r="J185" s="24">
        <f t="shared" si="50"/>
        <v>19</v>
      </c>
      <c r="K185" s="24">
        <f t="shared" si="51"/>
        <v>8</v>
      </c>
      <c r="L185" s="24">
        <f t="shared" si="52"/>
        <v>10</v>
      </c>
      <c r="M185" s="24">
        <f t="shared" si="53"/>
        <v>10</v>
      </c>
      <c r="N185" s="24">
        <f t="shared" si="54"/>
        <v>13</v>
      </c>
      <c r="O185" s="24">
        <f t="shared" si="55"/>
        <v>14</v>
      </c>
      <c r="P185" s="24">
        <f t="shared" si="56"/>
        <v>7</v>
      </c>
      <c r="Q185" s="122">
        <f t="shared" si="59"/>
        <v>3.5000000000000003E-2</v>
      </c>
      <c r="R185" s="122">
        <f t="shared" si="60"/>
        <v>3.5000000000000003E-2</v>
      </c>
      <c r="S185" s="122">
        <f t="shared" si="61"/>
        <v>1.1666666666666667E-2</v>
      </c>
      <c r="T185" s="23" t="str">
        <f t="shared" si="67"/>
        <v>暗</v>
      </c>
      <c r="U185" s="24">
        <f t="shared" si="57"/>
        <v>8</v>
      </c>
      <c r="V185" s="24">
        <f t="shared" si="72"/>
        <v>7</v>
      </c>
      <c r="W185" s="24">
        <f t="shared" si="72"/>
        <v>7</v>
      </c>
      <c r="X185" s="24">
        <f t="shared" si="72"/>
        <v>8</v>
      </c>
      <c r="Y185" s="24">
        <f t="shared" si="72"/>
        <v>7</v>
      </c>
      <c r="Z185" s="24">
        <f t="shared" si="72"/>
        <v>8</v>
      </c>
      <c r="AA185" s="24">
        <f t="shared" si="72"/>
        <v>12</v>
      </c>
      <c r="AB185" s="123">
        <f t="shared" si="62"/>
        <v>0.12133333333333333</v>
      </c>
      <c r="AC185" s="22">
        <f t="shared" si="63"/>
        <v>239.20299999999997</v>
      </c>
    </row>
    <row r="186" spans="2:29" x14ac:dyDescent="0.15">
      <c r="B186" s="24">
        <v>184</v>
      </c>
      <c r="C186" s="24" t="str">
        <f t="shared" si="58"/>
        <v>武器184</v>
      </c>
      <c r="D186" s="24" t="str">
        <f t="shared" si="70"/>
        <v>b</v>
      </c>
      <c r="E186" s="99" t="s">
        <v>123</v>
      </c>
      <c r="F186" s="100" t="s">
        <v>1782</v>
      </c>
      <c r="G186" s="23" t="s">
        <v>1789</v>
      </c>
      <c r="H186" s="24">
        <f t="shared" si="65"/>
        <v>8</v>
      </c>
      <c r="I186" s="24">
        <f t="shared" si="49"/>
        <v>115</v>
      </c>
      <c r="J186" s="24">
        <f t="shared" si="50"/>
        <v>22</v>
      </c>
      <c r="K186" s="24">
        <f t="shared" si="51"/>
        <v>10</v>
      </c>
      <c r="L186" s="24">
        <f t="shared" si="52"/>
        <v>12</v>
      </c>
      <c r="M186" s="24">
        <f t="shared" si="53"/>
        <v>11</v>
      </c>
      <c r="N186" s="24">
        <f t="shared" si="54"/>
        <v>14</v>
      </c>
      <c r="O186" s="24">
        <f t="shared" si="55"/>
        <v>17</v>
      </c>
      <c r="P186" s="24">
        <f t="shared" si="56"/>
        <v>8</v>
      </c>
      <c r="Q186" s="122">
        <f t="shared" si="59"/>
        <v>0.04</v>
      </c>
      <c r="R186" s="122">
        <f t="shared" si="60"/>
        <v>4.2500000000000003E-2</v>
      </c>
      <c r="S186" s="122">
        <f t="shared" si="61"/>
        <v>1.3333333333333332E-2</v>
      </c>
      <c r="T186" s="23" t="str">
        <f t="shared" si="67"/>
        <v>暗</v>
      </c>
      <c r="U186" s="24">
        <f t="shared" si="57"/>
        <v>9</v>
      </c>
      <c r="V186" s="24">
        <f t="shared" si="72"/>
        <v>8</v>
      </c>
      <c r="W186" s="24">
        <f t="shared" si="72"/>
        <v>8</v>
      </c>
      <c r="X186" s="24">
        <f t="shared" si="72"/>
        <v>9</v>
      </c>
      <c r="Y186" s="24">
        <f t="shared" si="72"/>
        <v>8</v>
      </c>
      <c r="Z186" s="24">
        <f t="shared" si="72"/>
        <v>9</v>
      </c>
      <c r="AA186" s="24">
        <f t="shared" si="72"/>
        <v>14</v>
      </c>
      <c r="AB186" s="123">
        <f t="shared" si="62"/>
        <v>0.13933333333333334</v>
      </c>
      <c r="AC186" s="22">
        <f t="shared" si="63"/>
        <v>274.23516666666666</v>
      </c>
    </row>
    <row r="187" spans="2:29" x14ac:dyDescent="0.15">
      <c r="B187" s="24">
        <v>185</v>
      </c>
      <c r="C187" s="24" t="str">
        <f t="shared" si="58"/>
        <v>武器185</v>
      </c>
      <c r="D187" s="24" t="str">
        <f t="shared" si="70"/>
        <v>c</v>
      </c>
      <c r="E187" s="99" t="s">
        <v>123</v>
      </c>
      <c r="F187" s="100" t="s">
        <v>1782</v>
      </c>
      <c r="G187" s="23" t="s">
        <v>1789</v>
      </c>
      <c r="H187" s="24">
        <f t="shared" si="65"/>
        <v>1</v>
      </c>
      <c r="I187" s="24">
        <f t="shared" si="49"/>
        <v>16</v>
      </c>
      <c r="J187" s="24">
        <f t="shared" si="50"/>
        <v>0</v>
      </c>
      <c r="K187" s="24">
        <f t="shared" si="51"/>
        <v>0</v>
      </c>
      <c r="L187" s="24">
        <f t="shared" si="52"/>
        <v>0</v>
      </c>
      <c r="M187" s="24">
        <f t="shared" si="53"/>
        <v>0</v>
      </c>
      <c r="N187" s="24">
        <f t="shared" si="54"/>
        <v>0</v>
      </c>
      <c r="O187" s="24">
        <f t="shared" si="55"/>
        <v>0</v>
      </c>
      <c r="P187" s="24">
        <f t="shared" si="56"/>
        <v>0</v>
      </c>
      <c r="Q187" s="122">
        <f t="shared" si="59"/>
        <v>0</v>
      </c>
      <c r="R187" s="122">
        <f t="shared" si="60"/>
        <v>0</v>
      </c>
      <c r="S187" s="122">
        <f t="shared" si="61"/>
        <v>0</v>
      </c>
      <c r="T187" s="23" t="str">
        <f t="shared" si="67"/>
        <v>暗</v>
      </c>
      <c r="U187" s="24">
        <f t="shared" si="57"/>
        <v>0</v>
      </c>
      <c r="V187" s="24">
        <f t="shared" si="72"/>
        <v>0</v>
      </c>
      <c r="W187" s="24">
        <f t="shared" si="72"/>
        <v>0</v>
      </c>
      <c r="X187" s="24">
        <f t="shared" si="72"/>
        <v>0</v>
      </c>
      <c r="Y187" s="24">
        <f t="shared" si="72"/>
        <v>0</v>
      </c>
      <c r="Z187" s="24">
        <f t="shared" si="72"/>
        <v>0</v>
      </c>
      <c r="AA187" s="24">
        <f t="shared" si="72"/>
        <v>0</v>
      </c>
      <c r="AB187" s="123">
        <f t="shared" si="62"/>
        <v>0</v>
      </c>
      <c r="AC187" s="22">
        <f t="shared" si="63"/>
        <v>16</v>
      </c>
    </row>
    <row r="188" spans="2:29" x14ac:dyDescent="0.15">
      <c r="B188" s="24">
        <v>186</v>
      </c>
      <c r="C188" s="24" t="str">
        <f t="shared" si="58"/>
        <v>武器186</v>
      </c>
      <c r="D188" s="24" t="str">
        <f t="shared" si="70"/>
        <v>c</v>
      </c>
      <c r="E188" s="99" t="s">
        <v>123</v>
      </c>
      <c r="F188" s="100" t="s">
        <v>1782</v>
      </c>
      <c r="G188" s="23" t="s">
        <v>1789</v>
      </c>
      <c r="H188" s="24">
        <f t="shared" si="65"/>
        <v>2</v>
      </c>
      <c r="I188" s="24">
        <f t="shared" si="49"/>
        <v>33</v>
      </c>
      <c r="J188" s="24">
        <f t="shared" si="50"/>
        <v>0</v>
      </c>
      <c r="K188" s="24">
        <f t="shared" si="51"/>
        <v>0</v>
      </c>
      <c r="L188" s="24">
        <f t="shared" si="52"/>
        <v>0</v>
      </c>
      <c r="M188" s="24">
        <f t="shared" si="53"/>
        <v>0</v>
      </c>
      <c r="N188" s="24">
        <f t="shared" si="54"/>
        <v>0</v>
      </c>
      <c r="O188" s="24">
        <f t="shared" si="55"/>
        <v>0</v>
      </c>
      <c r="P188" s="24">
        <f t="shared" si="56"/>
        <v>0</v>
      </c>
      <c r="Q188" s="122">
        <f t="shared" si="59"/>
        <v>0</v>
      </c>
      <c r="R188" s="122">
        <f t="shared" si="60"/>
        <v>0</v>
      </c>
      <c r="S188" s="122">
        <f t="shared" si="61"/>
        <v>0</v>
      </c>
      <c r="T188" s="23" t="str">
        <f t="shared" si="67"/>
        <v>暗</v>
      </c>
      <c r="U188" s="24">
        <f t="shared" si="57"/>
        <v>0</v>
      </c>
      <c r="V188" s="24">
        <f t="shared" si="72"/>
        <v>0</v>
      </c>
      <c r="W188" s="24">
        <f t="shared" si="72"/>
        <v>0</v>
      </c>
      <c r="X188" s="24">
        <f t="shared" si="72"/>
        <v>0</v>
      </c>
      <c r="Y188" s="24">
        <f t="shared" si="72"/>
        <v>0</v>
      </c>
      <c r="Z188" s="24">
        <f t="shared" si="72"/>
        <v>0</v>
      </c>
      <c r="AA188" s="24">
        <f t="shared" si="72"/>
        <v>0</v>
      </c>
      <c r="AB188" s="123">
        <f t="shared" si="62"/>
        <v>0</v>
      </c>
      <c r="AC188" s="22">
        <f t="shared" si="63"/>
        <v>33</v>
      </c>
    </row>
    <row r="189" spans="2:29" x14ac:dyDescent="0.15">
      <c r="B189" s="24">
        <v>187</v>
      </c>
      <c r="C189" s="24" t="str">
        <f t="shared" si="58"/>
        <v>武器187</v>
      </c>
      <c r="D189" s="24" t="str">
        <f t="shared" si="70"/>
        <v>c</v>
      </c>
      <c r="E189" s="99" t="s">
        <v>123</v>
      </c>
      <c r="F189" s="100" t="s">
        <v>1782</v>
      </c>
      <c r="G189" s="23" t="s">
        <v>1789</v>
      </c>
      <c r="H189" s="24">
        <f t="shared" si="65"/>
        <v>3</v>
      </c>
      <c r="I189" s="24">
        <f t="shared" si="49"/>
        <v>49</v>
      </c>
      <c r="J189" s="24">
        <f t="shared" si="50"/>
        <v>0</v>
      </c>
      <c r="K189" s="24">
        <f t="shared" si="51"/>
        <v>0</v>
      </c>
      <c r="L189" s="24">
        <f t="shared" si="52"/>
        <v>0</v>
      </c>
      <c r="M189" s="24">
        <f t="shared" si="53"/>
        <v>0</v>
      </c>
      <c r="N189" s="24">
        <f t="shared" si="54"/>
        <v>0</v>
      </c>
      <c r="O189" s="24">
        <f t="shared" si="55"/>
        <v>0</v>
      </c>
      <c r="P189" s="24">
        <f t="shared" si="56"/>
        <v>0</v>
      </c>
      <c r="Q189" s="122">
        <f t="shared" si="59"/>
        <v>0</v>
      </c>
      <c r="R189" s="122">
        <f t="shared" si="60"/>
        <v>0</v>
      </c>
      <c r="S189" s="122">
        <f t="shared" si="61"/>
        <v>0</v>
      </c>
      <c r="T189" s="23" t="str">
        <f t="shared" si="67"/>
        <v>暗</v>
      </c>
      <c r="U189" s="24">
        <f t="shared" si="57"/>
        <v>0</v>
      </c>
      <c r="V189" s="24">
        <f t="shared" si="72"/>
        <v>0</v>
      </c>
      <c r="W189" s="24">
        <f t="shared" si="72"/>
        <v>0</v>
      </c>
      <c r="X189" s="24">
        <f t="shared" si="72"/>
        <v>0</v>
      </c>
      <c r="Y189" s="24">
        <f t="shared" si="72"/>
        <v>0</v>
      </c>
      <c r="Z189" s="24">
        <f t="shared" si="72"/>
        <v>0</v>
      </c>
      <c r="AA189" s="24">
        <f t="shared" si="72"/>
        <v>0</v>
      </c>
      <c r="AB189" s="123">
        <f t="shared" si="62"/>
        <v>0</v>
      </c>
      <c r="AC189" s="22">
        <f t="shared" si="63"/>
        <v>49</v>
      </c>
    </row>
    <row r="190" spans="2:29" x14ac:dyDescent="0.15">
      <c r="B190" s="24">
        <v>188</v>
      </c>
      <c r="C190" s="24" t="str">
        <f t="shared" si="58"/>
        <v>武器188</v>
      </c>
      <c r="D190" s="24" t="str">
        <f t="shared" si="70"/>
        <v>c</v>
      </c>
      <c r="E190" s="99" t="s">
        <v>123</v>
      </c>
      <c r="F190" s="100" t="s">
        <v>1782</v>
      </c>
      <c r="G190" s="23" t="s">
        <v>1789</v>
      </c>
      <c r="H190" s="24">
        <f t="shared" si="65"/>
        <v>4</v>
      </c>
      <c r="I190" s="24">
        <f t="shared" si="49"/>
        <v>66</v>
      </c>
      <c r="J190" s="24">
        <f t="shared" si="50"/>
        <v>0</v>
      </c>
      <c r="K190" s="24">
        <f t="shared" si="51"/>
        <v>0</v>
      </c>
      <c r="L190" s="24">
        <f t="shared" si="52"/>
        <v>0</v>
      </c>
      <c r="M190" s="24">
        <f t="shared" si="53"/>
        <v>0</v>
      </c>
      <c r="N190" s="24">
        <f t="shared" si="54"/>
        <v>0</v>
      </c>
      <c r="O190" s="24">
        <f t="shared" si="55"/>
        <v>0</v>
      </c>
      <c r="P190" s="24">
        <f t="shared" si="56"/>
        <v>0</v>
      </c>
      <c r="Q190" s="122">
        <f t="shared" si="59"/>
        <v>0</v>
      </c>
      <c r="R190" s="122">
        <f t="shared" si="60"/>
        <v>0</v>
      </c>
      <c r="S190" s="122">
        <f t="shared" si="61"/>
        <v>0</v>
      </c>
      <c r="T190" s="23" t="str">
        <f t="shared" si="67"/>
        <v>暗</v>
      </c>
      <c r="U190" s="24">
        <f t="shared" si="57"/>
        <v>0</v>
      </c>
      <c r="V190" s="24">
        <f t="shared" si="72"/>
        <v>0</v>
      </c>
      <c r="W190" s="24">
        <f t="shared" si="72"/>
        <v>0</v>
      </c>
      <c r="X190" s="24">
        <f t="shared" si="72"/>
        <v>0</v>
      </c>
      <c r="Y190" s="24">
        <f t="shared" si="72"/>
        <v>0</v>
      </c>
      <c r="Z190" s="24">
        <f t="shared" si="72"/>
        <v>0</v>
      </c>
      <c r="AA190" s="24">
        <f t="shared" si="72"/>
        <v>0</v>
      </c>
      <c r="AB190" s="123">
        <f t="shared" si="62"/>
        <v>0</v>
      </c>
      <c r="AC190" s="22">
        <f t="shared" si="63"/>
        <v>66</v>
      </c>
    </row>
    <row r="191" spans="2:29" x14ac:dyDescent="0.15">
      <c r="B191" s="24">
        <v>189</v>
      </c>
      <c r="C191" s="24" t="str">
        <f t="shared" si="58"/>
        <v>武器189</v>
      </c>
      <c r="D191" s="24" t="str">
        <f t="shared" si="70"/>
        <v>c</v>
      </c>
      <c r="E191" s="99" t="s">
        <v>123</v>
      </c>
      <c r="F191" s="100" t="s">
        <v>1782</v>
      </c>
      <c r="G191" s="23" t="s">
        <v>1789</v>
      </c>
      <c r="H191" s="24">
        <f t="shared" si="65"/>
        <v>5</v>
      </c>
      <c r="I191" s="24">
        <f t="shared" si="49"/>
        <v>82</v>
      </c>
      <c r="J191" s="24">
        <f t="shared" si="50"/>
        <v>0</v>
      </c>
      <c r="K191" s="24">
        <f t="shared" si="51"/>
        <v>0</v>
      </c>
      <c r="L191" s="24">
        <f t="shared" si="52"/>
        <v>0</v>
      </c>
      <c r="M191" s="24">
        <f t="shared" si="53"/>
        <v>0</v>
      </c>
      <c r="N191" s="24">
        <f t="shared" si="54"/>
        <v>0</v>
      </c>
      <c r="O191" s="24">
        <f t="shared" si="55"/>
        <v>0</v>
      </c>
      <c r="P191" s="24">
        <f t="shared" si="56"/>
        <v>0</v>
      </c>
      <c r="Q191" s="122">
        <f t="shared" si="59"/>
        <v>0</v>
      </c>
      <c r="R191" s="122">
        <f t="shared" si="60"/>
        <v>0</v>
      </c>
      <c r="S191" s="122">
        <f t="shared" si="61"/>
        <v>0</v>
      </c>
      <c r="T191" s="23" t="str">
        <f t="shared" si="67"/>
        <v>暗</v>
      </c>
      <c r="U191" s="24">
        <f t="shared" si="57"/>
        <v>0</v>
      </c>
      <c r="V191" s="24">
        <f t="shared" si="72"/>
        <v>0</v>
      </c>
      <c r="W191" s="24">
        <f t="shared" si="72"/>
        <v>0</v>
      </c>
      <c r="X191" s="24">
        <f t="shared" si="72"/>
        <v>0</v>
      </c>
      <c r="Y191" s="24">
        <f t="shared" si="72"/>
        <v>0</v>
      </c>
      <c r="Z191" s="24">
        <f t="shared" si="72"/>
        <v>0</v>
      </c>
      <c r="AA191" s="24">
        <f t="shared" si="72"/>
        <v>0</v>
      </c>
      <c r="AB191" s="123">
        <f t="shared" si="62"/>
        <v>0</v>
      </c>
      <c r="AC191" s="22">
        <f t="shared" si="63"/>
        <v>82</v>
      </c>
    </row>
    <row r="192" spans="2:29" x14ac:dyDescent="0.15">
      <c r="B192" s="24">
        <v>190</v>
      </c>
      <c r="C192" s="24" t="str">
        <f t="shared" si="58"/>
        <v>武器190</v>
      </c>
      <c r="D192" s="24" t="str">
        <f t="shared" si="70"/>
        <v>c</v>
      </c>
      <c r="E192" s="99" t="s">
        <v>123</v>
      </c>
      <c r="F192" s="100" t="s">
        <v>1782</v>
      </c>
      <c r="G192" s="23" t="s">
        <v>1789</v>
      </c>
      <c r="H192" s="24">
        <f t="shared" si="65"/>
        <v>6</v>
      </c>
      <c r="I192" s="24">
        <f t="shared" si="49"/>
        <v>98</v>
      </c>
      <c r="J192" s="24">
        <f t="shared" si="50"/>
        <v>0</v>
      </c>
      <c r="K192" s="24">
        <f t="shared" si="51"/>
        <v>0</v>
      </c>
      <c r="L192" s="24">
        <f t="shared" si="52"/>
        <v>0</v>
      </c>
      <c r="M192" s="24">
        <f t="shared" si="53"/>
        <v>0</v>
      </c>
      <c r="N192" s="24">
        <f t="shared" si="54"/>
        <v>0</v>
      </c>
      <c r="O192" s="24">
        <f t="shared" si="55"/>
        <v>0</v>
      </c>
      <c r="P192" s="24">
        <f t="shared" si="56"/>
        <v>0</v>
      </c>
      <c r="Q192" s="122">
        <f t="shared" si="59"/>
        <v>0</v>
      </c>
      <c r="R192" s="122">
        <f t="shared" si="60"/>
        <v>0</v>
      </c>
      <c r="S192" s="122">
        <f t="shared" si="61"/>
        <v>0</v>
      </c>
      <c r="T192" s="23" t="str">
        <f t="shared" si="67"/>
        <v>暗</v>
      </c>
      <c r="U192" s="24">
        <f t="shared" si="57"/>
        <v>0</v>
      </c>
      <c r="V192" s="24">
        <f t="shared" si="72"/>
        <v>0</v>
      </c>
      <c r="W192" s="24">
        <f t="shared" si="72"/>
        <v>0</v>
      </c>
      <c r="X192" s="24">
        <f t="shared" si="72"/>
        <v>0</v>
      </c>
      <c r="Y192" s="24">
        <f t="shared" si="72"/>
        <v>0</v>
      </c>
      <c r="Z192" s="24">
        <f t="shared" si="72"/>
        <v>0</v>
      </c>
      <c r="AA192" s="24">
        <f t="shared" si="72"/>
        <v>0</v>
      </c>
      <c r="AB192" s="123">
        <f t="shared" si="62"/>
        <v>0</v>
      </c>
      <c r="AC192" s="22">
        <f t="shared" si="63"/>
        <v>98</v>
      </c>
    </row>
    <row r="193" spans="2:29" x14ac:dyDescent="0.15">
      <c r="B193" s="24">
        <v>191</v>
      </c>
      <c r="C193" s="24" t="str">
        <f t="shared" si="58"/>
        <v>武器191</v>
      </c>
      <c r="D193" s="24" t="str">
        <f t="shared" si="70"/>
        <v>c</v>
      </c>
      <c r="E193" s="99" t="s">
        <v>123</v>
      </c>
      <c r="F193" s="100" t="s">
        <v>1782</v>
      </c>
      <c r="G193" s="23" t="s">
        <v>1789</v>
      </c>
      <c r="H193" s="24">
        <f t="shared" si="65"/>
        <v>7</v>
      </c>
      <c r="I193" s="24">
        <f t="shared" si="49"/>
        <v>115</v>
      </c>
      <c r="J193" s="24">
        <f t="shared" si="50"/>
        <v>0</v>
      </c>
      <c r="K193" s="24">
        <f t="shared" si="51"/>
        <v>0</v>
      </c>
      <c r="L193" s="24">
        <f t="shared" si="52"/>
        <v>0</v>
      </c>
      <c r="M193" s="24">
        <f t="shared" si="53"/>
        <v>0</v>
      </c>
      <c r="N193" s="24">
        <f t="shared" si="54"/>
        <v>0</v>
      </c>
      <c r="O193" s="24">
        <f t="shared" si="55"/>
        <v>0</v>
      </c>
      <c r="P193" s="24">
        <f t="shared" si="56"/>
        <v>0</v>
      </c>
      <c r="Q193" s="122">
        <f t="shared" si="59"/>
        <v>0</v>
      </c>
      <c r="R193" s="122">
        <f t="shared" si="60"/>
        <v>0</v>
      </c>
      <c r="S193" s="122">
        <f t="shared" si="61"/>
        <v>0</v>
      </c>
      <c r="T193" s="23" t="str">
        <f t="shared" si="67"/>
        <v>暗</v>
      </c>
      <c r="U193" s="24">
        <f t="shared" si="57"/>
        <v>0</v>
      </c>
      <c r="V193" s="24">
        <f t="shared" ref="V193:AA202" si="73">ROUND(VLOOKUP($F193,professionGrow,MATCH(V$2,professionGrowPName,0),FALSE)*(1+VLOOKUP($G193,professionGrowP,MATCH(V$2,professionGrowPName,0),FALSE))*$H193*10*VLOOKUP($D193,eq_qulity,5,FALSE),0)</f>
        <v>0</v>
      </c>
      <c r="W193" s="24">
        <f t="shared" si="73"/>
        <v>0</v>
      </c>
      <c r="X193" s="24">
        <f t="shared" si="73"/>
        <v>0</v>
      </c>
      <c r="Y193" s="24">
        <f t="shared" si="73"/>
        <v>0</v>
      </c>
      <c r="Z193" s="24">
        <f t="shared" si="73"/>
        <v>0</v>
      </c>
      <c r="AA193" s="24">
        <f t="shared" si="73"/>
        <v>0</v>
      </c>
      <c r="AB193" s="123">
        <f t="shared" si="62"/>
        <v>0</v>
      </c>
      <c r="AC193" s="22">
        <f t="shared" si="63"/>
        <v>115</v>
      </c>
    </row>
    <row r="194" spans="2:29" x14ac:dyDescent="0.15">
      <c r="B194" s="24">
        <v>192</v>
      </c>
      <c r="C194" s="24" t="str">
        <f t="shared" si="58"/>
        <v>武器192</v>
      </c>
      <c r="D194" s="24" t="str">
        <f t="shared" si="70"/>
        <v>c</v>
      </c>
      <c r="E194" s="99" t="s">
        <v>123</v>
      </c>
      <c r="F194" s="100" t="s">
        <v>1782</v>
      </c>
      <c r="G194" s="23" t="s">
        <v>1789</v>
      </c>
      <c r="H194" s="24">
        <f t="shared" si="65"/>
        <v>8</v>
      </c>
      <c r="I194" s="24">
        <f t="shared" si="49"/>
        <v>131</v>
      </c>
      <c r="J194" s="24">
        <f t="shared" si="50"/>
        <v>0</v>
      </c>
      <c r="K194" s="24">
        <f t="shared" si="51"/>
        <v>0</v>
      </c>
      <c r="L194" s="24">
        <f t="shared" si="52"/>
        <v>0</v>
      </c>
      <c r="M194" s="24">
        <f t="shared" si="53"/>
        <v>0</v>
      </c>
      <c r="N194" s="24">
        <f t="shared" si="54"/>
        <v>0</v>
      </c>
      <c r="O194" s="24">
        <f t="shared" si="55"/>
        <v>0</v>
      </c>
      <c r="P194" s="24">
        <f t="shared" si="56"/>
        <v>0</v>
      </c>
      <c r="Q194" s="122">
        <f t="shared" si="59"/>
        <v>0</v>
      </c>
      <c r="R194" s="122">
        <f t="shared" si="60"/>
        <v>0</v>
      </c>
      <c r="S194" s="122">
        <f t="shared" si="61"/>
        <v>0</v>
      </c>
      <c r="T194" s="23" t="str">
        <f t="shared" si="67"/>
        <v>暗</v>
      </c>
      <c r="U194" s="24">
        <f t="shared" si="57"/>
        <v>0</v>
      </c>
      <c r="V194" s="24">
        <f t="shared" si="73"/>
        <v>0</v>
      </c>
      <c r="W194" s="24">
        <f t="shared" si="73"/>
        <v>0</v>
      </c>
      <c r="X194" s="24">
        <f t="shared" si="73"/>
        <v>0</v>
      </c>
      <c r="Y194" s="24">
        <f t="shared" si="73"/>
        <v>0</v>
      </c>
      <c r="Z194" s="24">
        <f t="shared" si="73"/>
        <v>0</v>
      </c>
      <c r="AA194" s="24">
        <f t="shared" si="73"/>
        <v>0</v>
      </c>
      <c r="AB194" s="123">
        <f t="shared" si="62"/>
        <v>0</v>
      </c>
      <c r="AC194" s="22">
        <f t="shared" si="63"/>
        <v>131</v>
      </c>
    </row>
    <row r="195" spans="2:29" x14ac:dyDescent="0.15">
      <c r="B195" s="24">
        <v>193</v>
      </c>
      <c r="C195" s="24" t="str">
        <f t="shared" si="58"/>
        <v>武器193</v>
      </c>
      <c r="D195" s="24" t="str">
        <f t="shared" si="70"/>
        <v>s</v>
      </c>
      <c r="E195" s="99" t="s">
        <v>123</v>
      </c>
      <c r="F195" s="100" t="s">
        <v>1782</v>
      </c>
      <c r="G195" s="23" t="s">
        <v>1790</v>
      </c>
      <c r="H195" s="24">
        <f t="shared" si="65"/>
        <v>1</v>
      </c>
      <c r="I195" s="24">
        <f t="shared" ref="I195:I258" si="74">ROUND(VLOOKUP(F195,professionGrow,4,FALSE)*(1+VLOOKUP(G195,professionGrowP,4,FALSE))*H195*10*VLOOKUP(D195,eq_qulity,4,FALSE)*(1+VLOOKUP($G195,equ_change,4,FALSE)),0)</f>
        <v>18</v>
      </c>
      <c r="J195" s="24">
        <f t="shared" ref="J195:J258" si="75">ROUND(VLOOKUP($F195,professionGrow,血量,FALSE)*(1+VLOOKUP($G195,professionGrowP,血量,FALSE))*$H195*10*VLOOKUP($D195,eq_qulity,5,FALSE)*(1+VLOOKUP($G195,equ_change,血量,FALSE)),0)</f>
        <v>8</v>
      </c>
      <c r="K195" s="24">
        <f t="shared" ref="K195:K258" si="76">ROUND(VLOOKUP($F195,professionGrow,魔法值,FALSE)*(1+VLOOKUP($G195,professionGrowP,魔法值,FALSE))*$H195*10*VLOOKUP($D195,eq_qulity,5,FALSE)*(1+VLOOKUP($G195,equ_change,魔法值,FALSE)),0)</f>
        <v>4</v>
      </c>
      <c r="L195" s="24">
        <f t="shared" ref="L195:L258" si="77">ROUND(VLOOKUP($F195,professionGrow,力量,FALSE)*(1+VLOOKUP($G195,professionGrowP,力量,FALSE))*$H195*10*VLOOKUP($D195,eq_qulity,5,FALSE)*(1+VLOOKUP(G195,equ_change,力量,FALSE)),0)</f>
        <v>5</v>
      </c>
      <c r="M195" s="24">
        <f t="shared" ref="M195:M258" si="78">ROUND(VLOOKUP($F195,professionGrow,防御力,FALSE)*(1+VLOOKUP($G195,professionGrowP,防御力,FALSE))*$H195*10*VLOOKUP($D195,eq_qulity,5,FALSE)*(1+VLOOKUP($G195,equ_change,防御力,FALSE)),0)</f>
        <v>5</v>
      </c>
      <c r="N195" s="24">
        <f t="shared" ref="N195:N258" si="79">ROUND(VLOOKUP($F195,professionGrow,魔攻,FALSE)*(1+VLOOKUP($G195,professionGrowP,魔攻,FALSE))*$H195*10*VLOOKUP($D195,eq_qulity,5,FALSE)*(1+VLOOKUP(G195,equ_change,魔攻,FALSE)),0)</f>
        <v>14</v>
      </c>
      <c r="O195" s="24">
        <f t="shared" ref="O195:O258" si="80">ROUND(VLOOKUP($F195,professionGrow,敏捷,FALSE)*(1+VLOOKUP($G195,professionGrowP,敏捷,FALSE))*$H195*10*VLOOKUP($D195,eq_qulity,5,FALSE)*(1+VLOOKUP(G195,equ_change,敏捷,FALSE)),0)</f>
        <v>5</v>
      </c>
      <c r="P195" s="24">
        <f t="shared" ref="P195:P258" si="81">ROUND(VLOOKUP($F195,professionGrow,幸运,FALSE)*(1+VLOOKUP($G195,professionGrowP,幸运,FALSE))*$H195*10*VLOOKUP($D195,eq_qulity,5,FALSE)*(1+VLOOKUP(G195,equ_change,幸运,FALSE)),0)</f>
        <v>4</v>
      </c>
      <c r="Q195" s="122">
        <f t="shared" si="59"/>
        <v>0.02</v>
      </c>
      <c r="R195" s="122">
        <f t="shared" si="60"/>
        <v>1.2500000000000001E-2</v>
      </c>
      <c r="S195" s="122">
        <f t="shared" si="61"/>
        <v>6.6666666666666662E-3</v>
      </c>
      <c r="T195" s="23" t="str">
        <f t="shared" si="67"/>
        <v>雷</v>
      </c>
      <c r="U195" s="24">
        <f t="shared" ref="U195:U258" si="82">ROUND(VLOOKUP($F195,professionGrow,MATCH(T195,professionGrowPName,0),FALSE)*(1+VLOOKUP($G195,professionGrowP,MATCH(T195,professionGrowPName,0),FALSE))*$H195*10*VLOOKUP($D195,eq_qulity,5,FALSE),0)</f>
        <v>4</v>
      </c>
      <c r="V195" s="24">
        <f t="shared" si="73"/>
        <v>4</v>
      </c>
      <c r="W195" s="24">
        <f t="shared" si="73"/>
        <v>4</v>
      </c>
      <c r="X195" s="24">
        <f t="shared" si="73"/>
        <v>3</v>
      </c>
      <c r="Y195" s="24">
        <f t="shared" si="73"/>
        <v>2</v>
      </c>
      <c r="Z195" s="24">
        <f t="shared" si="73"/>
        <v>3</v>
      </c>
      <c r="AA195" s="24">
        <f t="shared" si="73"/>
        <v>8</v>
      </c>
      <c r="AB195" s="123">
        <f t="shared" si="62"/>
        <v>0.08</v>
      </c>
      <c r="AC195" s="22">
        <f t="shared" si="63"/>
        <v>91.119166666666672</v>
      </c>
    </row>
    <row r="196" spans="2:29" x14ac:dyDescent="0.15">
      <c r="B196" s="24">
        <v>194</v>
      </c>
      <c r="C196" s="24" t="str">
        <f t="shared" ref="C196:C259" si="83">"武器"&amp;B196</f>
        <v>武器194</v>
      </c>
      <c r="D196" s="24" t="str">
        <f t="shared" si="70"/>
        <v>s</v>
      </c>
      <c r="E196" s="99" t="s">
        <v>123</v>
      </c>
      <c r="F196" s="100" t="s">
        <v>1782</v>
      </c>
      <c r="G196" s="23" t="s">
        <v>1790</v>
      </c>
      <c r="H196" s="24">
        <f t="shared" si="65"/>
        <v>2</v>
      </c>
      <c r="I196" s="24">
        <f t="shared" si="74"/>
        <v>35</v>
      </c>
      <c r="J196" s="24">
        <f t="shared" si="75"/>
        <v>15</v>
      </c>
      <c r="K196" s="24">
        <f t="shared" si="76"/>
        <v>9</v>
      </c>
      <c r="L196" s="24">
        <f t="shared" si="77"/>
        <v>11</v>
      </c>
      <c r="M196" s="24">
        <f t="shared" si="78"/>
        <v>10</v>
      </c>
      <c r="N196" s="24">
        <f t="shared" si="79"/>
        <v>28</v>
      </c>
      <c r="O196" s="24">
        <f t="shared" si="80"/>
        <v>10</v>
      </c>
      <c r="P196" s="24">
        <f t="shared" si="81"/>
        <v>8</v>
      </c>
      <c r="Q196" s="122">
        <f t="shared" ref="Q196:Q259" si="84">(P196/2)%</f>
        <v>0.04</v>
      </c>
      <c r="R196" s="122">
        <f t="shared" ref="R196:R259" si="85">(O196/4)%</f>
        <v>2.5000000000000001E-2</v>
      </c>
      <c r="S196" s="122">
        <f t="shared" ref="S196:S259" si="86">(P196/6)%</f>
        <v>1.3333333333333332E-2</v>
      </c>
      <c r="T196" s="23" t="str">
        <f t="shared" si="67"/>
        <v>雷</v>
      </c>
      <c r="U196" s="24">
        <f t="shared" si="82"/>
        <v>7</v>
      </c>
      <c r="V196" s="24">
        <f t="shared" si="73"/>
        <v>7</v>
      </c>
      <c r="W196" s="24">
        <f t="shared" si="73"/>
        <v>7</v>
      </c>
      <c r="X196" s="24">
        <f t="shared" si="73"/>
        <v>6</v>
      </c>
      <c r="Y196" s="24">
        <f t="shared" si="73"/>
        <v>4</v>
      </c>
      <c r="Z196" s="24">
        <f t="shared" si="73"/>
        <v>6</v>
      </c>
      <c r="AA196" s="24">
        <f t="shared" si="73"/>
        <v>16</v>
      </c>
      <c r="AB196" s="123">
        <f t="shared" ref="AB196:AB259" si="87">IF(U196=0,0,IF((SUM(I196:P196)/15)&lt;8,8%,(SUM(I196:P196)/15)%))</f>
        <v>8.4000000000000005E-2</v>
      </c>
      <c r="AC196" s="22">
        <f t="shared" ref="AC196:AC259" si="88">SUM(I196:AB196)</f>
        <v>179.16233333333335</v>
      </c>
    </row>
    <row r="197" spans="2:29" x14ac:dyDescent="0.15">
      <c r="B197" s="24">
        <v>195</v>
      </c>
      <c r="C197" s="24" t="str">
        <f t="shared" si="83"/>
        <v>武器195</v>
      </c>
      <c r="D197" s="24" t="str">
        <f t="shared" si="70"/>
        <v>s</v>
      </c>
      <c r="E197" s="99" t="s">
        <v>123</v>
      </c>
      <c r="F197" s="100" t="s">
        <v>1782</v>
      </c>
      <c r="G197" s="23" t="s">
        <v>1790</v>
      </c>
      <c r="H197" s="24">
        <f t="shared" si="65"/>
        <v>3</v>
      </c>
      <c r="I197" s="24">
        <f t="shared" si="74"/>
        <v>53</v>
      </c>
      <c r="J197" s="24">
        <f t="shared" si="75"/>
        <v>23</v>
      </c>
      <c r="K197" s="24">
        <f t="shared" si="76"/>
        <v>13</v>
      </c>
      <c r="L197" s="24">
        <f t="shared" si="77"/>
        <v>16</v>
      </c>
      <c r="M197" s="24">
        <f t="shared" si="78"/>
        <v>15</v>
      </c>
      <c r="N197" s="24">
        <f t="shared" si="79"/>
        <v>42</v>
      </c>
      <c r="O197" s="24">
        <f t="shared" si="80"/>
        <v>14</v>
      </c>
      <c r="P197" s="24">
        <f t="shared" si="81"/>
        <v>12</v>
      </c>
      <c r="Q197" s="122">
        <f t="shared" si="84"/>
        <v>0.06</v>
      </c>
      <c r="R197" s="122">
        <f t="shared" si="85"/>
        <v>3.5000000000000003E-2</v>
      </c>
      <c r="S197" s="122">
        <f t="shared" si="86"/>
        <v>0.02</v>
      </c>
      <c r="T197" s="23" t="str">
        <f t="shared" si="67"/>
        <v>雷</v>
      </c>
      <c r="U197" s="24">
        <f t="shared" si="82"/>
        <v>11</v>
      </c>
      <c r="V197" s="24">
        <f t="shared" si="73"/>
        <v>11</v>
      </c>
      <c r="W197" s="24">
        <f t="shared" si="73"/>
        <v>11</v>
      </c>
      <c r="X197" s="24">
        <f t="shared" si="73"/>
        <v>10</v>
      </c>
      <c r="Y197" s="24">
        <f t="shared" si="73"/>
        <v>7</v>
      </c>
      <c r="Z197" s="24">
        <f t="shared" si="73"/>
        <v>10</v>
      </c>
      <c r="AA197" s="24">
        <f t="shared" si="73"/>
        <v>24</v>
      </c>
      <c r="AB197" s="123">
        <f t="shared" si="87"/>
        <v>0.12533333333333332</v>
      </c>
      <c r="AC197" s="22">
        <f t="shared" si="88"/>
        <v>272.24033333333335</v>
      </c>
    </row>
    <row r="198" spans="2:29" x14ac:dyDescent="0.15">
      <c r="B198" s="24">
        <v>196</v>
      </c>
      <c r="C198" s="24" t="str">
        <f t="shared" si="83"/>
        <v>武器196</v>
      </c>
      <c r="D198" s="24" t="str">
        <f t="shared" si="70"/>
        <v>s</v>
      </c>
      <c r="E198" s="99" t="s">
        <v>123</v>
      </c>
      <c r="F198" s="100" t="s">
        <v>1782</v>
      </c>
      <c r="G198" s="23" t="s">
        <v>1790</v>
      </c>
      <c r="H198" s="24">
        <f t="shared" si="65"/>
        <v>4</v>
      </c>
      <c r="I198" s="24">
        <f t="shared" si="74"/>
        <v>71</v>
      </c>
      <c r="J198" s="24">
        <f t="shared" si="75"/>
        <v>31</v>
      </c>
      <c r="K198" s="24">
        <f t="shared" si="76"/>
        <v>18</v>
      </c>
      <c r="L198" s="24">
        <f t="shared" si="77"/>
        <v>22</v>
      </c>
      <c r="M198" s="24">
        <f t="shared" si="78"/>
        <v>20</v>
      </c>
      <c r="N198" s="24">
        <f t="shared" si="79"/>
        <v>56</v>
      </c>
      <c r="O198" s="24">
        <f t="shared" si="80"/>
        <v>19</v>
      </c>
      <c r="P198" s="24">
        <f t="shared" si="81"/>
        <v>15</v>
      </c>
      <c r="Q198" s="122">
        <f t="shared" si="84"/>
        <v>7.4999999999999997E-2</v>
      </c>
      <c r="R198" s="122">
        <f t="shared" si="85"/>
        <v>4.7500000000000001E-2</v>
      </c>
      <c r="S198" s="122">
        <f t="shared" si="86"/>
        <v>2.5000000000000001E-2</v>
      </c>
      <c r="T198" s="23" t="str">
        <f t="shared" si="67"/>
        <v>雷</v>
      </c>
      <c r="U198" s="24">
        <f t="shared" si="82"/>
        <v>15</v>
      </c>
      <c r="V198" s="24">
        <f t="shared" si="73"/>
        <v>15</v>
      </c>
      <c r="W198" s="24">
        <f t="shared" si="73"/>
        <v>15</v>
      </c>
      <c r="X198" s="24">
        <f t="shared" si="73"/>
        <v>13</v>
      </c>
      <c r="Y198" s="24">
        <f t="shared" si="73"/>
        <v>9</v>
      </c>
      <c r="Z198" s="24">
        <f t="shared" si="73"/>
        <v>13</v>
      </c>
      <c r="AA198" s="24">
        <f t="shared" si="73"/>
        <v>32</v>
      </c>
      <c r="AB198" s="123">
        <f t="shared" si="87"/>
        <v>0.16800000000000001</v>
      </c>
      <c r="AC198" s="22">
        <f t="shared" si="88"/>
        <v>364.31550000000004</v>
      </c>
    </row>
    <row r="199" spans="2:29" x14ac:dyDescent="0.15">
      <c r="B199" s="24">
        <v>197</v>
      </c>
      <c r="C199" s="24" t="str">
        <f t="shared" si="83"/>
        <v>武器197</v>
      </c>
      <c r="D199" s="24" t="str">
        <f t="shared" si="70"/>
        <v>s</v>
      </c>
      <c r="E199" s="99" t="s">
        <v>123</v>
      </c>
      <c r="F199" s="100" t="s">
        <v>1782</v>
      </c>
      <c r="G199" s="23" t="s">
        <v>1790</v>
      </c>
      <c r="H199" s="24">
        <f t="shared" si="65"/>
        <v>5</v>
      </c>
      <c r="I199" s="24">
        <f t="shared" si="74"/>
        <v>88</v>
      </c>
      <c r="J199" s="24">
        <f t="shared" si="75"/>
        <v>38</v>
      </c>
      <c r="K199" s="24">
        <f t="shared" si="76"/>
        <v>22</v>
      </c>
      <c r="L199" s="24">
        <f t="shared" si="77"/>
        <v>27</v>
      </c>
      <c r="M199" s="24">
        <f t="shared" si="78"/>
        <v>26</v>
      </c>
      <c r="N199" s="24">
        <f t="shared" si="79"/>
        <v>70</v>
      </c>
      <c r="O199" s="24">
        <f t="shared" si="80"/>
        <v>24</v>
      </c>
      <c r="P199" s="24">
        <f t="shared" si="81"/>
        <v>19</v>
      </c>
      <c r="Q199" s="122">
        <f t="shared" si="84"/>
        <v>9.5000000000000001E-2</v>
      </c>
      <c r="R199" s="122">
        <f t="shared" si="85"/>
        <v>0.06</v>
      </c>
      <c r="S199" s="122">
        <f t="shared" si="86"/>
        <v>3.1666666666666662E-2</v>
      </c>
      <c r="T199" s="23" t="str">
        <f t="shared" si="67"/>
        <v>雷</v>
      </c>
      <c r="U199" s="24">
        <f t="shared" si="82"/>
        <v>18</v>
      </c>
      <c r="V199" s="24">
        <f t="shared" si="73"/>
        <v>18</v>
      </c>
      <c r="W199" s="24">
        <f t="shared" si="73"/>
        <v>18</v>
      </c>
      <c r="X199" s="24">
        <f t="shared" si="73"/>
        <v>16</v>
      </c>
      <c r="Y199" s="24">
        <f t="shared" si="73"/>
        <v>11</v>
      </c>
      <c r="Z199" s="24">
        <f t="shared" si="73"/>
        <v>16</v>
      </c>
      <c r="AA199" s="24">
        <f t="shared" si="73"/>
        <v>40</v>
      </c>
      <c r="AB199" s="123">
        <f t="shared" si="87"/>
        <v>0.20933333333333334</v>
      </c>
      <c r="AC199" s="22">
        <f t="shared" si="88"/>
        <v>451.39600000000007</v>
      </c>
    </row>
    <row r="200" spans="2:29" x14ac:dyDescent="0.15">
      <c r="B200" s="24">
        <v>198</v>
      </c>
      <c r="C200" s="24" t="str">
        <f t="shared" si="83"/>
        <v>武器198</v>
      </c>
      <c r="D200" s="24" t="str">
        <f t="shared" si="70"/>
        <v>s</v>
      </c>
      <c r="E200" s="99" t="s">
        <v>123</v>
      </c>
      <c r="F200" s="100" t="s">
        <v>1782</v>
      </c>
      <c r="G200" s="23" t="s">
        <v>1790</v>
      </c>
      <c r="H200" s="24">
        <f t="shared" si="65"/>
        <v>6</v>
      </c>
      <c r="I200" s="24">
        <f t="shared" si="74"/>
        <v>106</v>
      </c>
      <c r="J200" s="24">
        <f t="shared" si="75"/>
        <v>46</v>
      </c>
      <c r="K200" s="24">
        <f t="shared" si="76"/>
        <v>27</v>
      </c>
      <c r="L200" s="24">
        <f t="shared" si="77"/>
        <v>33</v>
      </c>
      <c r="M200" s="24">
        <f t="shared" si="78"/>
        <v>31</v>
      </c>
      <c r="N200" s="24">
        <f t="shared" si="79"/>
        <v>84</v>
      </c>
      <c r="O200" s="24">
        <f t="shared" si="80"/>
        <v>29</v>
      </c>
      <c r="P200" s="24">
        <f t="shared" si="81"/>
        <v>23</v>
      </c>
      <c r="Q200" s="122">
        <f t="shared" si="84"/>
        <v>0.115</v>
      </c>
      <c r="R200" s="122">
        <f t="shared" si="85"/>
        <v>7.2499999999999995E-2</v>
      </c>
      <c r="S200" s="122">
        <f t="shared" si="86"/>
        <v>3.8333333333333337E-2</v>
      </c>
      <c r="T200" s="23" t="str">
        <f t="shared" si="67"/>
        <v>雷</v>
      </c>
      <c r="U200" s="24">
        <f t="shared" si="82"/>
        <v>22</v>
      </c>
      <c r="V200" s="24">
        <f t="shared" si="73"/>
        <v>22</v>
      </c>
      <c r="W200" s="24">
        <f t="shared" si="73"/>
        <v>22</v>
      </c>
      <c r="X200" s="24">
        <f t="shared" si="73"/>
        <v>19</v>
      </c>
      <c r="Y200" s="24">
        <f t="shared" si="73"/>
        <v>13</v>
      </c>
      <c r="Z200" s="24">
        <f t="shared" si="73"/>
        <v>19</v>
      </c>
      <c r="AA200" s="24">
        <f t="shared" si="73"/>
        <v>48</v>
      </c>
      <c r="AB200" s="123">
        <f t="shared" si="87"/>
        <v>0.25266666666666665</v>
      </c>
      <c r="AC200" s="22">
        <f t="shared" si="88"/>
        <v>544.47850000000005</v>
      </c>
    </row>
    <row r="201" spans="2:29" x14ac:dyDescent="0.15">
      <c r="B201" s="24">
        <v>199</v>
      </c>
      <c r="C201" s="24" t="str">
        <f t="shared" si="83"/>
        <v>武器199</v>
      </c>
      <c r="D201" s="24" t="str">
        <f t="shared" si="70"/>
        <v>s</v>
      </c>
      <c r="E201" s="99" t="s">
        <v>123</v>
      </c>
      <c r="F201" s="100" t="s">
        <v>1782</v>
      </c>
      <c r="G201" s="23" t="s">
        <v>1790</v>
      </c>
      <c r="H201" s="24">
        <f t="shared" si="65"/>
        <v>7</v>
      </c>
      <c r="I201" s="24">
        <f t="shared" si="74"/>
        <v>124</v>
      </c>
      <c r="J201" s="24">
        <f t="shared" si="75"/>
        <v>54</v>
      </c>
      <c r="K201" s="24">
        <f t="shared" si="76"/>
        <v>31</v>
      </c>
      <c r="L201" s="24">
        <f t="shared" si="77"/>
        <v>38</v>
      </c>
      <c r="M201" s="24">
        <f t="shared" si="78"/>
        <v>36</v>
      </c>
      <c r="N201" s="24">
        <f t="shared" si="79"/>
        <v>99</v>
      </c>
      <c r="O201" s="24">
        <f t="shared" si="80"/>
        <v>34</v>
      </c>
      <c r="P201" s="24">
        <f t="shared" si="81"/>
        <v>27</v>
      </c>
      <c r="Q201" s="122">
        <f t="shared" si="84"/>
        <v>0.13500000000000001</v>
      </c>
      <c r="R201" s="122">
        <f t="shared" si="85"/>
        <v>8.5000000000000006E-2</v>
      </c>
      <c r="S201" s="122">
        <f t="shared" si="86"/>
        <v>4.4999999999999998E-2</v>
      </c>
      <c r="T201" s="23" t="str">
        <f t="shared" si="67"/>
        <v>雷</v>
      </c>
      <c r="U201" s="24">
        <f t="shared" si="82"/>
        <v>26</v>
      </c>
      <c r="V201" s="24">
        <f t="shared" si="73"/>
        <v>26</v>
      </c>
      <c r="W201" s="24">
        <f t="shared" si="73"/>
        <v>26</v>
      </c>
      <c r="X201" s="24">
        <f t="shared" si="73"/>
        <v>22</v>
      </c>
      <c r="Y201" s="24">
        <f t="shared" si="73"/>
        <v>16</v>
      </c>
      <c r="Z201" s="24">
        <f t="shared" si="73"/>
        <v>22</v>
      </c>
      <c r="AA201" s="24">
        <f t="shared" si="73"/>
        <v>56</v>
      </c>
      <c r="AB201" s="123">
        <f t="shared" si="87"/>
        <v>0.29533333333333334</v>
      </c>
      <c r="AC201" s="22">
        <f t="shared" si="88"/>
        <v>637.56033333333335</v>
      </c>
    </row>
    <row r="202" spans="2:29" x14ac:dyDescent="0.15">
      <c r="B202" s="24">
        <v>200</v>
      </c>
      <c r="C202" s="24" t="str">
        <f t="shared" si="83"/>
        <v>武器200</v>
      </c>
      <c r="D202" s="24" t="str">
        <f t="shared" si="70"/>
        <v>s</v>
      </c>
      <c r="E202" s="99" t="s">
        <v>123</v>
      </c>
      <c r="F202" s="100" t="s">
        <v>1782</v>
      </c>
      <c r="G202" s="23" t="s">
        <v>1790</v>
      </c>
      <c r="H202" s="24">
        <f t="shared" si="65"/>
        <v>8</v>
      </c>
      <c r="I202" s="24">
        <f t="shared" si="74"/>
        <v>141</v>
      </c>
      <c r="J202" s="24">
        <f t="shared" si="75"/>
        <v>61</v>
      </c>
      <c r="K202" s="24">
        <f t="shared" si="76"/>
        <v>36</v>
      </c>
      <c r="L202" s="24">
        <f t="shared" si="77"/>
        <v>44</v>
      </c>
      <c r="M202" s="24">
        <f t="shared" si="78"/>
        <v>41</v>
      </c>
      <c r="N202" s="24">
        <f t="shared" si="79"/>
        <v>113</v>
      </c>
      <c r="O202" s="24">
        <f t="shared" si="80"/>
        <v>38</v>
      </c>
      <c r="P202" s="24">
        <f t="shared" si="81"/>
        <v>31</v>
      </c>
      <c r="Q202" s="122">
        <f t="shared" si="84"/>
        <v>0.155</v>
      </c>
      <c r="R202" s="122">
        <f t="shared" si="85"/>
        <v>9.5000000000000001E-2</v>
      </c>
      <c r="S202" s="122">
        <f t="shared" si="86"/>
        <v>5.1666666666666666E-2</v>
      </c>
      <c r="T202" s="23" t="str">
        <f t="shared" si="67"/>
        <v>雷</v>
      </c>
      <c r="U202" s="24">
        <f t="shared" si="82"/>
        <v>29</v>
      </c>
      <c r="V202" s="24">
        <f t="shared" si="73"/>
        <v>29</v>
      </c>
      <c r="W202" s="24">
        <f t="shared" si="73"/>
        <v>29</v>
      </c>
      <c r="X202" s="24">
        <f t="shared" si="73"/>
        <v>26</v>
      </c>
      <c r="Y202" s="24">
        <f t="shared" si="73"/>
        <v>18</v>
      </c>
      <c r="Z202" s="24">
        <f t="shared" si="73"/>
        <v>26</v>
      </c>
      <c r="AA202" s="24">
        <f t="shared" si="73"/>
        <v>64</v>
      </c>
      <c r="AB202" s="123">
        <f t="shared" si="87"/>
        <v>0.33666666666666667</v>
      </c>
      <c r="AC202" s="22">
        <f t="shared" si="88"/>
        <v>726.63833333333343</v>
      </c>
    </row>
    <row r="203" spans="2:29" x14ac:dyDescent="0.15">
      <c r="B203" s="24">
        <v>201</v>
      </c>
      <c r="C203" s="24" t="str">
        <f t="shared" si="83"/>
        <v>武器201</v>
      </c>
      <c r="D203" s="24" t="str">
        <f t="shared" si="70"/>
        <v>a</v>
      </c>
      <c r="E203" s="99" t="s">
        <v>123</v>
      </c>
      <c r="F203" s="100" t="s">
        <v>1782</v>
      </c>
      <c r="G203" s="23" t="s">
        <v>1790</v>
      </c>
      <c r="H203" s="24">
        <f t="shared" si="65"/>
        <v>1</v>
      </c>
      <c r="I203" s="24">
        <f t="shared" si="74"/>
        <v>16</v>
      </c>
      <c r="J203" s="24">
        <f t="shared" si="75"/>
        <v>6</v>
      </c>
      <c r="K203" s="24">
        <f t="shared" si="76"/>
        <v>3</v>
      </c>
      <c r="L203" s="24">
        <f t="shared" si="77"/>
        <v>4</v>
      </c>
      <c r="M203" s="24">
        <f t="shared" si="78"/>
        <v>4</v>
      </c>
      <c r="N203" s="24">
        <f t="shared" si="79"/>
        <v>11</v>
      </c>
      <c r="O203" s="24">
        <f t="shared" si="80"/>
        <v>4</v>
      </c>
      <c r="P203" s="24">
        <f t="shared" si="81"/>
        <v>3</v>
      </c>
      <c r="Q203" s="122">
        <f t="shared" si="84"/>
        <v>1.4999999999999999E-2</v>
      </c>
      <c r="R203" s="122">
        <f t="shared" si="85"/>
        <v>0.01</v>
      </c>
      <c r="S203" s="122">
        <f t="shared" si="86"/>
        <v>5.0000000000000001E-3</v>
      </c>
      <c r="T203" s="23" t="str">
        <f t="shared" si="67"/>
        <v>雷</v>
      </c>
      <c r="U203" s="24">
        <f t="shared" si="82"/>
        <v>3</v>
      </c>
      <c r="V203" s="24">
        <f t="shared" ref="V203:AA212" si="89">ROUND(VLOOKUP($F203,professionGrow,MATCH(V$2,professionGrowPName,0),FALSE)*(1+VLOOKUP($G203,professionGrowP,MATCH(V$2,professionGrowPName,0),FALSE))*$H203*10*VLOOKUP($D203,eq_qulity,5,FALSE),0)</f>
        <v>3</v>
      </c>
      <c r="W203" s="24">
        <f t="shared" si="89"/>
        <v>3</v>
      </c>
      <c r="X203" s="24">
        <f t="shared" si="89"/>
        <v>2</v>
      </c>
      <c r="Y203" s="24">
        <f t="shared" si="89"/>
        <v>2</v>
      </c>
      <c r="Z203" s="24">
        <f t="shared" si="89"/>
        <v>2</v>
      </c>
      <c r="AA203" s="24">
        <f t="shared" si="89"/>
        <v>6</v>
      </c>
      <c r="AB203" s="123">
        <f t="shared" si="87"/>
        <v>0.08</v>
      </c>
      <c r="AC203" s="22">
        <f t="shared" si="88"/>
        <v>72.11</v>
      </c>
    </row>
    <row r="204" spans="2:29" x14ac:dyDescent="0.15">
      <c r="B204" s="24">
        <v>202</v>
      </c>
      <c r="C204" s="24" t="str">
        <f t="shared" si="83"/>
        <v>武器202</v>
      </c>
      <c r="D204" s="24" t="str">
        <f t="shared" si="70"/>
        <v>a</v>
      </c>
      <c r="E204" s="99" t="s">
        <v>123</v>
      </c>
      <c r="F204" s="100" t="s">
        <v>1782</v>
      </c>
      <c r="G204" s="23" t="s">
        <v>1790</v>
      </c>
      <c r="H204" s="24">
        <f t="shared" ref="H204:H267" si="90">H196</f>
        <v>2</v>
      </c>
      <c r="I204" s="24">
        <f t="shared" si="74"/>
        <v>31</v>
      </c>
      <c r="J204" s="24">
        <f t="shared" si="75"/>
        <v>12</v>
      </c>
      <c r="K204" s="24">
        <f t="shared" si="76"/>
        <v>7</v>
      </c>
      <c r="L204" s="24">
        <f t="shared" si="77"/>
        <v>8</v>
      </c>
      <c r="M204" s="24">
        <f t="shared" si="78"/>
        <v>8</v>
      </c>
      <c r="N204" s="24">
        <f t="shared" si="79"/>
        <v>21</v>
      </c>
      <c r="O204" s="24">
        <f t="shared" si="80"/>
        <v>7</v>
      </c>
      <c r="P204" s="24">
        <f t="shared" si="81"/>
        <v>6</v>
      </c>
      <c r="Q204" s="122">
        <f t="shared" si="84"/>
        <v>0.03</v>
      </c>
      <c r="R204" s="122">
        <f t="shared" si="85"/>
        <v>1.7500000000000002E-2</v>
      </c>
      <c r="S204" s="122">
        <f t="shared" si="86"/>
        <v>0.01</v>
      </c>
      <c r="T204" s="23" t="str">
        <f t="shared" si="67"/>
        <v>雷</v>
      </c>
      <c r="U204" s="24">
        <f t="shared" si="82"/>
        <v>6</v>
      </c>
      <c r="V204" s="24">
        <f t="shared" si="89"/>
        <v>6</v>
      </c>
      <c r="W204" s="24">
        <f t="shared" si="89"/>
        <v>6</v>
      </c>
      <c r="X204" s="24">
        <f t="shared" si="89"/>
        <v>5</v>
      </c>
      <c r="Y204" s="24">
        <f t="shared" si="89"/>
        <v>3</v>
      </c>
      <c r="Z204" s="24">
        <f t="shared" si="89"/>
        <v>5</v>
      </c>
      <c r="AA204" s="24">
        <f t="shared" si="89"/>
        <v>12</v>
      </c>
      <c r="AB204" s="123">
        <f t="shared" si="87"/>
        <v>0.08</v>
      </c>
      <c r="AC204" s="22">
        <f t="shared" si="88"/>
        <v>143.13750000000002</v>
      </c>
    </row>
    <row r="205" spans="2:29" x14ac:dyDescent="0.15">
      <c r="B205" s="24">
        <v>203</v>
      </c>
      <c r="C205" s="24" t="str">
        <f t="shared" si="83"/>
        <v>武器203</v>
      </c>
      <c r="D205" s="24" t="str">
        <f t="shared" si="70"/>
        <v>a</v>
      </c>
      <c r="E205" s="99" t="s">
        <v>123</v>
      </c>
      <c r="F205" s="100" t="s">
        <v>1782</v>
      </c>
      <c r="G205" s="23" t="s">
        <v>1790</v>
      </c>
      <c r="H205" s="24">
        <f t="shared" si="90"/>
        <v>3</v>
      </c>
      <c r="I205" s="24">
        <f t="shared" si="74"/>
        <v>47</v>
      </c>
      <c r="J205" s="24">
        <f t="shared" si="75"/>
        <v>17</v>
      </c>
      <c r="K205" s="24">
        <f t="shared" si="76"/>
        <v>10</v>
      </c>
      <c r="L205" s="24">
        <f t="shared" si="77"/>
        <v>12</v>
      </c>
      <c r="M205" s="24">
        <f t="shared" si="78"/>
        <v>12</v>
      </c>
      <c r="N205" s="24">
        <f t="shared" si="79"/>
        <v>32</v>
      </c>
      <c r="O205" s="24">
        <f t="shared" si="80"/>
        <v>11</v>
      </c>
      <c r="P205" s="24">
        <f t="shared" si="81"/>
        <v>9</v>
      </c>
      <c r="Q205" s="122">
        <f t="shared" si="84"/>
        <v>4.4999999999999998E-2</v>
      </c>
      <c r="R205" s="122">
        <f t="shared" si="85"/>
        <v>2.75E-2</v>
      </c>
      <c r="S205" s="122">
        <f t="shared" si="86"/>
        <v>1.4999999999999999E-2</v>
      </c>
      <c r="T205" s="23" t="str">
        <f t="shared" si="67"/>
        <v>雷</v>
      </c>
      <c r="U205" s="24">
        <f t="shared" si="82"/>
        <v>8</v>
      </c>
      <c r="V205" s="24">
        <f t="shared" si="89"/>
        <v>8</v>
      </c>
      <c r="W205" s="24">
        <f t="shared" si="89"/>
        <v>8</v>
      </c>
      <c r="X205" s="24">
        <f t="shared" si="89"/>
        <v>7</v>
      </c>
      <c r="Y205" s="24">
        <f t="shared" si="89"/>
        <v>5</v>
      </c>
      <c r="Z205" s="24">
        <f t="shared" si="89"/>
        <v>7</v>
      </c>
      <c r="AA205" s="24">
        <f t="shared" si="89"/>
        <v>18</v>
      </c>
      <c r="AB205" s="123">
        <f t="shared" si="87"/>
        <v>0.1</v>
      </c>
      <c r="AC205" s="22">
        <f t="shared" si="88"/>
        <v>211.18749999999997</v>
      </c>
    </row>
    <row r="206" spans="2:29" x14ac:dyDescent="0.15">
      <c r="B206" s="24">
        <v>204</v>
      </c>
      <c r="C206" s="24" t="str">
        <f t="shared" si="83"/>
        <v>武器204</v>
      </c>
      <c r="D206" s="24" t="str">
        <f t="shared" si="70"/>
        <v>a</v>
      </c>
      <c r="E206" s="99" t="s">
        <v>123</v>
      </c>
      <c r="F206" s="100" t="s">
        <v>1782</v>
      </c>
      <c r="G206" s="23" t="s">
        <v>1790</v>
      </c>
      <c r="H206" s="24">
        <f t="shared" si="90"/>
        <v>4</v>
      </c>
      <c r="I206" s="24">
        <f t="shared" si="74"/>
        <v>63</v>
      </c>
      <c r="J206" s="24">
        <f t="shared" si="75"/>
        <v>23</v>
      </c>
      <c r="K206" s="24">
        <f t="shared" si="76"/>
        <v>13</v>
      </c>
      <c r="L206" s="24">
        <f t="shared" si="77"/>
        <v>16</v>
      </c>
      <c r="M206" s="24">
        <f t="shared" si="78"/>
        <v>15</v>
      </c>
      <c r="N206" s="24">
        <f t="shared" si="79"/>
        <v>42</v>
      </c>
      <c r="O206" s="24">
        <f t="shared" si="80"/>
        <v>14</v>
      </c>
      <c r="P206" s="24">
        <f t="shared" si="81"/>
        <v>12</v>
      </c>
      <c r="Q206" s="122">
        <f t="shared" si="84"/>
        <v>0.06</v>
      </c>
      <c r="R206" s="122">
        <f t="shared" si="85"/>
        <v>3.5000000000000003E-2</v>
      </c>
      <c r="S206" s="122">
        <f t="shared" si="86"/>
        <v>0.02</v>
      </c>
      <c r="T206" s="23" t="str">
        <f t="shared" si="67"/>
        <v>雷</v>
      </c>
      <c r="U206" s="24">
        <f t="shared" si="82"/>
        <v>11</v>
      </c>
      <c r="V206" s="24">
        <f t="shared" si="89"/>
        <v>11</v>
      </c>
      <c r="W206" s="24">
        <f t="shared" si="89"/>
        <v>11</v>
      </c>
      <c r="X206" s="24">
        <f t="shared" si="89"/>
        <v>10</v>
      </c>
      <c r="Y206" s="24">
        <f t="shared" si="89"/>
        <v>7</v>
      </c>
      <c r="Z206" s="24">
        <f t="shared" si="89"/>
        <v>10</v>
      </c>
      <c r="AA206" s="24">
        <f t="shared" si="89"/>
        <v>24</v>
      </c>
      <c r="AB206" s="123">
        <f t="shared" si="87"/>
        <v>0.13200000000000001</v>
      </c>
      <c r="AC206" s="22">
        <f t="shared" si="88"/>
        <v>282.24700000000001</v>
      </c>
    </row>
    <row r="207" spans="2:29" x14ac:dyDescent="0.15">
      <c r="B207" s="24">
        <v>205</v>
      </c>
      <c r="C207" s="24" t="str">
        <f t="shared" si="83"/>
        <v>武器205</v>
      </c>
      <c r="D207" s="24" t="str">
        <f t="shared" si="70"/>
        <v>a</v>
      </c>
      <c r="E207" s="99" t="s">
        <v>123</v>
      </c>
      <c r="F207" s="100" t="s">
        <v>1782</v>
      </c>
      <c r="G207" s="23" t="s">
        <v>1790</v>
      </c>
      <c r="H207" s="24">
        <f t="shared" si="90"/>
        <v>5</v>
      </c>
      <c r="I207" s="24">
        <f t="shared" si="74"/>
        <v>78</v>
      </c>
      <c r="J207" s="24">
        <f t="shared" si="75"/>
        <v>29</v>
      </c>
      <c r="K207" s="24">
        <f t="shared" si="76"/>
        <v>17</v>
      </c>
      <c r="L207" s="24">
        <f t="shared" si="77"/>
        <v>20</v>
      </c>
      <c r="M207" s="24">
        <f t="shared" si="78"/>
        <v>19</v>
      </c>
      <c r="N207" s="24">
        <f t="shared" si="79"/>
        <v>53</v>
      </c>
      <c r="O207" s="24">
        <f t="shared" si="80"/>
        <v>18</v>
      </c>
      <c r="P207" s="24">
        <f t="shared" si="81"/>
        <v>14</v>
      </c>
      <c r="Q207" s="122">
        <f t="shared" si="84"/>
        <v>7.0000000000000007E-2</v>
      </c>
      <c r="R207" s="122">
        <f t="shared" si="85"/>
        <v>4.4999999999999998E-2</v>
      </c>
      <c r="S207" s="122">
        <f t="shared" si="86"/>
        <v>2.3333333333333334E-2</v>
      </c>
      <c r="T207" s="23" t="str">
        <f t="shared" si="67"/>
        <v>雷</v>
      </c>
      <c r="U207" s="24">
        <f t="shared" si="82"/>
        <v>14</v>
      </c>
      <c r="V207" s="24">
        <f t="shared" si="89"/>
        <v>14</v>
      </c>
      <c r="W207" s="24">
        <f t="shared" si="89"/>
        <v>14</v>
      </c>
      <c r="X207" s="24">
        <f t="shared" si="89"/>
        <v>12</v>
      </c>
      <c r="Y207" s="24">
        <f t="shared" si="89"/>
        <v>8</v>
      </c>
      <c r="Z207" s="24">
        <f t="shared" si="89"/>
        <v>12</v>
      </c>
      <c r="AA207" s="24">
        <f t="shared" si="89"/>
        <v>30</v>
      </c>
      <c r="AB207" s="123">
        <f t="shared" si="87"/>
        <v>0.16533333333333336</v>
      </c>
      <c r="AC207" s="22">
        <f t="shared" si="88"/>
        <v>352.30366666666663</v>
      </c>
    </row>
    <row r="208" spans="2:29" x14ac:dyDescent="0.15">
      <c r="B208" s="24">
        <v>206</v>
      </c>
      <c r="C208" s="24" t="str">
        <f t="shared" si="83"/>
        <v>武器206</v>
      </c>
      <c r="D208" s="24" t="str">
        <f t="shared" si="70"/>
        <v>a</v>
      </c>
      <c r="E208" s="99" t="s">
        <v>123</v>
      </c>
      <c r="F208" s="100" t="s">
        <v>1782</v>
      </c>
      <c r="G208" s="23" t="s">
        <v>1790</v>
      </c>
      <c r="H208" s="24">
        <f t="shared" si="90"/>
        <v>6</v>
      </c>
      <c r="I208" s="24">
        <f t="shared" si="74"/>
        <v>94</v>
      </c>
      <c r="J208" s="24">
        <f t="shared" si="75"/>
        <v>35</v>
      </c>
      <c r="K208" s="24">
        <f t="shared" si="76"/>
        <v>20</v>
      </c>
      <c r="L208" s="24">
        <f t="shared" si="77"/>
        <v>24</v>
      </c>
      <c r="M208" s="24">
        <f t="shared" si="78"/>
        <v>23</v>
      </c>
      <c r="N208" s="24">
        <f t="shared" si="79"/>
        <v>63</v>
      </c>
      <c r="O208" s="24">
        <f t="shared" si="80"/>
        <v>22</v>
      </c>
      <c r="P208" s="24">
        <f t="shared" si="81"/>
        <v>17</v>
      </c>
      <c r="Q208" s="122">
        <f t="shared" si="84"/>
        <v>8.5000000000000006E-2</v>
      </c>
      <c r="R208" s="122">
        <f t="shared" si="85"/>
        <v>5.5E-2</v>
      </c>
      <c r="S208" s="122">
        <f t="shared" si="86"/>
        <v>2.8333333333333335E-2</v>
      </c>
      <c r="T208" s="23" t="str">
        <f t="shared" si="67"/>
        <v>雷</v>
      </c>
      <c r="U208" s="24">
        <f t="shared" si="82"/>
        <v>17</v>
      </c>
      <c r="V208" s="24">
        <f t="shared" si="89"/>
        <v>17</v>
      </c>
      <c r="W208" s="24">
        <f t="shared" si="89"/>
        <v>17</v>
      </c>
      <c r="X208" s="24">
        <f t="shared" si="89"/>
        <v>14</v>
      </c>
      <c r="Y208" s="24">
        <f t="shared" si="89"/>
        <v>10</v>
      </c>
      <c r="Z208" s="24">
        <f t="shared" si="89"/>
        <v>14</v>
      </c>
      <c r="AA208" s="24">
        <f t="shared" si="89"/>
        <v>36</v>
      </c>
      <c r="AB208" s="123">
        <f t="shared" si="87"/>
        <v>0.19866666666666666</v>
      </c>
      <c r="AC208" s="22">
        <f t="shared" si="88"/>
        <v>423.36699999999996</v>
      </c>
    </row>
    <row r="209" spans="2:29" x14ac:dyDescent="0.15">
      <c r="B209" s="24">
        <v>207</v>
      </c>
      <c r="C209" s="24" t="str">
        <f t="shared" si="83"/>
        <v>武器207</v>
      </c>
      <c r="D209" s="24" t="str">
        <f t="shared" si="70"/>
        <v>a</v>
      </c>
      <c r="E209" s="99" t="s">
        <v>123</v>
      </c>
      <c r="F209" s="100" t="s">
        <v>1782</v>
      </c>
      <c r="G209" s="23" t="s">
        <v>1790</v>
      </c>
      <c r="H209" s="24">
        <f t="shared" si="90"/>
        <v>7</v>
      </c>
      <c r="I209" s="24">
        <f t="shared" si="74"/>
        <v>109</v>
      </c>
      <c r="J209" s="24">
        <f t="shared" si="75"/>
        <v>40</v>
      </c>
      <c r="K209" s="24">
        <f t="shared" si="76"/>
        <v>24</v>
      </c>
      <c r="L209" s="24">
        <f t="shared" si="77"/>
        <v>29</v>
      </c>
      <c r="M209" s="24">
        <f t="shared" si="78"/>
        <v>27</v>
      </c>
      <c r="N209" s="24">
        <f t="shared" si="79"/>
        <v>74</v>
      </c>
      <c r="O209" s="24">
        <f t="shared" si="80"/>
        <v>25</v>
      </c>
      <c r="P209" s="24">
        <f t="shared" si="81"/>
        <v>20</v>
      </c>
      <c r="Q209" s="122">
        <f t="shared" si="84"/>
        <v>0.1</v>
      </c>
      <c r="R209" s="122">
        <f t="shared" si="85"/>
        <v>6.25E-2</v>
      </c>
      <c r="S209" s="122">
        <f t="shared" si="86"/>
        <v>3.3333333333333333E-2</v>
      </c>
      <c r="T209" s="23" t="str">
        <f t="shared" si="67"/>
        <v>雷</v>
      </c>
      <c r="U209" s="24">
        <f t="shared" si="82"/>
        <v>19</v>
      </c>
      <c r="V209" s="24">
        <f t="shared" si="89"/>
        <v>19</v>
      </c>
      <c r="W209" s="24">
        <f t="shared" si="89"/>
        <v>19</v>
      </c>
      <c r="X209" s="24">
        <f t="shared" si="89"/>
        <v>17</v>
      </c>
      <c r="Y209" s="24">
        <f t="shared" si="89"/>
        <v>12</v>
      </c>
      <c r="Z209" s="24">
        <f t="shared" si="89"/>
        <v>17</v>
      </c>
      <c r="AA209" s="24">
        <f t="shared" si="89"/>
        <v>42</v>
      </c>
      <c r="AB209" s="123">
        <f t="shared" si="87"/>
        <v>0.23199999999999998</v>
      </c>
      <c r="AC209" s="22">
        <f t="shared" si="88"/>
        <v>493.42783333333341</v>
      </c>
    </row>
    <row r="210" spans="2:29" x14ac:dyDescent="0.15">
      <c r="B210" s="24">
        <v>208</v>
      </c>
      <c r="C210" s="24" t="str">
        <f t="shared" si="83"/>
        <v>武器208</v>
      </c>
      <c r="D210" s="24" t="str">
        <f t="shared" si="70"/>
        <v>a</v>
      </c>
      <c r="E210" s="99" t="s">
        <v>123</v>
      </c>
      <c r="F210" s="100" t="s">
        <v>1782</v>
      </c>
      <c r="G210" s="23" t="s">
        <v>1790</v>
      </c>
      <c r="H210" s="24">
        <f t="shared" si="90"/>
        <v>8</v>
      </c>
      <c r="I210" s="24">
        <f t="shared" si="74"/>
        <v>125</v>
      </c>
      <c r="J210" s="24">
        <f t="shared" si="75"/>
        <v>46</v>
      </c>
      <c r="K210" s="24">
        <f t="shared" si="76"/>
        <v>27</v>
      </c>
      <c r="L210" s="24">
        <f t="shared" si="77"/>
        <v>33</v>
      </c>
      <c r="M210" s="24">
        <f t="shared" si="78"/>
        <v>31</v>
      </c>
      <c r="N210" s="24">
        <f t="shared" si="79"/>
        <v>84</v>
      </c>
      <c r="O210" s="24">
        <f t="shared" si="80"/>
        <v>29</v>
      </c>
      <c r="P210" s="24">
        <f t="shared" si="81"/>
        <v>23</v>
      </c>
      <c r="Q210" s="122">
        <f t="shared" si="84"/>
        <v>0.115</v>
      </c>
      <c r="R210" s="122">
        <f t="shared" si="85"/>
        <v>7.2499999999999995E-2</v>
      </c>
      <c r="S210" s="122">
        <f t="shared" si="86"/>
        <v>3.8333333333333337E-2</v>
      </c>
      <c r="T210" s="23" t="str">
        <f t="shared" si="67"/>
        <v>雷</v>
      </c>
      <c r="U210" s="24">
        <f t="shared" si="82"/>
        <v>22</v>
      </c>
      <c r="V210" s="24">
        <f t="shared" si="89"/>
        <v>22</v>
      </c>
      <c r="W210" s="24">
        <f t="shared" si="89"/>
        <v>22</v>
      </c>
      <c r="X210" s="24">
        <f t="shared" si="89"/>
        <v>19</v>
      </c>
      <c r="Y210" s="24">
        <f t="shared" si="89"/>
        <v>13</v>
      </c>
      <c r="Z210" s="24">
        <f t="shared" si="89"/>
        <v>19</v>
      </c>
      <c r="AA210" s="24">
        <f t="shared" si="89"/>
        <v>48</v>
      </c>
      <c r="AB210" s="123">
        <f t="shared" si="87"/>
        <v>0.26533333333333337</v>
      </c>
      <c r="AC210" s="22">
        <f t="shared" si="88"/>
        <v>563.4911666666668</v>
      </c>
    </row>
    <row r="211" spans="2:29" x14ac:dyDescent="0.15">
      <c r="B211" s="24">
        <v>209</v>
      </c>
      <c r="C211" s="24" t="str">
        <f t="shared" si="83"/>
        <v>武器209</v>
      </c>
      <c r="D211" s="24" t="str">
        <f t="shared" si="70"/>
        <v>b</v>
      </c>
      <c r="E211" s="99" t="s">
        <v>123</v>
      </c>
      <c r="F211" s="100" t="s">
        <v>1782</v>
      </c>
      <c r="G211" s="23" t="s">
        <v>1790</v>
      </c>
      <c r="H211" s="24">
        <f t="shared" si="90"/>
        <v>1</v>
      </c>
      <c r="I211" s="24">
        <f t="shared" si="74"/>
        <v>17</v>
      </c>
      <c r="J211" s="24">
        <f t="shared" si="75"/>
        <v>2</v>
      </c>
      <c r="K211" s="24">
        <f t="shared" si="76"/>
        <v>1</v>
      </c>
      <c r="L211" s="24">
        <f t="shared" si="77"/>
        <v>2</v>
      </c>
      <c r="M211" s="24">
        <f t="shared" si="78"/>
        <v>2</v>
      </c>
      <c r="N211" s="24">
        <f t="shared" si="79"/>
        <v>4</v>
      </c>
      <c r="O211" s="24">
        <f t="shared" si="80"/>
        <v>2</v>
      </c>
      <c r="P211" s="24">
        <f t="shared" si="81"/>
        <v>1</v>
      </c>
      <c r="Q211" s="122">
        <f t="shared" si="84"/>
        <v>5.0000000000000001E-3</v>
      </c>
      <c r="R211" s="122">
        <f t="shared" si="85"/>
        <v>5.0000000000000001E-3</v>
      </c>
      <c r="S211" s="122">
        <f t="shared" si="86"/>
        <v>1.6666666666666666E-3</v>
      </c>
      <c r="T211" s="23" t="str">
        <f t="shared" si="67"/>
        <v>雷</v>
      </c>
      <c r="U211" s="24">
        <f t="shared" si="82"/>
        <v>1</v>
      </c>
      <c r="V211" s="24">
        <f t="shared" si="89"/>
        <v>1</v>
      </c>
      <c r="W211" s="24">
        <f t="shared" si="89"/>
        <v>1</v>
      </c>
      <c r="X211" s="24">
        <f t="shared" si="89"/>
        <v>1</v>
      </c>
      <c r="Y211" s="24">
        <f t="shared" si="89"/>
        <v>1</v>
      </c>
      <c r="Z211" s="24">
        <f t="shared" si="89"/>
        <v>1</v>
      </c>
      <c r="AA211" s="24">
        <f t="shared" si="89"/>
        <v>3</v>
      </c>
      <c r="AB211" s="123">
        <f t="shared" si="87"/>
        <v>0.08</v>
      </c>
      <c r="AC211" s="22">
        <f t="shared" si="88"/>
        <v>40.091666666666661</v>
      </c>
    </row>
    <row r="212" spans="2:29" x14ac:dyDescent="0.15">
      <c r="B212" s="24">
        <v>210</v>
      </c>
      <c r="C212" s="24" t="str">
        <f t="shared" si="83"/>
        <v>武器210</v>
      </c>
      <c r="D212" s="24" t="str">
        <f t="shared" si="70"/>
        <v>b</v>
      </c>
      <c r="E212" s="99" t="s">
        <v>123</v>
      </c>
      <c r="F212" s="100" t="s">
        <v>1782</v>
      </c>
      <c r="G212" s="23" t="s">
        <v>1790</v>
      </c>
      <c r="H212" s="24">
        <f t="shared" si="90"/>
        <v>2</v>
      </c>
      <c r="I212" s="24">
        <f t="shared" si="74"/>
        <v>34</v>
      </c>
      <c r="J212" s="24">
        <f t="shared" si="75"/>
        <v>5</v>
      </c>
      <c r="K212" s="24">
        <f t="shared" si="76"/>
        <v>3</v>
      </c>
      <c r="L212" s="24">
        <f t="shared" si="77"/>
        <v>3</v>
      </c>
      <c r="M212" s="24">
        <f t="shared" si="78"/>
        <v>3</v>
      </c>
      <c r="N212" s="24">
        <f t="shared" si="79"/>
        <v>9</v>
      </c>
      <c r="O212" s="24">
        <f t="shared" si="80"/>
        <v>3</v>
      </c>
      <c r="P212" s="24">
        <f t="shared" si="81"/>
        <v>2</v>
      </c>
      <c r="Q212" s="122">
        <f t="shared" si="84"/>
        <v>0.01</v>
      </c>
      <c r="R212" s="122">
        <f t="shared" si="85"/>
        <v>7.4999999999999997E-3</v>
      </c>
      <c r="S212" s="122">
        <f t="shared" si="86"/>
        <v>3.3333333333333331E-3</v>
      </c>
      <c r="T212" s="23" t="str">
        <f t="shared" si="67"/>
        <v>雷</v>
      </c>
      <c r="U212" s="24">
        <f t="shared" si="82"/>
        <v>2</v>
      </c>
      <c r="V212" s="24">
        <f t="shared" si="89"/>
        <v>2</v>
      </c>
      <c r="W212" s="24">
        <f t="shared" si="89"/>
        <v>2</v>
      </c>
      <c r="X212" s="24">
        <f t="shared" si="89"/>
        <v>2</v>
      </c>
      <c r="Y212" s="24">
        <f t="shared" si="89"/>
        <v>1</v>
      </c>
      <c r="Z212" s="24">
        <f t="shared" si="89"/>
        <v>2</v>
      </c>
      <c r="AA212" s="24">
        <f t="shared" si="89"/>
        <v>5</v>
      </c>
      <c r="AB212" s="123">
        <f t="shared" si="87"/>
        <v>0.08</v>
      </c>
      <c r="AC212" s="22">
        <f t="shared" si="88"/>
        <v>78.100833333333327</v>
      </c>
    </row>
    <row r="213" spans="2:29" x14ac:dyDescent="0.15">
      <c r="B213" s="24">
        <v>211</v>
      </c>
      <c r="C213" s="24" t="str">
        <f t="shared" si="83"/>
        <v>武器211</v>
      </c>
      <c r="D213" s="24" t="str">
        <f t="shared" si="70"/>
        <v>b</v>
      </c>
      <c r="E213" s="99" t="s">
        <v>123</v>
      </c>
      <c r="F213" s="100" t="s">
        <v>1782</v>
      </c>
      <c r="G213" s="23" t="s">
        <v>1790</v>
      </c>
      <c r="H213" s="24">
        <f t="shared" si="90"/>
        <v>3</v>
      </c>
      <c r="I213" s="24">
        <f t="shared" si="74"/>
        <v>51</v>
      </c>
      <c r="J213" s="24">
        <f t="shared" si="75"/>
        <v>7</v>
      </c>
      <c r="K213" s="24">
        <f t="shared" si="76"/>
        <v>4</v>
      </c>
      <c r="L213" s="24">
        <f t="shared" si="77"/>
        <v>5</v>
      </c>
      <c r="M213" s="24">
        <f t="shared" si="78"/>
        <v>5</v>
      </c>
      <c r="N213" s="24">
        <f t="shared" si="79"/>
        <v>13</v>
      </c>
      <c r="O213" s="24">
        <f t="shared" si="80"/>
        <v>5</v>
      </c>
      <c r="P213" s="24">
        <f t="shared" si="81"/>
        <v>4</v>
      </c>
      <c r="Q213" s="122">
        <f t="shared" si="84"/>
        <v>0.02</v>
      </c>
      <c r="R213" s="122">
        <f t="shared" si="85"/>
        <v>1.2500000000000001E-2</v>
      </c>
      <c r="S213" s="122">
        <f t="shared" si="86"/>
        <v>6.6666666666666662E-3</v>
      </c>
      <c r="T213" s="23" t="str">
        <f t="shared" ref="T213:T276" si="91">VLOOKUP(G213,professionNature,2,FALSE)</f>
        <v>雷</v>
      </c>
      <c r="U213" s="24">
        <f t="shared" si="82"/>
        <v>3</v>
      </c>
      <c r="V213" s="24">
        <f t="shared" ref="V213:AA222" si="92">ROUND(VLOOKUP($F213,professionGrow,MATCH(V$2,professionGrowPName,0),FALSE)*(1+VLOOKUP($G213,professionGrowP,MATCH(V$2,professionGrowPName,0),FALSE))*$H213*10*VLOOKUP($D213,eq_qulity,5,FALSE),0)</f>
        <v>3</v>
      </c>
      <c r="W213" s="24">
        <f t="shared" si="92"/>
        <v>3</v>
      </c>
      <c r="X213" s="24">
        <f t="shared" si="92"/>
        <v>3</v>
      </c>
      <c r="Y213" s="24">
        <f t="shared" si="92"/>
        <v>2</v>
      </c>
      <c r="Z213" s="24">
        <f t="shared" si="92"/>
        <v>3</v>
      </c>
      <c r="AA213" s="24">
        <f t="shared" si="92"/>
        <v>8</v>
      </c>
      <c r="AB213" s="123">
        <f t="shared" si="87"/>
        <v>0.08</v>
      </c>
      <c r="AC213" s="22">
        <f t="shared" si="88"/>
        <v>119.11916666666666</v>
      </c>
    </row>
    <row r="214" spans="2:29" x14ac:dyDescent="0.15">
      <c r="B214" s="24">
        <v>212</v>
      </c>
      <c r="C214" s="24" t="str">
        <f t="shared" si="83"/>
        <v>武器212</v>
      </c>
      <c r="D214" s="24" t="str">
        <f t="shared" si="70"/>
        <v>b</v>
      </c>
      <c r="E214" s="99" t="s">
        <v>123</v>
      </c>
      <c r="F214" s="100" t="s">
        <v>1782</v>
      </c>
      <c r="G214" s="23" t="s">
        <v>1790</v>
      </c>
      <c r="H214" s="24">
        <f t="shared" si="90"/>
        <v>4</v>
      </c>
      <c r="I214" s="24">
        <f t="shared" si="74"/>
        <v>68</v>
      </c>
      <c r="J214" s="24">
        <f t="shared" si="75"/>
        <v>10</v>
      </c>
      <c r="K214" s="24">
        <f t="shared" si="76"/>
        <v>6</v>
      </c>
      <c r="L214" s="24">
        <f t="shared" si="77"/>
        <v>7</v>
      </c>
      <c r="M214" s="24">
        <f t="shared" si="78"/>
        <v>6</v>
      </c>
      <c r="N214" s="24">
        <f t="shared" si="79"/>
        <v>18</v>
      </c>
      <c r="O214" s="24">
        <f t="shared" si="80"/>
        <v>6</v>
      </c>
      <c r="P214" s="24">
        <f t="shared" si="81"/>
        <v>5</v>
      </c>
      <c r="Q214" s="122">
        <f t="shared" si="84"/>
        <v>2.5000000000000001E-2</v>
      </c>
      <c r="R214" s="122">
        <f t="shared" si="85"/>
        <v>1.4999999999999999E-2</v>
      </c>
      <c r="S214" s="122">
        <f t="shared" si="86"/>
        <v>8.3333333333333332E-3</v>
      </c>
      <c r="T214" s="23" t="str">
        <f t="shared" si="91"/>
        <v>雷</v>
      </c>
      <c r="U214" s="24">
        <f t="shared" si="82"/>
        <v>5</v>
      </c>
      <c r="V214" s="24">
        <f t="shared" si="92"/>
        <v>5</v>
      </c>
      <c r="W214" s="24">
        <f t="shared" si="92"/>
        <v>5</v>
      </c>
      <c r="X214" s="24">
        <f t="shared" si="92"/>
        <v>4</v>
      </c>
      <c r="Y214" s="24">
        <f t="shared" si="92"/>
        <v>3</v>
      </c>
      <c r="Z214" s="24">
        <f t="shared" si="92"/>
        <v>4</v>
      </c>
      <c r="AA214" s="24">
        <f t="shared" si="92"/>
        <v>10</v>
      </c>
      <c r="AB214" s="123">
        <f t="shared" si="87"/>
        <v>8.4000000000000005E-2</v>
      </c>
      <c r="AC214" s="22">
        <f t="shared" si="88"/>
        <v>162.13233333333335</v>
      </c>
    </row>
    <row r="215" spans="2:29" x14ac:dyDescent="0.15">
      <c r="B215" s="24">
        <v>213</v>
      </c>
      <c r="C215" s="24" t="str">
        <f t="shared" si="83"/>
        <v>武器213</v>
      </c>
      <c r="D215" s="24" t="str">
        <f t="shared" si="70"/>
        <v>b</v>
      </c>
      <c r="E215" s="99" t="s">
        <v>123</v>
      </c>
      <c r="F215" s="100" t="s">
        <v>1782</v>
      </c>
      <c r="G215" s="23" t="s">
        <v>1790</v>
      </c>
      <c r="H215" s="24">
        <f t="shared" si="90"/>
        <v>5</v>
      </c>
      <c r="I215" s="24">
        <f t="shared" si="74"/>
        <v>85</v>
      </c>
      <c r="J215" s="24">
        <f t="shared" si="75"/>
        <v>12</v>
      </c>
      <c r="K215" s="24">
        <f t="shared" si="76"/>
        <v>7</v>
      </c>
      <c r="L215" s="24">
        <f t="shared" si="77"/>
        <v>9</v>
      </c>
      <c r="M215" s="24">
        <f t="shared" si="78"/>
        <v>8</v>
      </c>
      <c r="N215" s="24">
        <f t="shared" si="79"/>
        <v>22</v>
      </c>
      <c r="O215" s="24">
        <f t="shared" si="80"/>
        <v>8</v>
      </c>
      <c r="P215" s="24">
        <f t="shared" si="81"/>
        <v>6</v>
      </c>
      <c r="Q215" s="122">
        <f t="shared" si="84"/>
        <v>0.03</v>
      </c>
      <c r="R215" s="122">
        <f t="shared" si="85"/>
        <v>0.02</v>
      </c>
      <c r="S215" s="122">
        <f t="shared" si="86"/>
        <v>0.01</v>
      </c>
      <c r="T215" s="23" t="str">
        <f t="shared" si="91"/>
        <v>雷</v>
      </c>
      <c r="U215" s="24">
        <f t="shared" si="82"/>
        <v>6</v>
      </c>
      <c r="V215" s="24">
        <f t="shared" si="92"/>
        <v>6</v>
      </c>
      <c r="W215" s="24">
        <f t="shared" si="92"/>
        <v>6</v>
      </c>
      <c r="X215" s="24">
        <f t="shared" si="92"/>
        <v>5</v>
      </c>
      <c r="Y215" s="24">
        <f t="shared" si="92"/>
        <v>4</v>
      </c>
      <c r="Z215" s="24">
        <f t="shared" si="92"/>
        <v>5</v>
      </c>
      <c r="AA215" s="24">
        <f t="shared" si="92"/>
        <v>13</v>
      </c>
      <c r="AB215" s="123">
        <f t="shared" si="87"/>
        <v>0.10466666666666667</v>
      </c>
      <c r="AC215" s="22">
        <f t="shared" si="88"/>
        <v>202.16466666666668</v>
      </c>
    </row>
    <row r="216" spans="2:29" x14ac:dyDescent="0.15">
      <c r="B216" s="24">
        <v>214</v>
      </c>
      <c r="C216" s="24" t="str">
        <f t="shared" si="83"/>
        <v>武器214</v>
      </c>
      <c r="D216" s="24" t="str">
        <f t="shared" si="70"/>
        <v>b</v>
      </c>
      <c r="E216" s="99" t="s">
        <v>123</v>
      </c>
      <c r="F216" s="100" t="s">
        <v>1782</v>
      </c>
      <c r="G216" s="23" t="s">
        <v>1790</v>
      </c>
      <c r="H216" s="24">
        <f t="shared" si="90"/>
        <v>6</v>
      </c>
      <c r="I216" s="24">
        <f t="shared" si="74"/>
        <v>102</v>
      </c>
      <c r="J216" s="24">
        <f t="shared" si="75"/>
        <v>14</v>
      </c>
      <c r="K216" s="24">
        <f t="shared" si="76"/>
        <v>8</v>
      </c>
      <c r="L216" s="24">
        <f t="shared" si="77"/>
        <v>10</v>
      </c>
      <c r="M216" s="24">
        <f t="shared" si="78"/>
        <v>10</v>
      </c>
      <c r="N216" s="24">
        <f t="shared" si="79"/>
        <v>26</v>
      </c>
      <c r="O216" s="24">
        <f t="shared" si="80"/>
        <v>9</v>
      </c>
      <c r="P216" s="24">
        <f t="shared" si="81"/>
        <v>7</v>
      </c>
      <c r="Q216" s="122">
        <f t="shared" si="84"/>
        <v>3.5000000000000003E-2</v>
      </c>
      <c r="R216" s="122">
        <f t="shared" si="85"/>
        <v>2.2499999999999999E-2</v>
      </c>
      <c r="S216" s="122">
        <f t="shared" si="86"/>
        <v>1.1666666666666667E-2</v>
      </c>
      <c r="T216" s="23" t="str">
        <f t="shared" si="91"/>
        <v>雷</v>
      </c>
      <c r="U216" s="24">
        <f t="shared" si="82"/>
        <v>7</v>
      </c>
      <c r="V216" s="24">
        <f t="shared" si="92"/>
        <v>7</v>
      </c>
      <c r="W216" s="24">
        <f t="shared" si="92"/>
        <v>7</v>
      </c>
      <c r="X216" s="24">
        <f t="shared" si="92"/>
        <v>6</v>
      </c>
      <c r="Y216" s="24">
        <f t="shared" si="92"/>
        <v>4</v>
      </c>
      <c r="Z216" s="24">
        <f t="shared" si="92"/>
        <v>6</v>
      </c>
      <c r="AA216" s="24">
        <f t="shared" si="92"/>
        <v>15</v>
      </c>
      <c r="AB216" s="123">
        <f t="shared" si="87"/>
        <v>0.124</v>
      </c>
      <c r="AC216" s="22">
        <f t="shared" si="88"/>
        <v>238.19316666666666</v>
      </c>
    </row>
    <row r="217" spans="2:29" x14ac:dyDescent="0.15">
      <c r="B217" s="24">
        <v>215</v>
      </c>
      <c r="C217" s="24" t="str">
        <f t="shared" si="83"/>
        <v>武器215</v>
      </c>
      <c r="D217" s="24" t="str">
        <f t="shared" si="70"/>
        <v>b</v>
      </c>
      <c r="E217" s="99" t="s">
        <v>123</v>
      </c>
      <c r="F217" s="100" t="s">
        <v>1782</v>
      </c>
      <c r="G217" s="23" t="s">
        <v>1790</v>
      </c>
      <c r="H217" s="24">
        <f t="shared" si="90"/>
        <v>7</v>
      </c>
      <c r="I217" s="24">
        <f t="shared" si="74"/>
        <v>119</v>
      </c>
      <c r="J217" s="24">
        <f t="shared" si="75"/>
        <v>17</v>
      </c>
      <c r="K217" s="24">
        <f t="shared" si="76"/>
        <v>10</v>
      </c>
      <c r="L217" s="24">
        <f t="shared" si="77"/>
        <v>12</v>
      </c>
      <c r="M217" s="24">
        <f t="shared" si="78"/>
        <v>11</v>
      </c>
      <c r="N217" s="24">
        <f t="shared" si="79"/>
        <v>31</v>
      </c>
      <c r="O217" s="24">
        <f t="shared" si="80"/>
        <v>11</v>
      </c>
      <c r="P217" s="24">
        <f t="shared" si="81"/>
        <v>8</v>
      </c>
      <c r="Q217" s="122">
        <f t="shared" si="84"/>
        <v>0.04</v>
      </c>
      <c r="R217" s="122">
        <f t="shared" si="85"/>
        <v>2.75E-2</v>
      </c>
      <c r="S217" s="122">
        <f t="shared" si="86"/>
        <v>1.3333333333333332E-2</v>
      </c>
      <c r="T217" s="23" t="str">
        <f t="shared" si="91"/>
        <v>雷</v>
      </c>
      <c r="U217" s="24">
        <f t="shared" si="82"/>
        <v>8</v>
      </c>
      <c r="V217" s="24">
        <f t="shared" si="92"/>
        <v>8</v>
      </c>
      <c r="W217" s="24">
        <f t="shared" si="92"/>
        <v>8</v>
      </c>
      <c r="X217" s="24">
        <f t="shared" si="92"/>
        <v>7</v>
      </c>
      <c r="Y217" s="24">
        <f t="shared" si="92"/>
        <v>5</v>
      </c>
      <c r="Z217" s="24">
        <f t="shared" si="92"/>
        <v>7</v>
      </c>
      <c r="AA217" s="24">
        <f t="shared" si="92"/>
        <v>18</v>
      </c>
      <c r="AB217" s="123">
        <f t="shared" si="87"/>
        <v>0.14599999999999999</v>
      </c>
      <c r="AC217" s="22">
        <f t="shared" si="88"/>
        <v>280.22683333333333</v>
      </c>
    </row>
    <row r="218" spans="2:29" x14ac:dyDescent="0.15">
      <c r="B218" s="24">
        <v>216</v>
      </c>
      <c r="C218" s="24" t="str">
        <f t="shared" si="83"/>
        <v>武器216</v>
      </c>
      <c r="D218" s="24" t="str">
        <f t="shared" si="70"/>
        <v>b</v>
      </c>
      <c r="E218" s="99" t="s">
        <v>123</v>
      </c>
      <c r="F218" s="100" t="s">
        <v>1782</v>
      </c>
      <c r="G218" s="23" t="s">
        <v>1790</v>
      </c>
      <c r="H218" s="24">
        <f t="shared" si="90"/>
        <v>8</v>
      </c>
      <c r="I218" s="24">
        <f t="shared" si="74"/>
        <v>136</v>
      </c>
      <c r="J218" s="24">
        <f t="shared" si="75"/>
        <v>19</v>
      </c>
      <c r="K218" s="24">
        <f t="shared" si="76"/>
        <v>11</v>
      </c>
      <c r="L218" s="24">
        <f t="shared" si="77"/>
        <v>14</v>
      </c>
      <c r="M218" s="24">
        <f t="shared" si="78"/>
        <v>13</v>
      </c>
      <c r="N218" s="24">
        <f t="shared" si="79"/>
        <v>35</v>
      </c>
      <c r="O218" s="24">
        <f t="shared" si="80"/>
        <v>12</v>
      </c>
      <c r="P218" s="24">
        <f t="shared" si="81"/>
        <v>10</v>
      </c>
      <c r="Q218" s="122">
        <f t="shared" si="84"/>
        <v>0.05</v>
      </c>
      <c r="R218" s="122">
        <f t="shared" si="85"/>
        <v>0.03</v>
      </c>
      <c r="S218" s="122">
        <f t="shared" si="86"/>
        <v>1.6666666666666666E-2</v>
      </c>
      <c r="T218" s="23" t="str">
        <f t="shared" si="91"/>
        <v>雷</v>
      </c>
      <c r="U218" s="24">
        <f t="shared" si="82"/>
        <v>9</v>
      </c>
      <c r="V218" s="24">
        <f t="shared" si="92"/>
        <v>9</v>
      </c>
      <c r="W218" s="24">
        <f t="shared" si="92"/>
        <v>9</v>
      </c>
      <c r="X218" s="24">
        <f t="shared" si="92"/>
        <v>8</v>
      </c>
      <c r="Y218" s="24">
        <f t="shared" si="92"/>
        <v>6</v>
      </c>
      <c r="Z218" s="24">
        <f t="shared" si="92"/>
        <v>8</v>
      </c>
      <c r="AA218" s="24">
        <f t="shared" si="92"/>
        <v>20</v>
      </c>
      <c r="AB218" s="123">
        <f t="shared" si="87"/>
        <v>0.16666666666666669</v>
      </c>
      <c r="AC218" s="22">
        <f t="shared" si="88"/>
        <v>319.26333333333338</v>
      </c>
    </row>
    <row r="219" spans="2:29" x14ac:dyDescent="0.15">
      <c r="B219" s="24">
        <v>217</v>
      </c>
      <c r="C219" s="24" t="str">
        <f t="shared" si="83"/>
        <v>武器217</v>
      </c>
      <c r="D219" s="24" t="str">
        <f t="shared" si="70"/>
        <v>c</v>
      </c>
      <c r="E219" s="99" t="s">
        <v>123</v>
      </c>
      <c r="F219" s="100" t="s">
        <v>1782</v>
      </c>
      <c r="G219" s="23" t="s">
        <v>1790</v>
      </c>
      <c r="H219" s="24">
        <f t="shared" si="90"/>
        <v>1</v>
      </c>
      <c r="I219" s="24">
        <f t="shared" si="74"/>
        <v>19</v>
      </c>
      <c r="J219" s="24">
        <f t="shared" si="75"/>
        <v>0</v>
      </c>
      <c r="K219" s="24">
        <f t="shared" si="76"/>
        <v>0</v>
      </c>
      <c r="L219" s="24">
        <f t="shared" si="77"/>
        <v>0</v>
      </c>
      <c r="M219" s="24">
        <f t="shared" si="78"/>
        <v>0</v>
      </c>
      <c r="N219" s="24">
        <f t="shared" si="79"/>
        <v>0</v>
      </c>
      <c r="O219" s="24">
        <f t="shared" si="80"/>
        <v>0</v>
      </c>
      <c r="P219" s="24">
        <f t="shared" si="81"/>
        <v>0</v>
      </c>
      <c r="Q219" s="122">
        <f t="shared" si="84"/>
        <v>0</v>
      </c>
      <c r="R219" s="122">
        <f t="shared" si="85"/>
        <v>0</v>
      </c>
      <c r="S219" s="122">
        <f t="shared" si="86"/>
        <v>0</v>
      </c>
      <c r="T219" s="23" t="str">
        <f t="shared" si="91"/>
        <v>雷</v>
      </c>
      <c r="U219" s="24">
        <f t="shared" si="82"/>
        <v>0</v>
      </c>
      <c r="V219" s="24">
        <f t="shared" si="92"/>
        <v>0</v>
      </c>
      <c r="W219" s="24">
        <f t="shared" si="92"/>
        <v>0</v>
      </c>
      <c r="X219" s="24">
        <f t="shared" si="92"/>
        <v>0</v>
      </c>
      <c r="Y219" s="24">
        <f t="shared" si="92"/>
        <v>0</v>
      </c>
      <c r="Z219" s="24">
        <f t="shared" si="92"/>
        <v>0</v>
      </c>
      <c r="AA219" s="24">
        <f t="shared" si="92"/>
        <v>0</v>
      </c>
      <c r="AB219" s="123">
        <f t="shared" si="87"/>
        <v>0</v>
      </c>
      <c r="AC219" s="22">
        <f t="shared" si="88"/>
        <v>19</v>
      </c>
    </row>
    <row r="220" spans="2:29" x14ac:dyDescent="0.15">
      <c r="B220" s="24">
        <v>218</v>
      </c>
      <c r="C220" s="24" t="str">
        <f t="shared" si="83"/>
        <v>武器218</v>
      </c>
      <c r="D220" s="24" t="str">
        <f t="shared" si="70"/>
        <v>c</v>
      </c>
      <c r="E220" s="99" t="s">
        <v>123</v>
      </c>
      <c r="F220" s="100" t="s">
        <v>1782</v>
      </c>
      <c r="G220" s="23" t="s">
        <v>1790</v>
      </c>
      <c r="H220" s="24">
        <f t="shared" si="90"/>
        <v>2</v>
      </c>
      <c r="I220" s="24">
        <f t="shared" si="74"/>
        <v>39</v>
      </c>
      <c r="J220" s="24">
        <f t="shared" si="75"/>
        <v>0</v>
      </c>
      <c r="K220" s="24">
        <f t="shared" si="76"/>
        <v>0</v>
      </c>
      <c r="L220" s="24">
        <f t="shared" si="77"/>
        <v>0</v>
      </c>
      <c r="M220" s="24">
        <f t="shared" si="78"/>
        <v>0</v>
      </c>
      <c r="N220" s="24">
        <f t="shared" si="79"/>
        <v>0</v>
      </c>
      <c r="O220" s="24">
        <f t="shared" si="80"/>
        <v>0</v>
      </c>
      <c r="P220" s="24">
        <f t="shared" si="81"/>
        <v>0</v>
      </c>
      <c r="Q220" s="122">
        <f t="shared" si="84"/>
        <v>0</v>
      </c>
      <c r="R220" s="122">
        <f t="shared" si="85"/>
        <v>0</v>
      </c>
      <c r="S220" s="122">
        <f t="shared" si="86"/>
        <v>0</v>
      </c>
      <c r="T220" s="23" t="str">
        <f t="shared" si="91"/>
        <v>雷</v>
      </c>
      <c r="U220" s="24">
        <f t="shared" si="82"/>
        <v>0</v>
      </c>
      <c r="V220" s="24">
        <f t="shared" si="92"/>
        <v>0</v>
      </c>
      <c r="W220" s="24">
        <f t="shared" si="92"/>
        <v>0</v>
      </c>
      <c r="X220" s="24">
        <f t="shared" si="92"/>
        <v>0</v>
      </c>
      <c r="Y220" s="24">
        <f t="shared" si="92"/>
        <v>0</v>
      </c>
      <c r="Z220" s="24">
        <f t="shared" si="92"/>
        <v>0</v>
      </c>
      <c r="AA220" s="24">
        <f t="shared" si="92"/>
        <v>0</v>
      </c>
      <c r="AB220" s="123">
        <f t="shared" si="87"/>
        <v>0</v>
      </c>
      <c r="AC220" s="22">
        <f t="shared" si="88"/>
        <v>39</v>
      </c>
    </row>
    <row r="221" spans="2:29" x14ac:dyDescent="0.15">
      <c r="B221" s="24">
        <v>219</v>
      </c>
      <c r="C221" s="24" t="str">
        <f t="shared" si="83"/>
        <v>武器219</v>
      </c>
      <c r="D221" s="24" t="str">
        <f t="shared" si="70"/>
        <v>c</v>
      </c>
      <c r="E221" s="99" t="s">
        <v>123</v>
      </c>
      <c r="F221" s="100" t="s">
        <v>1782</v>
      </c>
      <c r="G221" s="23" t="s">
        <v>1790</v>
      </c>
      <c r="H221" s="24">
        <f t="shared" si="90"/>
        <v>3</v>
      </c>
      <c r="I221" s="24">
        <f t="shared" si="74"/>
        <v>58</v>
      </c>
      <c r="J221" s="24">
        <f t="shared" si="75"/>
        <v>0</v>
      </c>
      <c r="K221" s="24">
        <f t="shared" si="76"/>
        <v>0</v>
      </c>
      <c r="L221" s="24">
        <f t="shared" si="77"/>
        <v>0</v>
      </c>
      <c r="M221" s="24">
        <f t="shared" si="78"/>
        <v>0</v>
      </c>
      <c r="N221" s="24">
        <f t="shared" si="79"/>
        <v>0</v>
      </c>
      <c r="O221" s="24">
        <f t="shared" si="80"/>
        <v>0</v>
      </c>
      <c r="P221" s="24">
        <f t="shared" si="81"/>
        <v>0</v>
      </c>
      <c r="Q221" s="122">
        <f t="shared" si="84"/>
        <v>0</v>
      </c>
      <c r="R221" s="122">
        <f t="shared" si="85"/>
        <v>0</v>
      </c>
      <c r="S221" s="122">
        <f t="shared" si="86"/>
        <v>0</v>
      </c>
      <c r="T221" s="23" t="str">
        <f t="shared" si="91"/>
        <v>雷</v>
      </c>
      <c r="U221" s="24">
        <f t="shared" si="82"/>
        <v>0</v>
      </c>
      <c r="V221" s="24">
        <f t="shared" si="92"/>
        <v>0</v>
      </c>
      <c r="W221" s="24">
        <f t="shared" si="92"/>
        <v>0</v>
      </c>
      <c r="X221" s="24">
        <f t="shared" si="92"/>
        <v>0</v>
      </c>
      <c r="Y221" s="24">
        <f t="shared" si="92"/>
        <v>0</v>
      </c>
      <c r="Z221" s="24">
        <f t="shared" si="92"/>
        <v>0</v>
      </c>
      <c r="AA221" s="24">
        <f t="shared" si="92"/>
        <v>0</v>
      </c>
      <c r="AB221" s="123">
        <f t="shared" si="87"/>
        <v>0</v>
      </c>
      <c r="AC221" s="22">
        <f t="shared" si="88"/>
        <v>58</v>
      </c>
    </row>
    <row r="222" spans="2:29" x14ac:dyDescent="0.15">
      <c r="B222" s="24">
        <v>220</v>
      </c>
      <c r="C222" s="24" t="str">
        <f t="shared" si="83"/>
        <v>武器220</v>
      </c>
      <c r="D222" s="24" t="str">
        <f t="shared" si="70"/>
        <v>c</v>
      </c>
      <c r="E222" s="99" t="s">
        <v>123</v>
      </c>
      <c r="F222" s="100" t="s">
        <v>1782</v>
      </c>
      <c r="G222" s="23" t="s">
        <v>1790</v>
      </c>
      <c r="H222" s="24">
        <f t="shared" si="90"/>
        <v>4</v>
      </c>
      <c r="I222" s="24">
        <f t="shared" si="74"/>
        <v>78</v>
      </c>
      <c r="J222" s="24">
        <f t="shared" si="75"/>
        <v>0</v>
      </c>
      <c r="K222" s="24">
        <f t="shared" si="76"/>
        <v>0</v>
      </c>
      <c r="L222" s="24">
        <f t="shared" si="77"/>
        <v>0</v>
      </c>
      <c r="M222" s="24">
        <f t="shared" si="78"/>
        <v>0</v>
      </c>
      <c r="N222" s="24">
        <f t="shared" si="79"/>
        <v>0</v>
      </c>
      <c r="O222" s="24">
        <f t="shared" si="80"/>
        <v>0</v>
      </c>
      <c r="P222" s="24">
        <f t="shared" si="81"/>
        <v>0</v>
      </c>
      <c r="Q222" s="122">
        <f t="shared" si="84"/>
        <v>0</v>
      </c>
      <c r="R222" s="122">
        <f t="shared" si="85"/>
        <v>0</v>
      </c>
      <c r="S222" s="122">
        <f t="shared" si="86"/>
        <v>0</v>
      </c>
      <c r="T222" s="23" t="str">
        <f t="shared" si="91"/>
        <v>雷</v>
      </c>
      <c r="U222" s="24">
        <f t="shared" si="82"/>
        <v>0</v>
      </c>
      <c r="V222" s="24">
        <f t="shared" si="92"/>
        <v>0</v>
      </c>
      <c r="W222" s="24">
        <f t="shared" si="92"/>
        <v>0</v>
      </c>
      <c r="X222" s="24">
        <f t="shared" si="92"/>
        <v>0</v>
      </c>
      <c r="Y222" s="24">
        <f t="shared" si="92"/>
        <v>0</v>
      </c>
      <c r="Z222" s="24">
        <f t="shared" si="92"/>
        <v>0</v>
      </c>
      <c r="AA222" s="24">
        <f t="shared" si="92"/>
        <v>0</v>
      </c>
      <c r="AB222" s="123">
        <f t="shared" si="87"/>
        <v>0</v>
      </c>
      <c r="AC222" s="22">
        <f t="shared" si="88"/>
        <v>78</v>
      </c>
    </row>
    <row r="223" spans="2:29" x14ac:dyDescent="0.15">
      <c r="B223" s="24">
        <v>221</v>
      </c>
      <c r="C223" s="24" t="str">
        <f t="shared" si="83"/>
        <v>武器221</v>
      </c>
      <c r="D223" s="24" t="str">
        <f t="shared" si="70"/>
        <v>c</v>
      </c>
      <c r="E223" s="99" t="s">
        <v>123</v>
      </c>
      <c r="F223" s="100" t="s">
        <v>1782</v>
      </c>
      <c r="G223" s="23" t="s">
        <v>1790</v>
      </c>
      <c r="H223" s="24">
        <f t="shared" si="90"/>
        <v>5</v>
      </c>
      <c r="I223" s="24">
        <f t="shared" si="74"/>
        <v>97</v>
      </c>
      <c r="J223" s="24">
        <f t="shared" si="75"/>
        <v>0</v>
      </c>
      <c r="K223" s="24">
        <f t="shared" si="76"/>
        <v>0</v>
      </c>
      <c r="L223" s="24">
        <f t="shared" si="77"/>
        <v>0</v>
      </c>
      <c r="M223" s="24">
        <f t="shared" si="78"/>
        <v>0</v>
      </c>
      <c r="N223" s="24">
        <f t="shared" si="79"/>
        <v>0</v>
      </c>
      <c r="O223" s="24">
        <f t="shared" si="80"/>
        <v>0</v>
      </c>
      <c r="P223" s="24">
        <f t="shared" si="81"/>
        <v>0</v>
      </c>
      <c r="Q223" s="122">
        <f t="shared" si="84"/>
        <v>0</v>
      </c>
      <c r="R223" s="122">
        <f t="shared" si="85"/>
        <v>0</v>
      </c>
      <c r="S223" s="122">
        <f t="shared" si="86"/>
        <v>0</v>
      </c>
      <c r="T223" s="23" t="str">
        <f t="shared" si="91"/>
        <v>雷</v>
      </c>
      <c r="U223" s="24">
        <f t="shared" si="82"/>
        <v>0</v>
      </c>
      <c r="V223" s="24">
        <f t="shared" ref="V223:AA232" si="93">ROUND(VLOOKUP($F223,professionGrow,MATCH(V$2,professionGrowPName,0),FALSE)*(1+VLOOKUP($G223,professionGrowP,MATCH(V$2,professionGrowPName,0),FALSE))*$H223*10*VLOOKUP($D223,eq_qulity,5,FALSE),0)</f>
        <v>0</v>
      </c>
      <c r="W223" s="24">
        <f t="shared" si="93"/>
        <v>0</v>
      </c>
      <c r="X223" s="24">
        <f t="shared" si="93"/>
        <v>0</v>
      </c>
      <c r="Y223" s="24">
        <f t="shared" si="93"/>
        <v>0</v>
      </c>
      <c r="Z223" s="24">
        <f t="shared" si="93"/>
        <v>0</v>
      </c>
      <c r="AA223" s="24">
        <f t="shared" si="93"/>
        <v>0</v>
      </c>
      <c r="AB223" s="123">
        <f t="shared" si="87"/>
        <v>0</v>
      </c>
      <c r="AC223" s="22">
        <f t="shared" si="88"/>
        <v>97</v>
      </c>
    </row>
    <row r="224" spans="2:29" x14ac:dyDescent="0.15">
      <c r="B224" s="24">
        <v>222</v>
      </c>
      <c r="C224" s="24" t="str">
        <f t="shared" si="83"/>
        <v>武器222</v>
      </c>
      <c r="D224" s="24" t="str">
        <f t="shared" si="70"/>
        <v>c</v>
      </c>
      <c r="E224" s="99" t="s">
        <v>123</v>
      </c>
      <c r="F224" s="100" t="s">
        <v>1782</v>
      </c>
      <c r="G224" s="23" t="s">
        <v>1790</v>
      </c>
      <c r="H224" s="24">
        <f t="shared" si="90"/>
        <v>6</v>
      </c>
      <c r="I224" s="24">
        <f t="shared" si="74"/>
        <v>116</v>
      </c>
      <c r="J224" s="24">
        <f t="shared" si="75"/>
        <v>0</v>
      </c>
      <c r="K224" s="24">
        <f t="shared" si="76"/>
        <v>0</v>
      </c>
      <c r="L224" s="24">
        <f t="shared" si="77"/>
        <v>0</v>
      </c>
      <c r="M224" s="24">
        <f t="shared" si="78"/>
        <v>0</v>
      </c>
      <c r="N224" s="24">
        <f t="shared" si="79"/>
        <v>0</v>
      </c>
      <c r="O224" s="24">
        <f t="shared" si="80"/>
        <v>0</v>
      </c>
      <c r="P224" s="24">
        <f t="shared" si="81"/>
        <v>0</v>
      </c>
      <c r="Q224" s="122">
        <f t="shared" si="84"/>
        <v>0</v>
      </c>
      <c r="R224" s="122">
        <f t="shared" si="85"/>
        <v>0</v>
      </c>
      <c r="S224" s="122">
        <f t="shared" si="86"/>
        <v>0</v>
      </c>
      <c r="T224" s="23" t="str">
        <f t="shared" si="91"/>
        <v>雷</v>
      </c>
      <c r="U224" s="24">
        <f t="shared" si="82"/>
        <v>0</v>
      </c>
      <c r="V224" s="24">
        <f t="shared" si="93"/>
        <v>0</v>
      </c>
      <c r="W224" s="24">
        <f t="shared" si="93"/>
        <v>0</v>
      </c>
      <c r="X224" s="24">
        <f t="shared" si="93"/>
        <v>0</v>
      </c>
      <c r="Y224" s="24">
        <f t="shared" si="93"/>
        <v>0</v>
      </c>
      <c r="Z224" s="24">
        <f t="shared" si="93"/>
        <v>0</v>
      </c>
      <c r="AA224" s="24">
        <f t="shared" si="93"/>
        <v>0</v>
      </c>
      <c r="AB224" s="123">
        <f t="shared" si="87"/>
        <v>0</v>
      </c>
      <c r="AC224" s="22">
        <f t="shared" si="88"/>
        <v>116</v>
      </c>
    </row>
    <row r="225" spans="2:29" x14ac:dyDescent="0.15">
      <c r="B225" s="24">
        <v>223</v>
      </c>
      <c r="C225" s="24" t="str">
        <f t="shared" si="83"/>
        <v>武器223</v>
      </c>
      <c r="D225" s="24" t="str">
        <f t="shared" si="70"/>
        <v>c</v>
      </c>
      <c r="E225" s="99" t="s">
        <v>123</v>
      </c>
      <c r="F225" s="100" t="s">
        <v>1782</v>
      </c>
      <c r="G225" s="23" t="s">
        <v>1790</v>
      </c>
      <c r="H225" s="24">
        <f t="shared" si="90"/>
        <v>7</v>
      </c>
      <c r="I225" s="24">
        <f t="shared" si="74"/>
        <v>136</v>
      </c>
      <c r="J225" s="24">
        <f t="shared" si="75"/>
        <v>0</v>
      </c>
      <c r="K225" s="24">
        <f t="shared" si="76"/>
        <v>0</v>
      </c>
      <c r="L225" s="24">
        <f t="shared" si="77"/>
        <v>0</v>
      </c>
      <c r="M225" s="24">
        <f t="shared" si="78"/>
        <v>0</v>
      </c>
      <c r="N225" s="24">
        <f t="shared" si="79"/>
        <v>0</v>
      </c>
      <c r="O225" s="24">
        <f t="shared" si="80"/>
        <v>0</v>
      </c>
      <c r="P225" s="24">
        <f t="shared" si="81"/>
        <v>0</v>
      </c>
      <c r="Q225" s="122">
        <f t="shared" si="84"/>
        <v>0</v>
      </c>
      <c r="R225" s="122">
        <f t="shared" si="85"/>
        <v>0</v>
      </c>
      <c r="S225" s="122">
        <f t="shared" si="86"/>
        <v>0</v>
      </c>
      <c r="T225" s="23" t="str">
        <f t="shared" si="91"/>
        <v>雷</v>
      </c>
      <c r="U225" s="24">
        <f t="shared" si="82"/>
        <v>0</v>
      </c>
      <c r="V225" s="24">
        <f t="shared" si="93"/>
        <v>0</v>
      </c>
      <c r="W225" s="24">
        <f t="shared" si="93"/>
        <v>0</v>
      </c>
      <c r="X225" s="24">
        <f t="shared" si="93"/>
        <v>0</v>
      </c>
      <c r="Y225" s="24">
        <f t="shared" si="93"/>
        <v>0</v>
      </c>
      <c r="Z225" s="24">
        <f t="shared" si="93"/>
        <v>0</v>
      </c>
      <c r="AA225" s="24">
        <f t="shared" si="93"/>
        <v>0</v>
      </c>
      <c r="AB225" s="123">
        <f t="shared" si="87"/>
        <v>0</v>
      </c>
      <c r="AC225" s="22">
        <f t="shared" si="88"/>
        <v>136</v>
      </c>
    </row>
    <row r="226" spans="2:29" x14ac:dyDescent="0.15">
      <c r="B226" s="24">
        <v>224</v>
      </c>
      <c r="C226" s="24" t="str">
        <f t="shared" si="83"/>
        <v>武器224</v>
      </c>
      <c r="D226" s="24" t="str">
        <f t="shared" si="70"/>
        <v>c</v>
      </c>
      <c r="E226" s="99" t="s">
        <v>123</v>
      </c>
      <c r="F226" s="100" t="s">
        <v>1782</v>
      </c>
      <c r="G226" s="23" t="s">
        <v>1790</v>
      </c>
      <c r="H226" s="24">
        <f t="shared" si="90"/>
        <v>8</v>
      </c>
      <c r="I226" s="24">
        <f t="shared" si="74"/>
        <v>155</v>
      </c>
      <c r="J226" s="24">
        <f t="shared" si="75"/>
        <v>0</v>
      </c>
      <c r="K226" s="24">
        <f t="shared" si="76"/>
        <v>0</v>
      </c>
      <c r="L226" s="24">
        <f t="shared" si="77"/>
        <v>0</v>
      </c>
      <c r="M226" s="24">
        <f t="shared" si="78"/>
        <v>0</v>
      </c>
      <c r="N226" s="24">
        <f t="shared" si="79"/>
        <v>0</v>
      </c>
      <c r="O226" s="24">
        <f t="shared" si="80"/>
        <v>0</v>
      </c>
      <c r="P226" s="24">
        <f t="shared" si="81"/>
        <v>0</v>
      </c>
      <c r="Q226" s="122">
        <f t="shared" si="84"/>
        <v>0</v>
      </c>
      <c r="R226" s="122">
        <f t="shared" si="85"/>
        <v>0</v>
      </c>
      <c r="S226" s="122">
        <f t="shared" si="86"/>
        <v>0</v>
      </c>
      <c r="T226" s="23" t="str">
        <f t="shared" si="91"/>
        <v>雷</v>
      </c>
      <c r="U226" s="24">
        <f t="shared" si="82"/>
        <v>0</v>
      </c>
      <c r="V226" s="24">
        <f t="shared" si="93"/>
        <v>0</v>
      </c>
      <c r="W226" s="24">
        <f t="shared" si="93"/>
        <v>0</v>
      </c>
      <c r="X226" s="24">
        <f t="shared" si="93"/>
        <v>0</v>
      </c>
      <c r="Y226" s="24">
        <f t="shared" si="93"/>
        <v>0</v>
      </c>
      <c r="Z226" s="24">
        <f t="shared" si="93"/>
        <v>0</v>
      </c>
      <c r="AA226" s="24">
        <f t="shared" si="93"/>
        <v>0</v>
      </c>
      <c r="AB226" s="123">
        <f t="shared" si="87"/>
        <v>0</v>
      </c>
      <c r="AC226" s="22">
        <f t="shared" si="88"/>
        <v>155</v>
      </c>
    </row>
    <row r="227" spans="2:29" x14ac:dyDescent="0.15">
      <c r="B227" s="24">
        <v>225</v>
      </c>
      <c r="C227" s="24" t="str">
        <f t="shared" si="83"/>
        <v>武器225</v>
      </c>
      <c r="D227" s="24" t="str">
        <f t="shared" si="70"/>
        <v>s</v>
      </c>
      <c r="E227" s="99" t="s">
        <v>123</v>
      </c>
      <c r="F227" s="100" t="s">
        <v>1782</v>
      </c>
      <c r="G227" s="23" t="s">
        <v>1791</v>
      </c>
      <c r="H227" s="24">
        <f t="shared" si="90"/>
        <v>1</v>
      </c>
      <c r="I227" s="24">
        <f t="shared" si="74"/>
        <v>16</v>
      </c>
      <c r="J227" s="24">
        <f t="shared" si="75"/>
        <v>8</v>
      </c>
      <c r="K227" s="24">
        <f t="shared" si="76"/>
        <v>6</v>
      </c>
      <c r="L227" s="24">
        <f t="shared" si="77"/>
        <v>5</v>
      </c>
      <c r="M227" s="24">
        <f t="shared" si="78"/>
        <v>5</v>
      </c>
      <c r="N227" s="24">
        <f t="shared" si="79"/>
        <v>17</v>
      </c>
      <c r="O227" s="24">
        <f t="shared" si="80"/>
        <v>4</v>
      </c>
      <c r="P227" s="24">
        <f t="shared" si="81"/>
        <v>4</v>
      </c>
      <c r="Q227" s="122">
        <f t="shared" si="84"/>
        <v>0.02</v>
      </c>
      <c r="R227" s="122">
        <f t="shared" si="85"/>
        <v>0.01</v>
      </c>
      <c r="S227" s="122">
        <f t="shared" si="86"/>
        <v>6.6666666666666662E-3</v>
      </c>
      <c r="T227" s="23" t="str">
        <f t="shared" si="91"/>
        <v>光</v>
      </c>
      <c r="U227" s="24">
        <f t="shared" si="82"/>
        <v>9</v>
      </c>
      <c r="V227" s="24">
        <f t="shared" si="93"/>
        <v>2</v>
      </c>
      <c r="W227" s="24">
        <f t="shared" si="93"/>
        <v>3</v>
      </c>
      <c r="X227" s="24">
        <f t="shared" si="93"/>
        <v>3</v>
      </c>
      <c r="Y227" s="24">
        <f t="shared" si="93"/>
        <v>3</v>
      </c>
      <c r="Z227" s="24">
        <f t="shared" si="93"/>
        <v>4</v>
      </c>
      <c r="AA227" s="24">
        <f t="shared" si="93"/>
        <v>9</v>
      </c>
      <c r="AB227" s="123">
        <f t="shared" si="87"/>
        <v>0.08</v>
      </c>
      <c r="AC227" s="22">
        <f t="shared" si="88"/>
        <v>98.11666666666666</v>
      </c>
    </row>
    <row r="228" spans="2:29" x14ac:dyDescent="0.15">
      <c r="B228" s="24">
        <v>226</v>
      </c>
      <c r="C228" s="24" t="str">
        <f t="shared" si="83"/>
        <v>武器226</v>
      </c>
      <c r="D228" s="24" t="str">
        <f t="shared" ref="D228:D291" si="94">D196</f>
        <v>s</v>
      </c>
      <c r="E228" s="99" t="s">
        <v>123</v>
      </c>
      <c r="F228" s="100" t="s">
        <v>1782</v>
      </c>
      <c r="G228" s="23" t="s">
        <v>1791</v>
      </c>
      <c r="H228" s="24">
        <f t="shared" si="90"/>
        <v>2</v>
      </c>
      <c r="I228" s="24">
        <f t="shared" si="74"/>
        <v>31</v>
      </c>
      <c r="J228" s="24">
        <f t="shared" si="75"/>
        <v>15</v>
      </c>
      <c r="K228" s="24">
        <f t="shared" si="76"/>
        <v>13</v>
      </c>
      <c r="L228" s="24">
        <f t="shared" si="77"/>
        <v>10</v>
      </c>
      <c r="M228" s="24">
        <f t="shared" si="78"/>
        <v>11</v>
      </c>
      <c r="N228" s="24">
        <f t="shared" si="79"/>
        <v>34</v>
      </c>
      <c r="O228" s="24">
        <f t="shared" si="80"/>
        <v>9</v>
      </c>
      <c r="P228" s="24">
        <f t="shared" si="81"/>
        <v>8</v>
      </c>
      <c r="Q228" s="122">
        <f t="shared" si="84"/>
        <v>0.04</v>
      </c>
      <c r="R228" s="122">
        <f t="shared" si="85"/>
        <v>2.2499999999999999E-2</v>
      </c>
      <c r="S228" s="122">
        <f t="shared" si="86"/>
        <v>1.3333333333333332E-2</v>
      </c>
      <c r="T228" s="23" t="str">
        <f t="shared" si="91"/>
        <v>光</v>
      </c>
      <c r="U228" s="24">
        <f t="shared" si="82"/>
        <v>18</v>
      </c>
      <c r="V228" s="24">
        <f t="shared" si="93"/>
        <v>4</v>
      </c>
      <c r="W228" s="24">
        <f t="shared" si="93"/>
        <v>6</v>
      </c>
      <c r="X228" s="24">
        <f t="shared" si="93"/>
        <v>6</v>
      </c>
      <c r="Y228" s="24">
        <f t="shared" si="93"/>
        <v>6</v>
      </c>
      <c r="Z228" s="24">
        <f t="shared" si="93"/>
        <v>7</v>
      </c>
      <c r="AA228" s="24">
        <f t="shared" si="93"/>
        <v>18</v>
      </c>
      <c r="AB228" s="123">
        <f t="shared" si="87"/>
        <v>8.7333333333333318E-2</v>
      </c>
      <c r="AC228" s="22">
        <f t="shared" si="88"/>
        <v>196.16316666666665</v>
      </c>
    </row>
    <row r="229" spans="2:29" x14ac:dyDescent="0.15">
      <c r="B229" s="24">
        <v>227</v>
      </c>
      <c r="C229" s="24" t="str">
        <f t="shared" si="83"/>
        <v>武器227</v>
      </c>
      <c r="D229" s="24" t="str">
        <f t="shared" si="94"/>
        <v>s</v>
      </c>
      <c r="E229" s="99" t="s">
        <v>123</v>
      </c>
      <c r="F229" s="100" t="s">
        <v>1782</v>
      </c>
      <c r="G229" s="23" t="s">
        <v>1791</v>
      </c>
      <c r="H229" s="24">
        <f t="shared" si="90"/>
        <v>3</v>
      </c>
      <c r="I229" s="24">
        <f t="shared" si="74"/>
        <v>47</v>
      </c>
      <c r="J229" s="24">
        <f t="shared" si="75"/>
        <v>23</v>
      </c>
      <c r="K229" s="24">
        <f t="shared" si="76"/>
        <v>19</v>
      </c>
      <c r="L229" s="24">
        <f t="shared" si="77"/>
        <v>14</v>
      </c>
      <c r="M229" s="24">
        <f t="shared" si="78"/>
        <v>16</v>
      </c>
      <c r="N229" s="24">
        <f t="shared" si="79"/>
        <v>51</v>
      </c>
      <c r="O229" s="24">
        <f t="shared" si="80"/>
        <v>13</v>
      </c>
      <c r="P229" s="24">
        <f t="shared" si="81"/>
        <v>12</v>
      </c>
      <c r="Q229" s="122">
        <f t="shared" si="84"/>
        <v>0.06</v>
      </c>
      <c r="R229" s="122">
        <f t="shared" si="85"/>
        <v>3.2500000000000001E-2</v>
      </c>
      <c r="S229" s="122">
        <f t="shared" si="86"/>
        <v>0.02</v>
      </c>
      <c r="T229" s="23" t="str">
        <f t="shared" si="91"/>
        <v>光</v>
      </c>
      <c r="U229" s="24">
        <f t="shared" si="82"/>
        <v>28</v>
      </c>
      <c r="V229" s="24">
        <f t="shared" si="93"/>
        <v>7</v>
      </c>
      <c r="W229" s="24">
        <f t="shared" si="93"/>
        <v>10</v>
      </c>
      <c r="X229" s="24">
        <f t="shared" si="93"/>
        <v>10</v>
      </c>
      <c r="Y229" s="24">
        <f t="shared" si="93"/>
        <v>10</v>
      </c>
      <c r="Z229" s="24">
        <f t="shared" si="93"/>
        <v>11</v>
      </c>
      <c r="AA229" s="24">
        <f t="shared" si="93"/>
        <v>28</v>
      </c>
      <c r="AB229" s="123">
        <f t="shared" si="87"/>
        <v>0.13</v>
      </c>
      <c r="AC229" s="22">
        <f t="shared" si="88"/>
        <v>299.24250000000001</v>
      </c>
    </row>
    <row r="230" spans="2:29" x14ac:dyDescent="0.15">
      <c r="B230" s="24">
        <v>228</v>
      </c>
      <c r="C230" s="24" t="str">
        <f t="shared" si="83"/>
        <v>武器228</v>
      </c>
      <c r="D230" s="24" t="str">
        <f t="shared" si="94"/>
        <v>s</v>
      </c>
      <c r="E230" s="99" t="s">
        <v>123</v>
      </c>
      <c r="F230" s="100" t="s">
        <v>1782</v>
      </c>
      <c r="G230" s="23" t="s">
        <v>1791</v>
      </c>
      <c r="H230" s="24">
        <f t="shared" si="90"/>
        <v>4</v>
      </c>
      <c r="I230" s="24">
        <f t="shared" si="74"/>
        <v>62</v>
      </c>
      <c r="J230" s="24">
        <f t="shared" si="75"/>
        <v>31</v>
      </c>
      <c r="K230" s="24">
        <f t="shared" si="76"/>
        <v>26</v>
      </c>
      <c r="L230" s="24">
        <f t="shared" si="77"/>
        <v>19</v>
      </c>
      <c r="M230" s="24">
        <f t="shared" si="78"/>
        <v>22</v>
      </c>
      <c r="N230" s="24">
        <f t="shared" si="79"/>
        <v>68</v>
      </c>
      <c r="O230" s="24">
        <f t="shared" si="80"/>
        <v>17</v>
      </c>
      <c r="P230" s="24">
        <f t="shared" si="81"/>
        <v>16</v>
      </c>
      <c r="Q230" s="122">
        <f t="shared" si="84"/>
        <v>0.08</v>
      </c>
      <c r="R230" s="122">
        <f t="shared" si="85"/>
        <v>4.2500000000000003E-2</v>
      </c>
      <c r="S230" s="122">
        <f t="shared" si="86"/>
        <v>2.6666666666666665E-2</v>
      </c>
      <c r="T230" s="23" t="str">
        <f t="shared" si="91"/>
        <v>光</v>
      </c>
      <c r="U230" s="24">
        <f t="shared" si="82"/>
        <v>37</v>
      </c>
      <c r="V230" s="24">
        <f t="shared" si="93"/>
        <v>9</v>
      </c>
      <c r="W230" s="24">
        <f t="shared" si="93"/>
        <v>13</v>
      </c>
      <c r="X230" s="24">
        <f t="shared" si="93"/>
        <v>13</v>
      </c>
      <c r="Y230" s="24">
        <f t="shared" si="93"/>
        <v>13</v>
      </c>
      <c r="Z230" s="24">
        <f t="shared" si="93"/>
        <v>15</v>
      </c>
      <c r="AA230" s="24">
        <f t="shared" si="93"/>
        <v>37</v>
      </c>
      <c r="AB230" s="123">
        <f t="shared" si="87"/>
        <v>0.17399999999999999</v>
      </c>
      <c r="AC230" s="22">
        <f t="shared" si="88"/>
        <v>398.32316666666662</v>
      </c>
    </row>
    <row r="231" spans="2:29" x14ac:dyDescent="0.15">
      <c r="B231" s="24">
        <v>229</v>
      </c>
      <c r="C231" s="24" t="str">
        <f t="shared" si="83"/>
        <v>武器229</v>
      </c>
      <c r="D231" s="24" t="str">
        <f t="shared" si="94"/>
        <v>s</v>
      </c>
      <c r="E231" s="99" t="s">
        <v>123</v>
      </c>
      <c r="F231" s="100" t="s">
        <v>1782</v>
      </c>
      <c r="G231" s="23" t="s">
        <v>1791</v>
      </c>
      <c r="H231" s="24">
        <f t="shared" si="90"/>
        <v>5</v>
      </c>
      <c r="I231" s="24">
        <f t="shared" si="74"/>
        <v>78</v>
      </c>
      <c r="J231" s="24">
        <f t="shared" si="75"/>
        <v>38</v>
      </c>
      <c r="K231" s="24">
        <f t="shared" si="76"/>
        <v>32</v>
      </c>
      <c r="L231" s="24">
        <f t="shared" si="77"/>
        <v>24</v>
      </c>
      <c r="M231" s="24">
        <f t="shared" si="78"/>
        <v>27</v>
      </c>
      <c r="N231" s="24">
        <f t="shared" si="79"/>
        <v>84</v>
      </c>
      <c r="O231" s="24">
        <f t="shared" si="80"/>
        <v>22</v>
      </c>
      <c r="P231" s="24">
        <f t="shared" si="81"/>
        <v>20</v>
      </c>
      <c r="Q231" s="122">
        <f t="shared" si="84"/>
        <v>0.1</v>
      </c>
      <c r="R231" s="122">
        <f t="shared" si="85"/>
        <v>5.5E-2</v>
      </c>
      <c r="S231" s="122">
        <f t="shared" si="86"/>
        <v>3.3333333333333333E-2</v>
      </c>
      <c r="T231" s="23" t="str">
        <f t="shared" si="91"/>
        <v>光</v>
      </c>
      <c r="U231" s="24">
        <f t="shared" si="82"/>
        <v>46</v>
      </c>
      <c r="V231" s="24">
        <f t="shared" si="93"/>
        <v>11</v>
      </c>
      <c r="W231" s="24">
        <f t="shared" si="93"/>
        <v>16</v>
      </c>
      <c r="X231" s="24">
        <f t="shared" si="93"/>
        <v>16</v>
      </c>
      <c r="Y231" s="24">
        <f t="shared" si="93"/>
        <v>16</v>
      </c>
      <c r="Z231" s="24">
        <f t="shared" si="93"/>
        <v>18</v>
      </c>
      <c r="AA231" s="24">
        <f t="shared" si="93"/>
        <v>46</v>
      </c>
      <c r="AB231" s="123">
        <f t="shared" si="87"/>
        <v>0.21666666666666667</v>
      </c>
      <c r="AC231" s="22">
        <f t="shared" si="88"/>
        <v>494.40500000000003</v>
      </c>
    </row>
    <row r="232" spans="2:29" x14ac:dyDescent="0.15">
      <c r="B232" s="24">
        <v>230</v>
      </c>
      <c r="C232" s="24" t="str">
        <f t="shared" si="83"/>
        <v>武器230</v>
      </c>
      <c r="D232" s="24" t="str">
        <f t="shared" si="94"/>
        <v>s</v>
      </c>
      <c r="E232" s="99" t="s">
        <v>123</v>
      </c>
      <c r="F232" s="100" t="s">
        <v>1782</v>
      </c>
      <c r="G232" s="23" t="s">
        <v>1791</v>
      </c>
      <c r="H232" s="24">
        <f t="shared" si="90"/>
        <v>6</v>
      </c>
      <c r="I232" s="24">
        <f t="shared" si="74"/>
        <v>94</v>
      </c>
      <c r="J232" s="24">
        <f t="shared" si="75"/>
        <v>46</v>
      </c>
      <c r="K232" s="24">
        <f t="shared" si="76"/>
        <v>38</v>
      </c>
      <c r="L232" s="24">
        <f t="shared" si="77"/>
        <v>29</v>
      </c>
      <c r="M232" s="24">
        <f t="shared" si="78"/>
        <v>33</v>
      </c>
      <c r="N232" s="24">
        <f t="shared" si="79"/>
        <v>101</v>
      </c>
      <c r="O232" s="24">
        <f t="shared" si="80"/>
        <v>26</v>
      </c>
      <c r="P232" s="24">
        <f t="shared" si="81"/>
        <v>24</v>
      </c>
      <c r="Q232" s="122">
        <f t="shared" si="84"/>
        <v>0.12</v>
      </c>
      <c r="R232" s="122">
        <f t="shared" si="85"/>
        <v>6.5000000000000002E-2</v>
      </c>
      <c r="S232" s="122">
        <f t="shared" si="86"/>
        <v>0.04</v>
      </c>
      <c r="T232" s="23" t="str">
        <f t="shared" si="91"/>
        <v>光</v>
      </c>
      <c r="U232" s="24">
        <f t="shared" si="82"/>
        <v>55</v>
      </c>
      <c r="V232" s="24">
        <f t="shared" si="93"/>
        <v>13</v>
      </c>
      <c r="W232" s="24">
        <f t="shared" si="93"/>
        <v>19</v>
      </c>
      <c r="X232" s="24">
        <f t="shared" si="93"/>
        <v>19</v>
      </c>
      <c r="Y232" s="24">
        <f t="shared" si="93"/>
        <v>19</v>
      </c>
      <c r="Z232" s="24">
        <f t="shared" si="93"/>
        <v>22</v>
      </c>
      <c r="AA232" s="24">
        <f t="shared" si="93"/>
        <v>55</v>
      </c>
      <c r="AB232" s="123">
        <f t="shared" si="87"/>
        <v>0.26066666666666666</v>
      </c>
      <c r="AC232" s="22">
        <f t="shared" si="88"/>
        <v>593.4856666666667</v>
      </c>
    </row>
    <row r="233" spans="2:29" x14ac:dyDescent="0.15">
      <c r="B233" s="24">
        <v>231</v>
      </c>
      <c r="C233" s="24" t="str">
        <f t="shared" si="83"/>
        <v>武器231</v>
      </c>
      <c r="D233" s="24" t="str">
        <f t="shared" si="94"/>
        <v>s</v>
      </c>
      <c r="E233" s="99" t="s">
        <v>123</v>
      </c>
      <c r="F233" s="100" t="s">
        <v>1782</v>
      </c>
      <c r="G233" s="23" t="s">
        <v>1791</v>
      </c>
      <c r="H233" s="24">
        <f t="shared" si="90"/>
        <v>7</v>
      </c>
      <c r="I233" s="24">
        <f t="shared" si="74"/>
        <v>109</v>
      </c>
      <c r="J233" s="24">
        <f t="shared" si="75"/>
        <v>54</v>
      </c>
      <c r="K233" s="24">
        <f t="shared" si="76"/>
        <v>45</v>
      </c>
      <c r="L233" s="24">
        <f t="shared" si="77"/>
        <v>34</v>
      </c>
      <c r="M233" s="24">
        <f t="shared" si="78"/>
        <v>38</v>
      </c>
      <c r="N233" s="24">
        <f t="shared" si="79"/>
        <v>118</v>
      </c>
      <c r="O233" s="24">
        <f t="shared" si="80"/>
        <v>30</v>
      </c>
      <c r="P233" s="24">
        <f t="shared" si="81"/>
        <v>28</v>
      </c>
      <c r="Q233" s="122">
        <f t="shared" si="84"/>
        <v>0.14000000000000001</v>
      </c>
      <c r="R233" s="122">
        <f t="shared" si="85"/>
        <v>7.4999999999999997E-2</v>
      </c>
      <c r="S233" s="122">
        <f t="shared" si="86"/>
        <v>4.6666666666666669E-2</v>
      </c>
      <c r="T233" s="23" t="str">
        <f t="shared" si="91"/>
        <v>光</v>
      </c>
      <c r="U233" s="24">
        <f t="shared" si="82"/>
        <v>64</v>
      </c>
      <c r="V233" s="24">
        <f t="shared" ref="V233:AA242" si="95">ROUND(VLOOKUP($F233,professionGrow,MATCH(V$2,professionGrowPName,0),FALSE)*(1+VLOOKUP($G233,professionGrowP,MATCH(V$2,professionGrowPName,0),FALSE))*$H233*10*VLOOKUP($D233,eq_qulity,5,FALSE),0)</f>
        <v>16</v>
      </c>
      <c r="W233" s="24">
        <f t="shared" si="95"/>
        <v>22</v>
      </c>
      <c r="X233" s="24">
        <f t="shared" si="95"/>
        <v>22</v>
      </c>
      <c r="Y233" s="24">
        <f t="shared" si="95"/>
        <v>22</v>
      </c>
      <c r="Z233" s="24">
        <f t="shared" si="95"/>
        <v>26</v>
      </c>
      <c r="AA233" s="24">
        <f t="shared" si="95"/>
        <v>64</v>
      </c>
      <c r="AB233" s="123">
        <f t="shared" si="87"/>
        <v>0.30399999999999999</v>
      </c>
      <c r="AC233" s="22">
        <f t="shared" si="88"/>
        <v>692.56566666666663</v>
      </c>
    </row>
    <row r="234" spans="2:29" x14ac:dyDescent="0.15">
      <c r="B234" s="24">
        <v>232</v>
      </c>
      <c r="C234" s="24" t="str">
        <f t="shared" si="83"/>
        <v>武器232</v>
      </c>
      <c r="D234" s="24" t="str">
        <f t="shared" si="94"/>
        <v>s</v>
      </c>
      <c r="E234" s="99" t="s">
        <v>123</v>
      </c>
      <c r="F234" s="100" t="s">
        <v>1782</v>
      </c>
      <c r="G234" s="23" t="s">
        <v>1791</v>
      </c>
      <c r="H234" s="24">
        <f t="shared" si="90"/>
        <v>8</v>
      </c>
      <c r="I234" s="24">
        <f t="shared" si="74"/>
        <v>125</v>
      </c>
      <c r="J234" s="24">
        <f t="shared" si="75"/>
        <v>61</v>
      </c>
      <c r="K234" s="24">
        <f t="shared" si="76"/>
        <v>51</v>
      </c>
      <c r="L234" s="24">
        <f t="shared" si="77"/>
        <v>38</v>
      </c>
      <c r="M234" s="24">
        <f t="shared" si="78"/>
        <v>44</v>
      </c>
      <c r="N234" s="24">
        <f t="shared" si="79"/>
        <v>135</v>
      </c>
      <c r="O234" s="24">
        <f t="shared" si="80"/>
        <v>35</v>
      </c>
      <c r="P234" s="24">
        <f t="shared" si="81"/>
        <v>32</v>
      </c>
      <c r="Q234" s="122">
        <f t="shared" si="84"/>
        <v>0.16</v>
      </c>
      <c r="R234" s="122">
        <f t="shared" si="85"/>
        <v>8.7499999999999994E-2</v>
      </c>
      <c r="S234" s="122">
        <f t="shared" si="86"/>
        <v>5.333333333333333E-2</v>
      </c>
      <c r="T234" s="23" t="str">
        <f t="shared" si="91"/>
        <v>光</v>
      </c>
      <c r="U234" s="24">
        <f t="shared" si="82"/>
        <v>74</v>
      </c>
      <c r="V234" s="24">
        <f t="shared" si="95"/>
        <v>18</v>
      </c>
      <c r="W234" s="24">
        <f t="shared" si="95"/>
        <v>26</v>
      </c>
      <c r="X234" s="24">
        <f t="shared" si="95"/>
        <v>26</v>
      </c>
      <c r="Y234" s="24">
        <f t="shared" si="95"/>
        <v>26</v>
      </c>
      <c r="Z234" s="24">
        <f t="shared" si="95"/>
        <v>29</v>
      </c>
      <c r="AA234" s="24">
        <f t="shared" si="95"/>
        <v>74</v>
      </c>
      <c r="AB234" s="123">
        <f t="shared" si="87"/>
        <v>0.34733333333333333</v>
      </c>
      <c r="AC234" s="22">
        <f t="shared" si="88"/>
        <v>794.64816666666661</v>
      </c>
    </row>
    <row r="235" spans="2:29" x14ac:dyDescent="0.15">
      <c r="B235" s="24">
        <v>233</v>
      </c>
      <c r="C235" s="24" t="str">
        <f t="shared" si="83"/>
        <v>武器233</v>
      </c>
      <c r="D235" s="24" t="str">
        <f t="shared" si="94"/>
        <v>a</v>
      </c>
      <c r="E235" s="99" t="s">
        <v>123</v>
      </c>
      <c r="F235" s="100" t="s">
        <v>1782</v>
      </c>
      <c r="G235" s="23" t="s">
        <v>1791</v>
      </c>
      <c r="H235" s="24">
        <f t="shared" si="90"/>
        <v>1</v>
      </c>
      <c r="I235" s="24">
        <f t="shared" si="74"/>
        <v>14</v>
      </c>
      <c r="J235" s="24">
        <f t="shared" si="75"/>
        <v>6</v>
      </c>
      <c r="K235" s="24">
        <f t="shared" si="76"/>
        <v>5</v>
      </c>
      <c r="L235" s="24">
        <f t="shared" si="77"/>
        <v>4</v>
      </c>
      <c r="M235" s="24">
        <f t="shared" si="78"/>
        <v>4</v>
      </c>
      <c r="N235" s="24">
        <f t="shared" si="79"/>
        <v>13</v>
      </c>
      <c r="O235" s="24">
        <f t="shared" si="80"/>
        <v>3</v>
      </c>
      <c r="P235" s="24">
        <f t="shared" si="81"/>
        <v>3</v>
      </c>
      <c r="Q235" s="122">
        <f t="shared" si="84"/>
        <v>1.4999999999999999E-2</v>
      </c>
      <c r="R235" s="122">
        <f t="shared" si="85"/>
        <v>7.4999999999999997E-3</v>
      </c>
      <c r="S235" s="122">
        <f t="shared" si="86"/>
        <v>5.0000000000000001E-3</v>
      </c>
      <c r="T235" s="23" t="str">
        <f t="shared" si="91"/>
        <v>光</v>
      </c>
      <c r="U235" s="24">
        <f t="shared" si="82"/>
        <v>7</v>
      </c>
      <c r="V235" s="24">
        <f t="shared" si="95"/>
        <v>2</v>
      </c>
      <c r="W235" s="24">
        <f t="shared" si="95"/>
        <v>2</v>
      </c>
      <c r="X235" s="24">
        <f t="shared" si="95"/>
        <v>2</v>
      </c>
      <c r="Y235" s="24">
        <f t="shared" si="95"/>
        <v>2</v>
      </c>
      <c r="Z235" s="24">
        <f t="shared" si="95"/>
        <v>3</v>
      </c>
      <c r="AA235" s="24">
        <f t="shared" si="95"/>
        <v>7</v>
      </c>
      <c r="AB235" s="123">
        <f t="shared" si="87"/>
        <v>0.08</v>
      </c>
      <c r="AC235" s="22">
        <f t="shared" si="88"/>
        <v>77.107500000000002</v>
      </c>
    </row>
    <row r="236" spans="2:29" x14ac:dyDescent="0.15">
      <c r="B236" s="24">
        <v>234</v>
      </c>
      <c r="C236" s="24" t="str">
        <f t="shared" si="83"/>
        <v>武器234</v>
      </c>
      <c r="D236" s="24" t="str">
        <f t="shared" si="94"/>
        <v>a</v>
      </c>
      <c r="E236" s="99" t="s">
        <v>123</v>
      </c>
      <c r="F236" s="100" t="s">
        <v>1782</v>
      </c>
      <c r="G236" s="23" t="s">
        <v>1791</v>
      </c>
      <c r="H236" s="24">
        <f t="shared" si="90"/>
        <v>2</v>
      </c>
      <c r="I236" s="24">
        <f t="shared" si="74"/>
        <v>28</v>
      </c>
      <c r="J236" s="24">
        <f t="shared" si="75"/>
        <v>12</v>
      </c>
      <c r="K236" s="24">
        <f t="shared" si="76"/>
        <v>10</v>
      </c>
      <c r="L236" s="24">
        <f t="shared" si="77"/>
        <v>7</v>
      </c>
      <c r="M236" s="24">
        <f t="shared" si="78"/>
        <v>8</v>
      </c>
      <c r="N236" s="24">
        <f t="shared" si="79"/>
        <v>25</v>
      </c>
      <c r="O236" s="24">
        <f t="shared" si="80"/>
        <v>6</v>
      </c>
      <c r="P236" s="24">
        <f t="shared" si="81"/>
        <v>6</v>
      </c>
      <c r="Q236" s="122">
        <f t="shared" si="84"/>
        <v>0.03</v>
      </c>
      <c r="R236" s="122">
        <f t="shared" si="85"/>
        <v>1.4999999999999999E-2</v>
      </c>
      <c r="S236" s="122">
        <f t="shared" si="86"/>
        <v>0.01</v>
      </c>
      <c r="T236" s="23" t="str">
        <f t="shared" si="91"/>
        <v>光</v>
      </c>
      <c r="U236" s="24">
        <f t="shared" si="82"/>
        <v>14</v>
      </c>
      <c r="V236" s="24">
        <f t="shared" si="95"/>
        <v>3</v>
      </c>
      <c r="W236" s="24">
        <f t="shared" si="95"/>
        <v>5</v>
      </c>
      <c r="X236" s="24">
        <f t="shared" si="95"/>
        <v>5</v>
      </c>
      <c r="Y236" s="24">
        <f t="shared" si="95"/>
        <v>5</v>
      </c>
      <c r="Z236" s="24">
        <f t="shared" si="95"/>
        <v>6</v>
      </c>
      <c r="AA236" s="24">
        <f t="shared" si="95"/>
        <v>14</v>
      </c>
      <c r="AB236" s="123">
        <f t="shared" si="87"/>
        <v>0.08</v>
      </c>
      <c r="AC236" s="22">
        <f t="shared" si="88"/>
        <v>154.13500000000002</v>
      </c>
    </row>
    <row r="237" spans="2:29" x14ac:dyDescent="0.15">
      <c r="B237" s="24">
        <v>235</v>
      </c>
      <c r="C237" s="24" t="str">
        <f t="shared" si="83"/>
        <v>武器235</v>
      </c>
      <c r="D237" s="24" t="str">
        <f t="shared" si="94"/>
        <v>a</v>
      </c>
      <c r="E237" s="99" t="s">
        <v>123</v>
      </c>
      <c r="F237" s="100" t="s">
        <v>1782</v>
      </c>
      <c r="G237" s="23" t="s">
        <v>1791</v>
      </c>
      <c r="H237" s="24">
        <f t="shared" si="90"/>
        <v>3</v>
      </c>
      <c r="I237" s="24">
        <f t="shared" si="74"/>
        <v>41</v>
      </c>
      <c r="J237" s="24">
        <f t="shared" si="75"/>
        <v>17</v>
      </c>
      <c r="K237" s="24">
        <f t="shared" si="76"/>
        <v>14</v>
      </c>
      <c r="L237" s="24">
        <f t="shared" si="77"/>
        <v>11</v>
      </c>
      <c r="M237" s="24">
        <f t="shared" si="78"/>
        <v>12</v>
      </c>
      <c r="N237" s="24">
        <f t="shared" si="79"/>
        <v>38</v>
      </c>
      <c r="O237" s="24">
        <f t="shared" si="80"/>
        <v>10</v>
      </c>
      <c r="P237" s="24">
        <f t="shared" si="81"/>
        <v>9</v>
      </c>
      <c r="Q237" s="122">
        <f t="shared" si="84"/>
        <v>4.4999999999999998E-2</v>
      </c>
      <c r="R237" s="122">
        <f t="shared" si="85"/>
        <v>2.5000000000000001E-2</v>
      </c>
      <c r="S237" s="122">
        <f t="shared" si="86"/>
        <v>1.4999999999999999E-2</v>
      </c>
      <c r="T237" s="23" t="str">
        <f t="shared" si="91"/>
        <v>光</v>
      </c>
      <c r="U237" s="24">
        <f t="shared" si="82"/>
        <v>21</v>
      </c>
      <c r="V237" s="24">
        <f t="shared" si="95"/>
        <v>5</v>
      </c>
      <c r="W237" s="24">
        <f t="shared" si="95"/>
        <v>7</v>
      </c>
      <c r="X237" s="24">
        <f t="shared" si="95"/>
        <v>7</v>
      </c>
      <c r="Y237" s="24">
        <f t="shared" si="95"/>
        <v>7</v>
      </c>
      <c r="Z237" s="24">
        <f t="shared" si="95"/>
        <v>8</v>
      </c>
      <c r="AA237" s="24">
        <f t="shared" si="95"/>
        <v>21</v>
      </c>
      <c r="AB237" s="123">
        <f t="shared" si="87"/>
        <v>0.10133333333333333</v>
      </c>
      <c r="AC237" s="22">
        <f t="shared" si="88"/>
        <v>228.18633333333332</v>
      </c>
    </row>
    <row r="238" spans="2:29" x14ac:dyDescent="0.15">
      <c r="B238" s="24">
        <v>236</v>
      </c>
      <c r="C238" s="24" t="str">
        <f t="shared" si="83"/>
        <v>武器236</v>
      </c>
      <c r="D238" s="24" t="str">
        <f t="shared" si="94"/>
        <v>a</v>
      </c>
      <c r="E238" s="99" t="s">
        <v>123</v>
      </c>
      <c r="F238" s="100" t="s">
        <v>1782</v>
      </c>
      <c r="G238" s="23" t="s">
        <v>1791</v>
      </c>
      <c r="H238" s="24">
        <f t="shared" si="90"/>
        <v>4</v>
      </c>
      <c r="I238" s="24">
        <f t="shared" si="74"/>
        <v>55</v>
      </c>
      <c r="J238" s="24">
        <f t="shared" si="75"/>
        <v>23</v>
      </c>
      <c r="K238" s="24">
        <f t="shared" si="76"/>
        <v>19</v>
      </c>
      <c r="L238" s="24">
        <f t="shared" si="77"/>
        <v>14</v>
      </c>
      <c r="M238" s="24">
        <f t="shared" si="78"/>
        <v>16</v>
      </c>
      <c r="N238" s="24">
        <f t="shared" si="79"/>
        <v>51</v>
      </c>
      <c r="O238" s="24">
        <f t="shared" si="80"/>
        <v>13</v>
      </c>
      <c r="P238" s="24">
        <f t="shared" si="81"/>
        <v>12</v>
      </c>
      <c r="Q238" s="122">
        <f t="shared" si="84"/>
        <v>0.06</v>
      </c>
      <c r="R238" s="122">
        <f t="shared" si="85"/>
        <v>3.2500000000000001E-2</v>
      </c>
      <c r="S238" s="122">
        <f t="shared" si="86"/>
        <v>0.02</v>
      </c>
      <c r="T238" s="23" t="str">
        <f t="shared" si="91"/>
        <v>光</v>
      </c>
      <c r="U238" s="24">
        <f t="shared" si="82"/>
        <v>28</v>
      </c>
      <c r="V238" s="24">
        <f t="shared" si="95"/>
        <v>7</v>
      </c>
      <c r="W238" s="24">
        <f t="shared" si="95"/>
        <v>10</v>
      </c>
      <c r="X238" s="24">
        <f t="shared" si="95"/>
        <v>10</v>
      </c>
      <c r="Y238" s="24">
        <f t="shared" si="95"/>
        <v>10</v>
      </c>
      <c r="Z238" s="24">
        <f t="shared" si="95"/>
        <v>11</v>
      </c>
      <c r="AA238" s="24">
        <f t="shared" si="95"/>
        <v>28</v>
      </c>
      <c r="AB238" s="123">
        <f t="shared" si="87"/>
        <v>0.13533333333333333</v>
      </c>
      <c r="AC238" s="22">
        <f t="shared" si="88"/>
        <v>307.24783333333335</v>
      </c>
    </row>
    <row r="239" spans="2:29" x14ac:dyDescent="0.15">
      <c r="B239" s="24">
        <v>237</v>
      </c>
      <c r="C239" s="24" t="str">
        <f t="shared" si="83"/>
        <v>武器237</v>
      </c>
      <c r="D239" s="24" t="str">
        <f t="shared" si="94"/>
        <v>a</v>
      </c>
      <c r="E239" s="99" t="s">
        <v>123</v>
      </c>
      <c r="F239" s="100" t="s">
        <v>1782</v>
      </c>
      <c r="G239" s="23" t="s">
        <v>1791</v>
      </c>
      <c r="H239" s="24">
        <f t="shared" si="90"/>
        <v>5</v>
      </c>
      <c r="I239" s="24">
        <f t="shared" si="74"/>
        <v>69</v>
      </c>
      <c r="J239" s="24">
        <f t="shared" si="75"/>
        <v>29</v>
      </c>
      <c r="K239" s="24">
        <f t="shared" si="76"/>
        <v>24</v>
      </c>
      <c r="L239" s="24">
        <f t="shared" si="77"/>
        <v>18</v>
      </c>
      <c r="M239" s="24">
        <f t="shared" si="78"/>
        <v>20</v>
      </c>
      <c r="N239" s="24">
        <f t="shared" si="79"/>
        <v>63</v>
      </c>
      <c r="O239" s="24">
        <f t="shared" si="80"/>
        <v>16</v>
      </c>
      <c r="P239" s="24">
        <f t="shared" si="81"/>
        <v>15</v>
      </c>
      <c r="Q239" s="122">
        <f t="shared" si="84"/>
        <v>7.4999999999999997E-2</v>
      </c>
      <c r="R239" s="122">
        <f t="shared" si="85"/>
        <v>0.04</v>
      </c>
      <c r="S239" s="122">
        <f t="shared" si="86"/>
        <v>2.5000000000000001E-2</v>
      </c>
      <c r="T239" s="23" t="str">
        <f t="shared" si="91"/>
        <v>光</v>
      </c>
      <c r="U239" s="24">
        <f t="shared" si="82"/>
        <v>35</v>
      </c>
      <c r="V239" s="24">
        <f t="shared" si="95"/>
        <v>8</v>
      </c>
      <c r="W239" s="24">
        <f t="shared" si="95"/>
        <v>12</v>
      </c>
      <c r="X239" s="24">
        <f t="shared" si="95"/>
        <v>12</v>
      </c>
      <c r="Y239" s="24">
        <f t="shared" si="95"/>
        <v>12</v>
      </c>
      <c r="Z239" s="24">
        <f t="shared" si="95"/>
        <v>14</v>
      </c>
      <c r="AA239" s="24">
        <f t="shared" si="95"/>
        <v>35</v>
      </c>
      <c r="AB239" s="123">
        <f t="shared" si="87"/>
        <v>0.16933333333333334</v>
      </c>
      <c r="AC239" s="22">
        <f t="shared" si="88"/>
        <v>382.30933333333331</v>
      </c>
    </row>
    <row r="240" spans="2:29" x14ac:dyDescent="0.15">
      <c r="B240" s="24">
        <v>238</v>
      </c>
      <c r="C240" s="24" t="str">
        <f t="shared" si="83"/>
        <v>武器238</v>
      </c>
      <c r="D240" s="24" t="str">
        <f t="shared" si="94"/>
        <v>a</v>
      </c>
      <c r="E240" s="99" t="s">
        <v>123</v>
      </c>
      <c r="F240" s="100" t="s">
        <v>1782</v>
      </c>
      <c r="G240" s="23" t="s">
        <v>1791</v>
      </c>
      <c r="H240" s="24">
        <f t="shared" si="90"/>
        <v>6</v>
      </c>
      <c r="I240" s="24">
        <f t="shared" si="74"/>
        <v>83</v>
      </c>
      <c r="J240" s="24">
        <f t="shared" si="75"/>
        <v>35</v>
      </c>
      <c r="K240" s="24">
        <f t="shared" si="76"/>
        <v>29</v>
      </c>
      <c r="L240" s="24">
        <f t="shared" si="77"/>
        <v>22</v>
      </c>
      <c r="M240" s="24">
        <f t="shared" si="78"/>
        <v>24</v>
      </c>
      <c r="N240" s="24">
        <f t="shared" si="79"/>
        <v>76</v>
      </c>
      <c r="O240" s="24">
        <f t="shared" si="80"/>
        <v>19</v>
      </c>
      <c r="P240" s="24">
        <f t="shared" si="81"/>
        <v>18</v>
      </c>
      <c r="Q240" s="122">
        <f t="shared" si="84"/>
        <v>0.09</v>
      </c>
      <c r="R240" s="122">
        <f t="shared" si="85"/>
        <v>4.7500000000000001E-2</v>
      </c>
      <c r="S240" s="122">
        <f t="shared" si="86"/>
        <v>0.03</v>
      </c>
      <c r="T240" s="23" t="str">
        <f t="shared" si="91"/>
        <v>光</v>
      </c>
      <c r="U240" s="24">
        <f t="shared" si="82"/>
        <v>41</v>
      </c>
      <c r="V240" s="24">
        <f t="shared" si="95"/>
        <v>10</v>
      </c>
      <c r="W240" s="24">
        <f t="shared" si="95"/>
        <v>14</v>
      </c>
      <c r="X240" s="24">
        <f t="shared" si="95"/>
        <v>14</v>
      </c>
      <c r="Y240" s="24">
        <f t="shared" si="95"/>
        <v>14</v>
      </c>
      <c r="Z240" s="24">
        <f t="shared" si="95"/>
        <v>17</v>
      </c>
      <c r="AA240" s="24">
        <f t="shared" si="95"/>
        <v>41</v>
      </c>
      <c r="AB240" s="123">
        <f t="shared" si="87"/>
        <v>0.20399999999999999</v>
      </c>
      <c r="AC240" s="22">
        <f t="shared" si="88"/>
        <v>457.37149999999997</v>
      </c>
    </row>
    <row r="241" spans="2:29" x14ac:dyDescent="0.15">
      <c r="B241" s="24">
        <v>239</v>
      </c>
      <c r="C241" s="24" t="str">
        <f t="shared" si="83"/>
        <v>武器239</v>
      </c>
      <c r="D241" s="24" t="str">
        <f t="shared" si="94"/>
        <v>a</v>
      </c>
      <c r="E241" s="99" t="s">
        <v>123</v>
      </c>
      <c r="F241" s="100" t="s">
        <v>1782</v>
      </c>
      <c r="G241" s="23" t="s">
        <v>1791</v>
      </c>
      <c r="H241" s="24">
        <f t="shared" si="90"/>
        <v>7</v>
      </c>
      <c r="I241" s="24">
        <f t="shared" si="74"/>
        <v>97</v>
      </c>
      <c r="J241" s="24">
        <f t="shared" si="75"/>
        <v>40</v>
      </c>
      <c r="K241" s="24">
        <f t="shared" si="76"/>
        <v>34</v>
      </c>
      <c r="L241" s="24">
        <f t="shared" si="77"/>
        <v>25</v>
      </c>
      <c r="M241" s="24">
        <f t="shared" si="78"/>
        <v>29</v>
      </c>
      <c r="N241" s="24">
        <f t="shared" si="79"/>
        <v>89</v>
      </c>
      <c r="O241" s="24">
        <f t="shared" si="80"/>
        <v>23</v>
      </c>
      <c r="P241" s="24">
        <f t="shared" si="81"/>
        <v>21</v>
      </c>
      <c r="Q241" s="122">
        <f t="shared" si="84"/>
        <v>0.105</v>
      </c>
      <c r="R241" s="122">
        <f t="shared" si="85"/>
        <v>5.7500000000000002E-2</v>
      </c>
      <c r="S241" s="122">
        <f t="shared" si="86"/>
        <v>3.5000000000000003E-2</v>
      </c>
      <c r="T241" s="23" t="str">
        <f t="shared" si="91"/>
        <v>光</v>
      </c>
      <c r="U241" s="24">
        <f t="shared" si="82"/>
        <v>48</v>
      </c>
      <c r="V241" s="24">
        <f t="shared" si="95"/>
        <v>12</v>
      </c>
      <c r="W241" s="24">
        <f t="shared" si="95"/>
        <v>17</v>
      </c>
      <c r="X241" s="24">
        <f t="shared" si="95"/>
        <v>17</v>
      </c>
      <c r="Y241" s="24">
        <f t="shared" si="95"/>
        <v>17</v>
      </c>
      <c r="Z241" s="24">
        <f t="shared" si="95"/>
        <v>19</v>
      </c>
      <c r="AA241" s="24">
        <f t="shared" si="95"/>
        <v>48</v>
      </c>
      <c r="AB241" s="123">
        <f t="shared" si="87"/>
        <v>0.23866666666666667</v>
      </c>
      <c r="AC241" s="22">
        <f t="shared" si="88"/>
        <v>536.43616666666662</v>
      </c>
    </row>
    <row r="242" spans="2:29" x14ac:dyDescent="0.15">
      <c r="B242" s="24">
        <v>240</v>
      </c>
      <c r="C242" s="24" t="str">
        <f t="shared" si="83"/>
        <v>武器240</v>
      </c>
      <c r="D242" s="24" t="str">
        <f t="shared" si="94"/>
        <v>a</v>
      </c>
      <c r="E242" s="99" t="s">
        <v>123</v>
      </c>
      <c r="F242" s="100" t="s">
        <v>1782</v>
      </c>
      <c r="G242" s="23" t="s">
        <v>1791</v>
      </c>
      <c r="H242" s="24">
        <f t="shared" si="90"/>
        <v>8</v>
      </c>
      <c r="I242" s="24">
        <f t="shared" si="74"/>
        <v>110</v>
      </c>
      <c r="J242" s="24">
        <f t="shared" si="75"/>
        <v>46</v>
      </c>
      <c r="K242" s="24">
        <f t="shared" si="76"/>
        <v>38</v>
      </c>
      <c r="L242" s="24">
        <f t="shared" si="77"/>
        <v>29</v>
      </c>
      <c r="M242" s="24">
        <f t="shared" si="78"/>
        <v>33</v>
      </c>
      <c r="N242" s="24">
        <f t="shared" si="79"/>
        <v>101</v>
      </c>
      <c r="O242" s="24">
        <f t="shared" si="80"/>
        <v>26</v>
      </c>
      <c r="P242" s="24">
        <f t="shared" si="81"/>
        <v>24</v>
      </c>
      <c r="Q242" s="122">
        <f t="shared" si="84"/>
        <v>0.12</v>
      </c>
      <c r="R242" s="122">
        <f t="shared" si="85"/>
        <v>6.5000000000000002E-2</v>
      </c>
      <c r="S242" s="122">
        <f t="shared" si="86"/>
        <v>0.04</v>
      </c>
      <c r="T242" s="23" t="str">
        <f t="shared" si="91"/>
        <v>光</v>
      </c>
      <c r="U242" s="24">
        <f t="shared" si="82"/>
        <v>55</v>
      </c>
      <c r="V242" s="24">
        <f t="shared" si="95"/>
        <v>13</v>
      </c>
      <c r="W242" s="24">
        <f t="shared" si="95"/>
        <v>19</v>
      </c>
      <c r="X242" s="24">
        <f t="shared" si="95"/>
        <v>19</v>
      </c>
      <c r="Y242" s="24">
        <f t="shared" si="95"/>
        <v>19</v>
      </c>
      <c r="Z242" s="24">
        <f t="shared" si="95"/>
        <v>22</v>
      </c>
      <c r="AA242" s="24">
        <f t="shared" si="95"/>
        <v>55</v>
      </c>
      <c r="AB242" s="123">
        <f t="shared" si="87"/>
        <v>0.27133333333333332</v>
      </c>
      <c r="AC242" s="22">
        <f t="shared" si="88"/>
        <v>609.49633333333338</v>
      </c>
    </row>
    <row r="243" spans="2:29" x14ac:dyDescent="0.15">
      <c r="B243" s="24">
        <v>241</v>
      </c>
      <c r="C243" s="24" t="str">
        <f t="shared" si="83"/>
        <v>武器241</v>
      </c>
      <c r="D243" s="24" t="str">
        <f t="shared" si="94"/>
        <v>b</v>
      </c>
      <c r="E243" s="99" t="s">
        <v>123</v>
      </c>
      <c r="F243" s="100" t="s">
        <v>1782</v>
      </c>
      <c r="G243" s="23" t="s">
        <v>1791</v>
      </c>
      <c r="H243" s="24">
        <f t="shared" si="90"/>
        <v>1</v>
      </c>
      <c r="I243" s="24">
        <f t="shared" si="74"/>
        <v>15</v>
      </c>
      <c r="J243" s="24">
        <f t="shared" si="75"/>
        <v>2</v>
      </c>
      <c r="K243" s="24">
        <f t="shared" si="76"/>
        <v>2</v>
      </c>
      <c r="L243" s="24">
        <f t="shared" si="77"/>
        <v>2</v>
      </c>
      <c r="M243" s="24">
        <f t="shared" si="78"/>
        <v>2</v>
      </c>
      <c r="N243" s="24">
        <f t="shared" si="79"/>
        <v>5</v>
      </c>
      <c r="O243" s="24">
        <f t="shared" si="80"/>
        <v>1</v>
      </c>
      <c r="P243" s="24">
        <f t="shared" si="81"/>
        <v>1</v>
      </c>
      <c r="Q243" s="122">
        <f t="shared" si="84"/>
        <v>5.0000000000000001E-3</v>
      </c>
      <c r="R243" s="122">
        <f t="shared" si="85"/>
        <v>2.5000000000000001E-3</v>
      </c>
      <c r="S243" s="122">
        <f t="shared" si="86"/>
        <v>1.6666666666666666E-3</v>
      </c>
      <c r="T243" s="23" t="str">
        <f t="shared" si="91"/>
        <v>光</v>
      </c>
      <c r="U243" s="24">
        <f t="shared" si="82"/>
        <v>3</v>
      </c>
      <c r="V243" s="24">
        <f t="shared" ref="V243:AA252" si="96">ROUND(VLOOKUP($F243,professionGrow,MATCH(V$2,professionGrowPName,0),FALSE)*(1+VLOOKUP($G243,professionGrowP,MATCH(V$2,professionGrowPName,0),FALSE))*$H243*10*VLOOKUP($D243,eq_qulity,5,FALSE),0)</f>
        <v>1</v>
      </c>
      <c r="W243" s="24">
        <f t="shared" si="96"/>
        <v>1</v>
      </c>
      <c r="X243" s="24">
        <f t="shared" si="96"/>
        <v>1</v>
      </c>
      <c r="Y243" s="24">
        <f t="shared" si="96"/>
        <v>1</v>
      </c>
      <c r="Z243" s="24">
        <f t="shared" si="96"/>
        <v>1</v>
      </c>
      <c r="AA243" s="24">
        <f t="shared" si="96"/>
        <v>3</v>
      </c>
      <c r="AB243" s="123">
        <f t="shared" si="87"/>
        <v>0.08</v>
      </c>
      <c r="AC243" s="22">
        <f t="shared" si="88"/>
        <v>41.089166666666664</v>
      </c>
    </row>
    <row r="244" spans="2:29" x14ac:dyDescent="0.15">
      <c r="B244" s="24">
        <v>242</v>
      </c>
      <c r="C244" s="24" t="str">
        <f t="shared" si="83"/>
        <v>武器242</v>
      </c>
      <c r="D244" s="24" t="str">
        <f t="shared" si="94"/>
        <v>b</v>
      </c>
      <c r="E244" s="99" t="s">
        <v>123</v>
      </c>
      <c r="F244" s="100" t="s">
        <v>1782</v>
      </c>
      <c r="G244" s="23" t="s">
        <v>1791</v>
      </c>
      <c r="H244" s="24">
        <f t="shared" si="90"/>
        <v>2</v>
      </c>
      <c r="I244" s="24">
        <f t="shared" si="74"/>
        <v>30</v>
      </c>
      <c r="J244" s="24">
        <f t="shared" si="75"/>
        <v>5</v>
      </c>
      <c r="K244" s="24">
        <f t="shared" si="76"/>
        <v>4</v>
      </c>
      <c r="L244" s="24">
        <f t="shared" si="77"/>
        <v>3</v>
      </c>
      <c r="M244" s="24">
        <f t="shared" si="78"/>
        <v>3</v>
      </c>
      <c r="N244" s="24">
        <f t="shared" si="79"/>
        <v>11</v>
      </c>
      <c r="O244" s="24">
        <f t="shared" si="80"/>
        <v>3</v>
      </c>
      <c r="P244" s="24">
        <f t="shared" si="81"/>
        <v>3</v>
      </c>
      <c r="Q244" s="122">
        <f t="shared" si="84"/>
        <v>1.4999999999999999E-2</v>
      </c>
      <c r="R244" s="122">
        <f t="shared" si="85"/>
        <v>7.4999999999999997E-3</v>
      </c>
      <c r="S244" s="122">
        <f t="shared" si="86"/>
        <v>5.0000000000000001E-3</v>
      </c>
      <c r="T244" s="23" t="str">
        <f t="shared" si="91"/>
        <v>光</v>
      </c>
      <c r="U244" s="24">
        <f t="shared" si="82"/>
        <v>6</v>
      </c>
      <c r="V244" s="24">
        <f t="shared" si="96"/>
        <v>1</v>
      </c>
      <c r="W244" s="24">
        <f t="shared" si="96"/>
        <v>2</v>
      </c>
      <c r="X244" s="24">
        <f t="shared" si="96"/>
        <v>2</v>
      </c>
      <c r="Y244" s="24">
        <f t="shared" si="96"/>
        <v>2</v>
      </c>
      <c r="Z244" s="24">
        <f t="shared" si="96"/>
        <v>2</v>
      </c>
      <c r="AA244" s="24">
        <f t="shared" si="96"/>
        <v>6</v>
      </c>
      <c r="AB244" s="123">
        <f t="shared" si="87"/>
        <v>0.08</v>
      </c>
      <c r="AC244" s="22">
        <f t="shared" si="88"/>
        <v>83.107500000000002</v>
      </c>
    </row>
    <row r="245" spans="2:29" x14ac:dyDescent="0.15">
      <c r="B245" s="24">
        <v>243</v>
      </c>
      <c r="C245" s="24" t="str">
        <f t="shared" si="83"/>
        <v>武器243</v>
      </c>
      <c r="D245" s="24" t="str">
        <f t="shared" si="94"/>
        <v>b</v>
      </c>
      <c r="E245" s="99" t="s">
        <v>123</v>
      </c>
      <c r="F245" s="100" t="s">
        <v>1782</v>
      </c>
      <c r="G245" s="23" t="s">
        <v>1791</v>
      </c>
      <c r="H245" s="24">
        <f t="shared" si="90"/>
        <v>3</v>
      </c>
      <c r="I245" s="24">
        <f t="shared" si="74"/>
        <v>45</v>
      </c>
      <c r="J245" s="24">
        <f t="shared" si="75"/>
        <v>7</v>
      </c>
      <c r="K245" s="24">
        <f t="shared" si="76"/>
        <v>6</v>
      </c>
      <c r="L245" s="24">
        <f t="shared" si="77"/>
        <v>5</v>
      </c>
      <c r="M245" s="24">
        <f t="shared" si="78"/>
        <v>5</v>
      </c>
      <c r="N245" s="24">
        <f t="shared" si="79"/>
        <v>16</v>
      </c>
      <c r="O245" s="24">
        <f t="shared" si="80"/>
        <v>4</v>
      </c>
      <c r="P245" s="24">
        <f t="shared" si="81"/>
        <v>4</v>
      </c>
      <c r="Q245" s="122">
        <f t="shared" si="84"/>
        <v>0.02</v>
      </c>
      <c r="R245" s="122">
        <f t="shared" si="85"/>
        <v>0.01</v>
      </c>
      <c r="S245" s="122">
        <f t="shared" si="86"/>
        <v>6.6666666666666662E-3</v>
      </c>
      <c r="T245" s="23" t="str">
        <f t="shared" si="91"/>
        <v>光</v>
      </c>
      <c r="U245" s="24">
        <f t="shared" si="82"/>
        <v>9</v>
      </c>
      <c r="V245" s="24">
        <f t="shared" si="96"/>
        <v>2</v>
      </c>
      <c r="W245" s="24">
        <f t="shared" si="96"/>
        <v>3</v>
      </c>
      <c r="X245" s="24">
        <f t="shared" si="96"/>
        <v>3</v>
      </c>
      <c r="Y245" s="24">
        <f t="shared" si="96"/>
        <v>3</v>
      </c>
      <c r="Z245" s="24">
        <f t="shared" si="96"/>
        <v>3</v>
      </c>
      <c r="AA245" s="24">
        <f t="shared" si="96"/>
        <v>9</v>
      </c>
      <c r="AB245" s="123">
        <f t="shared" si="87"/>
        <v>0.08</v>
      </c>
      <c r="AC245" s="22">
        <f t="shared" si="88"/>
        <v>124.11666666666666</v>
      </c>
    </row>
    <row r="246" spans="2:29" x14ac:dyDescent="0.15">
      <c r="B246" s="24">
        <v>244</v>
      </c>
      <c r="C246" s="24" t="str">
        <f t="shared" si="83"/>
        <v>武器244</v>
      </c>
      <c r="D246" s="24" t="str">
        <f t="shared" si="94"/>
        <v>b</v>
      </c>
      <c r="E246" s="99" t="s">
        <v>123</v>
      </c>
      <c r="F246" s="100" t="s">
        <v>1782</v>
      </c>
      <c r="G246" s="23" t="s">
        <v>1791</v>
      </c>
      <c r="H246" s="24">
        <f t="shared" si="90"/>
        <v>4</v>
      </c>
      <c r="I246" s="24">
        <f t="shared" si="74"/>
        <v>60</v>
      </c>
      <c r="J246" s="24">
        <f t="shared" si="75"/>
        <v>10</v>
      </c>
      <c r="K246" s="24">
        <f t="shared" si="76"/>
        <v>8</v>
      </c>
      <c r="L246" s="24">
        <f t="shared" si="77"/>
        <v>6</v>
      </c>
      <c r="M246" s="24">
        <f t="shared" si="78"/>
        <v>7</v>
      </c>
      <c r="N246" s="24">
        <f t="shared" si="79"/>
        <v>21</v>
      </c>
      <c r="O246" s="24">
        <f t="shared" si="80"/>
        <v>5</v>
      </c>
      <c r="P246" s="24">
        <f t="shared" si="81"/>
        <v>5</v>
      </c>
      <c r="Q246" s="122">
        <f t="shared" si="84"/>
        <v>2.5000000000000001E-2</v>
      </c>
      <c r="R246" s="122">
        <f t="shared" si="85"/>
        <v>1.2500000000000001E-2</v>
      </c>
      <c r="S246" s="122">
        <f t="shared" si="86"/>
        <v>8.3333333333333332E-3</v>
      </c>
      <c r="T246" s="23" t="str">
        <f t="shared" si="91"/>
        <v>光</v>
      </c>
      <c r="U246" s="24">
        <f t="shared" si="82"/>
        <v>12</v>
      </c>
      <c r="V246" s="24">
        <f t="shared" si="96"/>
        <v>3</v>
      </c>
      <c r="W246" s="24">
        <f t="shared" si="96"/>
        <v>4</v>
      </c>
      <c r="X246" s="24">
        <f t="shared" si="96"/>
        <v>4</v>
      </c>
      <c r="Y246" s="24">
        <f t="shared" si="96"/>
        <v>4</v>
      </c>
      <c r="Z246" s="24">
        <f t="shared" si="96"/>
        <v>5</v>
      </c>
      <c r="AA246" s="24">
        <f t="shared" si="96"/>
        <v>12</v>
      </c>
      <c r="AB246" s="123">
        <f t="shared" si="87"/>
        <v>8.1333333333333327E-2</v>
      </c>
      <c r="AC246" s="22">
        <f t="shared" si="88"/>
        <v>166.12716666666668</v>
      </c>
    </row>
    <row r="247" spans="2:29" x14ac:dyDescent="0.15">
      <c r="B247" s="24">
        <v>245</v>
      </c>
      <c r="C247" s="24" t="str">
        <f t="shared" si="83"/>
        <v>武器245</v>
      </c>
      <c r="D247" s="24" t="str">
        <f t="shared" si="94"/>
        <v>b</v>
      </c>
      <c r="E247" s="99" t="s">
        <v>123</v>
      </c>
      <c r="F247" s="100" t="s">
        <v>1782</v>
      </c>
      <c r="G247" s="23" t="s">
        <v>1791</v>
      </c>
      <c r="H247" s="24">
        <f t="shared" si="90"/>
        <v>5</v>
      </c>
      <c r="I247" s="24">
        <f t="shared" si="74"/>
        <v>75</v>
      </c>
      <c r="J247" s="24">
        <f t="shared" si="75"/>
        <v>12</v>
      </c>
      <c r="K247" s="24">
        <f t="shared" si="76"/>
        <v>10</v>
      </c>
      <c r="L247" s="24">
        <f t="shared" si="77"/>
        <v>8</v>
      </c>
      <c r="M247" s="24">
        <f t="shared" si="78"/>
        <v>9</v>
      </c>
      <c r="N247" s="24">
        <f t="shared" si="79"/>
        <v>26</v>
      </c>
      <c r="O247" s="24">
        <f t="shared" si="80"/>
        <v>7</v>
      </c>
      <c r="P247" s="24">
        <f t="shared" si="81"/>
        <v>6</v>
      </c>
      <c r="Q247" s="122">
        <f t="shared" si="84"/>
        <v>0.03</v>
      </c>
      <c r="R247" s="122">
        <f t="shared" si="85"/>
        <v>1.7500000000000002E-2</v>
      </c>
      <c r="S247" s="122">
        <f t="shared" si="86"/>
        <v>0.01</v>
      </c>
      <c r="T247" s="23" t="str">
        <f t="shared" si="91"/>
        <v>光</v>
      </c>
      <c r="U247" s="24">
        <f t="shared" si="82"/>
        <v>14</v>
      </c>
      <c r="V247" s="24">
        <f t="shared" si="96"/>
        <v>4</v>
      </c>
      <c r="W247" s="24">
        <f t="shared" si="96"/>
        <v>5</v>
      </c>
      <c r="X247" s="24">
        <f t="shared" si="96"/>
        <v>5</v>
      </c>
      <c r="Y247" s="24">
        <f t="shared" si="96"/>
        <v>5</v>
      </c>
      <c r="Z247" s="24">
        <f t="shared" si="96"/>
        <v>6</v>
      </c>
      <c r="AA247" s="24">
        <f t="shared" si="96"/>
        <v>14</v>
      </c>
      <c r="AB247" s="123">
        <f t="shared" si="87"/>
        <v>0.10199999999999999</v>
      </c>
      <c r="AC247" s="22">
        <f t="shared" si="88"/>
        <v>206.15950000000001</v>
      </c>
    </row>
    <row r="248" spans="2:29" x14ac:dyDescent="0.15">
      <c r="B248" s="24">
        <v>246</v>
      </c>
      <c r="C248" s="24" t="str">
        <f t="shared" si="83"/>
        <v>武器246</v>
      </c>
      <c r="D248" s="24" t="str">
        <f t="shared" si="94"/>
        <v>b</v>
      </c>
      <c r="E248" s="99" t="s">
        <v>123</v>
      </c>
      <c r="F248" s="100" t="s">
        <v>1782</v>
      </c>
      <c r="G248" s="23" t="s">
        <v>1791</v>
      </c>
      <c r="H248" s="24">
        <f t="shared" si="90"/>
        <v>6</v>
      </c>
      <c r="I248" s="24">
        <f t="shared" si="74"/>
        <v>90</v>
      </c>
      <c r="J248" s="24">
        <f t="shared" si="75"/>
        <v>14</v>
      </c>
      <c r="K248" s="24">
        <f t="shared" si="76"/>
        <v>12</v>
      </c>
      <c r="L248" s="24">
        <f t="shared" si="77"/>
        <v>9</v>
      </c>
      <c r="M248" s="24">
        <f t="shared" si="78"/>
        <v>10</v>
      </c>
      <c r="N248" s="24">
        <f t="shared" si="79"/>
        <v>32</v>
      </c>
      <c r="O248" s="24">
        <f t="shared" si="80"/>
        <v>8</v>
      </c>
      <c r="P248" s="24">
        <f t="shared" si="81"/>
        <v>8</v>
      </c>
      <c r="Q248" s="122">
        <f t="shared" si="84"/>
        <v>0.04</v>
      </c>
      <c r="R248" s="122">
        <f t="shared" si="85"/>
        <v>0.02</v>
      </c>
      <c r="S248" s="122">
        <f t="shared" si="86"/>
        <v>1.3333333333333332E-2</v>
      </c>
      <c r="T248" s="23" t="str">
        <f t="shared" si="91"/>
        <v>光</v>
      </c>
      <c r="U248" s="24">
        <f t="shared" si="82"/>
        <v>17</v>
      </c>
      <c r="V248" s="24">
        <f t="shared" si="96"/>
        <v>4</v>
      </c>
      <c r="W248" s="24">
        <f t="shared" si="96"/>
        <v>6</v>
      </c>
      <c r="X248" s="24">
        <f t="shared" si="96"/>
        <v>6</v>
      </c>
      <c r="Y248" s="24">
        <f t="shared" si="96"/>
        <v>6</v>
      </c>
      <c r="Z248" s="24">
        <f t="shared" si="96"/>
        <v>7</v>
      </c>
      <c r="AA248" s="24">
        <f t="shared" si="96"/>
        <v>17</v>
      </c>
      <c r="AB248" s="123">
        <f t="shared" si="87"/>
        <v>0.122</v>
      </c>
      <c r="AC248" s="22">
        <f t="shared" si="88"/>
        <v>246.19533333333334</v>
      </c>
    </row>
    <row r="249" spans="2:29" x14ac:dyDescent="0.15">
      <c r="B249" s="24">
        <v>247</v>
      </c>
      <c r="C249" s="24" t="str">
        <f t="shared" si="83"/>
        <v>武器247</v>
      </c>
      <c r="D249" s="24" t="str">
        <f t="shared" si="94"/>
        <v>b</v>
      </c>
      <c r="E249" s="99" t="s">
        <v>123</v>
      </c>
      <c r="F249" s="100" t="s">
        <v>1782</v>
      </c>
      <c r="G249" s="23" t="s">
        <v>1791</v>
      </c>
      <c r="H249" s="24">
        <f t="shared" si="90"/>
        <v>7</v>
      </c>
      <c r="I249" s="24">
        <f t="shared" si="74"/>
        <v>105</v>
      </c>
      <c r="J249" s="24">
        <f t="shared" si="75"/>
        <v>17</v>
      </c>
      <c r="K249" s="24">
        <f t="shared" si="76"/>
        <v>14</v>
      </c>
      <c r="L249" s="24">
        <f t="shared" si="77"/>
        <v>11</v>
      </c>
      <c r="M249" s="24">
        <f t="shared" si="78"/>
        <v>12</v>
      </c>
      <c r="N249" s="24">
        <f t="shared" si="79"/>
        <v>37</v>
      </c>
      <c r="O249" s="24">
        <f t="shared" si="80"/>
        <v>9</v>
      </c>
      <c r="P249" s="24">
        <f t="shared" si="81"/>
        <v>9</v>
      </c>
      <c r="Q249" s="122">
        <f t="shared" si="84"/>
        <v>4.4999999999999998E-2</v>
      </c>
      <c r="R249" s="122">
        <f t="shared" si="85"/>
        <v>2.2499999999999999E-2</v>
      </c>
      <c r="S249" s="122">
        <f t="shared" si="86"/>
        <v>1.4999999999999999E-2</v>
      </c>
      <c r="T249" s="23" t="str">
        <f t="shared" si="91"/>
        <v>光</v>
      </c>
      <c r="U249" s="24">
        <f t="shared" si="82"/>
        <v>20</v>
      </c>
      <c r="V249" s="24">
        <f t="shared" si="96"/>
        <v>5</v>
      </c>
      <c r="W249" s="24">
        <f t="shared" si="96"/>
        <v>7</v>
      </c>
      <c r="X249" s="24">
        <f t="shared" si="96"/>
        <v>7</v>
      </c>
      <c r="Y249" s="24">
        <f t="shared" si="96"/>
        <v>7</v>
      </c>
      <c r="Z249" s="24">
        <f t="shared" si="96"/>
        <v>8</v>
      </c>
      <c r="AA249" s="24">
        <f t="shared" si="96"/>
        <v>20</v>
      </c>
      <c r="AB249" s="123">
        <f t="shared" si="87"/>
        <v>0.14266666666666666</v>
      </c>
      <c r="AC249" s="22">
        <f t="shared" si="88"/>
        <v>288.22516666666667</v>
      </c>
    </row>
    <row r="250" spans="2:29" x14ac:dyDescent="0.15">
      <c r="B250" s="24">
        <v>248</v>
      </c>
      <c r="C250" s="24" t="str">
        <f t="shared" si="83"/>
        <v>武器248</v>
      </c>
      <c r="D250" s="24" t="str">
        <f t="shared" si="94"/>
        <v>b</v>
      </c>
      <c r="E250" s="99" t="s">
        <v>123</v>
      </c>
      <c r="F250" s="100" t="s">
        <v>1782</v>
      </c>
      <c r="G250" s="23" t="s">
        <v>1791</v>
      </c>
      <c r="H250" s="24">
        <f t="shared" si="90"/>
        <v>8</v>
      </c>
      <c r="I250" s="24">
        <f t="shared" si="74"/>
        <v>120</v>
      </c>
      <c r="J250" s="24">
        <f t="shared" si="75"/>
        <v>19</v>
      </c>
      <c r="K250" s="24">
        <f t="shared" si="76"/>
        <v>16</v>
      </c>
      <c r="L250" s="24">
        <f t="shared" si="77"/>
        <v>12</v>
      </c>
      <c r="M250" s="24">
        <f t="shared" si="78"/>
        <v>14</v>
      </c>
      <c r="N250" s="24">
        <f t="shared" si="79"/>
        <v>42</v>
      </c>
      <c r="O250" s="24">
        <f t="shared" si="80"/>
        <v>11</v>
      </c>
      <c r="P250" s="24">
        <f t="shared" si="81"/>
        <v>10</v>
      </c>
      <c r="Q250" s="122">
        <f t="shared" si="84"/>
        <v>0.05</v>
      </c>
      <c r="R250" s="122">
        <f t="shared" si="85"/>
        <v>2.75E-2</v>
      </c>
      <c r="S250" s="122">
        <f t="shared" si="86"/>
        <v>1.6666666666666666E-2</v>
      </c>
      <c r="T250" s="23" t="str">
        <f t="shared" si="91"/>
        <v>光</v>
      </c>
      <c r="U250" s="24">
        <f t="shared" si="82"/>
        <v>23</v>
      </c>
      <c r="V250" s="24">
        <f t="shared" si="96"/>
        <v>6</v>
      </c>
      <c r="W250" s="24">
        <f t="shared" si="96"/>
        <v>8</v>
      </c>
      <c r="X250" s="24">
        <f t="shared" si="96"/>
        <v>8</v>
      </c>
      <c r="Y250" s="24">
        <f t="shared" si="96"/>
        <v>8</v>
      </c>
      <c r="Z250" s="24">
        <f t="shared" si="96"/>
        <v>9</v>
      </c>
      <c r="AA250" s="24">
        <f t="shared" si="96"/>
        <v>23</v>
      </c>
      <c r="AB250" s="123">
        <f t="shared" si="87"/>
        <v>0.16266666666666665</v>
      </c>
      <c r="AC250" s="22">
        <f t="shared" si="88"/>
        <v>329.25683333333336</v>
      </c>
    </row>
    <row r="251" spans="2:29" x14ac:dyDescent="0.15">
      <c r="B251" s="24">
        <v>249</v>
      </c>
      <c r="C251" s="24" t="str">
        <f t="shared" si="83"/>
        <v>武器249</v>
      </c>
      <c r="D251" s="24" t="str">
        <f t="shared" si="94"/>
        <v>c</v>
      </c>
      <c r="E251" s="99" t="s">
        <v>123</v>
      </c>
      <c r="F251" s="100" t="s">
        <v>1782</v>
      </c>
      <c r="G251" s="23" t="s">
        <v>1791</v>
      </c>
      <c r="H251" s="24">
        <f t="shared" si="90"/>
        <v>1</v>
      </c>
      <c r="I251" s="24">
        <f t="shared" si="74"/>
        <v>17</v>
      </c>
      <c r="J251" s="24">
        <f t="shared" si="75"/>
        <v>0</v>
      </c>
      <c r="K251" s="24">
        <f t="shared" si="76"/>
        <v>0</v>
      </c>
      <c r="L251" s="24">
        <f t="shared" si="77"/>
        <v>0</v>
      </c>
      <c r="M251" s="24">
        <f t="shared" si="78"/>
        <v>0</v>
      </c>
      <c r="N251" s="24">
        <f t="shared" si="79"/>
        <v>0</v>
      </c>
      <c r="O251" s="24">
        <f t="shared" si="80"/>
        <v>0</v>
      </c>
      <c r="P251" s="24">
        <f t="shared" si="81"/>
        <v>0</v>
      </c>
      <c r="Q251" s="122">
        <f t="shared" si="84"/>
        <v>0</v>
      </c>
      <c r="R251" s="122">
        <f t="shared" si="85"/>
        <v>0</v>
      </c>
      <c r="S251" s="122">
        <f t="shared" si="86"/>
        <v>0</v>
      </c>
      <c r="T251" s="23" t="str">
        <f t="shared" si="91"/>
        <v>光</v>
      </c>
      <c r="U251" s="24">
        <f t="shared" si="82"/>
        <v>0</v>
      </c>
      <c r="V251" s="24">
        <f t="shared" si="96"/>
        <v>0</v>
      </c>
      <c r="W251" s="24">
        <f t="shared" si="96"/>
        <v>0</v>
      </c>
      <c r="X251" s="24">
        <f t="shared" si="96"/>
        <v>0</v>
      </c>
      <c r="Y251" s="24">
        <f t="shared" si="96"/>
        <v>0</v>
      </c>
      <c r="Z251" s="24">
        <f t="shared" si="96"/>
        <v>0</v>
      </c>
      <c r="AA251" s="24">
        <f t="shared" si="96"/>
        <v>0</v>
      </c>
      <c r="AB251" s="123">
        <f t="shared" si="87"/>
        <v>0</v>
      </c>
      <c r="AC251" s="22">
        <f t="shared" si="88"/>
        <v>17</v>
      </c>
    </row>
    <row r="252" spans="2:29" x14ac:dyDescent="0.15">
      <c r="B252" s="24">
        <v>250</v>
      </c>
      <c r="C252" s="24" t="str">
        <f t="shared" si="83"/>
        <v>武器250</v>
      </c>
      <c r="D252" s="24" t="str">
        <f t="shared" si="94"/>
        <v>c</v>
      </c>
      <c r="E252" s="99" t="s">
        <v>123</v>
      </c>
      <c r="F252" s="100" t="s">
        <v>1782</v>
      </c>
      <c r="G252" s="23" t="s">
        <v>1791</v>
      </c>
      <c r="H252" s="24">
        <f t="shared" si="90"/>
        <v>2</v>
      </c>
      <c r="I252" s="24">
        <f t="shared" si="74"/>
        <v>34</v>
      </c>
      <c r="J252" s="24">
        <f t="shared" si="75"/>
        <v>0</v>
      </c>
      <c r="K252" s="24">
        <f t="shared" si="76"/>
        <v>0</v>
      </c>
      <c r="L252" s="24">
        <f t="shared" si="77"/>
        <v>0</v>
      </c>
      <c r="M252" s="24">
        <f t="shared" si="78"/>
        <v>0</v>
      </c>
      <c r="N252" s="24">
        <f t="shared" si="79"/>
        <v>0</v>
      </c>
      <c r="O252" s="24">
        <f t="shared" si="80"/>
        <v>0</v>
      </c>
      <c r="P252" s="24">
        <f t="shared" si="81"/>
        <v>0</v>
      </c>
      <c r="Q252" s="122">
        <f t="shared" si="84"/>
        <v>0</v>
      </c>
      <c r="R252" s="122">
        <f t="shared" si="85"/>
        <v>0</v>
      </c>
      <c r="S252" s="122">
        <f t="shared" si="86"/>
        <v>0</v>
      </c>
      <c r="T252" s="23" t="str">
        <f t="shared" si="91"/>
        <v>光</v>
      </c>
      <c r="U252" s="24">
        <f t="shared" si="82"/>
        <v>0</v>
      </c>
      <c r="V252" s="24">
        <f t="shared" si="96"/>
        <v>0</v>
      </c>
      <c r="W252" s="24">
        <f t="shared" si="96"/>
        <v>0</v>
      </c>
      <c r="X252" s="24">
        <f t="shared" si="96"/>
        <v>0</v>
      </c>
      <c r="Y252" s="24">
        <f t="shared" si="96"/>
        <v>0</v>
      </c>
      <c r="Z252" s="24">
        <f t="shared" si="96"/>
        <v>0</v>
      </c>
      <c r="AA252" s="24">
        <f t="shared" si="96"/>
        <v>0</v>
      </c>
      <c r="AB252" s="123">
        <f t="shared" si="87"/>
        <v>0</v>
      </c>
      <c r="AC252" s="22">
        <f t="shared" si="88"/>
        <v>34</v>
      </c>
    </row>
    <row r="253" spans="2:29" x14ac:dyDescent="0.15">
      <c r="B253" s="24">
        <v>251</v>
      </c>
      <c r="C253" s="24" t="str">
        <f t="shared" si="83"/>
        <v>武器251</v>
      </c>
      <c r="D253" s="24" t="str">
        <f t="shared" si="94"/>
        <v>c</v>
      </c>
      <c r="E253" s="99" t="s">
        <v>123</v>
      </c>
      <c r="F253" s="100" t="s">
        <v>1782</v>
      </c>
      <c r="G253" s="23" t="s">
        <v>1791</v>
      </c>
      <c r="H253" s="24">
        <f t="shared" si="90"/>
        <v>3</v>
      </c>
      <c r="I253" s="24">
        <f t="shared" si="74"/>
        <v>51</v>
      </c>
      <c r="J253" s="24">
        <f t="shared" si="75"/>
        <v>0</v>
      </c>
      <c r="K253" s="24">
        <f t="shared" si="76"/>
        <v>0</v>
      </c>
      <c r="L253" s="24">
        <f t="shared" si="77"/>
        <v>0</v>
      </c>
      <c r="M253" s="24">
        <f t="shared" si="78"/>
        <v>0</v>
      </c>
      <c r="N253" s="24">
        <f t="shared" si="79"/>
        <v>0</v>
      </c>
      <c r="O253" s="24">
        <f t="shared" si="80"/>
        <v>0</v>
      </c>
      <c r="P253" s="24">
        <f t="shared" si="81"/>
        <v>0</v>
      </c>
      <c r="Q253" s="122">
        <f t="shared" si="84"/>
        <v>0</v>
      </c>
      <c r="R253" s="122">
        <f t="shared" si="85"/>
        <v>0</v>
      </c>
      <c r="S253" s="122">
        <f t="shared" si="86"/>
        <v>0</v>
      </c>
      <c r="T253" s="23" t="str">
        <f t="shared" si="91"/>
        <v>光</v>
      </c>
      <c r="U253" s="24">
        <f t="shared" si="82"/>
        <v>0</v>
      </c>
      <c r="V253" s="24">
        <f t="shared" ref="V253:AA262" si="97">ROUND(VLOOKUP($F253,professionGrow,MATCH(V$2,professionGrowPName,0),FALSE)*(1+VLOOKUP($G253,professionGrowP,MATCH(V$2,professionGrowPName,0),FALSE))*$H253*10*VLOOKUP($D253,eq_qulity,5,FALSE),0)</f>
        <v>0</v>
      </c>
      <c r="W253" s="24">
        <f t="shared" si="97"/>
        <v>0</v>
      </c>
      <c r="X253" s="24">
        <f t="shared" si="97"/>
        <v>0</v>
      </c>
      <c r="Y253" s="24">
        <f t="shared" si="97"/>
        <v>0</v>
      </c>
      <c r="Z253" s="24">
        <f t="shared" si="97"/>
        <v>0</v>
      </c>
      <c r="AA253" s="24">
        <f t="shared" si="97"/>
        <v>0</v>
      </c>
      <c r="AB253" s="123">
        <f t="shared" si="87"/>
        <v>0</v>
      </c>
      <c r="AC253" s="22">
        <f t="shared" si="88"/>
        <v>51</v>
      </c>
    </row>
    <row r="254" spans="2:29" x14ac:dyDescent="0.15">
      <c r="B254" s="24">
        <v>252</v>
      </c>
      <c r="C254" s="24" t="str">
        <f t="shared" si="83"/>
        <v>武器252</v>
      </c>
      <c r="D254" s="24" t="str">
        <f t="shared" si="94"/>
        <v>c</v>
      </c>
      <c r="E254" s="99" t="s">
        <v>123</v>
      </c>
      <c r="F254" s="100" t="s">
        <v>1782</v>
      </c>
      <c r="G254" s="23" t="s">
        <v>1791</v>
      </c>
      <c r="H254" s="24">
        <f t="shared" si="90"/>
        <v>4</v>
      </c>
      <c r="I254" s="24">
        <f t="shared" si="74"/>
        <v>68</v>
      </c>
      <c r="J254" s="24">
        <f t="shared" si="75"/>
        <v>0</v>
      </c>
      <c r="K254" s="24">
        <f t="shared" si="76"/>
        <v>0</v>
      </c>
      <c r="L254" s="24">
        <f t="shared" si="77"/>
        <v>0</v>
      </c>
      <c r="M254" s="24">
        <f t="shared" si="78"/>
        <v>0</v>
      </c>
      <c r="N254" s="24">
        <f t="shared" si="79"/>
        <v>0</v>
      </c>
      <c r="O254" s="24">
        <f t="shared" si="80"/>
        <v>0</v>
      </c>
      <c r="P254" s="24">
        <f t="shared" si="81"/>
        <v>0</v>
      </c>
      <c r="Q254" s="122">
        <f t="shared" si="84"/>
        <v>0</v>
      </c>
      <c r="R254" s="122">
        <f t="shared" si="85"/>
        <v>0</v>
      </c>
      <c r="S254" s="122">
        <f t="shared" si="86"/>
        <v>0</v>
      </c>
      <c r="T254" s="23" t="str">
        <f t="shared" si="91"/>
        <v>光</v>
      </c>
      <c r="U254" s="24">
        <f t="shared" si="82"/>
        <v>0</v>
      </c>
      <c r="V254" s="24">
        <f t="shared" si="97"/>
        <v>0</v>
      </c>
      <c r="W254" s="24">
        <f t="shared" si="97"/>
        <v>0</v>
      </c>
      <c r="X254" s="24">
        <f t="shared" si="97"/>
        <v>0</v>
      </c>
      <c r="Y254" s="24">
        <f t="shared" si="97"/>
        <v>0</v>
      </c>
      <c r="Z254" s="24">
        <f t="shared" si="97"/>
        <v>0</v>
      </c>
      <c r="AA254" s="24">
        <f t="shared" si="97"/>
        <v>0</v>
      </c>
      <c r="AB254" s="123">
        <f t="shared" si="87"/>
        <v>0</v>
      </c>
      <c r="AC254" s="22">
        <f t="shared" si="88"/>
        <v>68</v>
      </c>
    </row>
    <row r="255" spans="2:29" x14ac:dyDescent="0.15">
      <c r="B255" s="24">
        <v>253</v>
      </c>
      <c r="C255" s="24" t="str">
        <f t="shared" si="83"/>
        <v>武器253</v>
      </c>
      <c r="D255" s="24" t="str">
        <f t="shared" si="94"/>
        <v>c</v>
      </c>
      <c r="E255" s="99" t="s">
        <v>123</v>
      </c>
      <c r="F255" s="100" t="s">
        <v>1782</v>
      </c>
      <c r="G255" s="23" t="s">
        <v>1791</v>
      </c>
      <c r="H255" s="24">
        <f t="shared" si="90"/>
        <v>5</v>
      </c>
      <c r="I255" s="24">
        <f t="shared" si="74"/>
        <v>86</v>
      </c>
      <c r="J255" s="24">
        <f t="shared" si="75"/>
        <v>0</v>
      </c>
      <c r="K255" s="24">
        <f t="shared" si="76"/>
        <v>0</v>
      </c>
      <c r="L255" s="24">
        <f t="shared" si="77"/>
        <v>0</v>
      </c>
      <c r="M255" s="24">
        <f t="shared" si="78"/>
        <v>0</v>
      </c>
      <c r="N255" s="24">
        <f t="shared" si="79"/>
        <v>0</v>
      </c>
      <c r="O255" s="24">
        <f t="shared" si="80"/>
        <v>0</v>
      </c>
      <c r="P255" s="24">
        <f t="shared" si="81"/>
        <v>0</v>
      </c>
      <c r="Q255" s="122">
        <f t="shared" si="84"/>
        <v>0</v>
      </c>
      <c r="R255" s="122">
        <f t="shared" si="85"/>
        <v>0</v>
      </c>
      <c r="S255" s="122">
        <f t="shared" si="86"/>
        <v>0</v>
      </c>
      <c r="T255" s="23" t="str">
        <f t="shared" si="91"/>
        <v>光</v>
      </c>
      <c r="U255" s="24">
        <f t="shared" si="82"/>
        <v>0</v>
      </c>
      <c r="V255" s="24">
        <f t="shared" si="97"/>
        <v>0</v>
      </c>
      <c r="W255" s="24">
        <f t="shared" si="97"/>
        <v>0</v>
      </c>
      <c r="X255" s="24">
        <f t="shared" si="97"/>
        <v>0</v>
      </c>
      <c r="Y255" s="24">
        <f t="shared" si="97"/>
        <v>0</v>
      </c>
      <c r="Z255" s="24">
        <f t="shared" si="97"/>
        <v>0</v>
      </c>
      <c r="AA255" s="24">
        <f t="shared" si="97"/>
        <v>0</v>
      </c>
      <c r="AB255" s="123">
        <f t="shared" si="87"/>
        <v>0</v>
      </c>
      <c r="AC255" s="22">
        <f t="shared" si="88"/>
        <v>86</v>
      </c>
    </row>
    <row r="256" spans="2:29" x14ac:dyDescent="0.15">
      <c r="B256" s="24">
        <v>254</v>
      </c>
      <c r="C256" s="24" t="str">
        <f t="shared" si="83"/>
        <v>武器254</v>
      </c>
      <c r="D256" s="24" t="str">
        <f t="shared" si="94"/>
        <v>c</v>
      </c>
      <c r="E256" s="99" t="s">
        <v>123</v>
      </c>
      <c r="F256" s="100" t="s">
        <v>1782</v>
      </c>
      <c r="G256" s="23" t="s">
        <v>1791</v>
      </c>
      <c r="H256" s="24">
        <f t="shared" si="90"/>
        <v>6</v>
      </c>
      <c r="I256" s="24">
        <f t="shared" si="74"/>
        <v>103</v>
      </c>
      <c r="J256" s="24">
        <f t="shared" si="75"/>
        <v>0</v>
      </c>
      <c r="K256" s="24">
        <f t="shared" si="76"/>
        <v>0</v>
      </c>
      <c r="L256" s="24">
        <f t="shared" si="77"/>
        <v>0</v>
      </c>
      <c r="M256" s="24">
        <f t="shared" si="78"/>
        <v>0</v>
      </c>
      <c r="N256" s="24">
        <f t="shared" si="79"/>
        <v>0</v>
      </c>
      <c r="O256" s="24">
        <f t="shared" si="80"/>
        <v>0</v>
      </c>
      <c r="P256" s="24">
        <f t="shared" si="81"/>
        <v>0</v>
      </c>
      <c r="Q256" s="122">
        <f t="shared" si="84"/>
        <v>0</v>
      </c>
      <c r="R256" s="122">
        <f t="shared" si="85"/>
        <v>0</v>
      </c>
      <c r="S256" s="122">
        <f t="shared" si="86"/>
        <v>0</v>
      </c>
      <c r="T256" s="23" t="str">
        <f t="shared" si="91"/>
        <v>光</v>
      </c>
      <c r="U256" s="24">
        <f t="shared" si="82"/>
        <v>0</v>
      </c>
      <c r="V256" s="24">
        <f t="shared" si="97"/>
        <v>0</v>
      </c>
      <c r="W256" s="24">
        <f t="shared" si="97"/>
        <v>0</v>
      </c>
      <c r="X256" s="24">
        <f t="shared" si="97"/>
        <v>0</v>
      </c>
      <c r="Y256" s="24">
        <f t="shared" si="97"/>
        <v>0</v>
      </c>
      <c r="Z256" s="24">
        <f t="shared" si="97"/>
        <v>0</v>
      </c>
      <c r="AA256" s="24">
        <f t="shared" si="97"/>
        <v>0</v>
      </c>
      <c r="AB256" s="123">
        <f t="shared" si="87"/>
        <v>0</v>
      </c>
      <c r="AC256" s="22">
        <f t="shared" si="88"/>
        <v>103</v>
      </c>
    </row>
    <row r="257" spans="2:29" x14ac:dyDescent="0.15">
      <c r="B257" s="24">
        <v>255</v>
      </c>
      <c r="C257" s="24" t="str">
        <f t="shared" si="83"/>
        <v>武器255</v>
      </c>
      <c r="D257" s="24" t="str">
        <f t="shared" si="94"/>
        <v>c</v>
      </c>
      <c r="E257" s="99" t="s">
        <v>123</v>
      </c>
      <c r="F257" s="100" t="s">
        <v>1782</v>
      </c>
      <c r="G257" s="23" t="s">
        <v>1791</v>
      </c>
      <c r="H257" s="24">
        <f t="shared" si="90"/>
        <v>7</v>
      </c>
      <c r="I257" s="24">
        <f t="shared" si="74"/>
        <v>120</v>
      </c>
      <c r="J257" s="24">
        <f t="shared" si="75"/>
        <v>0</v>
      </c>
      <c r="K257" s="24">
        <f t="shared" si="76"/>
        <v>0</v>
      </c>
      <c r="L257" s="24">
        <f t="shared" si="77"/>
        <v>0</v>
      </c>
      <c r="M257" s="24">
        <f t="shared" si="78"/>
        <v>0</v>
      </c>
      <c r="N257" s="24">
        <f t="shared" si="79"/>
        <v>0</v>
      </c>
      <c r="O257" s="24">
        <f t="shared" si="80"/>
        <v>0</v>
      </c>
      <c r="P257" s="24">
        <f t="shared" si="81"/>
        <v>0</v>
      </c>
      <c r="Q257" s="122">
        <f t="shared" si="84"/>
        <v>0</v>
      </c>
      <c r="R257" s="122">
        <f t="shared" si="85"/>
        <v>0</v>
      </c>
      <c r="S257" s="122">
        <f t="shared" si="86"/>
        <v>0</v>
      </c>
      <c r="T257" s="23" t="str">
        <f t="shared" si="91"/>
        <v>光</v>
      </c>
      <c r="U257" s="24">
        <f t="shared" si="82"/>
        <v>0</v>
      </c>
      <c r="V257" s="24">
        <f t="shared" si="97"/>
        <v>0</v>
      </c>
      <c r="W257" s="24">
        <f t="shared" si="97"/>
        <v>0</v>
      </c>
      <c r="X257" s="24">
        <f t="shared" si="97"/>
        <v>0</v>
      </c>
      <c r="Y257" s="24">
        <f t="shared" si="97"/>
        <v>0</v>
      </c>
      <c r="Z257" s="24">
        <f t="shared" si="97"/>
        <v>0</v>
      </c>
      <c r="AA257" s="24">
        <f t="shared" si="97"/>
        <v>0</v>
      </c>
      <c r="AB257" s="123">
        <f t="shared" si="87"/>
        <v>0</v>
      </c>
      <c r="AC257" s="22">
        <f t="shared" si="88"/>
        <v>120</v>
      </c>
    </row>
    <row r="258" spans="2:29" x14ac:dyDescent="0.15">
      <c r="B258" s="24">
        <v>256</v>
      </c>
      <c r="C258" s="24" t="str">
        <f t="shared" si="83"/>
        <v>武器256</v>
      </c>
      <c r="D258" s="24" t="str">
        <f t="shared" si="94"/>
        <v>c</v>
      </c>
      <c r="E258" s="99" t="s">
        <v>123</v>
      </c>
      <c r="F258" s="100" t="s">
        <v>1782</v>
      </c>
      <c r="G258" s="23" t="s">
        <v>1791</v>
      </c>
      <c r="H258" s="24">
        <f t="shared" si="90"/>
        <v>8</v>
      </c>
      <c r="I258" s="24">
        <f t="shared" si="74"/>
        <v>137</v>
      </c>
      <c r="J258" s="24">
        <f t="shared" si="75"/>
        <v>0</v>
      </c>
      <c r="K258" s="24">
        <f t="shared" si="76"/>
        <v>0</v>
      </c>
      <c r="L258" s="24">
        <f t="shared" si="77"/>
        <v>0</v>
      </c>
      <c r="M258" s="24">
        <f t="shared" si="78"/>
        <v>0</v>
      </c>
      <c r="N258" s="24">
        <f t="shared" si="79"/>
        <v>0</v>
      </c>
      <c r="O258" s="24">
        <f t="shared" si="80"/>
        <v>0</v>
      </c>
      <c r="P258" s="24">
        <f t="shared" si="81"/>
        <v>0</v>
      </c>
      <c r="Q258" s="122">
        <f t="shared" si="84"/>
        <v>0</v>
      </c>
      <c r="R258" s="122">
        <f t="shared" si="85"/>
        <v>0</v>
      </c>
      <c r="S258" s="122">
        <f t="shared" si="86"/>
        <v>0</v>
      </c>
      <c r="T258" s="23" t="str">
        <f t="shared" si="91"/>
        <v>光</v>
      </c>
      <c r="U258" s="24">
        <f t="shared" si="82"/>
        <v>0</v>
      </c>
      <c r="V258" s="24">
        <f t="shared" si="97"/>
        <v>0</v>
      </c>
      <c r="W258" s="24">
        <f t="shared" si="97"/>
        <v>0</v>
      </c>
      <c r="X258" s="24">
        <f t="shared" si="97"/>
        <v>0</v>
      </c>
      <c r="Y258" s="24">
        <f t="shared" si="97"/>
        <v>0</v>
      </c>
      <c r="Z258" s="24">
        <f t="shared" si="97"/>
        <v>0</v>
      </c>
      <c r="AA258" s="24">
        <f t="shared" si="97"/>
        <v>0</v>
      </c>
      <c r="AB258" s="123">
        <f t="shared" si="87"/>
        <v>0</v>
      </c>
      <c r="AC258" s="22">
        <f t="shared" si="88"/>
        <v>137</v>
      </c>
    </row>
    <row r="259" spans="2:29" x14ac:dyDescent="0.15">
      <c r="B259" s="24">
        <v>257</v>
      </c>
      <c r="C259" s="24" t="str">
        <f t="shared" si="83"/>
        <v>武器257</v>
      </c>
      <c r="D259" s="24" t="str">
        <f t="shared" si="94"/>
        <v>s</v>
      </c>
      <c r="E259" s="99" t="s">
        <v>123</v>
      </c>
      <c r="F259" s="100" t="s">
        <v>1782</v>
      </c>
      <c r="G259" s="23" t="s">
        <v>1792</v>
      </c>
      <c r="H259" s="24">
        <f t="shared" si="90"/>
        <v>1</v>
      </c>
      <c r="I259" s="24">
        <f t="shared" ref="I259:I322" si="98">ROUND(VLOOKUP(F259,professionGrow,4,FALSE)*(1+VLOOKUP(G259,professionGrowP,4,FALSE))*H259*10*VLOOKUP(D259,eq_qulity,4,FALSE)*(1+VLOOKUP($G259,equ_change,4,FALSE)),0)</f>
        <v>16</v>
      </c>
      <c r="J259" s="24">
        <f t="shared" ref="J259:J322" si="99">ROUND(VLOOKUP($F259,professionGrow,血量,FALSE)*(1+VLOOKUP($G259,professionGrowP,血量,FALSE))*$H259*10*VLOOKUP($D259,eq_qulity,5,FALSE)*(1+VLOOKUP($G259,equ_change,血量,FALSE)),0)</f>
        <v>7</v>
      </c>
      <c r="K259" s="24">
        <f t="shared" ref="K259:K322" si="100">ROUND(VLOOKUP($F259,professionGrow,魔法值,FALSE)*(1+VLOOKUP($G259,professionGrowP,魔法值,FALSE))*$H259*10*VLOOKUP($D259,eq_qulity,5,FALSE)*(1+VLOOKUP($G259,equ_change,魔法值,FALSE)),0)</f>
        <v>4</v>
      </c>
      <c r="L259" s="24">
        <f t="shared" ref="L259:L322" si="101">ROUND(VLOOKUP($F259,professionGrow,力量,FALSE)*(1+VLOOKUP($G259,professionGrowP,力量,FALSE))*$H259*10*VLOOKUP($D259,eq_qulity,5,FALSE)*(1+VLOOKUP(G259,equ_change,力量,FALSE)),0)</f>
        <v>5</v>
      </c>
      <c r="M259" s="24">
        <f t="shared" ref="M259:M322" si="102">ROUND(VLOOKUP($F259,professionGrow,防御力,FALSE)*(1+VLOOKUP($G259,professionGrowP,防御力,FALSE))*$H259*10*VLOOKUP($D259,eq_qulity,5,FALSE)*(1+VLOOKUP($G259,equ_change,防御力,FALSE)),0)</f>
        <v>4</v>
      </c>
      <c r="N259" s="24">
        <f t="shared" ref="N259:N322" si="103">ROUND(VLOOKUP($F259,professionGrow,魔攻,FALSE)*(1+VLOOKUP($G259,professionGrowP,魔攻,FALSE))*$H259*10*VLOOKUP($D259,eq_qulity,5,FALSE)*(1+VLOOKUP(G259,equ_change,魔攻,FALSE)),0)</f>
        <v>11</v>
      </c>
      <c r="O259" s="24">
        <f t="shared" ref="O259:O322" si="104">ROUND(VLOOKUP($F259,professionGrow,敏捷,FALSE)*(1+VLOOKUP($G259,professionGrowP,敏捷,FALSE))*$H259*10*VLOOKUP($D259,eq_qulity,5,FALSE)*(1+VLOOKUP(G259,equ_change,敏捷,FALSE)),0)</f>
        <v>3</v>
      </c>
      <c r="P259" s="24">
        <f t="shared" ref="P259:P322" si="105">ROUND(VLOOKUP($F259,professionGrow,幸运,FALSE)*(1+VLOOKUP($G259,professionGrowP,幸运,FALSE))*$H259*10*VLOOKUP($D259,eq_qulity,5,FALSE)*(1+VLOOKUP(G259,equ_change,幸运,FALSE)),0)</f>
        <v>4</v>
      </c>
      <c r="Q259" s="122">
        <f t="shared" si="84"/>
        <v>0.02</v>
      </c>
      <c r="R259" s="122">
        <f t="shared" si="85"/>
        <v>7.4999999999999997E-3</v>
      </c>
      <c r="S259" s="122">
        <f t="shared" si="86"/>
        <v>6.6666666666666662E-3</v>
      </c>
      <c r="T259" s="23" t="str">
        <f t="shared" si="91"/>
        <v>火</v>
      </c>
      <c r="U259" s="24">
        <f t="shared" ref="U259:U322" si="106">ROUND(VLOOKUP($F259,professionGrow,MATCH(T259,professionGrowPName,0),FALSE)*(1+VLOOKUP($G259,professionGrowP,MATCH(T259,professionGrowPName,0),FALSE))*$H259*10*VLOOKUP($D259,eq_qulity,5,FALSE),0)</f>
        <v>4</v>
      </c>
      <c r="V259" s="24">
        <f t="shared" si="97"/>
        <v>3</v>
      </c>
      <c r="W259" s="24">
        <f t="shared" si="97"/>
        <v>4</v>
      </c>
      <c r="X259" s="24">
        <f t="shared" si="97"/>
        <v>2</v>
      </c>
      <c r="Y259" s="24">
        <f t="shared" si="97"/>
        <v>4</v>
      </c>
      <c r="Z259" s="24">
        <f t="shared" si="97"/>
        <v>3</v>
      </c>
      <c r="AA259" s="24">
        <f t="shared" si="97"/>
        <v>8</v>
      </c>
      <c r="AB259" s="123">
        <f t="shared" si="87"/>
        <v>0.08</v>
      </c>
      <c r="AC259" s="22">
        <f t="shared" si="88"/>
        <v>82.114166666666662</v>
      </c>
    </row>
    <row r="260" spans="2:29" x14ac:dyDescent="0.15">
      <c r="B260" s="24">
        <v>258</v>
      </c>
      <c r="C260" s="24" t="str">
        <f t="shared" ref="C260:C323" si="107">"武器"&amp;B260</f>
        <v>武器258</v>
      </c>
      <c r="D260" s="24" t="str">
        <f t="shared" si="94"/>
        <v>s</v>
      </c>
      <c r="E260" s="99" t="s">
        <v>123</v>
      </c>
      <c r="F260" s="100" t="s">
        <v>1782</v>
      </c>
      <c r="G260" s="23" t="s">
        <v>1792</v>
      </c>
      <c r="H260" s="24">
        <f t="shared" si="90"/>
        <v>2</v>
      </c>
      <c r="I260" s="24">
        <f t="shared" si="98"/>
        <v>32</v>
      </c>
      <c r="J260" s="24">
        <f t="shared" si="99"/>
        <v>15</v>
      </c>
      <c r="K260" s="24">
        <f t="shared" si="100"/>
        <v>8</v>
      </c>
      <c r="L260" s="24">
        <f t="shared" si="101"/>
        <v>10</v>
      </c>
      <c r="M260" s="24">
        <f t="shared" si="102"/>
        <v>8</v>
      </c>
      <c r="N260" s="24">
        <f t="shared" si="103"/>
        <v>23</v>
      </c>
      <c r="O260" s="24">
        <f t="shared" si="104"/>
        <v>7</v>
      </c>
      <c r="P260" s="24">
        <f t="shared" si="105"/>
        <v>9</v>
      </c>
      <c r="Q260" s="122">
        <f t="shared" ref="Q260:Q323" si="108">(P260/2)%</f>
        <v>4.4999999999999998E-2</v>
      </c>
      <c r="R260" s="122">
        <f t="shared" ref="R260:R323" si="109">(O260/4)%</f>
        <v>1.7500000000000002E-2</v>
      </c>
      <c r="S260" s="122">
        <f t="shared" ref="S260:S323" si="110">(P260/6)%</f>
        <v>1.4999999999999999E-2</v>
      </c>
      <c r="T260" s="23" t="str">
        <f t="shared" si="91"/>
        <v>火</v>
      </c>
      <c r="U260" s="24">
        <f t="shared" si="106"/>
        <v>7</v>
      </c>
      <c r="V260" s="24">
        <f t="shared" si="97"/>
        <v>6</v>
      </c>
      <c r="W260" s="24">
        <f t="shared" si="97"/>
        <v>7</v>
      </c>
      <c r="X260" s="24">
        <f t="shared" si="97"/>
        <v>4</v>
      </c>
      <c r="Y260" s="24">
        <f t="shared" si="97"/>
        <v>7</v>
      </c>
      <c r="Z260" s="24">
        <f t="shared" si="97"/>
        <v>6</v>
      </c>
      <c r="AA260" s="24">
        <f t="shared" si="97"/>
        <v>16</v>
      </c>
      <c r="AB260" s="123">
        <f t="shared" ref="AB260:AB323" si="111">IF(U260=0,0,IF((SUM(I260:P260)/15)&lt;8,8%,(SUM(I260:P260)/15)%))</f>
        <v>0.08</v>
      </c>
      <c r="AC260" s="22">
        <f t="shared" ref="AC260:AC323" si="112">SUM(I260:AB260)</f>
        <v>165.1575</v>
      </c>
    </row>
    <row r="261" spans="2:29" x14ac:dyDescent="0.15">
      <c r="B261" s="24">
        <v>259</v>
      </c>
      <c r="C261" s="24" t="str">
        <f t="shared" si="107"/>
        <v>武器259</v>
      </c>
      <c r="D261" s="24" t="str">
        <f t="shared" si="94"/>
        <v>s</v>
      </c>
      <c r="E261" s="99" t="s">
        <v>123</v>
      </c>
      <c r="F261" s="100" t="s">
        <v>1782</v>
      </c>
      <c r="G261" s="23" t="s">
        <v>1792</v>
      </c>
      <c r="H261" s="24">
        <f t="shared" si="90"/>
        <v>3</v>
      </c>
      <c r="I261" s="24">
        <f t="shared" si="98"/>
        <v>48</v>
      </c>
      <c r="J261" s="24">
        <f t="shared" si="99"/>
        <v>22</v>
      </c>
      <c r="K261" s="24">
        <f t="shared" si="100"/>
        <v>13</v>
      </c>
      <c r="L261" s="24">
        <f t="shared" si="101"/>
        <v>15</v>
      </c>
      <c r="M261" s="24">
        <f t="shared" si="102"/>
        <v>13</v>
      </c>
      <c r="N261" s="24">
        <f t="shared" si="103"/>
        <v>34</v>
      </c>
      <c r="O261" s="24">
        <f t="shared" si="104"/>
        <v>10</v>
      </c>
      <c r="P261" s="24">
        <f t="shared" si="105"/>
        <v>13</v>
      </c>
      <c r="Q261" s="122">
        <f t="shared" si="108"/>
        <v>6.5000000000000002E-2</v>
      </c>
      <c r="R261" s="122">
        <f t="shared" si="109"/>
        <v>2.5000000000000001E-2</v>
      </c>
      <c r="S261" s="122">
        <f t="shared" si="110"/>
        <v>2.1666666666666664E-2</v>
      </c>
      <c r="T261" s="23" t="str">
        <f t="shared" si="91"/>
        <v>火</v>
      </c>
      <c r="U261" s="24">
        <f t="shared" si="106"/>
        <v>11</v>
      </c>
      <c r="V261" s="24">
        <f t="shared" si="97"/>
        <v>10</v>
      </c>
      <c r="W261" s="24">
        <f t="shared" si="97"/>
        <v>11</v>
      </c>
      <c r="X261" s="24">
        <f t="shared" si="97"/>
        <v>7</v>
      </c>
      <c r="Y261" s="24">
        <f t="shared" si="97"/>
        <v>11</v>
      </c>
      <c r="Z261" s="24">
        <f t="shared" si="97"/>
        <v>10</v>
      </c>
      <c r="AA261" s="24">
        <f t="shared" si="97"/>
        <v>24</v>
      </c>
      <c r="AB261" s="123">
        <f t="shared" si="111"/>
        <v>0.11199999999999999</v>
      </c>
      <c r="AC261" s="22">
        <f t="shared" si="112"/>
        <v>252.22366666666667</v>
      </c>
    </row>
    <row r="262" spans="2:29" x14ac:dyDescent="0.15">
      <c r="B262" s="24">
        <v>260</v>
      </c>
      <c r="C262" s="24" t="str">
        <f t="shared" si="107"/>
        <v>武器260</v>
      </c>
      <c r="D262" s="24" t="str">
        <f t="shared" si="94"/>
        <v>s</v>
      </c>
      <c r="E262" s="99" t="s">
        <v>123</v>
      </c>
      <c r="F262" s="100" t="s">
        <v>1782</v>
      </c>
      <c r="G262" s="23" t="s">
        <v>1792</v>
      </c>
      <c r="H262" s="24">
        <f t="shared" si="90"/>
        <v>4</v>
      </c>
      <c r="I262" s="24">
        <f t="shared" si="98"/>
        <v>64</v>
      </c>
      <c r="J262" s="24">
        <f t="shared" si="99"/>
        <v>29</v>
      </c>
      <c r="K262" s="24">
        <f t="shared" si="100"/>
        <v>17</v>
      </c>
      <c r="L262" s="24">
        <f t="shared" si="101"/>
        <v>20</v>
      </c>
      <c r="M262" s="24">
        <f t="shared" si="102"/>
        <v>17</v>
      </c>
      <c r="N262" s="24">
        <f t="shared" si="103"/>
        <v>45</v>
      </c>
      <c r="O262" s="24">
        <f t="shared" si="104"/>
        <v>13</v>
      </c>
      <c r="P262" s="24">
        <f t="shared" si="105"/>
        <v>17</v>
      </c>
      <c r="Q262" s="122">
        <f t="shared" si="108"/>
        <v>8.5000000000000006E-2</v>
      </c>
      <c r="R262" s="122">
        <f t="shared" si="109"/>
        <v>3.2500000000000001E-2</v>
      </c>
      <c r="S262" s="122">
        <f t="shared" si="110"/>
        <v>2.8333333333333335E-2</v>
      </c>
      <c r="T262" s="23" t="str">
        <f t="shared" si="91"/>
        <v>火</v>
      </c>
      <c r="U262" s="24">
        <f t="shared" si="106"/>
        <v>15</v>
      </c>
      <c r="V262" s="24">
        <f t="shared" si="97"/>
        <v>13</v>
      </c>
      <c r="W262" s="24">
        <f t="shared" si="97"/>
        <v>15</v>
      </c>
      <c r="X262" s="24">
        <f t="shared" si="97"/>
        <v>9</v>
      </c>
      <c r="Y262" s="24">
        <f t="shared" si="97"/>
        <v>15</v>
      </c>
      <c r="Z262" s="24">
        <f t="shared" si="97"/>
        <v>13</v>
      </c>
      <c r="AA262" s="24">
        <f t="shared" si="97"/>
        <v>32</v>
      </c>
      <c r="AB262" s="123">
        <f t="shared" si="111"/>
        <v>0.14800000000000002</v>
      </c>
      <c r="AC262" s="22">
        <f t="shared" si="112"/>
        <v>334.2938333333334</v>
      </c>
    </row>
    <row r="263" spans="2:29" x14ac:dyDescent="0.15">
      <c r="B263" s="24">
        <v>261</v>
      </c>
      <c r="C263" s="24" t="str">
        <f t="shared" si="107"/>
        <v>武器261</v>
      </c>
      <c r="D263" s="24" t="str">
        <f t="shared" si="94"/>
        <v>s</v>
      </c>
      <c r="E263" s="99" t="s">
        <v>123</v>
      </c>
      <c r="F263" s="100" t="s">
        <v>1782</v>
      </c>
      <c r="G263" s="23" t="s">
        <v>1792</v>
      </c>
      <c r="H263" s="24">
        <f t="shared" si="90"/>
        <v>5</v>
      </c>
      <c r="I263" s="24">
        <f t="shared" si="98"/>
        <v>80</v>
      </c>
      <c r="J263" s="24">
        <f t="shared" si="99"/>
        <v>36</v>
      </c>
      <c r="K263" s="24">
        <f t="shared" si="100"/>
        <v>21</v>
      </c>
      <c r="L263" s="24">
        <f t="shared" si="101"/>
        <v>25</v>
      </c>
      <c r="M263" s="24">
        <f t="shared" si="102"/>
        <v>21</v>
      </c>
      <c r="N263" s="24">
        <f t="shared" si="103"/>
        <v>56</v>
      </c>
      <c r="O263" s="24">
        <f t="shared" si="104"/>
        <v>17</v>
      </c>
      <c r="P263" s="24">
        <f t="shared" si="105"/>
        <v>22</v>
      </c>
      <c r="Q263" s="122">
        <f t="shared" si="108"/>
        <v>0.11</v>
      </c>
      <c r="R263" s="122">
        <f t="shared" si="109"/>
        <v>4.2500000000000003E-2</v>
      </c>
      <c r="S263" s="122">
        <f t="shared" si="110"/>
        <v>3.6666666666666667E-2</v>
      </c>
      <c r="T263" s="23" t="str">
        <f t="shared" si="91"/>
        <v>火</v>
      </c>
      <c r="U263" s="24">
        <f t="shared" si="106"/>
        <v>18</v>
      </c>
      <c r="V263" s="24">
        <f t="shared" ref="V263:AA272" si="113">ROUND(VLOOKUP($F263,professionGrow,MATCH(V$2,professionGrowPName,0),FALSE)*(1+VLOOKUP($G263,professionGrowP,MATCH(V$2,professionGrowPName,0),FALSE))*$H263*10*VLOOKUP($D263,eq_qulity,5,FALSE),0)</f>
        <v>16</v>
      </c>
      <c r="W263" s="24">
        <f t="shared" si="113"/>
        <v>18</v>
      </c>
      <c r="X263" s="24">
        <f t="shared" si="113"/>
        <v>11</v>
      </c>
      <c r="Y263" s="24">
        <f t="shared" si="113"/>
        <v>18</v>
      </c>
      <c r="Z263" s="24">
        <f t="shared" si="113"/>
        <v>16</v>
      </c>
      <c r="AA263" s="24">
        <f t="shared" si="113"/>
        <v>40</v>
      </c>
      <c r="AB263" s="123">
        <f t="shared" si="111"/>
        <v>0.18533333333333335</v>
      </c>
      <c r="AC263" s="22">
        <f t="shared" si="112"/>
        <v>415.37450000000007</v>
      </c>
    </row>
    <row r="264" spans="2:29" x14ac:dyDescent="0.15">
      <c r="B264" s="24">
        <v>262</v>
      </c>
      <c r="C264" s="24" t="str">
        <f t="shared" si="107"/>
        <v>武器262</v>
      </c>
      <c r="D264" s="24" t="str">
        <f t="shared" si="94"/>
        <v>s</v>
      </c>
      <c r="E264" s="99" t="s">
        <v>123</v>
      </c>
      <c r="F264" s="100" t="s">
        <v>1782</v>
      </c>
      <c r="G264" s="23" t="s">
        <v>1792</v>
      </c>
      <c r="H264" s="24">
        <f t="shared" si="90"/>
        <v>6</v>
      </c>
      <c r="I264" s="24">
        <f t="shared" si="98"/>
        <v>96</v>
      </c>
      <c r="J264" s="24">
        <f t="shared" si="99"/>
        <v>44</v>
      </c>
      <c r="K264" s="24">
        <f t="shared" si="100"/>
        <v>25</v>
      </c>
      <c r="L264" s="24">
        <f t="shared" si="101"/>
        <v>30</v>
      </c>
      <c r="M264" s="24">
        <f t="shared" si="102"/>
        <v>25</v>
      </c>
      <c r="N264" s="24">
        <f t="shared" si="103"/>
        <v>68</v>
      </c>
      <c r="O264" s="24">
        <f t="shared" si="104"/>
        <v>20</v>
      </c>
      <c r="P264" s="24">
        <f t="shared" si="105"/>
        <v>26</v>
      </c>
      <c r="Q264" s="122">
        <f t="shared" si="108"/>
        <v>0.13</v>
      </c>
      <c r="R264" s="122">
        <f t="shared" si="109"/>
        <v>0.05</v>
      </c>
      <c r="S264" s="122">
        <f t="shared" si="110"/>
        <v>4.3333333333333328E-2</v>
      </c>
      <c r="T264" s="23" t="str">
        <f t="shared" si="91"/>
        <v>火</v>
      </c>
      <c r="U264" s="24">
        <f t="shared" si="106"/>
        <v>22</v>
      </c>
      <c r="V264" s="24">
        <f t="shared" si="113"/>
        <v>19</v>
      </c>
      <c r="W264" s="24">
        <f t="shared" si="113"/>
        <v>22</v>
      </c>
      <c r="X264" s="24">
        <f t="shared" si="113"/>
        <v>13</v>
      </c>
      <c r="Y264" s="24">
        <f t="shared" si="113"/>
        <v>22</v>
      </c>
      <c r="Z264" s="24">
        <f t="shared" si="113"/>
        <v>19</v>
      </c>
      <c r="AA264" s="24">
        <f t="shared" si="113"/>
        <v>48</v>
      </c>
      <c r="AB264" s="123">
        <f t="shared" si="111"/>
        <v>0.22266666666666665</v>
      </c>
      <c r="AC264" s="22">
        <f t="shared" si="112"/>
        <v>499.44600000000003</v>
      </c>
    </row>
    <row r="265" spans="2:29" x14ac:dyDescent="0.15">
      <c r="B265" s="24">
        <v>263</v>
      </c>
      <c r="C265" s="24" t="str">
        <f t="shared" si="107"/>
        <v>武器263</v>
      </c>
      <c r="D265" s="24" t="str">
        <f t="shared" si="94"/>
        <v>s</v>
      </c>
      <c r="E265" s="99" t="s">
        <v>123</v>
      </c>
      <c r="F265" s="100" t="s">
        <v>1782</v>
      </c>
      <c r="G265" s="23" t="s">
        <v>1792</v>
      </c>
      <c r="H265" s="24">
        <f t="shared" si="90"/>
        <v>7</v>
      </c>
      <c r="I265" s="24">
        <f t="shared" si="98"/>
        <v>112</v>
      </c>
      <c r="J265" s="24">
        <f t="shared" si="99"/>
        <v>51</v>
      </c>
      <c r="K265" s="24">
        <f t="shared" si="100"/>
        <v>30</v>
      </c>
      <c r="L265" s="24">
        <f t="shared" si="101"/>
        <v>34</v>
      </c>
      <c r="M265" s="24">
        <f t="shared" si="102"/>
        <v>30</v>
      </c>
      <c r="N265" s="24">
        <f t="shared" si="103"/>
        <v>79</v>
      </c>
      <c r="O265" s="24">
        <f t="shared" si="104"/>
        <v>24</v>
      </c>
      <c r="P265" s="24">
        <f t="shared" si="105"/>
        <v>31</v>
      </c>
      <c r="Q265" s="122">
        <f t="shared" si="108"/>
        <v>0.155</v>
      </c>
      <c r="R265" s="122">
        <f t="shared" si="109"/>
        <v>0.06</v>
      </c>
      <c r="S265" s="122">
        <f t="shared" si="110"/>
        <v>5.1666666666666666E-2</v>
      </c>
      <c r="T265" s="23" t="str">
        <f t="shared" si="91"/>
        <v>火</v>
      </c>
      <c r="U265" s="24">
        <f t="shared" si="106"/>
        <v>26</v>
      </c>
      <c r="V265" s="24">
        <f t="shared" si="113"/>
        <v>22</v>
      </c>
      <c r="W265" s="24">
        <f t="shared" si="113"/>
        <v>26</v>
      </c>
      <c r="X265" s="24">
        <f t="shared" si="113"/>
        <v>16</v>
      </c>
      <c r="Y265" s="24">
        <f t="shared" si="113"/>
        <v>26</v>
      </c>
      <c r="Z265" s="24">
        <f t="shared" si="113"/>
        <v>22</v>
      </c>
      <c r="AA265" s="24">
        <f t="shared" si="113"/>
        <v>56</v>
      </c>
      <c r="AB265" s="123">
        <f t="shared" si="111"/>
        <v>0.26066666666666666</v>
      </c>
      <c r="AC265" s="22">
        <f t="shared" si="112"/>
        <v>585.52733333333333</v>
      </c>
    </row>
    <row r="266" spans="2:29" x14ac:dyDescent="0.15">
      <c r="B266" s="24">
        <v>264</v>
      </c>
      <c r="C266" s="24" t="str">
        <f t="shared" si="107"/>
        <v>武器264</v>
      </c>
      <c r="D266" s="24" t="str">
        <f t="shared" si="94"/>
        <v>s</v>
      </c>
      <c r="E266" s="99" t="s">
        <v>123</v>
      </c>
      <c r="F266" s="100" t="s">
        <v>1782</v>
      </c>
      <c r="G266" s="23" t="s">
        <v>1792</v>
      </c>
      <c r="H266" s="24">
        <f t="shared" si="90"/>
        <v>8</v>
      </c>
      <c r="I266" s="24">
        <f t="shared" si="98"/>
        <v>128</v>
      </c>
      <c r="J266" s="24">
        <f t="shared" si="99"/>
        <v>58</v>
      </c>
      <c r="K266" s="24">
        <f t="shared" si="100"/>
        <v>34</v>
      </c>
      <c r="L266" s="24">
        <f t="shared" si="101"/>
        <v>39</v>
      </c>
      <c r="M266" s="24">
        <f t="shared" si="102"/>
        <v>34</v>
      </c>
      <c r="N266" s="24">
        <f t="shared" si="103"/>
        <v>90</v>
      </c>
      <c r="O266" s="24">
        <f t="shared" si="104"/>
        <v>27</v>
      </c>
      <c r="P266" s="24">
        <f t="shared" si="105"/>
        <v>35</v>
      </c>
      <c r="Q266" s="122">
        <f t="shared" si="108"/>
        <v>0.17499999999999999</v>
      </c>
      <c r="R266" s="122">
        <f t="shared" si="109"/>
        <v>6.7500000000000004E-2</v>
      </c>
      <c r="S266" s="122">
        <f t="shared" si="110"/>
        <v>5.8333333333333327E-2</v>
      </c>
      <c r="T266" s="23" t="str">
        <f t="shared" si="91"/>
        <v>火</v>
      </c>
      <c r="U266" s="24">
        <f t="shared" si="106"/>
        <v>29</v>
      </c>
      <c r="V266" s="24">
        <f t="shared" si="113"/>
        <v>26</v>
      </c>
      <c r="W266" s="24">
        <f t="shared" si="113"/>
        <v>29</v>
      </c>
      <c r="X266" s="24">
        <f t="shared" si="113"/>
        <v>18</v>
      </c>
      <c r="Y266" s="24">
        <f t="shared" si="113"/>
        <v>29</v>
      </c>
      <c r="Z266" s="24">
        <f t="shared" si="113"/>
        <v>26</v>
      </c>
      <c r="AA266" s="24">
        <f t="shared" si="113"/>
        <v>64</v>
      </c>
      <c r="AB266" s="123">
        <f t="shared" si="111"/>
        <v>0.29666666666666669</v>
      </c>
      <c r="AC266" s="22">
        <f t="shared" si="112"/>
        <v>666.59749999999997</v>
      </c>
    </row>
    <row r="267" spans="2:29" x14ac:dyDescent="0.15">
      <c r="B267" s="24">
        <v>265</v>
      </c>
      <c r="C267" s="24" t="str">
        <f t="shared" si="107"/>
        <v>武器265</v>
      </c>
      <c r="D267" s="24" t="str">
        <f t="shared" si="94"/>
        <v>a</v>
      </c>
      <c r="E267" s="99" t="s">
        <v>123</v>
      </c>
      <c r="F267" s="100" t="s">
        <v>1782</v>
      </c>
      <c r="G267" s="23" t="s">
        <v>1792</v>
      </c>
      <c r="H267" s="24">
        <f t="shared" si="90"/>
        <v>1</v>
      </c>
      <c r="I267" s="24">
        <f t="shared" si="98"/>
        <v>14</v>
      </c>
      <c r="J267" s="24">
        <f t="shared" si="99"/>
        <v>5</v>
      </c>
      <c r="K267" s="24">
        <f t="shared" si="100"/>
        <v>3</v>
      </c>
      <c r="L267" s="24">
        <f t="shared" si="101"/>
        <v>4</v>
      </c>
      <c r="M267" s="24">
        <f t="shared" si="102"/>
        <v>3</v>
      </c>
      <c r="N267" s="24">
        <f t="shared" si="103"/>
        <v>8</v>
      </c>
      <c r="O267" s="24">
        <f t="shared" si="104"/>
        <v>3</v>
      </c>
      <c r="P267" s="24">
        <f t="shared" si="105"/>
        <v>3</v>
      </c>
      <c r="Q267" s="122">
        <f t="shared" si="108"/>
        <v>1.4999999999999999E-2</v>
      </c>
      <c r="R267" s="122">
        <f t="shared" si="109"/>
        <v>7.4999999999999997E-3</v>
      </c>
      <c r="S267" s="122">
        <f t="shared" si="110"/>
        <v>5.0000000000000001E-3</v>
      </c>
      <c r="T267" s="23" t="str">
        <f t="shared" si="91"/>
        <v>火</v>
      </c>
      <c r="U267" s="24">
        <f t="shared" si="106"/>
        <v>3</v>
      </c>
      <c r="V267" s="24">
        <f t="shared" si="113"/>
        <v>2</v>
      </c>
      <c r="W267" s="24">
        <f t="shared" si="113"/>
        <v>3</v>
      </c>
      <c r="X267" s="24">
        <f t="shared" si="113"/>
        <v>2</v>
      </c>
      <c r="Y267" s="24">
        <f t="shared" si="113"/>
        <v>3</v>
      </c>
      <c r="Z267" s="24">
        <f t="shared" si="113"/>
        <v>2</v>
      </c>
      <c r="AA267" s="24">
        <f t="shared" si="113"/>
        <v>6</v>
      </c>
      <c r="AB267" s="123">
        <f t="shared" si="111"/>
        <v>0.08</v>
      </c>
      <c r="AC267" s="22">
        <f t="shared" si="112"/>
        <v>64.107500000000002</v>
      </c>
    </row>
    <row r="268" spans="2:29" x14ac:dyDescent="0.15">
      <c r="B268" s="24">
        <v>266</v>
      </c>
      <c r="C268" s="24" t="str">
        <f t="shared" si="107"/>
        <v>武器266</v>
      </c>
      <c r="D268" s="24" t="str">
        <f t="shared" si="94"/>
        <v>a</v>
      </c>
      <c r="E268" s="99" t="s">
        <v>123</v>
      </c>
      <c r="F268" s="100" t="s">
        <v>1782</v>
      </c>
      <c r="G268" s="23" t="s">
        <v>1792</v>
      </c>
      <c r="H268" s="24">
        <f t="shared" ref="H268:H331" si="114">H260</f>
        <v>2</v>
      </c>
      <c r="I268" s="24">
        <f t="shared" si="98"/>
        <v>28</v>
      </c>
      <c r="J268" s="24">
        <f t="shared" si="99"/>
        <v>11</v>
      </c>
      <c r="K268" s="24">
        <f t="shared" si="100"/>
        <v>6</v>
      </c>
      <c r="L268" s="24">
        <f t="shared" si="101"/>
        <v>7</v>
      </c>
      <c r="M268" s="24">
        <f t="shared" si="102"/>
        <v>6</v>
      </c>
      <c r="N268" s="24">
        <f t="shared" si="103"/>
        <v>17</v>
      </c>
      <c r="O268" s="24">
        <f t="shared" si="104"/>
        <v>5</v>
      </c>
      <c r="P268" s="24">
        <f t="shared" si="105"/>
        <v>7</v>
      </c>
      <c r="Q268" s="122">
        <f t="shared" si="108"/>
        <v>3.5000000000000003E-2</v>
      </c>
      <c r="R268" s="122">
        <f t="shared" si="109"/>
        <v>1.2500000000000001E-2</v>
      </c>
      <c r="S268" s="122">
        <f t="shared" si="110"/>
        <v>1.1666666666666667E-2</v>
      </c>
      <c r="T268" s="23" t="str">
        <f t="shared" si="91"/>
        <v>火</v>
      </c>
      <c r="U268" s="24">
        <f t="shared" si="106"/>
        <v>6</v>
      </c>
      <c r="V268" s="24">
        <f t="shared" si="113"/>
        <v>5</v>
      </c>
      <c r="W268" s="24">
        <f t="shared" si="113"/>
        <v>6</v>
      </c>
      <c r="X268" s="24">
        <f t="shared" si="113"/>
        <v>3</v>
      </c>
      <c r="Y268" s="24">
        <f t="shared" si="113"/>
        <v>6</v>
      </c>
      <c r="Z268" s="24">
        <f t="shared" si="113"/>
        <v>5</v>
      </c>
      <c r="AA268" s="24">
        <f t="shared" si="113"/>
        <v>12</v>
      </c>
      <c r="AB268" s="123">
        <f t="shared" si="111"/>
        <v>0.08</v>
      </c>
      <c r="AC268" s="22">
        <f t="shared" si="112"/>
        <v>130.13916666666668</v>
      </c>
    </row>
    <row r="269" spans="2:29" x14ac:dyDescent="0.15">
      <c r="B269" s="24">
        <v>267</v>
      </c>
      <c r="C269" s="24" t="str">
        <f t="shared" si="107"/>
        <v>武器267</v>
      </c>
      <c r="D269" s="24" t="str">
        <f t="shared" si="94"/>
        <v>a</v>
      </c>
      <c r="E269" s="99" t="s">
        <v>123</v>
      </c>
      <c r="F269" s="100" t="s">
        <v>1782</v>
      </c>
      <c r="G269" s="23" t="s">
        <v>1792</v>
      </c>
      <c r="H269" s="24">
        <f t="shared" si="114"/>
        <v>3</v>
      </c>
      <c r="I269" s="24">
        <f t="shared" si="98"/>
        <v>43</v>
      </c>
      <c r="J269" s="24">
        <f t="shared" si="99"/>
        <v>16</v>
      </c>
      <c r="K269" s="24">
        <f t="shared" si="100"/>
        <v>10</v>
      </c>
      <c r="L269" s="24">
        <f t="shared" si="101"/>
        <v>11</v>
      </c>
      <c r="M269" s="24">
        <f t="shared" si="102"/>
        <v>10</v>
      </c>
      <c r="N269" s="24">
        <f t="shared" si="103"/>
        <v>25</v>
      </c>
      <c r="O269" s="24">
        <f t="shared" si="104"/>
        <v>8</v>
      </c>
      <c r="P269" s="24">
        <f t="shared" si="105"/>
        <v>10</v>
      </c>
      <c r="Q269" s="122">
        <f t="shared" si="108"/>
        <v>0.05</v>
      </c>
      <c r="R269" s="122">
        <f t="shared" si="109"/>
        <v>0.02</v>
      </c>
      <c r="S269" s="122">
        <f t="shared" si="110"/>
        <v>1.6666666666666666E-2</v>
      </c>
      <c r="T269" s="23" t="str">
        <f t="shared" si="91"/>
        <v>火</v>
      </c>
      <c r="U269" s="24">
        <f t="shared" si="106"/>
        <v>8</v>
      </c>
      <c r="V269" s="24">
        <f t="shared" si="113"/>
        <v>7</v>
      </c>
      <c r="W269" s="24">
        <f t="shared" si="113"/>
        <v>8</v>
      </c>
      <c r="X269" s="24">
        <f t="shared" si="113"/>
        <v>5</v>
      </c>
      <c r="Y269" s="24">
        <f t="shared" si="113"/>
        <v>8</v>
      </c>
      <c r="Z269" s="24">
        <f t="shared" si="113"/>
        <v>7</v>
      </c>
      <c r="AA269" s="24">
        <f t="shared" si="113"/>
        <v>18</v>
      </c>
      <c r="AB269" s="123">
        <f t="shared" si="111"/>
        <v>8.8666666666666671E-2</v>
      </c>
      <c r="AC269" s="22">
        <f t="shared" si="112"/>
        <v>194.17533333333336</v>
      </c>
    </row>
    <row r="270" spans="2:29" x14ac:dyDescent="0.15">
      <c r="B270" s="24">
        <v>268</v>
      </c>
      <c r="C270" s="24" t="str">
        <f t="shared" si="107"/>
        <v>武器268</v>
      </c>
      <c r="D270" s="24" t="str">
        <f t="shared" si="94"/>
        <v>a</v>
      </c>
      <c r="E270" s="99" t="s">
        <v>123</v>
      </c>
      <c r="F270" s="100" t="s">
        <v>1782</v>
      </c>
      <c r="G270" s="23" t="s">
        <v>1792</v>
      </c>
      <c r="H270" s="24">
        <f t="shared" si="114"/>
        <v>4</v>
      </c>
      <c r="I270" s="24">
        <f t="shared" si="98"/>
        <v>57</v>
      </c>
      <c r="J270" s="24">
        <f t="shared" si="99"/>
        <v>22</v>
      </c>
      <c r="K270" s="24">
        <f t="shared" si="100"/>
        <v>13</v>
      </c>
      <c r="L270" s="24">
        <f t="shared" si="101"/>
        <v>15</v>
      </c>
      <c r="M270" s="24">
        <f t="shared" si="102"/>
        <v>13</v>
      </c>
      <c r="N270" s="24">
        <f t="shared" si="103"/>
        <v>34</v>
      </c>
      <c r="O270" s="24">
        <f t="shared" si="104"/>
        <v>10</v>
      </c>
      <c r="P270" s="24">
        <f t="shared" si="105"/>
        <v>13</v>
      </c>
      <c r="Q270" s="122">
        <f t="shared" si="108"/>
        <v>6.5000000000000002E-2</v>
      </c>
      <c r="R270" s="122">
        <f t="shared" si="109"/>
        <v>2.5000000000000001E-2</v>
      </c>
      <c r="S270" s="122">
        <f t="shared" si="110"/>
        <v>2.1666666666666664E-2</v>
      </c>
      <c r="T270" s="23" t="str">
        <f t="shared" si="91"/>
        <v>火</v>
      </c>
      <c r="U270" s="24">
        <f t="shared" si="106"/>
        <v>11</v>
      </c>
      <c r="V270" s="24">
        <f t="shared" si="113"/>
        <v>10</v>
      </c>
      <c r="W270" s="24">
        <f t="shared" si="113"/>
        <v>11</v>
      </c>
      <c r="X270" s="24">
        <f t="shared" si="113"/>
        <v>7</v>
      </c>
      <c r="Y270" s="24">
        <f t="shared" si="113"/>
        <v>11</v>
      </c>
      <c r="Z270" s="24">
        <f t="shared" si="113"/>
        <v>10</v>
      </c>
      <c r="AA270" s="24">
        <f t="shared" si="113"/>
        <v>24</v>
      </c>
      <c r="AB270" s="123">
        <f t="shared" si="111"/>
        <v>0.11800000000000001</v>
      </c>
      <c r="AC270" s="22">
        <f t="shared" si="112"/>
        <v>261.22966666666667</v>
      </c>
    </row>
    <row r="271" spans="2:29" x14ac:dyDescent="0.15">
      <c r="B271" s="24">
        <v>269</v>
      </c>
      <c r="C271" s="24" t="str">
        <f t="shared" si="107"/>
        <v>武器269</v>
      </c>
      <c r="D271" s="24" t="str">
        <f t="shared" si="94"/>
        <v>a</v>
      </c>
      <c r="E271" s="99" t="s">
        <v>123</v>
      </c>
      <c r="F271" s="100" t="s">
        <v>1782</v>
      </c>
      <c r="G271" s="23" t="s">
        <v>1792</v>
      </c>
      <c r="H271" s="24">
        <f t="shared" si="114"/>
        <v>5</v>
      </c>
      <c r="I271" s="24">
        <f t="shared" si="98"/>
        <v>71</v>
      </c>
      <c r="J271" s="24">
        <f t="shared" si="99"/>
        <v>27</v>
      </c>
      <c r="K271" s="24">
        <f t="shared" si="100"/>
        <v>16</v>
      </c>
      <c r="L271" s="24">
        <f t="shared" si="101"/>
        <v>18</v>
      </c>
      <c r="M271" s="24">
        <f t="shared" si="102"/>
        <v>16</v>
      </c>
      <c r="N271" s="24">
        <f t="shared" si="103"/>
        <v>42</v>
      </c>
      <c r="O271" s="24">
        <f t="shared" si="104"/>
        <v>13</v>
      </c>
      <c r="P271" s="24">
        <f t="shared" si="105"/>
        <v>16</v>
      </c>
      <c r="Q271" s="122">
        <f t="shared" si="108"/>
        <v>0.08</v>
      </c>
      <c r="R271" s="122">
        <f t="shared" si="109"/>
        <v>3.2500000000000001E-2</v>
      </c>
      <c r="S271" s="122">
        <f t="shared" si="110"/>
        <v>2.6666666666666665E-2</v>
      </c>
      <c r="T271" s="23" t="str">
        <f t="shared" si="91"/>
        <v>火</v>
      </c>
      <c r="U271" s="24">
        <f t="shared" si="106"/>
        <v>14</v>
      </c>
      <c r="V271" s="24">
        <f t="shared" si="113"/>
        <v>12</v>
      </c>
      <c r="W271" s="24">
        <f t="shared" si="113"/>
        <v>14</v>
      </c>
      <c r="X271" s="24">
        <f t="shared" si="113"/>
        <v>8</v>
      </c>
      <c r="Y271" s="24">
        <f t="shared" si="113"/>
        <v>14</v>
      </c>
      <c r="Z271" s="24">
        <f t="shared" si="113"/>
        <v>12</v>
      </c>
      <c r="AA271" s="24">
        <f t="shared" si="113"/>
        <v>30</v>
      </c>
      <c r="AB271" s="123">
        <f t="shared" si="111"/>
        <v>0.14599999999999999</v>
      </c>
      <c r="AC271" s="22">
        <f t="shared" si="112"/>
        <v>323.28516666666673</v>
      </c>
    </row>
    <row r="272" spans="2:29" x14ac:dyDescent="0.15">
      <c r="B272" s="24">
        <v>270</v>
      </c>
      <c r="C272" s="24" t="str">
        <f t="shared" si="107"/>
        <v>武器270</v>
      </c>
      <c r="D272" s="24" t="str">
        <f t="shared" si="94"/>
        <v>a</v>
      </c>
      <c r="E272" s="99" t="s">
        <v>123</v>
      </c>
      <c r="F272" s="100" t="s">
        <v>1782</v>
      </c>
      <c r="G272" s="23" t="s">
        <v>1792</v>
      </c>
      <c r="H272" s="24">
        <f t="shared" si="114"/>
        <v>6</v>
      </c>
      <c r="I272" s="24">
        <f t="shared" si="98"/>
        <v>85</v>
      </c>
      <c r="J272" s="24">
        <f t="shared" si="99"/>
        <v>33</v>
      </c>
      <c r="K272" s="24">
        <f t="shared" si="100"/>
        <v>19</v>
      </c>
      <c r="L272" s="24">
        <f t="shared" si="101"/>
        <v>22</v>
      </c>
      <c r="M272" s="24">
        <f t="shared" si="102"/>
        <v>19</v>
      </c>
      <c r="N272" s="24">
        <f t="shared" si="103"/>
        <v>51</v>
      </c>
      <c r="O272" s="24">
        <f t="shared" si="104"/>
        <v>15</v>
      </c>
      <c r="P272" s="24">
        <f t="shared" si="105"/>
        <v>20</v>
      </c>
      <c r="Q272" s="122">
        <f t="shared" si="108"/>
        <v>0.1</v>
      </c>
      <c r="R272" s="122">
        <f t="shared" si="109"/>
        <v>3.7499999999999999E-2</v>
      </c>
      <c r="S272" s="122">
        <f t="shared" si="110"/>
        <v>3.3333333333333333E-2</v>
      </c>
      <c r="T272" s="23" t="str">
        <f t="shared" si="91"/>
        <v>火</v>
      </c>
      <c r="U272" s="24">
        <f t="shared" si="106"/>
        <v>17</v>
      </c>
      <c r="V272" s="24">
        <f t="shared" si="113"/>
        <v>14</v>
      </c>
      <c r="W272" s="24">
        <f t="shared" si="113"/>
        <v>17</v>
      </c>
      <c r="X272" s="24">
        <f t="shared" si="113"/>
        <v>10</v>
      </c>
      <c r="Y272" s="24">
        <f t="shared" si="113"/>
        <v>17</v>
      </c>
      <c r="Z272" s="24">
        <f t="shared" si="113"/>
        <v>14</v>
      </c>
      <c r="AA272" s="24">
        <f t="shared" si="113"/>
        <v>36</v>
      </c>
      <c r="AB272" s="123">
        <f t="shared" si="111"/>
        <v>0.17600000000000002</v>
      </c>
      <c r="AC272" s="22">
        <f t="shared" si="112"/>
        <v>389.34683333333339</v>
      </c>
    </row>
    <row r="273" spans="2:29" x14ac:dyDescent="0.15">
      <c r="B273" s="24">
        <v>271</v>
      </c>
      <c r="C273" s="24" t="str">
        <f t="shared" si="107"/>
        <v>武器271</v>
      </c>
      <c r="D273" s="24" t="str">
        <f t="shared" si="94"/>
        <v>a</v>
      </c>
      <c r="E273" s="99" t="s">
        <v>123</v>
      </c>
      <c r="F273" s="100" t="s">
        <v>1782</v>
      </c>
      <c r="G273" s="23" t="s">
        <v>1792</v>
      </c>
      <c r="H273" s="24">
        <f t="shared" si="114"/>
        <v>7</v>
      </c>
      <c r="I273" s="24">
        <f t="shared" si="98"/>
        <v>99</v>
      </c>
      <c r="J273" s="24">
        <f t="shared" si="99"/>
        <v>38</v>
      </c>
      <c r="K273" s="24">
        <f t="shared" si="100"/>
        <v>22</v>
      </c>
      <c r="L273" s="24">
        <f t="shared" si="101"/>
        <v>26</v>
      </c>
      <c r="M273" s="24">
        <f t="shared" si="102"/>
        <v>22</v>
      </c>
      <c r="N273" s="24">
        <f t="shared" si="103"/>
        <v>59</v>
      </c>
      <c r="O273" s="24">
        <f t="shared" si="104"/>
        <v>18</v>
      </c>
      <c r="P273" s="24">
        <f t="shared" si="105"/>
        <v>23</v>
      </c>
      <c r="Q273" s="122">
        <f t="shared" si="108"/>
        <v>0.115</v>
      </c>
      <c r="R273" s="122">
        <f t="shared" si="109"/>
        <v>4.4999999999999998E-2</v>
      </c>
      <c r="S273" s="122">
        <f t="shared" si="110"/>
        <v>3.8333333333333337E-2</v>
      </c>
      <c r="T273" s="23" t="str">
        <f t="shared" si="91"/>
        <v>火</v>
      </c>
      <c r="U273" s="24">
        <f t="shared" si="106"/>
        <v>19</v>
      </c>
      <c r="V273" s="24">
        <f t="shared" ref="V273:AA282" si="115">ROUND(VLOOKUP($F273,professionGrow,MATCH(V$2,professionGrowPName,0),FALSE)*(1+VLOOKUP($G273,professionGrowP,MATCH(V$2,professionGrowPName,0),FALSE))*$H273*10*VLOOKUP($D273,eq_qulity,5,FALSE),0)</f>
        <v>17</v>
      </c>
      <c r="W273" s="24">
        <f t="shared" si="115"/>
        <v>19</v>
      </c>
      <c r="X273" s="24">
        <f t="shared" si="115"/>
        <v>12</v>
      </c>
      <c r="Y273" s="24">
        <f t="shared" si="115"/>
        <v>19</v>
      </c>
      <c r="Z273" s="24">
        <f t="shared" si="115"/>
        <v>17</v>
      </c>
      <c r="AA273" s="24">
        <f t="shared" si="115"/>
        <v>42</v>
      </c>
      <c r="AB273" s="123">
        <f t="shared" si="111"/>
        <v>0.20466666666666666</v>
      </c>
      <c r="AC273" s="22">
        <f t="shared" si="112"/>
        <v>452.40300000000002</v>
      </c>
    </row>
    <row r="274" spans="2:29" x14ac:dyDescent="0.15">
      <c r="B274" s="24">
        <v>272</v>
      </c>
      <c r="C274" s="24" t="str">
        <f t="shared" si="107"/>
        <v>武器272</v>
      </c>
      <c r="D274" s="24" t="str">
        <f t="shared" si="94"/>
        <v>a</v>
      </c>
      <c r="E274" s="99" t="s">
        <v>123</v>
      </c>
      <c r="F274" s="100" t="s">
        <v>1782</v>
      </c>
      <c r="G274" s="23" t="s">
        <v>1792</v>
      </c>
      <c r="H274" s="24">
        <f t="shared" si="114"/>
        <v>8</v>
      </c>
      <c r="I274" s="24">
        <f t="shared" si="98"/>
        <v>113</v>
      </c>
      <c r="J274" s="24">
        <f t="shared" si="99"/>
        <v>44</v>
      </c>
      <c r="K274" s="24">
        <f t="shared" si="100"/>
        <v>25</v>
      </c>
      <c r="L274" s="24">
        <f t="shared" si="101"/>
        <v>30</v>
      </c>
      <c r="M274" s="24">
        <f t="shared" si="102"/>
        <v>25</v>
      </c>
      <c r="N274" s="24">
        <f t="shared" si="103"/>
        <v>68</v>
      </c>
      <c r="O274" s="24">
        <f t="shared" si="104"/>
        <v>20</v>
      </c>
      <c r="P274" s="24">
        <f t="shared" si="105"/>
        <v>26</v>
      </c>
      <c r="Q274" s="122">
        <f t="shared" si="108"/>
        <v>0.13</v>
      </c>
      <c r="R274" s="122">
        <f t="shared" si="109"/>
        <v>0.05</v>
      </c>
      <c r="S274" s="122">
        <f t="shared" si="110"/>
        <v>4.3333333333333328E-2</v>
      </c>
      <c r="T274" s="23" t="str">
        <f t="shared" si="91"/>
        <v>火</v>
      </c>
      <c r="U274" s="24">
        <f t="shared" si="106"/>
        <v>22</v>
      </c>
      <c r="V274" s="24">
        <f t="shared" si="115"/>
        <v>19</v>
      </c>
      <c r="W274" s="24">
        <f t="shared" si="115"/>
        <v>22</v>
      </c>
      <c r="X274" s="24">
        <f t="shared" si="115"/>
        <v>13</v>
      </c>
      <c r="Y274" s="24">
        <f t="shared" si="115"/>
        <v>22</v>
      </c>
      <c r="Z274" s="24">
        <f t="shared" si="115"/>
        <v>19</v>
      </c>
      <c r="AA274" s="24">
        <f t="shared" si="115"/>
        <v>48</v>
      </c>
      <c r="AB274" s="123">
        <f t="shared" si="111"/>
        <v>0.23399999999999999</v>
      </c>
      <c r="AC274" s="22">
        <f t="shared" si="112"/>
        <v>516.45733333333339</v>
      </c>
    </row>
    <row r="275" spans="2:29" x14ac:dyDescent="0.15">
      <c r="B275" s="24">
        <v>273</v>
      </c>
      <c r="C275" s="24" t="str">
        <f t="shared" si="107"/>
        <v>武器273</v>
      </c>
      <c r="D275" s="24" t="str">
        <f t="shared" si="94"/>
        <v>b</v>
      </c>
      <c r="E275" s="99" t="s">
        <v>123</v>
      </c>
      <c r="F275" s="100" t="s">
        <v>1782</v>
      </c>
      <c r="G275" s="23" t="s">
        <v>1792</v>
      </c>
      <c r="H275" s="24">
        <f t="shared" si="114"/>
        <v>1</v>
      </c>
      <c r="I275" s="24">
        <f t="shared" si="98"/>
        <v>15</v>
      </c>
      <c r="J275" s="24">
        <f t="shared" si="99"/>
        <v>2</v>
      </c>
      <c r="K275" s="24">
        <f t="shared" si="100"/>
        <v>1</v>
      </c>
      <c r="L275" s="24">
        <f t="shared" si="101"/>
        <v>2</v>
      </c>
      <c r="M275" s="24">
        <f t="shared" si="102"/>
        <v>1</v>
      </c>
      <c r="N275" s="24">
        <f t="shared" si="103"/>
        <v>4</v>
      </c>
      <c r="O275" s="24">
        <f t="shared" si="104"/>
        <v>1</v>
      </c>
      <c r="P275" s="24">
        <f t="shared" si="105"/>
        <v>1</v>
      </c>
      <c r="Q275" s="122">
        <f t="shared" si="108"/>
        <v>5.0000000000000001E-3</v>
      </c>
      <c r="R275" s="122">
        <f t="shared" si="109"/>
        <v>2.5000000000000001E-3</v>
      </c>
      <c r="S275" s="122">
        <f t="shared" si="110"/>
        <v>1.6666666666666666E-3</v>
      </c>
      <c r="T275" s="23" t="str">
        <f t="shared" si="91"/>
        <v>火</v>
      </c>
      <c r="U275" s="24">
        <f t="shared" si="106"/>
        <v>1</v>
      </c>
      <c r="V275" s="24">
        <f t="shared" si="115"/>
        <v>1</v>
      </c>
      <c r="W275" s="24">
        <f t="shared" si="115"/>
        <v>1</v>
      </c>
      <c r="X275" s="24">
        <f t="shared" si="115"/>
        <v>1</v>
      </c>
      <c r="Y275" s="24">
        <f t="shared" si="115"/>
        <v>1</v>
      </c>
      <c r="Z275" s="24">
        <f t="shared" si="115"/>
        <v>1</v>
      </c>
      <c r="AA275" s="24">
        <f t="shared" si="115"/>
        <v>3</v>
      </c>
      <c r="AB275" s="123">
        <f t="shared" si="111"/>
        <v>0.08</v>
      </c>
      <c r="AC275" s="22">
        <f t="shared" si="112"/>
        <v>36.089166666666664</v>
      </c>
    </row>
    <row r="276" spans="2:29" x14ac:dyDescent="0.15">
      <c r="B276" s="24">
        <v>274</v>
      </c>
      <c r="C276" s="24" t="str">
        <f t="shared" si="107"/>
        <v>武器274</v>
      </c>
      <c r="D276" s="24" t="str">
        <f t="shared" si="94"/>
        <v>b</v>
      </c>
      <c r="E276" s="99" t="s">
        <v>123</v>
      </c>
      <c r="F276" s="100" t="s">
        <v>1782</v>
      </c>
      <c r="G276" s="23" t="s">
        <v>1792</v>
      </c>
      <c r="H276" s="24">
        <f t="shared" si="114"/>
        <v>2</v>
      </c>
      <c r="I276" s="24">
        <f t="shared" si="98"/>
        <v>31</v>
      </c>
      <c r="J276" s="24">
        <f t="shared" si="99"/>
        <v>5</v>
      </c>
      <c r="K276" s="24">
        <f t="shared" si="100"/>
        <v>3</v>
      </c>
      <c r="L276" s="24">
        <f t="shared" si="101"/>
        <v>3</v>
      </c>
      <c r="M276" s="24">
        <f t="shared" si="102"/>
        <v>3</v>
      </c>
      <c r="N276" s="24">
        <f t="shared" si="103"/>
        <v>7</v>
      </c>
      <c r="O276" s="24">
        <f t="shared" si="104"/>
        <v>2</v>
      </c>
      <c r="P276" s="24">
        <f t="shared" si="105"/>
        <v>3</v>
      </c>
      <c r="Q276" s="122">
        <f t="shared" si="108"/>
        <v>1.4999999999999999E-2</v>
      </c>
      <c r="R276" s="122">
        <f t="shared" si="109"/>
        <v>5.0000000000000001E-3</v>
      </c>
      <c r="S276" s="122">
        <f t="shared" si="110"/>
        <v>5.0000000000000001E-3</v>
      </c>
      <c r="T276" s="23" t="str">
        <f t="shared" si="91"/>
        <v>火</v>
      </c>
      <c r="U276" s="24">
        <f t="shared" si="106"/>
        <v>2</v>
      </c>
      <c r="V276" s="24">
        <f t="shared" si="115"/>
        <v>2</v>
      </c>
      <c r="W276" s="24">
        <f t="shared" si="115"/>
        <v>2</v>
      </c>
      <c r="X276" s="24">
        <f t="shared" si="115"/>
        <v>1</v>
      </c>
      <c r="Y276" s="24">
        <f t="shared" si="115"/>
        <v>2</v>
      </c>
      <c r="Z276" s="24">
        <f t="shared" si="115"/>
        <v>2</v>
      </c>
      <c r="AA276" s="24">
        <f t="shared" si="115"/>
        <v>5</v>
      </c>
      <c r="AB276" s="123">
        <f t="shared" si="111"/>
        <v>0.08</v>
      </c>
      <c r="AC276" s="22">
        <f t="shared" si="112"/>
        <v>73.105000000000004</v>
      </c>
    </row>
    <row r="277" spans="2:29" x14ac:dyDescent="0.15">
      <c r="B277" s="24">
        <v>275</v>
      </c>
      <c r="C277" s="24" t="str">
        <f t="shared" si="107"/>
        <v>武器275</v>
      </c>
      <c r="D277" s="24" t="str">
        <f t="shared" si="94"/>
        <v>b</v>
      </c>
      <c r="E277" s="99" t="s">
        <v>123</v>
      </c>
      <c r="F277" s="100" t="s">
        <v>1782</v>
      </c>
      <c r="G277" s="23" t="s">
        <v>1792</v>
      </c>
      <c r="H277" s="24">
        <f t="shared" si="114"/>
        <v>3</v>
      </c>
      <c r="I277" s="24">
        <f t="shared" si="98"/>
        <v>46</v>
      </c>
      <c r="J277" s="24">
        <f t="shared" si="99"/>
        <v>7</v>
      </c>
      <c r="K277" s="24">
        <f t="shared" si="100"/>
        <v>4</v>
      </c>
      <c r="L277" s="24">
        <f t="shared" si="101"/>
        <v>5</v>
      </c>
      <c r="M277" s="24">
        <f t="shared" si="102"/>
        <v>4</v>
      </c>
      <c r="N277" s="24">
        <f t="shared" si="103"/>
        <v>11</v>
      </c>
      <c r="O277" s="24">
        <f t="shared" si="104"/>
        <v>3</v>
      </c>
      <c r="P277" s="24">
        <f t="shared" si="105"/>
        <v>4</v>
      </c>
      <c r="Q277" s="122">
        <f t="shared" si="108"/>
        <v>0.02</v>
      </c>
      <c r="R277" s="122">
        <f t="shared" si="109"/>
        <v>7.4999999999999997E-3</v>
      </c>
      <c r="S277" s="122">
        <f t="shared" si="110"/>
        <v>6.6666666666666662E-3</v>
      </c>
      <c r="T277" s="23" t="str">
        <f t="shared" ref="T277:T340" si="116">VLOOKUP(G277,professionNature,2,FALSE)</f>
        <v>火</v>
      </c>
      <c r="U277" s="24">
        <f t="shared" si="106"/>
        <v>3</v>
      </c>
      <c r="V277" s="24">
        <f t="shared" si="115"/>
        <v>3</v>
      </c>
      <c r="W277" s="24">
        <f t="shared" si="115"/>
        <v>3</v>
      </c>
      <c r="X277" s="24">
        <f t="shared" si="115"/>
        <v>2</v>
      </c>
      <c r="Y277" s="24">
        <f t="shared" si="115"/>
        <v>3</v>
      </c>
      <c r="Z277" s="24">
        <f t="shared" si="115"/>
        <v>3</v>
      </c>
      <c r="AA277" s="24">
        <f t="shared" si="115"/>
        <v>8</v>
      </c>
      <c r="AB277" s="123">
        <f t="shared" si="111"/>
        <v>0.08</v>
      </c>
      <c r="AC277" s="22">
        <f t="shared" si="112"/>
        <v>109.11416666666665</v>
      </c>
    </row>
    <row r="278" spans="2:29" x14ac:dyDescent="0.15">
      <c r="B278" s="24">
        <v>276</v>
      </c>
      <c r="C278" s="24" t="str">
        <f t="shared" si="107"/>
        <v>武器276</v>
      </c>
      <c r="D278" s="24" t="str">
        <f t="shared" si="94"/>
        <v>b</v>
      </c>
      <c r="E278" s="99" t="s">
        <v>123</v>
      </c>
      <c r="F278" s="100" t="s">
        <v>1782</v>
      </c>
      <c r="G278" s="23" t="s">
        <v>1792</v>
      </c>
      <c r="H278" s="24">
        <f t="shared" si="114"/>
        <v>4</v>
      </c>
      <c r="I278" s="24">
        <f t="shared" si="98"/>
        <v>62</v>
      </c>
      <c r="J278" s="24">
        <f t="shared" si="99"/>
        <v>9</v>
      </c>
      <c r="K278" s="24">
        <f t="shared" si="100"/>
        <v>5</v>
      </c>
      <c r="L278" s="24">
        <f t="shared" si="101"/>
        <v>6</v>
      </c>
      <c r="M278" s="24">
        <f t="shared" si="102"/>
        <v>5</v>
      </c>
      <c r="N278" s="24">
        <f t="shared" si="103"/>
        <v>14</v>
      </c>
      <c r="O278" s="24">
        <f t="shared" si="104"/>
        <v>4</v>
      </c>
      <c r="P278" s="24">
        <f t="shared" si="105"/>
        <v>5</v>
      </c>
      <c r="Q278" s="122">
        <f t="shared" si="108"/>
        <v>2.5000000000000001E-2</v>
      </c>
      <c r="R278" s="122">
        <f t="shared" si="109"/>
        <v>0.01</v>
      </c>
      <c r="S278" s="122">
        <f t="shared" si="110"/>
        <v>8.3333333333333332E-3</v>
      </c>
      <c r="T278" s="23" t="str">
        <f t="shared" si="116"/>
        <v>火</v>
      </c>
      <c r="U278" s="24">
        <f t="shared" si="106"/>
        <v>5</v>
      </c>
      <c r="V278" s="24">
        <f t="shared" si="115"/>
        <v>4</v>
      </c>
      <c r="W278" s="24">
        <f t="shared" si="115"/>
        <v>5</v>
      </c>
      <c r="X278" s="24">
        <f t="shared" si="115"/>
        <v>3</v>
      </c>
      <c r="Y278" s="24">
        <f t="shared" si="115"/>
        <v>5</v>
      </c>
      <c r="Z278" s="24">
        <f t="shared" si="115"/>
        <v>4</v>
      </c>
      <c r="AA278" s="24">
        <f t="shared" si="115"/>
        <v>10</v>
      </c>
      <c r="AB278" s="123">
        <f t="shared" si="111"/>
        <v>0.08</v>
      </c>
      <c r="AC278" s="22">
        <f t="shared" si="112"/>
        <v>146.12333333333336</v>
      </c>
    </row>
    <row r="279" spans="2:29" x14ac:dyDescent="0.15">
      <c r="B279" s="24">
        <v>277</v>
      </c>
      <c r="C279" s="24" t="str">
        <f t="shared" si="107"/>
        <v>武器277</v>
      </c>
      <c r="D279" s="24" t="str">
        <f t="shared" si="94"/>
        <v>b</v>
      </c>
      <c r="E279" s="99" t="s">
        <v>123</v>
      </c>
      <c r="F279" s="100" t="s">
        <v>1782</v>
      </c>
      <c r="G279" s="23" t="s">
        <v>1792</v>
      </c>
      <c r="H279" s="24">
        <f t="shared" si="114"/>
        <v>5</v>
      </c>
      <c r="I279" s="24">
        <f t="shared" si="98"/>
        <v>77</v>
      </c>
      <c r="J279" s="24">
        <f t="shared" si="99"/>
        <v>11</v>
      </c>
      <c r="K279" s="24">
        <f t="shared" si="100"/>
        <v>7</v>
      </c>
      <c r="L279" s="24">
        <f t="shared" si="101"/>
        <v>8</v>
      </c>
      <c r="M279" s="24">
        <f t="shared" si="102"/>
        <v>7</v>
      </c>
      <c r="N279" s="24">
        <f t="shared" si="103"/>
        <v>18</v>
      </c>
      <c r="O279" s="24">
        <f t="shared" si="104"/>
        <v>5</v>
      </c>
      <c r="P279" s="24">
        <f t="shared" si="105"/>
        <v>7</v>
      </c>
      <c r="Q279" s="122">
        <f t="shared" si="108"/>
        <v>3.5000000000000003E-2</v>
      </c>
      <c r="R279" s="122">
        <f t="shared" si="109"/>
        <v>1.2500000000000001E-2</v>
      </c>
      <c r="S279" s="122">
        <f t="shared" si="110"/>
        <v>1.1666666666666667E-2</v>
      </c>
      <c r="T279" s="23" t="str">
        <f t="shared" si="116"/>
        <v>火</v>
      </c>
      <c r="U279" s="24">
        <f t="shared" si="106"/>
        <v>6</v>
      </c>
      <c r="V279" s="24">
        <f t="shared" si="115"/>
        <v>5</v>
      </c>
      <c r="W279" s="24">
        <f t="shared" si="115"/>
        <v>6</v>
      </c>
      <c r="X279" s="24">
        <f t="shared" si="115"/>
        <v>4</v>
      </c>
      <c r="Y279" s="24">
        <f t="shared" si="115"/>
        <v>6</v>
      </c>
      <c r="Z279" s="24">
        <f t="shared" si="115"/>
        <v>5</v>
      </c>
      <c r="AA279" s="24">
        <f t="shared" si="115"/>
        <v>13</v>
      </c>
      <c r="AB279" s="123">
        <f t="shared" si="111"/>
        <v>9.3333333333333338E-2</v>
      </c>
      <c r="AC279" s="22">
        <f t="shared" si="112"/>
        <v>185.15249999999997</v>
      </c>
    </row>
    <row r="280" spans="2:29" x14ac:dyDescent="0.15">
      <c r="B280" s="24">
        <v>278</v>
      </c>
      <c r="C280" s="24" t="str">
        <f t="shared" si="107"/>
        <v>武器278</v>
      </c>
      <c r="D280" s="24" t="str">
        <f t="shared" si="94"/>
        <v>b</v>
      </c>
      <c r="E280" s="99" t="s">
        <v>123</v>
      </c>
      <c r="F280" s="100" t="s">
        <v>1782</v>
      </c>
      <c r="G280" s="23" t="s">
        <v>1792</v>
      </c>
      <c r="H280" s="24">
        <f t="shared" si="114"/>
        <v>6</v>
      </c>
      <c r="I280" s="24">
        <f t="shared" si="98"/>
        <v>92</v>
      </c>
      <c r="J280" s="24">
        <f t="shared" si="99"/>
        <v>14</v>
      </c>
      <c r="K280" s="24">
        <f t="shared" si="100"/>
        <v>8</v>
      </c>
      <c r="L280" s="24">
        <f t="shared" si="101"/>
        <v>9</v>
      </c>
      <c r="M280" s="24">
        <f t="shared" si="102"/>
        <v>8</v>
      </c>
      <c r="N280" s="24">
        <f t="shared" si="103"/>
        <v>21</v>
      </c>
      <c r="O280" s="24">
        <f t="shared" si="104"/>
        <v>6</v>
      </c>
      <c r="P280" s="24">
        <f t="shared" si="105"/>
        <v>8</v>
      </c>
      <c r="Q280" s="122">
        <f t="shared" si="108"/>
        <v>0.04</v>
      </c>
      <c r="R280" s="122">
        <f t="shared" si="109"/>
        <v>1.4999999999999999E-2</v>
      </c>
      <c r="S280" s="122">
        <f t="shared" si="110"/>
        <v>1.3333333333333332E-2</v>
      </c>
      <c r="T280" s="23" t="str">
        <f t="shared" si="116"/>
        <v>火</v>
      </c>
      <c r="U280" s="24">
        <f t="shared" si="106"/>
        <v>7</v>
      </c>
      <c r="V280" s="24">
        <f t="shared" si="115"/>
        <v>6</v>
      </c>
      <c r="W280" s="24">
        <f t="shared" si="115"/>
        <v>7</v>
      </c>
      <c r="X280" s="24">
        <f t="shared" si="115"/>
        <v>4</v>
      </c>
      <c r="Y280" s="24">
        <f t="shared" si="115"/>
        <v>7</v>
      </c>
      <c r="Z280" s="24">
        <f t="shared" si="115"/>
        <v>6</v>
      </c>
      <c r="AA280" s="24">
        <f t="shared" si="115"/>
        <v>15</v>
      </c>
      <c r="AB280" s="123">
        <f t="shared" si="111"/>
        <v>0.11066666666666666</v>
      </c>
      <c r="AC280" s="22">
        <f t="shared" si="112"/>
        <v>218.17899999999997</v>
      </c>
    </row>
    <row r="281" spans="2:29" x14ac:dyDescent="0.15">
      <c r="B281" s="24">
        <v>279</v>
      </c>
      <c r="C281" s="24" t="str">
        <f t="shared" si="107"/>
        <v>武器279</v>
      </c>
      <c r="D281" s="24" t="str">
        <f t="shared" si="94"/>
        <v>b</v>
      </c>
      <c r="E281" s="99" t="s">
        <v>123</v>
      </c>
      <c r="F281" s="100" t="s">
        <v>1782</v>
      </c>
      <c r="G281" s="23" t="s">
        <v>1792</v>
      </c>
      <c r="H281" s="24">
        <f t="shared" si="114"/>
        <v>7</v>
      </c>
      <c r="I281" s="24">
        <f t="shared" si="98"/>
        <v>108</v>
      </c>
      <c r="J281" s="24">
        <f t="shared" si="99"/>
        <v>16</v>
      </c>
      <c r="K281" s="24">
        <f t="shared" si="100"/>
        <v>9</v>
      </c>
      <c r="L281" s="24">
        <f t="shared" si="101"/>
        <v>11</v>
      </c>
      <c r="M281" s="24">
        <f t="shared" si="102"/>
        <v>9</v>
      </c>
      <c r="N281" s="24">
        <f t="shared" si="103"/>
        <v>25</v>
      </c>
      <c r="O281" s="24">
        <f t="shared" si="104"/>
        <v>7</v>
      </c>
      <c r="P281" s="24">
        <f t="shared" si="105"/>
        <v>10</v>
      </c>
      <c r="Q281" s="122">
        <f t="shared" si="108"/>
        <v>0.05</v>
      </c>
      <c r="R281" s="122">
        <f t="shared" si="109"/>
        <v>1.7500000000000002E-2</v>
      </c>
      <c r="S281" s="122">
        <f t="shared" si="110"/>
        <v>1.6666666666666666E-2</v>
      </c>
      <c r="T281" s="23" t="str">
        <f t="shared" si="116"/>
        <v>火</v>
      </c>
      <c r="U281" s="24">
        <f t="shared" si="106"/>
        <v>8</v>
      </c>
      <c r="V281" s="24">
        <f t="shared" si="115"/>
        <v>7</v>
      </c>
      <c r="W281" s="24">
        <f t="shared" si="115"/>
        <v>8</v>
      </c>
      <c r="X281" s="24">
        <f t="shared" si="115"/>
        <v>5</v>
      </c>
      <c r="Y281" s="24">
        <f t="shared" si="115"/>
        <v>8</v>
      </c>
      <c r="Z281" s="24">
        <f t="shared" si="115"/>
        <v>7</v>
      </c>
      <c r="AA281" s="24">
        <f t="shared" si="115"/>
        <v>18</v>
      </c>
      <c r="AB281" s="123">
        <f t="shared" si="111"/>
        <v>0.13</v>
      </c>
      <c r="AC281" s="22">
        <f t="shared" si="112"/>
        <v>256.2141666666667</v>
      </c>
    </row>
    <row r="282" spans="2:29" x14ac:dyDescent="0.15">
      <c r="B282" s="24">
        <v>280</v>
      </c>
      <c r="C282" s="24" t="str">
        <f t="shared" si="107"/>
        <v>武器280</v>
      </c>
      <c r="D282" s="24" t="str">
        <f t="shared" si="94"/>
        <v>b</v>
      </c>
      <c r="E282" s="99" t="s">
        <v>123</v>
      </c>
      <c r="F282" s="100" t="s">
        <v>1782</v>
      </c>
      <c r="G282" s="23" t="s">
        <v>1792</v>
      </c>
      <c r="H282" s="24">
        <f t="shared" si="114"/>
        <v>8</v>
      </c>
      <c r="I282" s="24">
        <f t="shared" si="98"/>
        <v>123</v>
      </c>
      <c r="J282" s="24">
        <f t="shared" si="99"/>
        <v>18</v>
      </c>
      <c r="K282" s="24">
        <f t="shared" si="100"/>
        <v>11</v>
      </c>
      <c r="L282" s="24">
        <f t="shared" si="101"/>
        <v>12</v>
      </c>
      <c r="M282" s="24">
        <f t="shared" si="102"/>
        <v>11</v>
      </c>
      <c r="N282" s="24">
        <f t="shared" si="103"/>
        <v>28</v>
      </c>
      <c r="O282" s="24">
        <f t="shared" si="104"/>
        <v>8</v>
      </c>
      <c r="P282" s="24">
        <f t="shared" si="105"/>
        <v>11</v>
      </c>
      <c r="Q282" s="122">
        <f t="shared" si="108"/>
        <v>5.5E-2</v>
      </c>
      <c r="R282" s="122">
        <f t="shared" si="109"/>
        <v>0.02</v>
      </c>
      <c r="S282" s="122">
        <f t="shared" si="110"/>
        <v>1.8333333333333333E-2</v>
      </c>
      <c r="T282" s="23" t="str">
        <f t="shared" si="116"/>
        <v>火</v>
      </c>
      <c r="U282" s="24">
        <f t="shared" si="106"/>
        <v>9</v>
      </c>
      <c r="V282" s="24">
        <f t="shared" si="115"/>
        <v>8</v>
      </c>
      <c r="W282" s="24">
        <f t="shared" si="115"/>
        <v>9</v>
      </c>
      <c r="X282" s="24">
        <f t="shared" si="115"/>
        <v>6</v>
      </c>
      <c r="Y282" s="24">
        <f t="shared" si="115"/>
        <v>9</v>
      </c>
      <c r="Z282" s="24">
        <f t="shared" si="115"/>
        <v>8</v>
      </c>
      <c r="AA282" s="24">
        <f t="shared" si="115"/>
        <v>20</v>
      </c>
      <c r="AB282" s="123">
        <f t="shared" si="111"/>
        <v>0.14800000000000002</v>
      </c>
      <c r="AC282" s="22">
        <f t="shared" si="112"/>
        <v>291.24133333333339</v>
      </c>
    </row>
    <row r="283" spans="2:29" x14ac:dyDescent="0.15">
      <c r="B283" s="24">
        <v>281</v>
      </c>
      <c r="C283" s="24" t="str">
        <f t="shared" si="107"/>
        <v>武器281</v>
      </c>
      <c r="D283" s="24" t="str">
        <f t="shared" si="94"/>
        <v>c</v>
      </c>
      <c r="E283" s="99" t="s">
        <v>123</v>
      </c>
      <c r="F283" s="100" t="s">
        <v>1782</v>
      </c>
      <c r="G283" s="23" t="s">
        <v>1792</v>
      </c>
      <c r="H283" s="24">
        <f t="shared" si="114"/>
        <v>1</v>
      </c>
      <c r="I283" s="24">
        <f t="shared" si="98"/>
        <v>18</v>
      </c>
      <c r="J283" s="24">
        <f t="shared" si="99"/>
        <v>0</v>
      </c>
      <c r="K283" s="24">
        <f t="shared" si="100"/>
        <v>0</v>
      </c>
      <c r="L283" s="24">
        <f t="shared" si="101"/>
        <v>0</v>
      </c>
      <c r="M283" s="24">
        <f t="shared" si="102"/>
        <v>0</v>
      </c>
      <c r="N283" s="24">
        <f t="shared" si="103"/>
        <v>0</v>
      </c>
      <c r="O283" s="24">
        <f t="shared" si="104"/>
        <v>0</v>
      </c>
      <c r="P283" s="24">
        <f t="shared" si="105"/>
        <v>0</v>
      </c>
      <c r="Q283" s="122">
        <f t="shared" si="108"/>
        <v>0</v>
      </c>
      <c r="R283" s="122">
        <f t="shared" si="109"/>
        <v>0</v>
      </c>
      <c r="S283" s="122">
        <f t="shared" si="110"/>
        <v>0</v>
      </c>
      <c r="T283" s="23" t="str">
        <f t="shared" si="116"/>
        <v>火</v>
      </c>
      <c r="U283" s="24">
        <f t="shared" si="106"/>
        <v>0</v>
      </c>
      <c r="V283" s="24">
        <f t="shared" ref="V283:AA292" si="117">ROUND(VLOOKUP($F283,professionGrow,MATCH(V$2,professionGrowPName,0),FALSE)*(1+VLOOKUP($G283,professionGrowP,MATCH(V$2,professionGrowPName,0),FALSE))*$H283*10*VLOOKUP($D283,eq_qulity,5,FALSE),0)</f>
        <v>0</v>
      </c>
      <c r="W283" s="24">
        <f t="shared" si="117"/>
        <v>0</v>
      </c>
      <c r="X283" s="24">
        <f t="shared" si="117"/>
        <v>0</v>
      </c>
      <c r="Y283" s="24">
        <f t="shared" si="117"/>
        <v>0</v>
      </c>
      <c r="Z283" s="24">
        <f t="shared" si="117"/>
        <v>0</v>
      </c>
      <c r="AA283" s="24">
        <f t="shared" si="117"/>
        <v>0</v>
      </c>
      <c r="AB283" s="123">
        <f t="shared" si="111"/>
        <v>0</v>
      </c>
      <c r="AC283" s="22">
        <f t="shared" si="112"/>
        <v>18</v>
      </c>
    </row>
    <row r="284" spans="2:29" x14ac:dyDescent="0.15">
      <c r="B284" s="24">
        <v>282</v>
      </c>
      <c r="C284" s="24" t="str">
        <f t="shared" si="107"/>
        <v>武器282</v>
      </c>
      <c r="D284" s="24" t="str">
        <f t="shared" si="94"/>
        <v>c</v>
      </c>
      <c r="E284" s="99" t="s">
        <v>123</v>
      </c>
      <c r="F284" s="100" t="s">
        <v>1782</v>
      </c>
      <c r="G284" s="23" t="s">
        <v>1792</v>
      </c>
      <c r="H284" s="24">
        <f t="shared" si="114"/>
        <v>2</v>
      </c>
      <c r="I284" s="24">
        <f t="shared" si="98"/>
        <v>35</v>
      </c>
      <c r="J284" s="24">
        <f t="shared" si="99"/>
        <v>0</v>
      </c>
      <c r="K284" s="24">
        <f t="shared" si="100"/>
        <v>0</v>
      </c>
      <c r="L284" s="24">
        <f t="shared" si="101"/>
        <v>0</v>
      </c>
      <c r="M284" s="24">
        <f t="shared" si="102"/>
        <v>0</v>
      </c>
      <c r="N284" s="24">
        <f t="shared" si="103"/>
        <v>0</v>
      </c>
      <c r="O284" s="24">
        <f t="shared" si="104"/>
        <v>0</v>
      </c>
      <c r="P284" s="24">
        <f t="shared" si="105"/>
        <v>0</v>
      </c>
      <c r="Q284" s="122">
        <f t="shared" si="108"/>
        <v>0</v>
      </c>
      <c r="R284" s="122">
        <f t="shared" si="109"/>
        <v>0</v>
      </c>
      <c r="S284" s="122">
        <f t="shared" si="110"/>
        <v>0</v>
      </c>
      <c r="T284" s="23" t="str">
        <f t="shared" si="116"/>
        <v>火</v>
      </c>
      <c r="U284" s="24">
        <f t="shared" si="106"/>
        <v>0</v>
      </c>
      <c r="V284" s="24">
        <f t="shared" si="117"/>
        <v>0</v>
      </c>
      <c r="W284" s="24">
        <f t="shared" si="117"/>
        <v>0</v>
      </c>
      <c r="X284" s="24">
        <f t="shared" si="117"/>
        <v>0</v>
      </c>
      <c r="Y284" s="24">
        <f t="shared" si="117"/>
        <v>0</v>
      </c>
      <c r="Z284" s="24">
        <f t="shared" si="117"/>
        <v>0</v>
      </c>
      <c r="AA284" s="24">
        <f t="shared" si="117"/>
        <v>0</v>
      </c>
      <c r="AB284" s="123">
        <f t="shared" si="111"/>
        <v>0</v>
      </c>
      <c r="AC284" s="22">
        <f t="shared" si="112"/>
        <v>35</v>
      </c>
    </row>
    <row r="285" spans="2:29" x14ac:dyDescent="0.15">
      <c r="B285" s="24">
        <v>283</v>
      </c>
      <c r="C285" s="24" t="str">
        <f t="shared" si="107"/>
        <v>武器283</v>
      </c>
      <c r="D285" s="24" t="str">
        <f t="shared" si="94"/>
        <v>c</v>
      </c>
      <c r="E285" s="99" t="s">
        <v>123</v>
      </c>
      <c r="F285" s="100" t="s">
        <v>1782</v>
      </c>
      <c r="G285" s="23" t="s">
        <v>1792</v>
      </c>
      <c r="H285" s="24">
        <f t="shared" si="114"/>
        <v>3</v>
      </c>
      <c r="I285" s="24">
        <f t="shared" si="98"/>
        <v>53</v>
      </c>
      <c r="J285" s="24">
        <f t="shared" si="99"/>
        <v>0</v>
      </c>
      <c r="K285" s="24">
        <f t="shared" si="100"/>
        <v>0</v>
      </c>
      <c r="L285" s="24">
        <f t="shared" si="101"/>
        <v>0</v>
      </c>
      <c r="M285" s="24">
        <f t="shared" si="102"/>
        <v>0</v>
      </c>
      <c r="N285" s="24">
        <f t="shared" si="103"/>
        <v>0</v>
      </c>
      <c r="O285" s="24">
        <f t="shared" si="104"/>
        <v>0</v>
      </c>
      <c r="P285" s="24">
        <f t="shared" si="105"/>
        <v>0</v>
      </c>
      <c r="Q285" s="122">
        <f t="shared" si="108"/>
        <v>0</v>
      </c>
      <c r="R285" s="122">
        <f t="shared" si="109"/>
        <v>0</v>
      </c>
      <c r="S285" s="122">
        <f t="shared" si="110"/>
        <v>0</v>
      </c>
      <c r="T285" s="23" t="str">
        <f t="shared" si="116"/>
        <v>火</v>
      </c>
      <c r="U285" s="24">
        <f t="shared" si="106"/>
        <v>0</v>
      </c>
      <c r="V285" s="24">
        <f t="shared" si="117"/>
        <v>0</v>
      </c>
      <c r="W285" s="24">
        <f t="shared" si="117"/>
        <v>0</v>
      </c>
      <c r="X285" s="24">
        <f t="shared" si="117"/>
        <v>0</v>
      </c>
      <c r="Y285" s="24">
        <f t="shared" si="117"/>
        <v>0</v>
      </c>
      <c r="Z285" s="24">
        <f t="shared" si="117"/>
        <v>0</v>
      </c>
      <c r="AA285" s="24">
        <f t="shared" si="117"/>
        <v>0</v>
      </c>
      <c r="AB285" s="123">
        <f t="shared" si="111"/>
        <v>0</v>
      </c>
      <c r="AC285" s="22">
        <f t="shared" si="112"/>
        <v>53</v>
      </c>
    </row>
    <row r="286" spans="2:29" x14ac:dyDescent="0.15">
      <c r="B286" s="24">
        <v>284</v>
      </c>
      <c r="C286" s="24" t="str">
        <f t="shared" si="107"/>
        <v>武器284</v>
      </c>
      <c r="D286" s="24" t="str">
        <f t="shared" si="94"/>
        <v>c</v>
      </c>
      <c r="E286" s="99" t="s">
        <v>123</v>
      </c>
      <c r="F286" s="100" t="s">
        <v>1782</v>
      </c>
      <c r="G286" s="23" t="s">
        <v>1792</v>
      </c>
      <c r="H286" s="24">
        <f t="shared" si="114"/>
        <v>4</v>
      </c>
      <c r="I286" s="24">
        <f t="shared" si="98"/>
        <v>70</v>
      </c>
      <c r="J286" s="24">
        <f t="shared" si="99"/>
        <v>0</v>
      </c>
      <c r="K286" s="24">
        <f t="shared" si="100"/>
        <v>0</v>
      </c>
      <c r="L286" s="24">
        <f t="shared" si="101"/>
        <v>0</v>
      </c>
      <c r="M286" s="24">
        <f t="shared" si="102"/>
        <v>0</v>
      </c>
      <c r="N286" s="24">
        <f t="shared" si="103"/>
        <v>0</v>
      </c>
      <c r="O286" s="24">
        <f t="shared" si="104"/>
        <v>0</v>
      </c>
      <c r="P286" s="24">
        <f t="shared" si="105"/>
        <v>0</v>
      </c>
      <c r="Q286" s="122">
        <f t="shared" si="108"/>
        <v>0</v>
      </c>
      <c r="R286" s="122">
        <f t="shared" si="109"/>
        <v>0</v>
      </c>
      <c r="S286" s="122">
        <f t="shared" si="110"/>
        <v>0</v>
      </c>
      <c r="T286" s="23" t="str">
        <f t="shared" si="116"/>
        <v>火</v>
      </c>
      <c r="U286" s="24">
        <f t="shared" si="106"/>
        <v>0</v>
      </c>
      <c r="V286" s="24">
        <f t="shared" si="117"/>
        <v>0</v>
      </c>
      <c r="W286" s="24">
        <f t="shared" si="117"/>
        <v>0</v>
      </c>
      <c r="X286" s="24">
        <f t="shared" si="117"/>
        <v>0</v>
      </c>
      <c r="Y286" s="24">
        <f t="shared" si="117"/>
        <v>0</v>
      </c>
      <c r="Z286" s="24">
        <f t="shared" si="117"/>
        <v>0</v>
      </c>
      <c r="AA286" s="24">
        <f t="shared" si="117"/>
        <v>0</v>
      </c>
      <c r="AB286" s="123">
        <f t="shared" si="111"/>
        <v>0</v>
      </c>
      <c r="AC286" s="22">
        <f t="shared" si="112"/>
        <v>70</v>
      </c>
    </row>
    <row r="287" spans="2:29" x14ac:dyDescent="0.15">
      <c r="B287" s="24">
        <v>285</v>
      </c>
      <c r="C287" s="24" t="str">
        <f t="shared" si="107"/>
        <v>武器285</v>
      </c>
      <c r="D287" s="24" t="str">
        <f t="shared" si="94"/>
        <v>c</v>
      </c>
      <c r="E287" s="99" t="s">
        <v>123</v>
      </c>
      <c r="F287" s="100" t="s">
        <v>1782</v>
      </c>
      <c r="G287" s="23" t="s">
        <v>1792</v>
      </c>
      <c r="H287" s="24">
        <f t="shared" si="114"/>
        <v>5</v>
      </c>
      <c r="I287" s="24">
        <f t="shared" si="98"/>
        <v>88</v>
      </c>
      <c r="J287" s="24">
        <f t="shared" si="99"/>
        <v>0</v>
      </c>
      <c r="K287" s="24">
        <f t="shared" si="100"/>
        <v>0</v>
      </c>
      <c r="L287" s="24">
        <f t="shared" si="101"/>
        <v>0</v>
      </c>
      <c r="M287" s="24">
        <f t="shared" si="102"/>
        <v>0</v>
      </c>
      <c r="N287" s="24">
        <f t="shared" si="103"/>
        <v>0</v>
      </c>
      <c r="O287" s="24">
        <f t="shared" si="104"/>
        <v>0</v>
      </c>
      <c r="P287" s="24">
        <f t="shared" si="105"/>
        <v>0</v>
      </c>
      <c r="Q287" s="122">
        <f t="shared" si="108"/>
        <v>0</v>
      </c>
      <c r="R287" s="122">
        <f t="shared" si="109"/>
        <v>0</v>
      </c>
      <c r="S287" s="122">
        <f t="shared" si="110"/>
        <v>0</v>
      </c>
      <c r="T287" s="23" t="str">
        <f t="shared" si="116"/>
        <v>火</v>
      </c>
      <c r="U287" s="24">
        <f t="shared" si="106"/>
        <v>0</v>
      </c>
      <c r="V287" s="24">
        <f t="shared" si="117"/>
        <v>0</v>
      </c>
      <c r="W287" s="24">
        <f t="shared" si="117"/>
        <v>0</v>
      </c>
      <c r="X287" s="24">
        <f t="shared" si="117"/>
        <v>0</v>
      </c>
      <c r="Y287" s="24">
        <f t="shared" si="117"/>
        <v>0</v>
      </c>
      <c r="Z287" s="24">
        <f t="shared" si="117"/>
        <v>0</v>
      </c>
      <c r="AA287" s="24">
        <f t="shared" si="117"/>
        <v>0</v>
      </c>
      <c r="AB287" s="123">
        <f t="shared" si="111"/>
        <v>0</v>
      </c>
      <c r="AC287" s="22">
        <f t="shared" si="112"/>
        <v>88</v>
      </c>
    </row>
    <row r="288" spans="2:29" x14ac:dyDescent="0.15">
      <c r="B288" s="24">
        <v>286</v>
      </c>
      <c r="C288" s="24" t="str">
        <f t="shared" si="107"/>
        <v>武器286</v>
      </c>
      <c r="D288" s="24" t="str">
        <f t="shared" si="94"/>
        <v>c</v>
      </c>
      <c r="E288" s="99" t="s">
        <v>123</v>
      </c>
      <c r="F288" s="100" t="s">
        <v>1782</v>
      </c>
      <c r="G288" s="23" t="s">
        <v>1792</v>
      </c>
      <c r="H288" s="24">
        <f t="shared" si="114"/>
        <v>6</v>
      </c>
      <c r="I288" s="24">
        <f t="shared" si="98"/>
        <v>105</v>
      </c>
      <c r="J288" s="24">
        <f t="shared" si="99"/>
        <v>0</v>
      </c>
      <c r="K288" s="24">
        <f t="shared" si="100"/>
        <v>0</v>
      </c>
      <c r="L288" s="24">
        <f t="shared" si="101"/>
        <v>0</v>
      </c>
      <c r="M288" s="24">
        <f t="shared" si="102"/>
        <v>0</v>
      </c>
      <c r="N288" s="24">
        <f t="shared" si="103"/>
        <v>0</v>
      </c>
      <c r="O288" s="24">
        <f t="shared" si="104"/>
        <v>0</v>
      </c>
      <c r="P288" s="24">
        <f t="shared" si="105"/>
        <v>0</v>
      </c>
      <c r="Q288" s="122">
        <f t="shared" si="108"/>
        <v>0</v>
      </c>
      <c r="R288" s="122">
        <f t="shared" si="109"/>
        <v>0</v>
      </c>
      <c r="S288" s="122">
        <f t="shared" si="110"/>
        <v>0</v>
      </c>
      <c r="T288" s="23" t="str">
        <f t="shared" si="116"/>
        <v>火</v>
      </c>
      <c r="U288" s="24">
        <f t="shared" si="106"/>
        <v>0</v>
      </c>
      <c r="V288" s="24">
        <f t="shared" si="117"/>
        <v>0</v>
      </c>
      <c r="W288" s="24">
        <f t="shared" si="117"/>
        <v>0</v>
      </c>
      <c r="X288" s="24">
        <f t="shared" si="117"/>
        <v>0</v>
      </c>
      <c r="Y288" s="24">
        <f t="shared" si="117"/>
        <v>0</v>
      </c>
      <c r="Z288" s="24">
        <f t="shared" si="117"/>
        <v>0</v>
      </c>
      <c r="AA288" s="24">
        <f t="shared" si="117"/>
        <v>0</v>
      </c>
      <c r="AB288" s="123">
        <f t="shared" si="111"/>
        <v>0</v>
      </c>
      <c r="AC288" s="22">
        <f t="shared" si="112"/>
        <v>105</v>
      </c>
    </row>
    <row r="289" spans="2:29" x14ac:dyDescent="0.15">
      <c r="B289" s="24">
        <v>287</v>
      </c>
      <c r="C289" s="24" t="str">
        <f t="shared" si="107"/>
        <v>武器287</v>
      </c>
      <c r="D289" s="24" t="str">
        <f t="shared" si="94"/>
        <v>c</v>
      </c>
      <c r="E289" s="99" t="s">
        <v>123</v>
      </c>
      <c r="F289" s="100" t="s">
        <v>1782</v>
      </c>
      <c r="G289" s="23" t="s">
        <v>1792</v>
      </c>
      <c r="H289" s="24">
        <f t="shared" si="114"/>
        <v>7</v>
      </c>
      <c r="I289" s="24">
        <f t="shared" si="98"/>
        <v>123</v>
      </c>
      <c r="J289" s="24">
        <f t="shared" si="99"/>
        <v>0</v>
      </c>
      <c r="K289" s="24">
        <f t="shared" si="100"/>
        <v>0</v>
      </c>
      <c r="L289" s="24">
        <f t="shared" si="101"/>
        <v>0</v>
      </c>
      <c r="M289" s="24">
        <f t="shared" si="102"/>
        <v>0</v>
      </c>
      <c r="N289" s="24">
        <f t="shared" si="103"/>
        <v>0</v>
      </c>
      <c r="O289" s="24">
        <f t="shared" si="104"/>
        <v>0</v>
      </c>
      <c r="P289" s="24">
        <f t="shared" si="105"/>
        <v>0</v>
      </c>
      <c r="Q289" s="122">
        <f t="shared" si="108"/>
        <v>0</v>
      </c>
      <c r="R289" s="122">
        <f t="shared" si="109"/>
        <v>0</v>
      </c>
      <c r="S289" s="122">
        <f t="shared" si="110"/>
        <v>0</v>
      </c>
      <c r="T289" s="23" t="str">
        <f t="shared" si="116"/>
        <v>火</v>
      </c>
      <c r="U289" s="24">
        <f t="shared" si="106"/>
        <v>0</v>
      </c>
      <c r="V289" s="24">
        <f t="shared" si="117"/>
        <v>0</v>
      </c>
      <c r="W289" s="24">
        <f t="shared" si="117"/>
        <v>0</v>
      </c>
      <c r="X289" s="24">
        <f t="shared" si="117"/>
        <v>0</v>
      </c>
      <c r="Y289" s="24">
        <f t="shared" si="117"/>
        <v>0</v>
      </c>
      <c r="Z289" s="24">
        <f t="shared" si="117"/>
        <v>0</v>
      </c>
      <c r="AA289" s="24">
        <f t="shared" si="117"/>
        <v>0</v>
      </c>
      <c r="AB289" s="123">
        <f t="shared" si="111"/>
        <v>0</v>
      </c>
      <c r="AC289" s="22">
        <f t="shared" si="112"/>
        <v>123</v>
      </c>
    </row>
    <row r="290" spans="2:29" x14ac:dyDescent="0.15">
      <c r="B290" s="24">
        <v>288</v>
      </c>
      <c r="C290" s="24" t="str">
        <f t="shared" si="107"/>
        <v>武器288</v>
      </c>
      <c r="D290" s="24" t="str">
        <f t="shared" si="94"/>
        <v>c</v>
      </c>
      <c r="E290" s="99" t="s">
        <v>123</v>
      </c>
      <c r="F290" s="100" t="s">
        <v>1782</v>
      </c>
      <c r="G290" s="23" t="s">
        <v>1792</v>
      </c>
      <c r="H290" s="24">
        <f t="shared" si="114"/>
        <v>8</v>
      </c>
      <c r="I290" s="24">
        <f t="shared" si="98"/>
        <v>140</v>
      </c>
      <c r="J290" s="24">
        <f t="shared" si="99"/>
        <v>0</v>
      </c>
      <c r="K290" s="24">
        <f t="shared" si="100"/>
        <v>0</v>
      </c>
      <c r="L290" s="24">
        <f t="shared" si="101"/>
        <v>0</v>
      </c>
      <c r="M290" s="24">
        <f t="shared" si="102"/>
        <v>0</v>
      </c>
      <c r="N290" s="24">
        <f t="shared" si="103"/>
        <v>0</v>
      </c>
      <c r="O290" s="24">
        <f t="shared" si="104"/>
        <v>0</v>
      </c>
      <c r="P290" s="24">
        <f t="shared" si="105"/>
        <v>0</v>
      </c>
      <c r="Q290" s="122">
        <f t="shared" si="108"/>
        <v>0</v>
      </c>
      <c r="R290" s="122">
        <f t="shared" si="109"/>
        <v>0</v>
      </c>
      <c r="S290" s="122">
        <f t="shared" si="110"/>
        <v>0</v>
      </c>
      <c r="T290" s="23" t="str">
        <f t="shared" si="116"/>
        <v>火</v>
      </c>
      <c r="U290" s="24">
        <f t="shared" si="106"/>
        <v>0</v>
      </c>
      <c r="V290" s="24">
        <f t="shared" si="117"/>
        <v>0</v>
      </c>
      <c r="W290" s="24">
        <f t="shared" si="117"/>
        <v>0</v>
      </c>
      <c r="X290" s="24">
        <f t="shared" si="117"/>
        <v>0</v>
      </c>
      <c r="Y290" s="24">
        <f t="shared" si="117"/>
        <v>0</v>
      </c>
      <c r="Z290" s="24">
        <f t="shared" si="117"/>
        <v>0</v>
      </c>
      <c r="AA290" s="24">
        <f t="shared" si="117"/>
        <v>0</v>
      </c>
      <c r="AB290" s="123">
        <f t="shared" si="111"/>
        <v>0</v>
      </c>
      <c r="AC290" s="22">
        <f t="shared" si="112"/>
        <v>140</v>
      </c>
    </row>
    <row r="291" spans="2:29" x14ac:dyDescent="0.15">
      <c r="B291" s="24">
        <v>289</v>
      </c>
      <c r="C291" s="24" t="str">
        <f t="shared" si="107"/>
        <v>武器289</v>
      </c>
      <c r="D291" s="24" t="str">
        <f t="shared" si="94"/>
        <v>s</v>
      </c>
      <c r="E291" s="99" t="s">
        <v>123</v>
      </c>
      <c r="F291" s="100" t="s">
        <v>1782</v>
      </c>
      <c r="G291" s="23" t="s">
        <v>1793</v>
      </c>
      <c r="H291" s="24">
        <f t="shared" si="114"/>
        <v>1</v>
      </c>
      <c r="I291" s="24">
        <f t="shared" si="98"/>
        <v>21</v>
      </c>
      <c r="J291" s="24">
        <f t="shared" si="99"/>
        <v>11</v>
      </c>
      <c r="K291" s="24">
        <f t="shared" si="100"/>
        <v>5</v>
      </c>
      <c r="L291" s="24">
        <f t="shared" si="101"/>
        <v>6</v>
      </c>
      <c r="M291" s="24">
        <f t="shared" si="102"/>
        <v>7</v>
      </c>
      <c r="N291" s="24">
        <f t="shared" si="103"/>
        <v>6</v>
      </c>
      <c r="O291" s="24">
        <f t="shared" si="104"/>
        <v>6</v>
      </c>
      <c r="P291" s="24">
        <f t="shared" si="105"/>
        <v>3</v>
      </c>
      <c r="Q291" s="122">
        <f t="shared" si="108"/>
        <v>1.4999999999999999E-2</v>
      </c>
      <c r="R291" s="122">
        <f t="shared" si="109"/>
        <v>1.4999999999999999E-2</v>
      </c>
      <c r="S291" s="122">
        <f t="shared" si="110"/>
        <v>5.0000000000000001E-3</v>
      </c>
      <c r="T291" s="23" t="str">
        <f t="shared" si="116"/>
        <v>水</v>
      </c>
      <c r="U291" s="24">
        <f t="shared" si="106"/>
        <v>4</v>
      </c>
      <c r="V291" s="24">
        <f t="shared" si="117"/>
        <v>3</v>
      </c>
      <c r="W291" s="24">
        <f t="shared" si="117"/>
        <v>3</v>
      </c>
      <c r="X291" s="24">
        <f t="shared" si="117"/>
        <v>4</v>
      </c>
      <c r="Y291" s="24">
        <f t="shared" si="117"/>
        <v>4</v>
      </c>
      <c r="Z291" s="24">
        <f t="shared" si="117"/>
        <v>2</v>
      </c>
      <c r="AA291" s="24">
        <f t="shared" si="117"/>
        <v>8</v>
      </c>
      <c r="AB291" s="123">
        <f t="shared" si="111"/>
        <v>0.08</v>
      </c>
      <c r="AC291" s="22">
        <f t="shared" si="112"/>
        <v>93.114999999999995</v>
      </c>
    </row>
    <row r="292" spans="2:29" x14ac:dyDescent="0.15">
      <c r="B292" s="24">
        <v>290</v>
      </c>
      <c r="C292" s="24" t="str">
        <f t="shared" si="107"/>
        <v>武器290</v>
      </c>
      <c r="D292" s="24" t="str">
        <f t="shared" ref="D292:D355" si="118">D260</f>
        <v>s</v>
      </c>
      <c r="E292" s="99" t="s">
        <v>123</v>
      </c>
      <c r="F292" s="100" t="s">
        <v>1782</v>
      </c>
      <c r="G292" s="23" t="s">
        <v>1793</v>
      </c>
      <c r="H292" s="24">
        <f t="shared" si="114"/>
        <v>2</v>
      </c>
      <c r="I292" s="24">
        <f t="shared" si="98"/>
        <v>42</v>
      </c>
      <c r="J292" s="24">
        <f t="shared" si="99"/>
        <v>22</v>
      </c>
      <c r="K292" s="24">
        <f t="shared" si="100"/>
        <v>10</v>
      </c>
      <c r="L292" s="24">
        <f t="shared" si="101"/>
        <v>13</v>
      </c>
      <c r="M292" s="24">
        <f t="shared" si="102"/>
        <v>14</v>
      </c>
      <c r="N292" s="24">
        <f t="shared" si="103"/>
        <v>12</v>
      </c>
      <c r="O292" s="24">
        <f t="shared" si="104"/>
        <v>11</v>
      </c>
      <c r="P292" s="24">
        <f t="shared" si="105"/>
        <v>6</v>
      </c>
      <c r="Q292" s="122">
        <f t="shared" si="108"/>
        <v>0.03</v>
      </c>
      <c r="R292" s="122">
        <f t="shared" si="109"/>
        <v>2.75E-2</v>
      </c>
      <c r="S292" s="122">
        <f t="shared" si="110"/>
        <v>0.01</v>
      </c>
      <c r="T292" s="23" t="str">
        <f t="shared" si="116"/>
        <v>水</v>
      </c>
      <c r="U292" s="24">
        <f t="shared" si="106"/>
        <v>7</v>
      </c>
      <c r="V292" s="24">
        <f t="shared" si="117"/>
        <v>6</v>
      </c>
      <c r="W292" s="24">
        <f t="shared" si="117"/>
        <v>6</v>
      </c>
      <c r="X292" s="24">
        <f t="shared" si="117"/>
        <v>7</v>
      </c>
      <c r="Y292" s="24">
        <f t="shared" si="117"/>
        <v>7</v>
      </c>
      <c r="Z292" s="24">
        <f t="shared" si="117"/>
        <v>4</v>
      </c>
      <c r="AA292" s="24">
        <f t="shared" si="117"/>
        <v>16</v>
      </c>
      <c r="AB292" s="123">
        <f t="shared" si="111"/>
        <v>8.6666666666666656E-2</v>
      </c>
      <c r="AC292" s="22">
        <f t="shared" si="112"/>
        <v>183.15416666666667</v>
      </c>
    </row>
    <row r="293" spans="2:29" x14ac:dyDescent="0.15">
      <c r="B293" s="24">
        <v>291</v>
      </c>
      <c r="C293" s="24" t="str">
        <f t="shared" si="107"/>
        <v>武器291</v>
      </c>
      <c r="D293" s="24" t="str">
        <f t="shared" si="118"/>
        <v>s</v>
      </c>
      <c r="E293" s="99" t="s">
        <v>123</v>
      </c>
      <c r="F293" s="100" t="s">
        <v>1782</v>
      </c>
      <c r="G293" s="23" t="s">
        <v>1793</v>
      </c>
      <c r="H293" s="24">
        <f t="shared" si="114"/>
        <v>3</v>
      </c>
      <c r="I293" s="24">
        <f t="shared" si="98"/>
        <v>62</v>
      </c>
      <c r="J293" s="24">
        <f t="shared" si="99"/>
        <v>33</v>
      </c>
      <c r="K293" s="24">
        <f t="shared" si="100"/>
        <v>15</v>
      </c>
      <c r="L293" s="24">
        <f t="shared" si="101"/>
        <v>19</v>
      </c>
      <c r="M293" s="24">
        <f t="shared" si="102"/>
        <v>21</v>
      </c>
      <c r="N293" s="24">
        <f t="shared" si="103"/>
        <v>17</v>
      </c>
      <c r="O293" s="24">
        <f t="shared" si="104"/>
        <v>17</v>
      </c>
      <c r="P293" s="24">
        <f t="shared" si="105"/>
        <v>10</v>
      </c>
      <c r="Q293" s="122">
        <f t="shared" si="108"/>
        <v>0.05</v>
      </c>
      <c r="R293" s="122">
        <f t="shared" si="109"/>
        <v>4.2500000000000003E-2</v>
      </c>
      <c r="S293" s="122">
        <f t="shared" si="110"/>
        <v>1.6666666666666666E-2</v>
      </c>
      <c r="T293" s="23" t="str">
        <f t="shared" si="116"/>
        <v>水</v>
      </c>
      <c r="U293" s="24">
        <f t="shared" si="106"/>
        <v>11</v>
      </c>
      <c r="V293" s="24">
        <f t="shared" ref="V293:AA302" si="119">ROUND(VLOOKUP($F293,professionGrow,MATCH(V$2,professionGrowPName,0),FALSE)*(1+VLOOKUP($G293,professionGrowP,MATCH(V$2,professionGrowPName,0),FALSE))*$H293*10*VLOOKUP($D293,eq_qulity,5,FALSE),0)</f>
        <v>10</v>
      </c>
      <c r="W293" s="24">
        <f t="shared" si="119"/>
        <v>10</v>
      </c>
      <c r="X293" s="24">
        <f t="shared" si="119"/>
        <v>11</v>
      </c>
      <c r="Y293" s="24">
        <f t="shared" si="119"/>
        <v>11</v>
      </c>
      <c r="Z293" s="24">
        <f t="shared" si="119"/>
        <v>7</v>
      </c>
      <c r="AA293" s="24">
        <f t="shared" si="119"/>
        <v>24</v>
      </c>
      <c r="AB293" s="123">
        <f t="shared" si="111"/>
        <v>0.12933333333333333</v>
      </c>
      <c r="AC293" s="22">
        <f t="shared" si="112"/>
        <v>278.23849999999999</v>
      </c>
    </row>
    <row r="294" spans="2:29" x14ac:dyDescent="0.15">
      <c r="B294" s="24">
        <v>292</v>
      </c>
      <c r="C294" s="24" t="str">
        <f t="shared" si="107"/>
        <v>武器292</v>
      </c>
      <c r="D294" s="24" t="str">
        <f t="shared" si="118"/>
        <v>s</v>
      </c>
      <c r="E294" s="99" t="s">
        <v>123</v>
      </c>
      <c r="F294" s="100" t="s">
        <v>1782</v>
      </c>
      <c r="G294" s="23" t="s">
        <v>1793</v>
      </c>
      <c r="H294" s="24">
        <f t="shared" si="114"/>
        <v>4</v>
      </c>
      <c r="I294" s="24">
        <f t="shared" si="98"/>
        <v>83</v>
      </c>
      <c r="J294" s="24">
        <f t="shared" si="99"/>
        <v>44</v>
      </c>
      <c r="K294" s="24">
        <f t="shared" si="100"/>
        <v>20</v>
      </c>
      <c r="L294" s="24">
        <f t="shared" si="101"/>
        <v>26</v>
      </c>
      <c r="M294" s="24">
        <f t="shared" si="102"/>
        <v>28</v>
      </c>
      <c r="N294" s="24">
        <f t="shared" si="103"/>
        <v>23</v>
      </c>
      <c r="O294" s="24">
        <f t="shared" si="104"/>
        <v>22</v>
      </c>
      <c r="P294" s="24">
        <f t="shared" si="105"/>
        <v>13</v>
      </c>
      <c r="Q294" s="122">
        <f t="shared" si="108"/>
        <v>6.5000000000000002E-2</v>
      </c>
      <c r="R294" s="122">
        <f t="shared" si="109"/>
        <v>5.5E-2</v>
      </c>
      <c r="S294" s="122">
        <f t="shared" si="110"/>
        <v>2.1666666666666664E-2</v>
      </c>
      <c r="T294" s="23" t="str">
        <f t="shared" si="116"/>
        <v>水</v>
      </c>
      <c r="U294" s="24">
        <f t="shared" si="106"/>
        <v>15</v>
      </c>
      <c r="V294" s="24">
        <f t="shared" si="119"/>
        <v>13</v>
      </c>
      <c r="W294" s="24">
        <f t="shared" si="119"/>
        <v>13</v>
      </c>
      <c r="X294" s="24">
        <f t="shared" si="119"/>
        <v>15</v>
      </c>
      <c r="Y294" s="24">
        <f t="shared" si="119"/>
        <v>15</v>
      </c>
      <c r="Z294" s="24">
        <f t="shared" si="119"/>
        <v>9</v>
      </c>
      <c r="AA294" s="24">
        <f t="shared" si="119"/>
        <v>32</v>
      </c>
      <c r="AB294" s="123">
        <f t="shared" si="111"/>
        <v>0.17266666666666666</v>
      </c>
      <c r="AC294" s="22">
        <f t="shared" si="112"/>
        <v>371.31433333333331</v>
      </c>
    </row>
    <row r="295" spans="2:29" x14ac:dyDescent="0.15">
      <c r="B295" s="24">
        <v>293</v>
      </c>
      <c r="C295" s="24" t="str">
        <f t="shared" si="107"/>
        <v>武器293</v>
      </c>
      <c r="D295" s="24" t="str">
        <f t="shared" si="118"/>
        <v>s</v>
      </c>
      <c r="E295" s="99" t="s">
        <v>123</v>
      </c>
      <c r="F295" s="100" t="s">
        <v>1782</v>
      </c>
      <c r="G295" s="23" t="s">
        <v>1793</v>
      </c>
      <c r="H295" s="24">
        <f t="shared" si="114"/>
        <v>5</v>
      </c>
      <c r="I295" s="24">
        <f t="shared" si="98"/>
        <v>104</v>
      </c>
      <c r="J295" s="24">
        <f t="shared" si="99"/>
        <v>55</v>
      </c>
      <c r="K295" s="24">
        <f t="shared" si="100"/>
        <v>26</v>
      </c>
      <c r="L295" s="24">
        <f t="shared" si="101"/>
        <v>32</v>
      </c>
      <c r="M295" s="24">
        <f t="shared" si="102"/>
        <v>35</v>
      </c>
      <c r="N295" s="24">
        <f t="shared" si="103"/>
        <v>29</v>
      </c>
      <c r="O295" s="24">
        <f t="shared" si="104"/>
        <v>28</v>
      </c>
      <c r="P295" s="24">
        <f t="shared" si="105"/>
        <v>16</v>
      </c>
      <c r="Q295" s="122">
        <f t="shared" si="108"/>
        <v>0.08</v>
      </c>
      <c r="R295" s="122">
        <f t="shared" si="109"/>
        <v>7.0000000000000007E-2</v>
      </c>
      <c r="S295" s="122">
        <f t="shared" si="110"/>
        <v>2.6666666666666665E-2</v>
      </c>
      <c r="T295" s="23" t="str">
        <f t="shared" si="116"/>
        <v>水</v>
      </c>
      <c r="U295" s="24">
        <f t="shared" si="106"/>
        <v>18</v>
      </c>
      <c r="V295" s="24">
        <f t="shared" si="119"/>
        <v>16</v>
      </c>
      <c r="W295" s="24">
        <f t="shared" si="119"/>
        <v>16</v>
      </c>
      <c r="X295" s="24">
        <f t="shared" si="119"/>
        <v>18</v>
      </c>
      <c r="Y295" s="24">
        <f t="shared" si="119"/>
        <v>18</v>
      </c>
      <c r="Z295" s="24">
        <f t="shared" si="119"/>
        <v>11</v>
      </c>
      <c r="AA295" s="24">
        <f t="shared" si="119"/>
        <v>40</v>
      </c>
      <c r="AB295" s="123">
        <f t="shared" si="111"/>
        <v>0.21666666666666667</v>
      </c>
      <c r="AC295" s="22">
        <f t="shared" si="112"/>
        <v>462.39333333333326</v>
      </c>
    </row>
    <row r="296" spans="2:29" x14ac:dyDescent="0.15">
      <c r="B296" s="24">
        <v>294</v>
      </c>
      <c r="C296" s="24" t="str">
        <f t="shared" si="107"/>
        <v>武器294</v>
      </c>
      <c r="D296" s="24" t="str">
        <f t="shared" si="118"/>
        <v>s</v>
      </c>
      <c r="E296" s="99" t="s">
        <v>123</v>
      </c>
      <c r="F296" s="100" t="s">
        <v>1782</v>
      </c>
      <c r="G296" s="23" t="s">
        <v>1793</v>
      </c>
      <c r="H296" s="24">
        <f t="shared" si="114"/>
        <v>6</v>
      </c>
      <c r="I296" s="24">
        <f t="shared" si="98"/>
        <v>125</v>
      </c>
      <c r="J296" s="24">
        <f t="shared" si="99"/>
        <v>66</v>
      </c>
      <c r="K296" s="24">
        <f t="shared" si="100"/>
        <v>31</v>
      </c>
      <c r="L296" s="24">
        <f t="shared" si="101"/>
        <v>38</v>
      </c>
      <c r="M296" s="24">
        <f t="shared" si="102"/>
        <v>42</v>
      </c>
      <c r="N296" s="24">
        <f t="shared" si="103"/>
        <v>35</v>
      </c>
      <c r="O296" s="24">
        <f t="shared" si="104"/>
        <v>33</v>
      </c>
      <c r="P296" s="24">
        <f t="shared" si="105"/>
        <v>19</v>
      </c>
      <c r="Q296" s="122">
        <f t="shared" si="108"/>
        <v>9.5000000000000001E-2</v>
      </c>
      <c r="R296" s="122">
        <f t="shared" si="109"/>
        <v>8.2500000000000004E-2</v>
      </c>
      <c r="S296" s="122">
        <f t="shared" si="110"/>
        <v>3.1666666666666662E-2</v>
      </c>
      <c r="T296" s="23" t="str">
        <f t="shared" si="116"/>
        <v>水</v>
      </c>
      <c r="U296" s="24">
        <f t="shared" si="106"/>
        <v>22</v>
      </c>
      <c r="V296" s="24">
        <f t="shared" si="119"/>
        <v>19</v>
      </c>
      <c r="W296" s="24">
        <f t="shared" si="119"/>
        <v>19</v>
      </c>
      <c r="X296" s="24">
        <f t="shared" si="119"/>
        <v>22</v>
      </c>
      <c r="Y296" s="24">
        <f t="shared" si="119"/>
        <v>22</v>
      </c>
      <c r="Z296" s="24">
        <f t="shared" si="119"/>
        <v>13</v>
      </c>
      <c r="AA296" s="24">
        <f t="shared" si="119"/>
        <v>48</v>
      </c>
      <c r="AB296" s="123">
        <f t="shared" si="111"/>
        <v>0.25933333333333336</v>
      </c>
      <c r="AC296" s="22">
        <f t="shared" si="112"/>
        <v>554.46850000000006</v>
      </c>
    </row>
    <row r="297" spans="2:29" x14ac:dyDescent="0.15">
      <c r="B297" s="24">
        <v>295</v>
      </c>
      <c r="C297" s="24" t="str">
        <f t="shared" si="107"/>
        <v>武器295</v>
      </c>
      <c r="D297" s="24" t="str">
        <f t="shared" si="118"/>
        <v>s</v>
      </c>
      <c r="E297" s="99" t="s">
        <v>123</v>
      </c>
      <c r="F297" s="100" t="s">
        <v>1782</v>
      </c>
      <c r="G297" s="23" t="s">
        <v>1793</v>
      </c>
      <c r="H297" s="24">
        <f t="shared" si="114"/>
        <v>7</v>
      </c>
      <c r="I297" s="24">
        <f t="shared" si="98"/>
        <v>146</v>
      </c>
      <c r="J297" s="24">
        <f t="shared" si="99"/>
        <v>77</v>
      </c>
      <c r="K297" s="24">
        <f t="shared" si="100"/>
        <v>36</v>
      </c>
      <c r="L297" s="24">
        <f t="shared" si="101"/>
        <v>45</v>
      </c>
      <c r="M297" s="24">
        <f t="shared" si="102"/>
        <v>49</v>
      </c>
      <c r="N297" s="24">
        <f t="shared" si="103"/>
        <v>40</v>
      </c>
      <c r="O297" s="24">
        <f t="shared" si="104"/>
        <v>39</v>
      </c>
      <c r="P297" s="24">
        <f t="shared" si="105"/>
        <v>22</v>
      </c>
      <c r="Q297" s="122">
        <f t="shared" si="108"/>
        <v>0.11</v>
      </c>
      <c r="R297" s="122">
        <f t="shared" si="109"/>
        <v>9.7500000000000003E-2</v>
      </c>
      <c r="S297" s="122">
        <f t="shared" si="110"/>
        <v>3.6666666666666667E-2</v>
      </c>
      <c r="T297" s="23" t="str">
        <f t="shared" si="116"/>
        <v>水</v>
      </c>
      <c r="U297" s="24">
        <f t="shared" si="106"/>
        <v>26</v>
      </c>
      <c r="V297" s="24">
        <f t="shared" si="119"/>
        <v>22</v>
      </c>
      <c r="W297" s="24">
        <f t="shared" si="119"/>
        <v>22</v>
      </c>
      <c r="X297" s="24">
        <f t="shared" si="119"/>
        <v>26</v>
      </c>
      <c r="Y297" s="24">
        <f t="shared" si="119"/>
        <v>26</v>
      </c>
      <c r="Z297" s="24">
        <f t="shared" si="119"/>
        <v>16</v>
      </c>
      <c r="AA297" s="24">
        <f t="shared" si="119"/>
        <v>56</v>
      </c>
      <c r="AB297" s="123">
        <f t="shared" si="111"/>
        <v>0.30266666666666664</v>
      </c>
      <c r="AC297" s="22">
        <f t="shared" si="112"/>
        <v>648.54683333333344</v>
      </c>
    </row>
    <row r="298" spans="2:29" x14ac:dyDescent="0.15">
      <c r="B298" s="24">
        <v>296</v>
      </c>
      <c r="C298" s="24" t="str">
        <f t="shared" si="107"/>
        <v>武器296</v>
      </c>
      <c r="D298" s="24" t="str">
        <f t="shared" si="118"/>
        <v>s</v>
      </c>
      <c r="E298" s="99" t="s">
        <v>123</v>
      </c>
      <c r="F298" s="100" t="s">
        <v>1782</v>
      </c>
      <c r="G298" s="23" t="s">
        <v>1793</v>
      </c>
      <c r="H298" s="24">
        <f t="shared" si="114"/>
        <v>8</v>
      </c>
      <c r="I298" s="24">
        <f t="shared" si="98"/>
        <v>166</v>
      </c>
      <c r="J298" s="24">
        <f t="shared" si="99"/>
        <v>88</v>
      </c>
      <c r="K298" s="24">
        <f t="shared" si="100"/>
        <v>41</v>
      </c>
      <c r="L298" s="24">
        <f t="shared" si="101"/>
        <v>51</v>
      </c>
      <c r="M298" s="24">
        <f t="shared" si="102"/>
        <v>56</v>
      </c>
      <c r="N298" s="24">
        <f t="shared" si="103"/>
        <v>46</v>
      </c>
      <c r="O298" s="24">
        <f t="shared" si="104"/>
        <v>44</v>
      </c>
      <c r="P298" s="24">
        <f t="shared" si="105"/>
        <v>26</v>
      </c>
      <c r="Q298" s="122">
        <f t="shared" si="108"/>
        <v>0.13</v>
      </c>
      <c r="R298" s="122">
        <f t="shared" si="109"/>
        <v>0.11</v>
      </c>
      <c r="S298" s="122">
        <f t="shared" si="110"/>
        <v>4.3333333333333328E-2</v>
      </c>
      <c r="T298" s="23" t="str">
        <f t="shared" si="116"/>
        <v>水</v>
      </c>
      <c r="U298" s="24">
        <f t="shared" si="106"/>
        <v>29</v>
      </c>
      <c r="V298" s="24">
        <f t="shared" si="119"/>
        <v>26</v>
      </c>
      <c r="W298" s="24">
        <f t="shared" si="119"/>
        <v>26</v>
      </c>
      <c r="X298" s="24">
        <f t="shared" si="119"/>
        <v>29</v>
      </c>
      <c r="Y298" s="24">
        <f t="shared" si="119"/>
        <v>29</v>
      </c>
      <c r="Z298" s="24">
        <f t="shared" si="119"/>
        <v>18</v>
      </c>
      <c r="AA298" s="24">
        <f t="shared" si="119"/>
        <v>64</v>
      </c>
      <c r="AB298" s="123">
        <f t="shared" si="111"/>
        <v>0.34533333333333333</v>
      </c>
      <c r="AC298" s="22">
        <f t="shared" si="112"/>
        <v>739.62866666666662</v>
      </c>
    </row>
    <row r="299" spans="2:29" x14ac:dyDescent="0.15">
      <c r="B299" s="24">
        <v>297</v>
      </c>
      <c r="C299" s="24" t="str">
        <f t="shared" si="107"/>
        <v>武器297</v>
      </c>
      <c r="D299" s="24" t="str">
        <f t="shared" si="118"/>
        <v>a</v>
      </c>
      <c r="E299" s="99" t="s">
        <v>123</v>
      </c>
      <c r="F299" s="100" t="s">
        <v>1782</v>
      </c>
      <c r="G299" s="23" t="s">
        <v>1793</v>
      </c>
      <c r="H299" s="24">
        <f t="shared" si="114"/>
        <v>1</v>
      </c>
      <c r="I299" s="24">
        <f t="shared" si="98"/>
        <v>18</v>
      </c>
      <c r="J299" s="24">
        <f t="shared" si="99"/>
        <v>8</v>
      </c>
      <c r="K299" s="24">
        <f t="shared" si="100"/>
        <v>4</v>
      </c>
      <c r="L299" s="24">
        <f t="shared" si="101"/>
        <v>5</v>
      </c>
      <c r="M299" s="24">
        <f t="shared" si="102"/>
        <v>5</v>
      </c>
      <c r="N299" s="24">
        <f t="shared" si="103"/>
        <v>4</v>
      </c>
      <c r="O299" s="24">
        <f t="shared" si="104"/>
        <v>4</v>
      </c>
      <c r="P299" s="24">
        <f t="shared" si="105"/>
        <v>2</v>
      </c>
      <c r="Q299" s="122">
        <f t="shared" si="108"/>
        <v>0.01</v>
      </c>
      <c r="R299" s="122">
        <f t="shared" si="109"/>
        <v>0.01</v>
      </c>
      <c r="S299" s="122">
        <f t="shared" si="110"/>
        <v>3.3333333333333331E-3</v>
      </c>
      <c r="T299" s="23" t="str">
        <f t="shared" si="116"/>
        <v>水</v>
      </c>
      <c r="U299" s="24">
        <f t="shared" si="106"/>
        <v>3</v>
      </c>
      <c r="V299" s="24">
        <f t="shared" si="119"/>
        <v>2</v>
      </c>
      <c r="W299" s="24">
        <f t="shared" si="119"/>
        <v>2</v>
      </c>
      <c r="X299" s="24">
        <f t="shared" si="119"/>
        <v>3</v>
      </c>
      <c r="Y299" s="24">
        <f t="shared" si="119"/>
        <v>3</v>
      </c>
      <c r="Z299" s="24">
        <f t="shared" si="119"/>
        <v>2</v>
      </c>
      <c r="AA299" s="24">
        <f t="shared" si="119"/>
        <v>6</v>
      </c>
      <c r="AB299" s="123">
        <f t="shared" si="111"/>
        <v>0.08</v>
      </c>
      <c r="AC299" s="22">
        <f t="shared" si="112"/>
        <v>71.103333333333325</v>
      </c>
    </row>
    <row r="300" spans="2:29" x14ac:dyDescent="0.15">
      <c r="B300" s="24">
        <v>298</v>
      </c>
      <c r="C300" s="24" t="str">
        <f t="shared" si="107"/>
        <v>武器298</v>
      </c>
      <c r="D300" s="24" t="str">
        <f t="shared" si="118"/>
        <v>a</v>
      </c>
      <c r="E300" s="99" t="s">
        <v>123</v>
      </c>
      <c r="F300" s="100" t="s">
        <v>1782</v>
      </c>
      <c r="G300" s="23" t="s">
        <v>1793</v>
      </c>
      <c r="H300" s="24">
        <f t="shared" si="114"/>
        <v>2</v>
      </c>
      <c r="I300" s="24">
        <f t="shared" si="98"/>
        <v>37</v>
      </c>
      <c r="J300" s="24">
        <f t="shared" si="99"/>
        <v>17</v>
      </c>
      <c r="K300" s="24">
        <f t="shared" si="100"/>
        <v>8</v>
      </c>
      <c r="L300" s="24">
        <f t="shared" si="101"/>
        <v>10</v>
      </c>
      <c r="M300" s="24">
        <f t="shared" si="102"/>
        <v>11</v>
      </c>
      <c r="N300" s="24">
        <f t="shared" si="103"/>
        <v>9</v>
      </c>
      <c r="O300" s="24">
        <f t="shared" si="104"/>
        <v>8</v>
      </c>
      <c r="P300" s="24">
        <f t="shared" si="105"/>
        <v>5</v>
      </c>
      <c r="Q300" s="122">
        <f t="shared" si="108"/>
        <v>2.5000000000000001E-2</v>
      </c>
      <c r="R300" s="122">
        <f t="shared" si="109"/>
        <v>0.02</v>
      </c>
      <c r="S300" s="122">
        <f t="shared" si="110"/>
        <v>8.3333333333333332E-3</v>
      </c>
      <c r="T300" s="23" t="str">
        <f t="shared" si="116"/>
        <v>水</v>
      </c>
      <c r="U300" s="24">
        <f t="shared" si="106"/>
        <v>6</v>
      </c>
      <c r="V300" s="24">
        <f t="shared" si="119"/>
        <v>5</v>
      </c>
      <c r="W300" s="24">
        <f t="shared" si="119"/>
        <v>5</v>
      </c>
      <c r="X300" s="24">
        <f t="shared" si="119"/>
        <v>6</v>
      </c>
      <c r="Y300" s="24">
        <f t="shared" si="119"/>
        <v>6</v>
      </c>
      <c r="Z300" s="24">
        <f t="shared" si="119"/>
        <v>3</v>
      </c>
      <c r="AA300" s="24">
        <f t="shared" si="119"/>
        <v>12</v>
      </c>
      <c r="AB300" s="123">
        <f t="shared" si="111"/>
        <v>0.08</v>
      </c>
      <c r="AC300" s="22">
        <f t="shared" si="112"/>
        <v>148.13333333333335</v>
      </c>
    </row>
    <row r="301" spans="2:29" x14ac:dyDescent="0.15">
      <c r="B301" s="24">
        <v>299</v>
      </c>
      <c r="C301" s="24" t="str">
        <f t="shared" si="107"/>
        <v>武器299</v>
      </c>
      <c r="D301" s="24" t="str">
        <f t="shared" si="118"/>
        <v>a</v>
      </c>
      <c r="E301" s="99" t="s">
        <v>123</v>
      </c>
      <c r="F301" s="100" t="s">
        <v>1782</v>
      </c>
      <c r="G301" s="23" t="s">
        <v>1793</v>
      </c>
      <c r="H301" s="24">
        <f t="shared" si="114"/>
        <v>3</v>
      </c>
      <c r="I301" s="24">
        <f t="shared" si="98"/>
        <v>55</v>
      </c>
      <c r="J301" s="24">
        <f t="shared" si="99"/>
        <v>25</v>
      </c>
      <c r="K301" s="24">
        <f t="shared" si="100"/>
        <v>12</v>
      </c>
      <c r="L301" s="24">
        <f t="shared" si="101"/>
        <v>14</v>
      </c>
      <c r="M301" s="24">
        <f t="shared" si="102"/>
        <v>16</v>
      </c>
      <c r="N301" s="24">
        <f t="shared" si="103"/>
        <v>13</v>
      </c>
      <c r="O301" s="24">
        <f t="shared" si="104"/>
        <v>12</v>
      </c>
      <c r="P301" s="24">
        <f t="shared" si="105"/>
        <v>7</v>
      </c>
      <c r="Q301" s="122">
        <f t="shared" si="108"/>
        <v>3.5000000000000003E-2</v>
      </c>
      <c r="R301" s="122">
        <f t="shared" si="109"/>
        <v>0.03</v>
      </c>
      <c r="S301" s="122">
        <f t="shared" si="110"/>
        <v>1.1666666666666667E-2</v>
      </c>
      <c r="T301" s="23" t="str">
        <f t="shared" si="116"/>
        <v>水</v>
      </c>
      <c r="U301" s="24">
        <f t="shared" si="106"/>
        <v>8</v>
      </c>
      <c r="V301" s="24">
        <f t="shared" si="119"/>
        <v>7</v>
      </c>
      <c r="W301" s="24">
        <f t="shared" si="119"/>
        <v>7</v>
      </c>
      <c r="X301" s="24">
        <f t="shared" si="119"/>
        <v>8</v>
      </c>
      <c r="Y301" s="24">
        <f t="shared" si="119"/>
        <v>8</v>
      </c>
      <c r="Z301" s="24">
        <f t="shared" si="119"/>
        <v>5</v>
      </c>
      <c r="AA301" s="24">
        <f t="shared" si="119"/>
        <v>18</v>
      </c>
      <c r="AB301" s="123">
        <f t="shared" si="111"/>
        <v>0.10266666666666667</v>
      </c>
      <c r="AC301" s="22">
        <f t="shared" si="112"/>
        <v>215.17933333333332</v>
      </c>
    </row>
    <row r="302" spans="2:29" x14ac:dyDescent="0.15">
      <c r="B302" s="24">
        <v>300</v>
      </c>
      <c r="C302" s="24" t="str">
        <f t="shared" si="107"/>
        <v>武器300</v>
      </c>
      <c r="D302" s="24" t="str">
        <f t="shared" si="118"/>
        <v>a</v>
      </c>
      <c r="E302" s="99" t="s">
        <v>123</v>
      </c>
      <c r="F302" s="100" t="s">
        <v>1782</v>
      </c>
      <c r="G302" s="23" t="s">
        <v>1793</v>
      </c>
      <c r="H302" s="24">
        <f t="shared" si="114"/>
        <v>4</v>
      </c>
      <c r="I302" s="24">
        <f t="shared" si="98"/>
        <v>74</v>
      </c>
      <c r="J302" s="24">
        <f t="shared" si="99"/>
        <v>33</v>
      </c>
      <c r="K302" s="24">
        <f t="shared" si="100"/>
        <v>15</v>
      </c>
      <c r="L302" s="24">
        <f t="shared" si="101"/>
        <v>19</v>
      </c>
      <c r="M302" s="24">
        <f t="shared" si="102"/>
        <v>21</v>
      </c>
      <c r="N302" s="24">
        <f t="shared" si="103"/>
        <v>17</v>
      </c>
      <c r="O302" s="24">
        <f t="shared" si="104"/>
        <v>17</v>
      </c>
      <c r="P302" s="24">
        <f t="shared" si="105"/>
        <v>10</v>
      </c>
      <c r="Q302" s="122">
        <f t="shared" si="108"/>
        <v>0.05</v>
      </c>
      <c r="R302" s="122">
        <f t="shared" si="109"/>
        <v>4.2500000000000003E-2</v>
      </c>
      <c r="S302" s="122">
        <f t="shared" si="110"/>
        <v>1.6666666666666666E-2</v>
      </c>
      <c r="T302" s="23" t="str">
        <f t="shared" si="116"/>
        <v>水</v>
      </c>
      <c r="U302" s="24">
        <f t="shared" si="106"/>
        <v>11</v>
      </c>
      <c r="V302" s="24">
        <f t="shared" si="119"/>
        <v>10</v>
      </c>
      <c r="W302" s="24">
        <f t="shared" si="119"/>
        <v>10</v>
      </c>
      <c r="X302" s="24">
        <f t="shared" si="119"/>
        <v>11</v>
      </c>
      <c r="Y302" s="24">
        <f t="shared" si="119"/>
        <v>11</v>
      </c>
      <c r="Z302" s="24">
        <f t="shared" si="119"/>
        <v>7</v>
      </c>
      <c r="AA302" s="24">
        <f t="shared" si="119"/>
        <v>24</v>
      </c>
      <c r="AB302" s="123">
        <f t="shared" si="111"/>
        <v>0.13733333333333334</v>
      </c>
      <c r="AC302" s="22">
        <f t="shared" si="112"/>
        <v>290.24650000000003</v>
      </c>
    </row>
    <row r="303" spans="2:29" x14ac:dyDescent="0.15">
      <c r="B303" s="24">
        <v>301</v>
      </c>
      <c r="C303" s="24" t="str">
        <f t="shared" si="107"/>
        <v>武器301</v>
      </c>
      <c r="D303" s="24" t="str">
        <f t="shared" si="118"/>
        <v>a</v>
      </c>
      <c r="E303" s="99" t="s">
        <v>123</v>
      </c>
      <c r="F303" s="100" t="s">
        <v>1782</v>
      </c>
      <c r="G303" s="23" t="s">
        <v>1793</v>
      </c>
      <c r="H303" s="24">
        <f t="shared" si="114"/>
        <v>5</v>
      </c>
      <c r="I303" s="24">
        <f t="shared" si="98"/>
        <v>92</v>
      </c>
      <c r="J303" s="24">
        <f t="shared" si="99"/>
        <v>41</v>
      </c>
      <c r="K303" s="24">
        <f t="shared" si="100"/>
        <v>19</v>
      </c>
      <c r="L303" s="24">
        <f t="shared" si="101"/>
        <v>24</v>
      </c>
      <c r="M303" s="24">
        <f t="shared" si="102"/>
        <v>26</v>
      </c>
      <c r="N303" s="24">
        <f t="shared" si="103"/>
        <v>22</v>
      </c>
      <c r="O303" s="24">
        <f t="shared" si="104"/>
        <v>21</v>
      </c>
      <c r="P303" s="24">
        <f t="shared" si="105"/>
        <v>12</v>
      </c>
      <c r="Q303" s="122">
        <f t="shared" si="108"/>
        <v>0.06</v>
      </c>
      <c r="R303" s="122">
        <f t="shared" si="109"/>
        <v>5.2499999999999998E-2</v>
      </c>
      <c r="S303" s="122">
        <f t="shared" si="110"/>
        <v>0.02</v>
      </c>
      <c r="T303" s="23" t="str">
        <f t="shared" si="116"/>
        <v>水</v>
      </c>
      <c r="U303" s="24">
        <f t="shared" si="106"/>
        <v>14</v>
      </c>
      <c r="V303" s="24">
        <f t="shared" ref="V303:AA312" si="120">ROUND(VLOOKUP($F303,professionGrow,MATCH(V$2,professionGrowPName,0),FALSE)*(1+VLOOKUP($G303,professionGrowP,MATCH(V$2,professionGrowPName,0),FALSE))*$H303*10*VLOOKUP($D303,eq_qulity,5,FALSE),0)</f>
        <v>12</v>
      </c>
      <c r="W303" s="24">
        <f t="shared" si="120"/>
        <v>12</v>
      </c>
      <c r="X303" s="24">
        <f t="shared" si="120"/>
        <v>14</v>
      </c>
      <c r="Y303" s="24">
        <f t="shared" si="120"/>
        <v>14</v>
      </c>
      <c r="Z303" s="24">
        <f t="shared" si="120"/>
        <v>8</v>
      </c>
      <c r="AA303" s="24">
        <f t="shared" si="120"/>
        <v>30</v>
      </c>
      <c r="AB303" s="123">
        <f t="shared" si="111"/>
        <v>0.17133333333333334</v>
      </c>
      <c r="AC303" s="22">
        <f t="shared" si="112"/>
        <v>361.30383333333333</v>
      </c>
    </row>
    <row r="304" spans="2:29" x14ac:dyDescent="0.15">
      <c r="B304" s="24">
        <v>302</v>
      </c>
      <c r="C304" s="24" t="str">
        <f t="shared" si="107"/>
        <v>武器302</v>
      </c>
      <c r="D304" s="24" t="str">
        <f t="shared" si="118"/>
        <v>a</v>
      </c>
      <c r="E304" s="99" t="s">
        <v>123</v>
      </c>
      <c r="F304" s="100" t="s">
        <v>1782</v>
      </c>
      <c r="G304" s="23" t="s">
        <v>1793</v>
      </c>
      <c r="H304" s="24">
        <f t="shared" si="114"/>
        <v>6</v>
      </c>
      <c r="I304" s="24">
        <f t="shared" si="98"/>
        <v>110</v>
      </c>
      <c r="J304" s="24">
        <f t="shared" si="99"/>
        <v>50</v>
      </c>
      <c r="K304" s="24">
        <f t="shared" si="100"/>
        <v>23</v>
      </c>
      <c r="L304" s="24">
        <f t="shared" si="101"/>
        <v>29</v>
      </c>
      <c r="M304" s="24">
        <f t="shared" si="102"/>
        <v>32</v>
      </c>
      <c r="N304" s="24">
        <f t="shared" si="103"/>
        <v>26</v>
      </c>
      <c r="O304" s="24">
        <f t="shared" si="104"/>
        <v>25</v>
      </c>
      <c r="P304" s="24">
        <f t="shared" si="105"/>
        <v>14</v>
      </c>
      <c r="Q304" s="122">
        <f t="shared" si="108"/>
        <v>7.0000000000000007E-2</v>
      </c>
      <c r="R304" s="122">
        <f t="shared" si="109"/>
        <v>6.25E-2</v>
      </c>
      <c r="S304" s="122">
        <f t="shared" si="110"/>
        <v>2.3333333333333334E-2</v>
      </c>
      <c r="T304" s="23" t="str">
        <f t="shared" si="116"/>
        <v>水</v>
      </c>
      <c r="U304" s="24">
        <f t="shared" si="106"/>
        <v>17</v>
      </c>
      <c r="V304" s="24">
        <f t="shared" si="120"/>
        <v>14</v>
      </c>
      <c r="W304" s="24">
        <f t="shared" si="120"/>
        <v>14</v>
      </c>
      <c r="X304" s="24">
        <f t="shared" si="120"/>
        <v>17</v>
      </c>
      <c r="Y304" s="24">
        <f t="shared" si="120"/>
        <v>17</v>
      </c>
      <c r="Z304" s="24">
        <f t="shared" si="120"/>
        <v>10</v>
      </c>
      <c r="AA304" s="24">
        <f t="shared" si="120"/>
        <v>36</v>
      </c>
      <c r="AB304" s="123">
        <f t="shared" si="111"/>
        <v>0.20600000000000002</v>
      </c>
      <c r="AC304" s="22">
        <f t="shared" si="112"/>
        <v>434.36183333333332</v>
      </c>
    </row>
    <row r="305" spans="2:29" x14ac:dyDescent="0.15">
      <c r="B305" s="24">
        <v>303</v>
      </c>
      <c r="C305" s="24" t="str">
        <f t="shared" si="107"/>
        <v>武器303</v>
      </c>
      <c r="D305" s="24" t="str">
        <f t="shared" si="118"/>
        <v>a</v>
      </c>
      <c r="E305" s="99" t="s">
        <v>123</v>
      </c>
      <c r="F305" s="100" t="s">
        <v>1782</v>
      </c>
      <c r="G305" s="23" t="s">
        <v>1793</v>
      </c>
      <c r="H305" s="24">
        <f t="shared" si="114"/>
        <v>7</v>
      </c>
      <c r="I305" s="24">
        <f t="shared" si="98"/>
        <v>129</v>
      </c>
      <c r="J305" s="24">
        <f t="shared" si="99"/>
        <v>58</v>
      </c>
      <c r="K305" s="24">
        <f t="shared" si="100"/>
        <v>27</v>
      </c>
      <c r="L305" s="24">
        <f t="shared" si="101"/>
        <v>34</v>
      </c>
      <c r="M305" s="24">
        <f t="shared" si="102"/>
        <v>37</v>
      </c>
      <c r="N305" s="24">
        <f t="shared" si="103"/>
        <v>30</v>
      </c>
      <c r="O305" s="24">
        <f t="shared" si="104"/>
        <v>29</v>
      </c>
      <c r="P305" s="24">
        <f t="shared" si="105"/>
        <v>17</v>
      </c>
      <c r="Q305" s="122">
        <f t="shared" si="108"/>
        <v>8.5000000000000006E-2</v>
      </c>
      <c r="R305" s="122">
        <f t="shared" si="109"/>
        <v>7.2499999999999995E-2</v>
      </c>
      <c r="S305" s="122">
        <f t="shared" si="110"/>
        <v>2.8333333333333335E-2</v>
      </c>
      <c r="T305" s="23" t="str">
        <f t="shared" si="116"/>
        <v>水</v>
      </c>
      <c r="U305" s="24">
        <f t="shared" si="106"/>
        <v>19</v>
      </c>
      <c r="V305" s="24">
        <f t="shared" si="120"/>
        <v>17</v>
      </c>
      <c r="W305" s="24">
        <f t="shared" si="120"/>
        <v>17</v>
      </c>
      <c r="X305" s="24">
        <f t="shared" si="120"/>
        <v>19</v>
      </c>
      <c r="Y305" s="24">
        <f t="shared" si="120"/>
        <v>19</v>
      </c>
      <c r="Z305" s="24">
        <f t="shared" si="120"/>
        <v>12</v>
      </c>
      <c r="AA305" s="24">
        <f t="shared" si="120"/>
        <v>42</v>
      </c>
      <c r="AB305" s="123">
        <f t="shared" si="111"/>
        <v>0.24066666666666667</v>
      </c>
      <c r="AC305" s="22">
        <f t="shared" si="112"/>
        <v>506.42649999999992</v>
      </c>
    </row>
    <row r="306" spans="2:29" x14ac:dyDescent="0.15">
      <c r="B306" s="24">
        <v>304</v>
      </c>
      <c r="C306" s="24" t="str">
        <f t="shared" si="107"/>
        <v>武器304</v>
      </c>
      <c r="D306" s="24" t="str">
        <f t="shared" si="118"/>
        <v>a</v>
      </c>
      <c r="E306" s="99" t="s">
        <v>123</v>
      </c>
      <c r="F306" s="100" t="s">
        <v>1782</v>
      </c>
      <c r="G306" s="23" t="s">
        <v>1793</v>
      </c>
      <c r="H306" s="24">
        <f t="shared" si="114"/>
        <v>8</v>
      </c>
      <c r="I306" s="24">
        <f t="shared" si="98"/>
        <v>147</v>
      </c>
      <c r="J306" s="24">
        <f t="shared" si="99"/>
        <v>66</v>
      </c>
      <c r="K306" s="24">
        <f t="shared" si="100"/>
        <v>31</v>
      </c>
      <c r="L306" s="24">
        <f t="shared" si="101"/>
        <v>38</v>
      </c>
      <c r="M306" s="24">
        <f t="shared" si="102"/>
        <v>42</v>
      </c>
      <c r="N306" s="24">
        <f t="shared" si="103"/>
        <v>35</v>
      </c>
      <c r="O306" s="24">
        <f t="shared" si="104"/>
        <v>33</v>
      </c>
      <c r="P306" s="24">
        <f t="shared" si="105"/>
        <v>19</v>
      </c>
      <c r="Q306" s="122">
        <f t="shared" si="108"/>
        <v>9.5000000000000001E-2</v>
      </c>
      <c r="R306" s="122">
        <f t="shared" si="109"/>
        <v>8.2500000000000004E-2</v>
      </c>
      <c r="S306" s="122">
        <f t="shared" si="110"/>
        <v>3.1666666666666662E-2</v>
      </c>
      <c r="T306" s="23" t="str">
        <f t="shared" si="116"/>
        <v>水</v>
      </c>
      <c r="U306" s="24">
        <f t="shared" si="106"/>
        <v>22</v>
      </c>
      <c r="V306" s="24">
        <f t="shared" si="120"/>
        <v>19</v>
      </c>
      <c r="W306" s="24">
        <f t="shared" si="120"/>
        <v>19</v>
      </c>
      <c r="X306" s="24">
        <f t="shared" si="120"/>
        <v>22</v>
      </c>
      <c r="Y306" s="24">
        <f t="shared" si="120"/>
        <v>22</v>
      </c>
      <c r="Z306" s="24">
        <f t="shared" si="120"/>
        <v>13</v>
      </c>
      <c r="AA306" s="24">
        <f t="shared" si="120"/>
        <v>48</v>
      </c>
      <c r="AB306" s="123">
        <f t="shared" si="111"/>
        <v>0.27399999999999997</v>
      </c>
      <c r="AC306" s="22">
        <f t="shared" si="112"/>
        <v>576.48316666666676</v>
      </c>
    </row>
    <row r="307" spans="2:29" x14ac:dyDescent="0.15">
      <c r="B307" s="24">
        <v>305</v>
      </c>
      <c r="C307" s="24" t="str">
        <f t="shared" si="107"/>
        <v>武器305</v>
      </c>
      <c r="D307" s="24" t="str">
        <f t="shared" si="118"/>
        <v>b</v>
      </c>
      <c r="E307" s="99" t="s">
        <v>123</v>
      </c>
      <c r="F307" s="100" t="s">
        <v>1782</v>
      </c>
      <c r="G307" s="23" t="s">
        <v>1793</v>
      </c>
      <c r="H307" s="24">
        <f t="shared" si="114"/>
        <v>1</v>
      </c>
      <c r="I307" s="24">
        <f t="shared" si="98"/>
        <v>20</v>
      </c>
      <c r="J307" s="24">
        <f t="shared" si="99"/>
        <v>3</v>
      </c>
      <c r="K307" s="24">
        <f t="shared" si="100"/>
        <v>2</v>
      </c>
      <c r="L307" s="24">
        <f t="shared" si="101"/>
        <v>2</v>
      </c>
      <c r="M307" s="24">
        <f t="shared" si="102"/>
        <v>2</v>
      </c>
      <c r="N307" s="24">
        <f t="shared" si="103"/>
        <v>2</v>
      </c>
      <c r="O307" s="24">
        <f t="shared" si="104"/>
        <v>2</v>
      </c>
      <c r="P307" s="24">
        <f t="shared" si="105"/>
        <v>1</v>
      </c>
      <c r="Q307" s="122">
        <f t="shared" si="108"/>
        <v>5.0000000000000001E-3</v>
      </c>
      <c r="R307" s="122">
        <f t="shared" si="109"/>
        <v>5.0000000000000001E-3</v>
      </c>
      <c r="S307" s="122">
        <f t="shared" si="110"/>
        <v>1.6666666666666666E-3</v>
      </c>
      <c r="T307" s="23" t="str">
        <f t="shared" si="116"/>
        <v>水</v>
      </c>
      <c r="U307" s="24">
        <f t="shared" si="106"/>
        <v>1</v>
      </c>
      <c r="V307" s="24">
        <f t="shared" si="120"/>
        <v>1</v>
      </c>
      <c r="W307" s="24">
        <f t="shared" si="120"/>
        <v>1</v>
      </c>
      <c r="X307" s="24">
        <f t="shared" si="120"/>
        <v>1</v>
      </c>
      <c r="Y307" s="24">
        <f t="shared" si="120"/>
        <v>1</v>
      </c>
      <c r="Z307" s="24">
        <f t="shared" si="120"/>
        <v>1</v>
      </c>
      <c r="AA307" s="24">
        <f t="shared" si="120"/>
        <v>3</v>
      </c>
      <c r="AB307" s="123">
        <f t="shared" si="111"/>
        <v>0.08</v>
      </c>
      <c r="AC307" s="22">
        <f t="shared" si="112"/>
        <v>43.091666666666669</v>
      </c>
    </row>
    <row r="308" spans="2:29" x14ac:dyDescent="0.15">
      <c r="B308" s="24">
        <v>306</v>
      </c>
      <c r="C308" s="24" t="str">
        <f t="shared" si="107"/>
        <v>武器306</v>
      </c>
      <c r="D308" s="24" t="str">
        <f t="shared" si="118"/>
        <v>b</v>
      </c>
      <c r="E308" s="99" t="s">
        <v>123</v>
      </c>
      <c r="F308" s="100" t="s">
        <v>1782</v>
      </c>
      <c r="G308" s="23" t="s">
        <v>1793</v>
      </c>
      <c r="H308" s="24">
        <f t="shared" si="114"/>
        <v>2</v>
      </c>
      <c r="I308" s="24">
        <f t="shared" si="98"/>
        <v>40</v>
      </c>
      <c r="J308" s="24">
        <f t="shared" si="99"/>
        <v>7</v>
      </c>
      <c r="K308" s="24">
        <f t="shared" si="100"/>
        <v>3</v>
      </c>
      <c r="L308" s="24">
        <f t="shared" si="101"/>
        <v>4</v>
      </c>
      <c r="M308" s="24">
        <f t="shared" si="102"/>
        <v>4</v>
      </c>
      <c r="N308" s="24">
        <f t="shared" si="103"/>
        <v>4</v>
      </c>
      <c r="O308" s="24">
        <f t="shared" si="104"/>
        <v>3</v>
      </c>
      <c r="P308" s="24">
        <f t="shared" si="105"/>
        <v>2</v>
      </c>
      <c r="Q308" s="122">
        <f t="shared" si="108"/>
        <v>0.01</v>
      </c>
      <c r="R308" s="122">
        <f t="shared" si="109"/>
        <v>7.4999999999999997E-3</v>
      </c>
      <c r="S308" s="122">
        <f t="shared" si="110"/>
        <v>3.3333333333333331E-3</v>
      </c>
      <c r="T308" s="23" t="str">
        <f t="shared" si="116"/>
        <v>水</v>
      </c>
      <c r="U308" s="24">
        <f t="shared" si="106"/>
        <v>2</v>
      </c>
      <c r="V308" s="24">
        <f t="shared" si="120"/>
        <v>2</v>
      </c>
      <c r="W308" s="24">
        <f t="shared" si="120"/>
        <v>2</v>
      </c>
      <c r="X308" s="24">
        <f t="shared" si="120"/>
        <v>2</v>
      </c>
      <c r="Y308" s="24">
        <f t="shared" si="120"/>
        <v>2</v>
      </c>
      <c r="Z308" s="24">
        <f t="shared" si="120"/>
        <v>1</v>
      </c>
      <c r="AA308" s="24">
        <f t="shared" si="120"/>
        <v>5</v>
      </c>
      <c r="AB308" s="123">
        <f t="shared" si="111"/>
        <v>0.08</v>
      </c>
      <c r="AC308" s="22">
        <f t="shared" si="112"/>
        <v>83.100833333333327</v>
      </c>
    </row>
    <row r="309" spans="2:29" x14ac:dyDescent="0.15">
      <c r="B309" s="24">
        <v>307</v>
      </c>
      <c r="C309" s="24" t="str">
        <f t="shared" si="107"/>
        <v>武器307</v>
      </c>
      <c r="D309" s="24" t="str">
        <f t="shared" si="118"/>
        <v>b</v>
      </c>
      <c r="E309" s="99" t="s">
        <v>123</v>
      </c>
      <c r="F309" s="100" t="s">
        <v>1782</v>
      </c>
      <c r="G309" s="23" t="s">
        <v>1793</v>
      </c>
      <c r="H309" s="24">
        <f t="shared" si="114"/>
        <v>3</v>
      </c>
      <c r="I309" s="24">
        <f t="shared" si="98"/>
        <v>60</v>
      </c>
      <c r="J309" s="24">
        <f t="shared" si="99"/>
        <v>10</v>
      </c>
      <c r="K309" s="24">
        <f t="shared" si="100"/>
        <v>5</v>
      </c>
      <c r="L309" s="24">
        <f t="shared" si="101"/>
        <v>6</v>
      </c>
      <c r="M309" s="24">
        <f t="shared" si="102"/>
        <v>7</v>
      </c>
      <c r="N309" s="24">
        <f t="shared" si="103"/>
        <v>5</v>
      </c>
      <c r="O309" s="24">
        <f t="shared" si="104"/>
        <v>5</v>
      </c>
      <c r="P309" s="24">
        <f t="shared" si="105"/>
        <v>3</v>
      </c>
      <c r="Q309" s="122">
        <f t="shared" si="108"/>
        <v>1.4999999999999999E-2</v>
      </c>
      <c r="R309" s="122">
        <f t="shared" si="109"/>
        <v>1.2500000000000001E-2</v>
      </c>
      <c r="S309" s="122">
        <f t="shared" si="110"/>
        <v>5.0000000000000001E-3</v>
      </c>
      <c r="T309" s="23" t="str">
        <f t="shared" si="116"/>
        <v>水</v>
      </c>
      <c r="U309" s="24">
        <f t="shared" si="106"/>
        <v>3</v>
      </c>
      <c r="V309" s="24">
        <f t="shared" si="120"/>
        <v>3</v>
      </c>
      <c r="W309" s="24">
        <f t="shared" si="120"/>
        <v>3</v>
      </c>
      <c r="X309" s="24">
        <f t="shared" si="120"/>
        <v>3</v>
      </c>
      <c r="Y309" s="24">
        <f t="shared" si="120"/>
        <v>3</v>
      </c>
      <c r="Z309" s="24">
        <f t="shared" si="120"/>
        <v>2</v>
      </c>
      <c r="AA309" s="24">
        <f t="shared" si="120"/>
        <v>8</v>
      </c>
      <c r="AB309" s="123">
        <f t="shared" si="111"/>
        <v>0.08</v>
      </c>
      <c r="AC309" s="22">
        <f t="shared" si="112"/>
        <v>126.1125</v>
      </c>
    </row>
    <row r="310" spans="2:29" x14ac:dyDescent="0.15">
      <c r="B310" s="24">
        <v>308</v>
      </c>
      <c r="C310" s="24" t="str">
        <f t="shared" si="107"/>
        <v>武器308</v>
      </c>
      <c r="D310" s="24" t="str">
        <f t="shared" si="118"/>
        <v>b</v>
      </c>
      <c r="E310" s="99" t="s">
        <v>123</v>
      </c>
      <c r="F310" s="100" t="s">
        <v>1782</v>
      </c>
      <c r="G310" s="23" t="s">
        <v>1793</v>
      </c>
      <c r="H310" s="24">
        <f t="shared" si="114"/>
        <v>4</v>
      </c>
      <c r="I310" s="24">
        <f t="shared" si="98"/>
        <v>80</v>
      </c>
      <c r="J310" s="24">
        <f t="shared" si="99"/>
        <v>14</v>
      </c>
      <c r="K310" s="24">
        <f t="shared" si="100"/>
        <v>6</v>
      </c>
      <c r="L310" s="24">
        <f t="shared" si="101"/>
        <v>8</v>
      </c>
      <c r="M310" s="24">
        <f t="shared" si="102"/>
        <v>9</v>
      </c>
      <c r="N310" s="24">
        <f t="shared" si="103"/>
        <v>7</v>
      </c>
      <c r="O310" s="24">
        <f t="shared" si="104"/>
        <v>7</v>
      </c>
      <c r="P310" s="24">
        <f t="shared" si="105"/>
        <v>4</v>
      </c>
      <c r="Q310" s="122">
        <f t="shared" si="108"/>
        <v>0.02</v>
      </c>
      <c r="R310" s="122">
        <f t="shared" si="109"/>
        <v>1.7500000000000002E-2</v>
      </c>
      <c r="S310" s="122">
        <f t="shared" si="110"/>
        <v>6.6666666666666662E-3</v>
      </c>
      <c r="T310" s="23" t="str">
        <f t="shared" si="116"/>
        <v>水</v>
      </c>
      <c r="U310" s="24">
        <f t="shared" si="106"/>
        <v>5</v>
      </c>
      <c r="V310" s="24">
        <f t="shared" si="120"/>
        <v>4</v>
      </c>
      <c r="W310" s="24">
        <f t="shared" si="120"/>
        <v>4</v>
      </c>
      <c r="X310" s="24">
        <f t="shared" si="120"/>
        <v>5</v>
      </c>
      <c r="Y310" s="24">
        <f t="shared" si="120"/>
        <v>5</v>
      </c>
      <c r="Z310" s="24">
        <f t="shared" si="120"/>
        <v>3</v>
      </c>
      <c r="AA310" s="24">
        <f t="shared" si="120"/>
        <v>10</v>
      </c>
      <c r="AB310" s="123">
        <f t="shared" si="111"/>
        <v>0.09</v>
      </c>
      <c r="AC310" s="22">
        <f t="shared" si="112"/>
        <v>171.13416666666669</v>
      </c>
    </row>
    <row r="311" spans="2:29" x14ac:dyDescent="0.15">
      <c r="B311" s="24">
        <v>309</v>
      </c>
      <c r="C311" s="24" t="str">
        <f t="shared" si="107"/>
        <v>武器309</v>
      </c>
      <c r="D311" s="24" t="str">
        <f t="shared" si="118"/>
        <v>b</v>
      </c>
      <c r="E311" s="99" t="s">
        <v>123</v>
      </c>
      <c r="F311" s="100" t="s">
        <v>1782</v>
      </c>
      <c r="G311" s="23" t="s">
        <v>1793</v>
      </c>
      <c r="H311" s="24">
        <f t="shared" si="114"/>
        <v>5</v>
      </c>
      <c r="I311" s="24">
        <f t="shared" si="98"/>
        <v>100</v>
      </c>
      <c r="J311" s="24">
        <f t="shared" si="99"/>
        <v>17</v>
      </c>
      <c r="K311" s="24">
        <f t="shared" si="100"/>
        <v>8</v>
      </c>
      <c r="L311" s="24">
        <f t="shared" si="101"/>
        <v>10</v>
      </c>
      <c r="M311" s="24">
        <f t="shared" si="102"/>
        <v>11</v>
      </c>
      <c r="N311" s="24">
        <f t="shared" si="103"/>
        <v>9</v>
      </c>
      <c r="O311" s="24">
        <f t="shared" si="104"/>
        <v>9</v>
      </c>
      <c r="P311" s="24">
        <f t="shared" si="105"/>
        <v>5</v>
      </c>
      <c r="Q311" s="122">
        <f t="shared" si="108"/>
        <v>2.5000000000000001E-2</v>
      </c>
      <c r="R311" s="122">
        <f t="shared" si="109"/>
        <v>2.2499999999999999E-2</v>
      </c>
      <c r="S311" s="122">
        <f t="shared" si="110"/>
        <v>8.3333333333333332E-3</v>
      </c>
      <c r="T311" s="23" t="str">
        <f t="shared" si="116"/>
        <v>水</v>
      </c>
      <c r="U311" s="24">
        <f t="shared" si="106"/>
        <v>6</v>
      </c>
      <c r="V311" s="24">
        <f t="shared" si="120"/>
        <v>5</v>
      </c>
      <c r="W311" s="24">
        <f t="shared" si="120"/>
        <v>5</v>
      </c>
      <c r="X311" s="24">
        <f t="shared" si="120"/>
        <v>6</v>
      </c>
      <c r="Y311" s="24">
        <f t="shared" si="120"/>
        <v>6</v>
      </c>
      <c r="Z311" s="24">
        <f t="shared" si="120"/>
        <v>4</v>
      </c>
      <c r="AA311" s="24">
        <f t="shared" si="120"/>
        <v>13</v>
      </c>
      <c r="AB311" s="123">
        <f t="shared" si="111"/>
        <v>0.11266666666666668</v>
      </c>
      <c r="AC311" s="22">
        <f t="shared" si="112"/>
        <v>214.16849999999999</v>
      </c>
    </row>
    <row r="312" spans="2:29" x14ac:dyDescent="0.15">
      <c r="B312" s="24">
        <v>310</v>
      </c>
      <c r="C312" s="24" t="str">
        <f t="shared" si="107"/>
        <v>武器310</v>
      </c>
      <c r="D312" s="24" t="str">
        <f t="shared" si="118"/>
        <v>b</v>
      </c>
      <c r="E312" s="99" t="s">
        <v>123</v>
      </c>
      <c r="F312" s="100" t="s">
        <v>1782</v>
      </c>
      <c r="G312" s="23" t="s">
        <v>1793</v>
      </c>
      <c r="H312" s="24">
        <f t="shared" si="114"/>
        <v>6</v>
      </c>
      <c r="I312" s="24">
        <f t="shared" si="98"/>
        <v>120</v>
      </c>
      <c r="J312" s="24">
        <f t="shared" si="99"/>
        <v>21</v>
      </c>
      <c r="K312" s="24">
        <f t="shared" si="100"/>
        <v>10</v>
      </c>
      <c r="L312" s="24">
        <f t="shared" si="101"/>
        <v>12</v>
      </c>
      <c r="M312" s="24">
        <f t="shared" si="102"/>
        <v>13</v>
      </c>
      <c r="N312" s="24">
        <f t="shared" si="103"/>
        <v>11</v>
      </c>
      <c r="O312" s="24">
        <f t="shared" si="104"/>
        <v>10</v>
      </c>
      <c r="P312" s="24">
        <f t="shared" si="105"/>
        <v>6</v>
      </c>
      <c r="Q312" s="122">
        <f t="shared" si="108"/>
        <v>0.03</v>
      </c>
      <c r="R312" s="122">
        <f t="shared" si="109"/>
        <v>2.5000000000000001E-2</v>
      </c>
      <c r="S312" s="122">
        <f t="shared" si="110"/>
        <v>0.01</v>
      </c>
      <c r="T312" s="23" t="str">
        <f t="shared" si="116"/>
        <v>水</v>
      </c>
      <c r="U312" s="24">
        <f t="shared" si="106"/>
        <v>7</v>
      </c>
      <c r="V312" s="24">
        <f t="shared" si="120"/>
        <v>6</v>
      </c>
      <c r="W312" s="24">
        <f t="shared" si="120"/>
        <v>6</v>
      </c>
      <c r="X312" s="24">
        <f t="shared" si="120"/>
        <v>7</v>
      </c>
      <c r="Y312" s="24">
        <f t="shared" si="120"/>
        <v>7</v>
      </c>
      <c r="Z312" s="24">
        <f t="shared" si="120"/>
        <v>4</v>
      </c>
      <c r="AA312" s="24">
        <f t="shared" si="120"/>
        <v>15</v>
      </c>
      <c r="AB312" s="123">
        <f t="shared" si="111"/>
        <v>0.13533333333333333</v>
      </c>
      <c r="AC312" s="22">
        <f t="shared" si="112"/>
        <v>255.20033333333333</v>
      </c>
    </row>
    <row r="313" spans="2:29" x14ac:dyDescent="0.15">
      <c r="B313" s="24">
        <v>311</v>
      </c>
      <c r="C313" s="24" t="str">
        <f t="shared" si="107"/>
        <v>武器311</v>
      </c>
      <c r="D313" s="24" t="str">
        <f t="shared" si="118"/>
        <v>b</v>
      </c>
      <c r="E313" s="99" t="s">
        <v>123</v>
      </c>
      <c r="F313" s="100" t="s">
        <v>1782</v>
      </c>
      <c r="G313" s="23" t="s">
        <v>1793</v>
      </c>
      <c r="H313" s="24">
        <f t="shared" si="114"/>
        <v>7</v>
      </c>
      <c r="I313" s="24">
        <f t="shared" si="98"/>
        <v>140</v>
      </c>
      <c r="J313" s="24">
        <f t="shared" si="99"/>
        <v>24</v>
      </c>
      <c r="K313" s="24">
        <f t="shared" si="100"/>
        <v>11</v>
      </c>
      <c r="L313" s="24">
        <f t="shared" si="101"/>
        <v>14</v>
      </c>
      <c r="M313" s="24">
        <f t="shared" si="102"/>
        <v>15</v>
      </c>
      <c r="N313" s="24">
        <f t="shared" si="103"/>
        <v>13</v>
      </c>
      <c r="O313" s="24">
        <f t="shared" si="104"/>
        <v>12</v>
      </c>
      <c r="P313" s="24">
        <f t="shared" si="105"/>
        <v>7</v>
      </c>
      <c r="Q313" s="122">
        <f t="shared" si="108"/>
        <v>3.5000000000000003E-2</v>
      </c>
      <c r="R313" s="122">
        <f t="shared" si="109"/>
        <v>0.03</v>
      </c>
      <c r="S313" s="122">
        <f t="shared" si="110"/>
        <v>1.1666666666666667E-2</v>
      </c>
      <c r="T313" s="23" t="str">
        <f t="shared" si="116"/>
        <v>水</v>
      </c>
      <c r="U313" s="24">
        <f t="shared" si="106"/>
        <v>8</v>
      </c>
      <c r="V313" s="24">
        <f t="shared" ref="V313:AA322" si="121">ROUND(VLOOKUP($F313,professionGrow,MATCH(V$2,professionGrowPName,0),FALSE)*(1+VLOOKUP($G313,professionGrowP,MATCH(V$2,professionGrowPName,0),FALSE))*$H313*10*VLOOKUP($D313,eq_qulity,5,FALSE),0)</f>
        <v>7</v>
      </c>
      <c r="W313" s="24">
        <f t="shared" si="121"/>
        <v>7</v>
      </c>
      <c r="X313" s="24">
        <f t="shared" si="121"/>
        <v>8</v>
      </c>
      <c r="Y313" s="24">
        <f t="shared" si="121"/>
        <v>8</v>
      </c>
      <c r="Z313" s="24">
        <f t="shared" si="121"/>
        <v>5</v>
      </c>
      <c r="AA313" s="24">
        <f t="shared" si="121"/>
        <v>18</v>
      </c>
      <c r="AB313" s="123">
        <f t="shared" si="111"/>
        <v>0.15733333333333333</v>
      </c>
      <c r="AC313" s="22">
        <f t="shared" si="112"/>
        <v>297.23399999999998</v>
      </c>
    </row>
    <row r="314" spans="2:29" x14ac:dyDescent="0.15">
      <c r="B314" s="24">
        <v>312</v>
      </c>
      <c r="C314" s="24" t="str">
        <f t="shared" si="107"/>
        <v>武器312</v>
      </c>
      <c r="D314" s="24" t="str">
        <f t="shared" si="118"/>
        <v>b</v>
      </c>
      <c r="E314" s="99" t="s">
        <v>123</v>
      </c>
      <c r="F314" s="100" t="s">
        <v>1782</v>
      </c>
      <c r="G314" s="23" t="s">
        <v>1793</v>
      </c>
      <c r="H314" s="24">
        <f t="shared" si="114"/>
        <v>8</v>
      </c>
      <c r="I314" s="24">
        <f t="shared" si="98"/>
        <v>160</v>
      </c>
      <c r="J314" s="24">
        <f t="shared" si="99"/>
        <v>28</v>
      </c>
      <c r="K314" s="24">
        <f t="shared" si="100"/>
        <v>13</v>
      </c>
      <c r="L314" s="24">
        <f t="shared" si="101"/>
        <v>16</v>
      </c>
      <c r="M314" s="24">
        <f t="shared" si="102"/>
        <v>18</v>
      </c>
      <c r="N314" s="24">
        <f t="shared" si="103"/>
        <v>14</v>
      </c>
      <c r="O314" s="24">
        <f t="shared" si="104"/>
        <v>14</v>
      </c>
      <c r="P314" s="24">
        <f t="shared" si="105"/>
        <v>8</v>
      </c>
      <c r="Q314" s="122">
        <f t="shared" si="108"/>
        <v>0.04</v>
      </c>
      <c r="R314" s="122">
        <f t="shared" si="109"/>
        <v>3.5000000000000003E-2</v>
      </c>
      <c r="S314" s="122">
        <f t="shared" si="110"/>
        <v>1.3333333333333332E-2</v>
      </c>
      <c r="T314" s="23" t="str">
        <f t="shared" si="116"/>
        <v>水</v>
      </c>
      <c r="U314" s="24">
        <f t="shared" si="106"/>
        <v>9</v>
      </c>
      <c r="V314" s="24">
        <f t="shared" si="121"/>
        <v>8</v>
      </c>
      <c r="W314" s="24">
        <f t="shared" si="121"/>
        <v>8</v>
      </c>
      <c r="X314" s="24">
        <f t="shared" si="121"/>
        <v>9</v>
      </c>
      <c r="Y314" s="24">
        <f t="shared" si="121"/>
        <v>9</v>
      </c>
      <c r="Z314" s="24">
        <f t="shared" si="121"/>
        <v>6</v>
      </c>
      <c r="AA314" s="24">
        <f t="shared" si="121"/>
        <v>20</v>
      </c>
      <c r="AB314" s="123">
        <f t="shared" si="111"/>
        <v>0.18066666666666667</v>
      </c>
      <c r="AC314" s="22">
        <f t="shared" si="112"/>
        <v>340.26900000000001</v>
      </c>
    </row>
    <row r="315" spans="2:29" x14ac:dyDescent="0.15">
      <c r="B315" s="24">
        <v>313</v>
      </c>
      <c r="C315" s="24" t="str">
        <f t="shared" si="107"/>
        <v>武器313</v>
      </c>
      <c r="D315" s="24" t="str">
        <f t="shared" si="118"/>
        <v>c</v>
      </c>
      <c r="E315" s="99" t="s">
        <v>123</v>
      </c>
      <c r="F315" s="100" t="s">
        <v>1782</v>
      </c>
      <c r="G315" s="23" t="s">
        <v>1793</v>
      </c>
      <c r="H315" s="24">
        <f t="shared" si="114"/>
        <v>1</v>
      </c>
      <c r="I315" s="24">
        <f t="shared" si="98"/>
        <v>23</v>
      </c>
      <c r="J315" s="24">
        <f t="shared" si="99"/>
        <v>0</v>
      </c>
      <c r="K315" s="24">
        <f t="shared" si="100"/>
        <v>0</v>
      </c>
      <c r="L315" s="24">
        <f t="shared" si="101"/>
        <v>0</v>
      </c>
      <c r="M315" s="24">
        <f t="shared" si="102"/>
        <v>0</v>
      </c>
      <c r="N315" s="24">
        <f t="shared" si="103"/>
        <v>0</v>
      </c>
      <c r="O315" s="24">
        <f t="shared" si="104"/>
        <v>0</v>
      </c>
      <c r="P315" s="24">
        <f t="shared" si="105"/>
        <v>0</v>
      </c>
      <c r="Q315" s="122">
        <f t="shared" si="108"/>
        <v>0</v>
      </c>
      <c r="R315" s="122">
        <f t="shared" si="109"/>
        <v>0</v>
      </c>
      <c r="S315" s="122">
        <f t="shared" si="110"/>
        <v>0</v>
      </c>
      <c r="T315" s="23" t="str">
        <f t="shared" si="116"/>
        <v>水</v>
      </c>
      <c r="U315" s="24">
        <f t="shared" si="106"/>
        <v>0</v>
      </c>
      <c r="V315" s="24">
        <f t="shared" si="121"/>
        <v>0</v>
      </c>
      <c r="W315" s="24">
        <f t="shared" si="121"/>
        <v>0</v>
      </c>
      <c r="X315" s="24">
        <f t="shared" si="121"/>
        <v>0</v>
      </c>
      <c r="Y315" s="24">
        <f t="shared" si="121"/>
        <v>0</v>
      </c>
      <c r="Z315" s="24">
        <f t="shared" si="121"/>
        <v>0</v>
      </c>
      <c r="AA315" s="24">
        <f t="shared" si="121"/>
        <v>0</v>
      </c>
      <c r="AB315" s="123">
        <f t="shared" si="111"/>
        <v>0</v>
      </c>
      <c r="AC315" s="22">
        <f t="shared" si="112"/>
        <v>23</v>
      </c>
    </row>
    <row r="316" spans="2:29" x14ac:dyDescent="0.15">
      <c r="B316" s="24">
        <v>314</v>
      </c>
      <c r="C316" s="24" t="str">
        <f t="shared" si="107"/>
        <v>武器314</v>
      </c>
      <c r="D316" s="24" t="str">
        <f t="shared" si="118"/>
        <v>c</v>
      </c>
      <c r="E316" s="99" t="s">
        <v>123</v>
      </c>
      <c r="F316" s="100" t="s">
        <v>1782</v>
      </c>
      <c r="G316" s="23" t="s">
        <v>1793</v>
      </c>
      <c r="H316" s="24">
        <f t="shared" si="114"/>
        <v>2</v>
      </c>
      <c r="I316" s="24">
        <f t="shared" si="98"/>
        <v>46</v>
      </c>
      <c r="J316" s="24">
        <f t="shared" si="99"/>
        <v>0</v>
      </c>
      <c r="K316" s="24">
        <f t="shared" si="100"/>
        <v>0</v>
      </c>
      <c r="L316" s="24">
        <f t="shared" si="101"/>
        <v>0</v>
      </c>
      <c r="M316" s="24">
        <f t="shared" si="102"/>
        <v>0</v>
      </c>
      <c r="N316" s="24">
        <f t="shared" si="103"/>
        <v>0</v>
      </c>
      <c r="O316" s="24">
        <f t="shared" si="104"/>
        <v>0</v>
      </c>
      <c r="P316" s="24">
        <f t="shared" si="105"/>
        <v>0</v>
      </c>
      <c r="Q316" s="122">
        <f t="shared" si="108"/>
        <v>0</v>
      </c>
      <c r="R316" s="122">
        <f t="shared" si="109"/>
        <v>0</v>
      </c>
      <c r="S316" s="122">
        <f t="shared" si="110"/>
        <v>0</v>
      </c>
      <c r="T316" s="23" t="str">
        <f t="shared" si="116"/>
        <v>水</v>
      </c>
      <c r="U316" s="24">
        <f t="shared" si="106"/>
        <v>0</v>
      </c>
      <c r="V316" s="24">
        <f t="shared" si="121"/>
        <v>0</v>
      </c>
      <c r="W316" s="24">
        <f t="shared" si="121"/>
        <v>0</v>
      </c>
      <c r="X316" s="24">
        <f t="shared" si="121"/>
        <v>0</v>
      </c>
      <c r="Y316" s="24">
        <f t="shared" si="121"/>
        <v>0</v>
      </c>
      <c r="Z316" s="24">
        <f t="shared" si="121"/>
        <v>0</v>
      </c>
      <c r="AA316" s="24">
        <f t="shared" si="121"/>
        <v>0</v>
      </c>
      <c r="AB316" s="123">
        <f t="shared" si="111"/>
        <v>0</v>
      </c>
      <c r="AC316" s="22">
        <f t="shared" si="112"/>
        <v>46</v>
      </c>
    </row>
    <row r="317" spans="2:29" x14ac:dyDescent="0.15">
      <c r="B317" s="24">
        <v>315</v>
      </c>
      <c r="C317" s="24" t="str">
        <f t="shared" si="107"/>
        <v>武器315</v>
      </c>
      <c r="D317" s="24" t="str">
        <f t="shared" si="118"/>
        <v>c</v>
      </c>
      <c r="E317" s="99" t="s">
        <v>123</v>
      </c>
      <c r="F317" s="100" t="s">
        <v>1782</v>
      </c>
      <c r="G317" s="23" t="s">
        <v>1793</v>
      </c>
      <c r="H317" s="24">
        <f t="shared" si="114"/>
        <v>3</v>
      </c>
      <c r="I317" s="24">
        <f t="shared" si="98"/>
        <v>68</v>
      </c>
      <c r="J317" s="24">
        <f t="shared" si="99"/>
        <v>0</v>
      </c>
      <c r="K317" s="24">
        <f t="shared" si="100"/>
        <v>0</v>
      </c>
      <c r="L317" s="24">
        <f t="shared" si="101"/>
        <v>0</v>
      </c>
      <c r="M317" s="24">
        <f t="shared" si="102"/>
        <v>0</v>
      </c>
      <c r="N317" s="24">
        <f t="shared" si="103"/>
        <v>0</v>
      </c>
      <c r="O317" s="24">
        <f t="shared" si="104"/>
        <v>0</v>
      </c>
      <c r="P317" s="24">
        <f t="shared" si="105"/>
        <v>0</v>
      </c>
      <c r="Q317" s="122">
        <f t="shared" si="108"/>
        <v>0</v>
      </c>
      <c r="R317" s="122">
        <f t="shared" si="109"/>
        <v>0</v>
      </c>
      <c r="S317" s="122">
        <f t="shared" si="110"/>
        <v>0</v>
      </c>
      <c r="T317" s="23" t="str">
        <f t="shared" si="116"/>
        <v>水</v>
      </c>
      <c r="U317" s="24">
        <f t="shared" si="106"/>
        <v>0</v>
      </c>
      <c r="V317" s="24">
        <f t="shared" si="121"/>
        <v>0</v>
      </c>
      <c r="W317" s="24">
        <f t="shared" si="121"/>
        <v>0</v>
      </c>
      <c r="X317" s="24">
        <f t="shared" si="121"/>
        <v>0</v>
      </c>
      <c r="Y317" s="24">
        <f t="shared" si="121"/>
        <v>0</v>
      </c>
      <c r="Z317" s="24">
        <f t="shared" si="121"/>
        <v>0</v>
      </c>
      <c r="AA317" s="24">
        <f t="shared" si="121"/>
        <v>0</v>
      </c>
      <c r="AB317" s="123">
        <f t="shared" si="111"/>
        <v>0</v>
      </c>
      <c r="AC317" s="22">
        <f t="shared" si="112"/>
        <v>68</v>
      </c>
    </row>
    <row r="318" spans="2:29" x14ac:dyDescent="0.15">
      <c r="B318" s="24">
        <v>316</v>
      </c>
      <c r="C318" s="24" t="str">
        <f t="shared" si="107"/>
        <v>武器316</v>
      </c>
      <c r="D318" s="24" t="str">
        <f t="shared" si="118"/>
        <v>c</v>
      </c>
      <c r="E318" s="99" t="s">
        <v>123</v>
      </c>
      <c r="F318" s="100" t="s">
        <v>1782</v>
      </c>
      <c r="G318" s="23" t="s">
        <v>1793</v>
      </c>
      <c r="H318" s="24">
        <f t="shared" si="114"/>
        <v>4</v>
      </c>
      <c r="I318" s="24">
        <f t="shared" si="98"/>
        <v>91</v>
      </c>
      <c r="J318" s="24">
        <f t="shared" si="99"/>
        <v>0</v>
      </c>
      <c r="K318" s="24">
        <f t="shared" si="100"/>
        <v>0</v>
      </c>
      <c r="L318" s="24">
        <f t="shared" si="101"/>
        <v>0</v>
      </c>
      <c r="M318" s="24">
        <f t="shared" si="102"/>
        <v>0</v>
      </c>
      <c r="N318" s="24">
        <f t="shared" si="103"/>
        <v>0</v>
      </c>
      <c r="O318" s="24">
        <f t="shared" si="104"/>
        <v>0</v>
      </c>
      <c r="P318" s="24">
        <f t="shared" si="105"/>
        <v>0</v>
      </c>
      <c r="Q318" s="122">
        <f t="shared" si="108"/>
        <v>0</v>
      </c>
      <c r="R318" s="122">
        <f t="shared" si="109"/>
        <v>0</v>
      </c>
      <c r="S318" s="122">
        <f t="shared" si="110"/>
        <v>0</v>
      </c>
      <c r="T318" s="23" t="str">
        <f t="shared" si="116"/>
        <v>水</v>
      </c>
      <c r="U318" s="24">
        <f t="shared" si="106"/>
        <v>0</v>
      </c>
      <c r="V318" s="24">
        <f t="shared" si="121"/>
        <v>0</v>
      </c>
      <c r="W318" s="24">
        <f t="shared" si="121"/>
        <v>0</v>
      </c>
      <c r="X318" s="24">
        <f t="shared" si="121"/>
        <v>0</v>
      </c>
      <c r="Y318" s="24">
        <f t="shared" si="121"/>
        <v>0</v>
      </c>
      <c r="Z318" s="24">
        <f t="shared" si="121"/>
        <v>0</v>
      </c>
      <c r="AA318" s="24">
        <f t="shared" si="121"/>
        <v>0</v>
      </c>
      <c r="AB318" s="123">
        <f t="shared" si="111"/>
        <v>0</v>
      </c>
      <c r="AC318" s="22">
        <f t="shared" si="112"/>
        <v>91</v>
      </c>
    </row>
    <row r="319" spans="2:29" x14ac:dyDescent="0.15">
      <c r="B319" s="24">
        <v>317</v>
      </c>
      <c r="C319" s="24" t="str">
        <f t="shared" si="107"/>
        <v>武器317</v>
      </c>
      <c r="D319" s="24" t="str">
        <f t="shared" si="118"/>
        <v>c</v>
      </c>
      <c r="E319" s="99" t="s">
        <v>123</v>
      </c>
      <c r="F319" s="100" t="s">
        <v>1782</v>
      </c>
      <c r="G319" s="23" t="s">
        <v>1793</v>
      </c>
      <c r="H319" s="24">
        <f t="shared" si="114"/>
        <v>5</v>
      </c>
      <c r="I319" s="24">
        <f t="shared" si="98"/>
        <v>114</v>
      </c>
      <c r="J319" s="24">
        <f t="shared" si="99"/>
        <v>0</v>
      </c>
      <c r="K319" s="24">
        <f t="shared" si="100"/>
        <v>0</v>
      </c>
      <c r="L319" s="24">
        <f t="shared" si="101"/>
        <v>0</v>
      </c>
      <c r="M319" s="24">
        <f t="shared" si="102"/>
        <v>0</v>
      </c>
      <c r="N319" s="24">
        <f t="shared" si="103"/>
        <v>0</v>
      </c>
      <c r="O319" s="24">
        <f t="shared" si="104"/>
        <v>0</v>
      </c>
      <c r="P319" s="24">
        <f t="shared" si="105"/>
        <v>0</v>
      </c>
      <c r="Q319" s="122">
        <f t="shared" si="108"/>
        <v>0</v>
      </c>
      <c r="R319" s="122">
        <f t="shared" si="109"/>
        <v>0</v>
      </c>
      <c r="S319" s="122">
        <f t="shared" si="110"/>
        <v>0</v>
      </c>
      <c r="T319" s="23" t="str">
        <f t="shared" si="116"/>
        <v>水</v>
      </c>
      <c r="U319" s="24">
        <f t="shared" si="106"/>
        <v>0</v>
      </c>
      <c r="V319" s="24">
        <f t="shared" si="121"/>
        <v>0</v>
      </c>
      <c r="W319" s="24">
        <f t="shared" si="121"/>
        <v>0</v>
      </c>
      <c r="X319" s="24">
        <f t="shared" si="121"/>
        <v>0</v>
      </c>
      <c r="Y319" s="24">
        <f t="shared" si="121"/>
        <v>0</v>
      </c>
      <c r="Z319" s="24">
        <f t="shared" si="121"/>
        <v>0</v>
      </c>
      <c r="AA319" s="24">
        <f t="shared" si="121"/>
        <v>0</v>
      </c>
      <c r="AB319" s="123">
        <f t="shared" si="111"/>
        <v>0</v>
      </c>
      <c r="AC319" s="22">
        <f t="shared" si="112"/>
        <v>114</v>
      </c>
    </row>
    <row r="320" spans="2:29" x14ac:dyDescent="0.15">
      <c r="B320" s="24">
        <v>318</v>
      </c>
      <c r="C320" s="24" t="str">
        <f t="shared" si="107"/>
        <v>武器318</v>
      </c>
      <c r="D320" s="24" t="str">
        <f t="shared" si="118"/>
        <v>c</v>
      </c>
      <c r="E320" s="99" t="s">
        <v>123</v>
      </c>
      <c r="F320" s="100" t="s">
        <v>1782</v>
      </c>
      <c r="G320" s="23" t="s">
        <v>1793</v>
      </c>
      <c r="H320" s="24">
        <f t="shared" si="114"/>
        <v>6</v>
      </c>
      <c r="I320" s="24">
        <f t="shared" si="98"/>
        <v>137</v>
      </c>
      <c r="J320" s="24">
        <f t="shared" si="99"/>
        <v>0</v>
      </c>
      <c r="K320" s="24">
        <f t="shared" si="100"/>
        <v>0</v>
      </c>
      <c r="L320" s="24">
        <f t="shared" si="101"/>
        <v>0</v>
      </c>
      <c r="M320" s="24">
        <f t="shared" si="102"/>
        <v>0</v>
      </c>
      <c r="N320" s="24">
        <f t="shared" si="103"/>
        <v>0</v>
      </c>
      <c r="O320" s="24">
        <f t="shared" si="104"/>
        <v>0</v>
      </c>
      <c r="P320" s="24">
        <f t="shared" si="105"/>
        <v>0</v>
      </c>
      <c r="Q320" s="122">
        <f t="shared" si="108"/>
        <v>0</v>
      </c>
      <c r="R320" s="122">
        <f t="shared" si="109"/>
        <v>0</v>
      </c>
      <c r="S320" s="122">
        <f t="shared" si="110"/>
        <v>0</v>
      </c>
      <c r="T320" s="23" t="str">
        <f t="shared" si="116"/>
        <v>水</v>
      </c>
      <c r="U320" s="24">
        <f t="shared" si="106"/>
        <v>0</v>
      </c>
      <c r="V320" s="24">
        <f t="shared" si="121"/>
        <v>0</v>
      </c>
      <c r="W320" s="24">
        <f t="shared" si="121"/>
        <v>0</v>
      </c>
      <c r="X320" s="24">
        <f t="shared" si="121"/>
        <v>0</v>
      </c>
      <c r="Y320" s="24">
        <f t="shared" si="121"/>
        <v>0</v>
      </c>
      <c r="Z320" s="24">
        <f t="shared" si="121"/>
        <v>0</v>
      </c>
      <c r="AA320" s="24">
        <f t="shared" si="121"/>
        <v>0</v>
      </c>
      <c r="AB320" s="123">
        <f t="shared" si="111"/>
        <v>0</v>
      </c>
      <c r="AC320" s="22">
        <f t="shared" si="112"/>
        <v>137</v>
      </c>
    </row>
    <row r="321" spans="2:29" x14ac:dyDescent="0.15">
      <c r="B321" s="24">
        <v>319</v>
      </c>
      <c r="C321" s="24" t="str">
        <f t="shared" si="107"/>
        <v>武器319</v>
      </c>
      <c r="D321" s="24" t="str">
        <f t="shared" si="118"/>
        <v>c</v>
      </c>
      <c r="E321" s="99" t="s">
        <v>123</v>
      </c>
      <c r="F321" s="100" t="s">
        <v>1782</v>
      </c>
      <c r="G321" s="23" t="s">
        <v>1793</v>
      </c>
      <c r="H321" s="24">
        <f t="shared" si="114"/>
        <v>7</v>
      </c>
      <c r="I321" s="24">
        <f t="shared" si="98"/>
        <v>160</v>
      </c>
      <c r="J321" s="24">
        <f t="shared" si="99"/>
        <v>0</v>
      </c>
      <c r="K321" s="24">
        <f t="shared" si="100"/>
        <v>0</v>
      </c>
      <c r="L321" s="24">
        <f t="shared" si="101"/>
        <v>0</v>
      </c>
      <c r="M321" s="24">
        <f t="shared" si="102"/>
        <v>0</v>
      </c>
      <c r="N321" s="24">
        <f t="shared" si="103"/>
        <v>0</v>
      </c>
      <c r="O321" s="24">
        <f t="shared" si="104"/>
        <v>0</v>
      </c>
      <c r="P321" s="24">
        <f t="shared" si="105"/>
        <v>0</v>
      </c>
      <c r="Q321" s="122">
        <f t="shared" si="108"/>
        <v>0</v>
      </c>
      <c r="R321" s="122">
        <f t="shared" si="109"/>
        <v>0</v>
      </c>
      <c r="S321" s="122">
        <f t="shared" si="110"/>
        <v>0</v>
      </c>
      <c r="T321" s="23" t="str">
        <f t="shared" si="116"/>
        <v>水</v>
      </c>
      <c r="U321" s="24">
        <f t="shared" si="106"/>
        <v>0</v>
      </c>
      <c r="V321" s="24">
        <f t="shared" si="121"/>
        <v>0</v>
      </c>
      <c r="W321" s="24">
        <f t="shared" si="121"/>
        <v>0</v>
      </c>
      <c r="X321" s="24">
        <f t="shared" si="121"/>
        <v>0</v>
      </c>
      <c r="Y321" s="24">
        <f t="shared" si="121"/>
        <v>0</v>
      </c>
      <c r="Z321" s="24">
        <f t="shared" si="121"/>
        <v>0</v>
      </c>
      <c r="AA321" s="24">
        <f t="shared" si="121"/>
        <v>0</v>
      </c>
      <c r="AB321" s="123">
        <f t="shared" si="111"/>
        <v>0</v>
      </c>
      <c r="AC321" s="22">
        <f t="shared" si="112"/>
        <v>160</v>
      </c>
    </row>
    <row r="322" spans="2:29" x14ac:dyDescent="0.15">
      <c r="B322" s="24">
        <v>320</v>
      </c>
      <c r="C322" s="24" t="str">
        <f t="shared" si="107"/>
        <v>武器320</v>
      </c>
      <c r="D322" s="24" t="str">
        <f t="shared" si="118"/>
        <v>c</v>
      </c>
      <c r="E322" s="99" t="s">
        <v>123</v>
      </c>
      <c r="F322" s="100" t="s">
        <v>1782</v>
      </c>
      <c r="G322" s="23" t="s">
        <v>1793</v>
      </c>
      <c r="H322" s="24">
        <f t="shared" si="114"/>
        <v>8</v>
      </c>
      <c r="I322" s="24">
        <f t="shared" si="98"/>
        <v>182</v>
      </c>
      <c r="J322" s="24">
        <f t="shared" si="99"/>
        <v>0</v>
      </c>
      <c r="K322" s="24">
        <f t="shared" si="100"/>
        <v>0</v>
      </c>
      <c r="L322" s="24">
        <f t="shared" si="101"/>
        <v>0</v>
      </c>
      <c r="M322" s="24">
        <f t="shared" si="102"/>
        <v>0</v>
      </c>
      <c r="N322" s="24">
        <f t="shared" si="103"/>
        <v>0</v>
      </c>
      <c r="O322" s="24">
        <f t="shared" si="104"/>
        <v>0</v>
      </c>
      <c r="P322" s="24">
        <f t="shared" si="105"/>
        <v>0</v>
      </c>
      <c r="Q322" s="122">
        <f t="shared" si="108"/>
        <v>0</v>
      </c>
      <c r="R322" s="122">
        <f t="shared" si="109"/>
        <v>0</v>
      </c>
      <c r="S322" s="122">
        <f t="shared" si="110"/>
        <v>0</v>
      </c>
      <c r="T322" s="23" t="str">
        <f t="shared" si="116"/>
        <v>水</v>
      </c>
      <c r="U322" s="24">
        <f t="shared" si="106"/>
        <v>0</v>
      </c>
      <c r="V322" s="24">
        <f t="shared" si="121"/>
        <v>0</v>
      </c>
      <c r="W322" s="24">
        <f t="shared" si="121"/>
        <v>0</v>
      </c>
      <c r="X322" s="24">
        <f t="shared" si="121"/>
        <v>0</v>
      </c>
      <c r="Y322" s="24">
        <f t="shared" si="121"/>
        <v>0</v>
      </c>
      <c r="Z322" s="24">
        <f t="shared" si="121"/>
        <v>0</v>
      </c>
      <c r="AA322" s="24">
        <f t="shared" si="121"/>
        <v>0</v>
      </c>
      <c r="AB322" s="123">
        <f t="shared" si="111"/>
        <v>0</v>
      </c>
      <c r="AC322" s="22">
        <f t="shared" si="112"/>
        <v>182</v>
      </c>
    </row>
    <row r="323" spans="2:29" x14ac:dyDescent="0.15">
      <c r="B323" s="24">
        <v>321</v>
      </c>
      <c r="C323" s="24" t="str">
        <f t="shared" si="107"/>
        <v>武器321</v>
      </c>
      <c r="D323" s="24" t="str">
        <f t="shared" si="118"/>
        <v>s</v>
      </c>
      <c r="E323" s="99" t="s">
        <v>123</v>
      </c>
      <c r="F323" s="100" t="s">
        <v>16</v>
      </c>
      <c r="G323" s="23" t="s">
        <v>1794</v>
      </c>
      <c r="H323" s="24">
        <f t="shared" si="114"/>
        <v>1</v>
      </c>
      <c r="I323" s="24">
        <f t="shared" ref="I323:I386" si="122">ROUND(VLOOKUP(F323,professionGrow,4,FALSE)*(1+VLOOKUP(G323,professionGrowP,4,FALSE))*H323*10*VLOOKUP(D323,eq_qulity,4,FALSE)*(1+VLOOKUP($G323,equ_change,4,FALSE)),0)</f>
        <v>32</v>
      </c>
      <c r="J323" s="24">
        <f t="shared" ref="J323:J386" si="123">ROUND(VLOOKUP($F323,professionGrow,血量,FALSE)*(1+VLOOKUP($G323,professionGrowP,血量,FALSE))*$H323*10*VLOOKUP($D323,eq_qulity,5,FALSE)*(1+VLOOKUP($G323,equ_change,血量,FALSE)),0)</f>
        <v>14</v>
      </c>
      <c r="K323" s="24">
        <f t="shared" ref="K323:K386" si="124">ROUND(VLOOKUP($F323,professionGrow,魔法值,FALSE)*(1+VLOOKUP($G323,professionGrowP,魔法值,FALSE))*$H323*10*VLOOKUP($D323,eq_qulity,5,FALSE)*(1+VLOOKUP($G323,equ_change,魔法值,FALSE)),0)</f>
        <v>5</v>
      </c>
      <c r="L323" s="24">
        <f t="shared" ref="L323:L386" si="125">ROUND(VLOOKUP($F323,professionGrow,力量,FALSE)*(1+VLOOKUP($G323,professionGrowP,力量,FALSE))*$H323*10*VLOOKUP($D323,eq_qulity,5,FALSE)*(1+VLOOKUP(G323,equ_change,力量,FALSE)),0)</f>
        <v>10</v>
      </c>
      <c r="M323" s="24">
        <f t="shared" ref="M323:M386" si="126">ROUND(VLOOKUP($F323,professionGrow,防御力,FALSE)*(1+VLOOKUP($G323,professionGrowP,防御力,FALSE))*$H323*10*VLOOKUP($D323,eq_qulity,5,FALSE)*(1+VLOOKUP($G323,equ_change,防御力,FALSE)),0)</f>
        <v>8</v>
      </c>
      <c r="N323" s="24">
        <f t="shared" ref="N323:N386" si="127">ROUND(VLOOKUP($F323,professionGrow,魔攻,FALSE)*(1+VLOOKUP($G323,professionGrowP,魔攻,FALSE))*$H323*10*VLOOKUP($D323,eq_qulity,5,FALSE)*(1+VLOOKUP(G323,equ_change,魔攻,FALSE)),0)</f>
        <v>6</v>
      </c>
      <c r="O323" s="24">
        <f t="shared" ref="O323:O386" si="128">ROUND(VLOOKUP($F323,professionGrow,敏捷,FALSE)*(1+VLOOKUP($G323,professionGrowP,敏捷,FALSE))*$H323*10*VLOOKUP($D323,eq_qulity,5,FALSE)*(1+VLOOKUP(G323,equ_change,敏捷,FALSE)),0)</f>
        <v>7</v>
      </c>
      <c r="P323" s="24">
        <f t="shared" ref="P323:P386" si="129">ROUND(VLOOKUP($F323,professionGrow,幸运,FALSE)*(1+VLOOKUP($G323,professionGrowP,幸运,FALSE))*$H323*10*VLOOKUP($D323,eq_qulity,5,FALSE)*(1+VLOOKUP(G323,equ_change,幸运,FALSE)),0)</f>
        <v>4</v>
      </c>
      <c r="Q323" s="122">
        <f t="shared" si="108"/>
        <v>0.02</v>
      </c>
      <c r="R323" s="122">
        <f t="shared" si="109"/>
        <v>1.7500000000000002E-2</v>
      </c>
      <c r="S323" s="122">
        <f t="shared" si="110"/>
        <v>6.6666666666666662E-3</v>
      </c>
      <c r="T323" s="23" t="str">
        <f t="shared" si="116"/>
        <v>火</v>
      </c>
      <c r="U323" s="24">
        <f t="shared" ref="U323:U386" si="130">ROUND(VLOOKUP($F323,professionGrow,MATCH(T323,professionGrowPName,0),FALSE)*(1+VLOOKUP($G323,professionGrowP,MATCH(T323,professionGrowPName,0),FALSE))*$H323*10*VLOOKUP($D323,eq_qulity,5,FALSE),0)</f>
        <v>4</v>
      </c>
      <c r="V323" s="24">
        <f t="shared" ref="V323:AA332" si="131">ROUND(VLOOKUP($F323,professionGrow,MATCH(V$2,professionGrowPName,0),FALSE)*(1+VLOOKUP($G323,professionGrowP,MATCH(V$2,professionGrowPName,0),FALSE))*$H323*10*VLOOKUP($D323,eq_qulity,5,FALSE),0)</f>
        <v>4</v>
      </c>
      <c r="W323" s="24">
        <f t="shared" si="131"/>
        <v>3</v>
      </c>
      <c r="X323" s="24">
        <f t="shared" si="131"/>
        <v>3</v>
      </c>
      <c r="Y323" s="24">
        <f t="shared" si="131"/>
        <v>4</v>
      </c>
      <c r="Z323" s="24">
        <f t="shared" si="131"/>
        <v>4</v>
      </c>
      <c r="AA323" s="24">
        <f t="shared" si="131"/>
        <v>4</v>
      </c>
      <c r="AB323" s="123">
        <f t="shared" si="111"/>
        <v>0.08</v>
      </c>
      <c r="AC323" s="22">
        <f t="shared" si="112"/>
        <v>112.12416666666665</v>
      </c>
    </row>
    <row r="324" spans="2:29" x14ac:dyDescent="0.15">
      <c r="B324" s="24">
        <v>322</v>
      </c>
      <c r="C324" s="24" t="str">
        <f t="shared" ref="C324:C387" si="132">"武器"&amp;B324</f>
        <v>武器322</v>
      </c>
      <c r="D324" s="24" t="str">
        <f t="shared" si="118"/>
        <v>s</v>
      </c>
      <c r="E324" s="99" t="s">
        <v>123</v>
      </c>
      <c r="F324" s="100" t="s">
        <v>16</v>
      </c>
      <c r="G324" s="23" t="s">
        <v>1794</v>
      </c>
      <c r="H324" s="24">
        <f t="shared" si="114"/>
        <v>2</v>
      </c>
      <c r="I324" s="24">
        <f t="shared" si="122"/>
        <v>63</v>
      </c>
      <c r="J324" s="24">
        <f t="shared" si="123"/>
        <v>28</v>
      </c>
      <c r="K324" s="24">
        <f t="shared" si="124"/>
        <v>9</v>
      </c>
      <c r="L324" s="24">
        <f t="shared" si="125"/>
        <v>19</v>
      </c>
      <c r="M324" s="24">
        <f t="shared" si="126"/>
        <v>17</v>
      </c>
      <c r="N324" s="24">
        <f t="shared" si="127"/>
        <v>12</v>
      </c>
      <c r="O324" s="24">
        <f t="shared" si="128"/>
        <v>14</v>
      </c>
      <c r="P324" s="24">
        <f t="shared" si="129"/>
        <v>8</v>
      </c>
      <c r="Q324" s="122">
        <f t="shared" ref="Q324:Q387" si="133">(P324/2)%</f>
        <v>0.04</v>
      </c>
      <c r="R324" s="122">
        <f t="shared" ref="R324:R387" si="134">(O324/4)%</f>
        <v>3.5000000000000003E-2</v>
      </c>
      <c r="S324" s="122">
        <f t="shared" ref="S324:S387" si="135">(P324/6)%</f>
        <v>1.3333333333333332E-2</v>
      </c>
      <c r="T324" s="23" t="str">
        <f t="shared" si="116"/>
        <v>火</v>
      </c>
      <c r="U324" s="24">
        <f t="shared" si="130"/>
        <v>9</v>
      </c>
      <c r="V324" s="24">
        <f t="shared" si="131"/>
        <v>9</v>
      </c>
      <c r="W324" s="24">
        <f t="shared" si="131"/>
        <v>7</v>
      </c>
      <c r="X324" s="24">
        <f t="shared" si="131"/>
        <v>5</v>
      </c>
      <c r="Y324" s="24">
        <f t="shared" si="131"/>
        <v>9</v>
      </c>
      <c r="Z324" s="24">
        <f t="shared" si="131"/>
        <v>8</v>
      </c>
      <c r="AA324" s="24">
        <f t="shared" si="131"/>
        <v>9</v>
      </c>
      <c r="AB324" s="123">
        <f t="shared" ref="AB324:AB387" si="136">IF(U324=0,0,IF((SUM(I324:P324)/15)&lt;8,8%,(SUM(I324:P324)/15)%))</f>
        <v>0.11333333333333334</v>
      </c>
      <c r="AC324" s="22">
        <f t="shared" ref="AC324:AC387" si="137">SUM(I324:AB324)</f>
        <v>226.20166666666665</v>
      </c>
    </row>
    <row r="325" spans="2:29" x14ac:dyDescent="0.15">
      <c r="B325" s="24">
        <v>323</v>
      </c>
      <c r="C325" s="24" t="str">
        <f t="shared" si="132"/>
        <v>武器323</v>
      </c>
      <c r="D325" s="24" t="str">
        <f t="shared" si="118"/>
        <v>s</v>
      </c>
      <c r="E325" s="99" t="s">
        <v>123</v>
      </c>
      <c r="F325" s="100" t="s">
        <v>16</v>
      </c>
      <c r="G325" s="23" t="s">
        <v>1794</v>
      </c>
      <c r="H325" s="24">
        <f t="shared" si="114"/>
        <v>3</v>
      </c>
      <c r="I325" s="24">
        <f t="shared" si="122"/>
        <v>95</v>
      </c>
      <c r="J325" s="24">
        <f t="shared" si="123"/>
        <v>41</v>
      </c>
      <c r="K325" s="24">
        <f t="shared" si="124"/>
        <v>14</v>
      </c>
      <c r="L325" s="24">
        <f t="shared" si="125"/>
        <v>29</v>
      </c>
      <c r="M325" s="24">
        <f t="shared" si="126"/>
        <v>25</v>
      </c>
      <c r="N325" s="24">
        <f t="shared" si="127"/>
        <v>18</v>
      </c>
      <c r="O325" s="24">
        <f t="shared" si="128"/>
        <v>21</v>
      </c>
      <c r="P325" s="24">
        <f t="shared" si="129"/>
        <v>12</v>
      </c>
      <c r="Q325" s="122">
        <f t="shared" si="133"/>
        <v>0.06</v>
      </c>
      <c r="R325" s="122">
        <f t="shared" si="134"/>
        <v>5.2499999999999998E-2</v>
      </c>
      <c r="S325" s="122">
        <f t="shared" si="135"/>
        <v>0.02</v>
      </c>
      <c r="T325" s="23" t="str">
        <f t="shared" si="116"/>
        <v>火</v>
      </c>
      <c r="U325" s="24">
        <f t="shared" si="130"/>
        <v>13</v>
      </c>
      <c r="V325" s="24">
        <f t="shared" si="131"/>
        <v>13</v>
      </c>
      <c r="W325" s="24">
        <f t="shared" si="131"/>
        <v>10</v>
      </c>
      <c r="X325" s="24">
        <f t="shared" si="131"/>
        <v>8</v>
      </c>
      <c r="Y325" s="24">
        <f t="shared" si="131"/>
        <v>13</v>
      </c>
      <c r="Z325" s="24">
        <f t="shared" si="131"/>
        <v>12</v>
      </c>
      <c r="AA325" s="24">
        <f t="shared" si="131"/>
        <v>13</v>
      </c>
      <c r="AB325" s="123">
        <f t="shared" si="136"/>
        <v>0.17</v>
      </c>
      <c r="AC325" s="22">
        <f t="shared" si="137"/>
        <v>337.30250000000007</v>
      </c>
    </row>
    <row r="326" spans="2:29" x14ac:dyDescent="0.15">
      <c r="B326" s="24">
        <v>324</v>
      </c>
      <c r="C326" s="24" t="str">
        <f t="shared" si="132"/>
        <v>武器324</v>
      </c>
      <c r="D326" s="24" t="str">
        <f t="shared" si="118"/>
        <v>s</v>
      </c>
      <c r="E326" s="99" t="s">
        <v>123</v>
      </c>
      <c r="F326" s="100" t="s">
        <v>16</v>
      </c>
      <c r="G326" s="23" t="s">
        <v>1794</v>
      </c>
      <c r="H326" s="24">
        <f t="shared" si="114"/>
        <v>4</v>
      </c>
      <c r="I326" s="24">
        <f t="shared" si="122"/>
        <v>126</v>
      </c>
      <c r="J326" s="24">
        <f t="shared" si="123"/>
        <v>55</v>
      </c>
      <c r="K326" s="24">
        <f t="shared" si="124"/>
        <v>18</v>
      </c>
      <c r="L326" s="24">
        <f t="shared" si="125"/>
        <v>39</v>
      </c>
      <c r="M326" s="24">
        <f t="shared" si="126"/>
        <v>34</v>
      </c>
      <c r="N326" s="24">
        <f t="shared" si="127"/>
        <v>25</v>
      </c>
      <c r="O326" s="24">
        <f t="shared" si="128"/>
        <v>28</v>
      </c>
      <c r="P326" s="24">
        <f t="shared" si="129"/>
        <v>15</v>
      </c>
      <c r="Q326" s="122">
        <f t="shared" si="133"/>
        <v>7.4999999999999997E-2</v>
      </c>
      <c r="R326" s="122">
        <f t="shared" si="134"/>
        <v>7.0000000000000007E-2</v>
      </c>
      <c r="S326" s="122">
        <f t="shared" si="135"/>
        <v>2.5000000000000001E-2</v>
      </c>
      <c r="T326" s="23" t="str">
        <f t="shared" si="116"/>
        <v>火</v>
      </c>
      <c r="U326" s="24">
        <f t="shared" si="130"/>
        <v>18</v>
      </c>
      <c r="V326" s="24">
        <f t="shared" si="131"/>
        <v>18</v>
      </c>
      <c r="W326" s="24">
        <f t="shared" si="131"/>
        <v>13</v>
      </c>
      <c r="X326" s="24">
        <f t="shared" si="131"/>
        <v>11</v>
      </c>
      <c r="Y326" s="24">
        <f t="shared" si="131"/>
        <v>18</v>
      </c>
      <c r="Z326" s="24">
        <f t="shared" si="131"/>
        <v>15</v>
      </c>
      <c r="AA326" s="24">
        <f t="shared" si="131"/>
        <v>18</v>
      </c>
      <c r="AB326" s="123">
        <f t="shared" si="136"/>
        <v>0.22666666666666668</v>
      </c>
      <c r="AC326" s="22">
        <f t="shared" si="137"/>
        <v>451.39666666666665</v>
      </c>
    </row>
    <row r="327" spans="2:29" x14ac:dyDescent="0.15">
      <c r="B327" s="24">
        <v>325</v>
      </c>
      <c r="C327" s="24" t="str">
        <f t="shared" si="132"/>
        <v>武器325</v>
      </c>
      <c r="D327" s="24" t="str">
        <f t="shared" si="118"/>
        <v>s</v>
      </c>
      <c r="E327" s="99" t="s">
        <v>123</v>
      </c>
      <c r="F327" s="100" t="s">
        <v>16</v>
      </c>
      <c r="G327" s="23" t="s">
        <v>1794</v>
      </c>
      <c r="H327" s="24">
        <f t="shared" si="114"/>
        <v>5</v>
      </c>
      <c r="I327" s="24">
        <f t="shared" si="122"/>
        <v>158</v>
      </c>
      <c r="J327" s="24">
        <f t="shared" si="123"/>
        <v>69</v>
      </c>
      <c r="K327" s="24">
        <f t="shared" si="124"/>
        <v>23</v>
      </c>
      <c r="L327" s="24">
        <f t="shared" si="125"/>
        <v>49</v>
      </c>
      <c r="M327" s="24">
        <f t="shared" si="126"/>
        <v>42</v>
      </c>
      <c r="N327" s="24">
        <f t="shared" si="127"/>
        <v>31</v>
      </c>
      <c r="O327" s="24">
        <f t="shared" si="128"/>
        <v>35</v>
      </c>
      <c r="P327" s="24">
        <f t="shared" si="129"/>
        <v>19</v>
      </c>
      <c r="Q327" s="122">
        <f t="shared" si="133"/>
        <v>9.5000000000000001E-2</v>
      </c>
      <c r="R327" s="122">
        <f t="shared" si="134"/>
        <v>8.7499999999999994E-2</v>
      </c>
      <c r="S327" s="122">
        <f t="shared" si="135"/>
        <v>3.1666666666666662E-2</v>
      </c>
      <c r="T327" s="23" t="str">
        <f t="shared" si="116"/>
        <v>火</v>
      </c>
      <c r="U327" s="24">
        <f t="shared" si="130"/>
        <v>22</v>
      </c>
      <c r="V327" s="24">
        <f t="shared" si="131"/>
        <v>22</v>
      </c>
      <c r="W327" s="24">
        <f t="shared" si="131"/>
        <v>16</v>
      </c>
      <c r="X327" s="24">
        <f t="shared" si="131"/>
        <v>13</v>
      </c>
      <c r="Y327" s="24">
        <f t="shared" si="131"/>
        <v>22</v>
      </c>
      <c r="Z327" s="24">
        <f t="shared" si="131"/>
        <v>19</v>
      </c>
      <c r="AA327" s="24">
        <f t="shared" si="131"/>
        <v>22</v>
      </c>
      <c r="AB327" s="123">
        <f t="shared" si="136"/>
        <v>0.28399999999999997</v>
      </c>
      <c r="AC327" s="22">
        <f t="shared" si="137"/>
        <v>562.49816666666663</v>
      </c>
    </row>
    <row r="328" spans="2:29" x14ac:dyDescent="0.15">
      <c r="B328" s="24">
        <v>326</v>
      </c>
      <c r="C328" s="24" t="str">
        <f t="shared" si="132"/>
        <v>武器326</v>
      </c>
      <c r="D328" s="24" t="str">
        <f t="shared" si="118"/>
        <v>s</v>
      </c>
      <c r="E328" s="99" t="s">
        <v>123</v>
      </c>
      <c r="F328" s="100" t="s">
        <v>16</v>
      </c>
      <c r="G328" s="23" t="s">
        <v>1794</v>
      </c>
      <c r="H328" s="24">
        <f t="shared" si="114"/>
        <v>6</v>
      </c>
      <c r="I328" s="24">
        <f t="shared" si="122"/>
        <v>189</v>
      </c>
      <c r="J328" s="24">
        <f t="shared" si="123"/>
        <v>83</v>
      </c>
      <c r="K328" s="24">
        <f t="shared" si="124"/>
        <v>28</v>
      </c>
      <c r="L328" s="24">
        <f t="shared" si="125"/>
        <v>58</v>
      </c>
      <c r="M328" s="24">
        <f t="shared" si="126"/>
        <v>51</v>
      </c>
      <c r="N328" s="24">
        <f t="shared" si="127"/>
        <v>37</v>
      </c>
      <c r="O328" s="24">
        <f t="shared" si="128"/>
        <v>42</v>
      </c>
      <c r="P328" s="24">
        <f t="shared" si="129"/>
        <v>23</v>
      </c>
      <c r="Q328" s="122">
        <f t="shared" si="133"/>
        <v>0.115</v>
      </c>
      <c r="R328" s="122">
        <f t="shared" si="134"/>
        <v>0.105</v>
      </c>
      <c r="S328" s="122">
        <f t="shared" si="135"/>
        <v>3.8333333333333337E-2</v>
      </c>
      <c r="T328" s="23" t="str">
        <f t="shared" si="116"/>
        <v>火</v>
      </c>
      <c r="U328" s="24">
        <f t="shared" si="130"/>
        <v>26</v>
      </c>
      <c r="V328" s="24">
        <f t="shared" si="131"/>
        <v>26</v>
      </c>
      <c r="W328" s="24">
        <f t="shared" si="131"/>
        <v>20</v>
      </c>
      <c r="X328" s="24">
        <f t="shared" si="131"/>
        <v>16</v>
      </c>
      <c r="Y328" s="24">
        <f t="shared" si="131"/>
        <v>26</v>
      </c>
      <c r="Z328" s="24">
        <f t="shared" si="131"/>
        <v>23</v>
      </c>
      <c r="AA328" s="24">
        <f t="shared" si="131"/>
        <v>26</v>
      </c>
      <c r="AB328" s="123">
        <f t="shared" si="136"/>
        <v>0.34066666666666667</v>
      </c>
      <c r="AC328" s="22">
        <f t="shared" si="137"/>
        <v>674.59900000000016</v>
      </c>
    </row>
    <row r="329" spans="2:29" x14ac:dyDescent="0.15">
      <c r="B329" s="24">
        <v>327</v>
      </c>
      <c r="C329" s="24" t="str">
        <f t="shared" si="132"/>
        <v>武器327</v>
      </c>
      <c r="D329" s="24" t="str">
        <f t="shared" si="118"/>
        <v>s</v>
      </c>
      <c r="E329" s="99" t="s">
        <v>123</v>
      </c>
      <c r="F329" s="100" t="s">
        <v>16</v>
      </c>
      <c r="G329" s="23" t="s">
        <v>1794</v>
      </c>
      <c r="H329" s="24">
        <f t="shared" si="114"/>
        <v>7</v>
      </c>
      <c r="I329" s="24">
        <f t="shared" si="122"/>
        <v>221</v>
      </c>
      <c r="J329" s="24">
        <f t="shared" si="123"/>
        <v>97</v>
      </c>
      <c r="K329" s="24">
        <f t="shared" si="124"/>
        <v>32</v>
      </c>
      <c r="L329" s="24">
        <f t="shared" si="125"/>
        <v>68</v>
      </c>
      <c r="M329" s="24">
        <f t="shared" si="126"/>
        <v>59</v>
      </c>
      <c r="N329" s="24">
        <f t="shared" si="127"/>
        <v>43</v>
      </c>
      <c r="O329" s="24">
        <f t="shared" si="128"/>
        <v>49</v>
      </c>
      <c r="P329" s="24">
        <f t="shared" si="129"/>
        <v>27</v>
      </c>
      <c r="Q329" s="122">
        <f t="shared" si="133"/>
        <v>0.13500000000000001</v>
      </c>
      <c r="R329" s="122">
        <f t="shared" si="134"/>
        <v>0.1225</v>
      </c>
      <c r="S329" s="122">
        <f t="shared" si="135"/>
        <v>4.4999999999999998E-2</v>
      </c>
      <c r="T329" s="23" t="str">
        <f t="shared" si="116"/>
        <v>火</v>
      </c>
      <c r="U329" s="24">
        <f t="shared" si="130"/>
        <v>31</v>
      </c>
      <c r="V329" s="24">
        <f t="shared" si="131"/>
        <v>31</v>
      </c>
      <c r="W329" s="24">
        <f t="shared" si="131"/>
        <v>23</v>
      </c>
      <c r="X329" s="24">
        <f t="shared" si="131"/>
        <v>19</v>
      </c>
      <c r="Y329" s="24">
        <f t="shared" si="131"/>
        <v>31</v>
      </c>
      <c r="Z329" s="24">
        <f t="shared" si="131"/>
        <v>27</v>
      </c>
      <c r="AA329" s="24">
        <f t="shared" si="131"/>
        <v>31</v>
      </c>
      <c r="AB329" s="123">
        <f t="shared" si="136"/>
        <v>0.39733333333333332</v>
      </c>
      <c r="AC329" s="22">
        <f t="shared" si="137"/>
        <v>789.69983333333323</v>
      </c>
    </row>
    <row r="330" spans="2:29" x14ac:dyDescent="0.15">
      <c r="B330" s="24">
        <v>328</v>
      </c>
      <c r="C330" s="24" t="str">
        <f t="shared" si="132"/>
        <v>武器328</v>
      </c>
      <c r="D330" s="24" t="str">
        <f t="shared" si="118"/>
        <v>s</v>
      </c>
      <c r="E330" s="99" t="s">
        <v>123</v>
      </c>
      <c r="F330" s="100" t="s">
        <v>16</v>
      </c>
      <c r="G330" s="23" t="s">
        <v>1794</v>
      </c>
      <c r="H330" s="24">
        <f t="shared" si="114"/>
        <v>8</v>
      </c>
      <c r="I330" s="24">
        <f t="shared" si="122"/>
        <v>253</v>
      </c>
      <c r="J330" s="24">
        <f t="shared" si="123"/>
        <v>111</v>
      </c>
      <c r="K330" s="24">
        <f t="shared" si="124"/>
        <v>37</v>
      </c>
      <c r="L330" s="24">
        <f t="shared" si="125"/>
        <v>78</v>
      </c>
      <c r="M330" s="24">
        <f t="shared" si="126"/>
        <v>68</v>
      </c>
      <c r="N330" s="24">
        <f t="shared" si="127"/>
        <v>49</v>
      </c>
      <c r="O330" s="24">
        <f t="shared" si="128"/>
        <v>56</v>
      </c>
      <c r="P330" s="24">
        <f t="shared" si="129"/>
        <v>31</v>
      </c>
      <c r="Q330" s="122">
        <f t="shared" si="133"/>
        <v>0.155</v>
      </c>
      <c r="R330" s="122">
        <f t="shared" si="134"/>
        <v>0.14000000000000001</v>
      </c>
      <c r="S330" s="122">
        <f t="shared" si="135"/>
        <v>5.1666666666666666E-2</v>
      </c>
      <c r="T330" s="23" t="str">
        <f t="shared" si="116"/>
        <v>火</v>
      </c>
      <c r="U330" s="24">
        <f t="shared" si="130"/>
        <v>35</v>
      </c>
      <c r="V330" s="24">
        <f t="shared" si="131"/>
        <v>35</v>
      </c>
      <c r="W330" s="24">
        <f t="shared" si="131"/>
        <v>26</v>
      </c>
      <c r="X330" s="24">
        <f t="shared" si="131"/>
        <v>22</v>
      </c>
      <c r="Y330" s="24">
        <f t="shared" si="131"/>
        <v>35</v>
      </c>
      <c r="Z330" s="24">
        <f t="shared" si="131"/>
        <v>31</v>
      </c>
      <c r="AA330" s="24">
        <f t="shared" si="131"/>
        <v>35</v>
      </c>
      <c r="AB330" s="123">
        <f t="shared" si="136"/>
        <v>0.45533333333333331</v>
      </c>
      <c r="AC330" s="22">
        <f t="shared" si="137"/>
        <v>902.80199999999991</v>
      </c>
    </row>
    <row r="331" spans="2:29" x14ac:dyDescent="0.15">
      <c r="B331" s="24">
        <v>329</v>
      </c>
      <c r="C331" s="24" t="str">
        <f t="shared" si="132"/>
        <v>武器329</v>
      </c>
      <c r="D331" s="24" t="str">
        <f t="shared" si="118"/>
        <v>a</v>
      </c>
      <c r="E331" s="99" t="s">
        <v>123</v>
      </c>
      <c r="F331" s="100" t="s">
        <v>16</v>
      </c>
      <c r="G331" s="23" t="s">
        <v>1794</v>
      </c>
      <c r="H331" s="24">
        <f t="shared" si="114"/>
        <v>1</v>
      </c>
      <c r="I331" s="24">
        <f t="shared" si="122"/>
        <v>28</v>
      </c>
      <c r="J331" s="24">
        <f t="shared" si="123"/>
        <v>10</v>
      </c>
      <c r="K331" s="24">
        <f t="shared" si="124"/>
        <v>3</v>
      </c>
      <c r="L331" s="24">
        <f t="shared" si="125"/>
        <v>7</v>
      </c>
      <c r="M331" s="24">
        <f t="shared" si="126"/>
        <v>6</v>
      </c>
      <c r="N331" s="24">
        <f t="shared" si="127"/>
        <v>5</v>
      </c>
      <c r="O331" s="24">
        <f t="shared" si="128"/>
        <v>5</v>
      </c>
      <c r="P331" s="24">
        <f t="shared" si="129"/>
        <v>3</v>
      </c>
      <c r="Q331" s="122">
        <f t="shared" si="133"/>
        <v>1.4999999999999999E-2</v>
      </c>
      <c r="R331" s="122">
        <f t="shared" si="134"/>
        <v>1.2500000000000001E-2</v>
      </c>
      <c r="S331" s="122">
        <f t="shared" si="135"/>
        <v>5.0000000000000001E-3</v>
      </c>
      <c r="T331" s="23" t="str">
        <f t="shared" si="116"/>
        <v>火</v>
      </c>
      <c r="U331" s="24">
        <f t="shared" si="130"/>
        <v>3</v>
      </c>
      <c r="V331" s="24">
        <f t="shared" si="131"/>
        <v>3</v>
      </c>
      <c r="W331" s="24">
        <f t="shared" si="131"/>
        <v>2</v>
      </c>
      <c r="X331" s="24">
        <f t="shared" si="131"/>
        <v>2</v>
      </c>
      <c r="Y331" s="24">
        <f t="shared" si="131"/>
        <v>3</v>
      </c>
      <c r="Z331" s="24">
        <f t="shared" si="131"/>
        <v>3</v>
      </c>
      <c r="AA331" s="24">
        <f t="shared" si="131"/>
        <v>3</v>
      </c>
      <c r="AB331" s="123">
        <f t="shared" si="136"/>
        <v>0.08</v>
      </c>
      <c r="AC331" s="22">
        <f t="shared" si="137"/>
        <v>86.112499999999997</v>
      </c>
    </row>
    <row r="332" spans="2:29" x14ac:dyDescent="0.15">
      <c r="B332" s="24">
        <v>330</v>
      </c>
      <c r="C332" s="24" t="str">
        <f t="shared" si="132"/>
        <v>武器330</v>
      </c>
      <c r="D332" s="24" t="str">
        <f t="shared" si="118"/>
        <v>a</v>
      </c>
      <c r="E332" s="99" t="s">
        <v>123</v>
      </c>
      <c r="F332" s="100" t="s">
        <v>16</v>
      </c>
      <c r="G332" s="23" t="s">
        <v>1794</v>
      </c>
      <c r="H332" s="24">
        <f t="shared" ref="H332:H395" si="138">H324</f>
        <v>2</v>
      </c>
      <c r="I332" s="24">
        <f t="shared" si="122"/>
        <v>56</v>
      </c>
      <c r="J332" s="24">
        <f t="shared" si="123"/>
        <v>21</v>
      </c>
      <c r="K332" s="24">
        <f t="shared" si="124"/>
        <v>7</v>
      </c>
      <c r="L332" s="24">
        <f t="shared" si="125"/>
        <v>15</v>
      </c>
      <c r="M332" s="24">
        <f t="shared" si="126"/>
        <v>13</v>
      </c>
      <c r="N332" s="24">
        <f t="shared" si="127"/>
        <v>9</v>
      </c>
      <c r="O332" s="24">
        <f t="shared" si="128"/>
        <v>10</v>
      </c>
      <c r="P332" s="24">
        <f t="shared" si="129"/>
        <v>6</v>
      </c>
      <c r="Q332" s="122">
        <f t="shared" si="133"/>
        <v>0.03</v>
      </c>
      <c r="R332" s="122">
        <f t="shared" si="134"/>
        <v>2.5000000000000001E-2</v>
      </c>
      <c r="S332" s="122">
        <f t="shared" si="135"/>
        <v>0.01</v>
      </c>
      <c r="T332" s="23" t="str">
        <f t="shared" si="116"/>
        <v>火</v>
      </c>
      <c r="U332" s="24">
        <f t="shared" si="130"/>
        <v>7</v>
      </c>
      <c r="V332" s="24">
        <f t="shared" si="131"/>
        <v>7</v>
      </c>
      <c r="W332" s="24">
        <f t="shared" si="131"/>
        <v>5</v>
      </c>
      <c r="X332" s="24">
        <f t="shared" si="131"/>
        <v>4</v>
      </c>
      <c r="Y332" s="24">
        <f t="shared" si="131"/>
        <v>7</v>
      </c>
      <c r="Z332" s="24">
        <f t="shared" si="131"/>
        <v>6</v>
      </c>
      <c r="AA332" s="24">
        <f t="shared" si="131"/>
        <v>7</v>
      </c>
      <c r="AB332" s="123">
        <f t="shared" si="136"/>
        <v>9.1333333333333322E-2</v>
      </c>
      <c r="AC332" s="22">
        <f t="shared" si="137"/>
        <v>180.15633333333332</v>
      </c>
    </row>
    <row r="333" spans="2:29" x14ac:dyDescent="0.15">
      <c r="B333" s="24">
        <v>331</v>
      </c>
      <c r="C333" s="24" t="str">
        <f t="shared" si="132"/>
        <v>武器331</v>
      </c>
      <c r="D333" s="24" t="str">
        <f t="shared" si="118"/>
        <v>a</v>
      </c>
      <c r="E333" s="99" t="s">
        <v>123</v>
      </c>
      <c r="F333" s="100" t="s">
        <v>16</v>
      </c>
      <c r="G333" s="23" t="s">
        <v>1794</v>
      </c>
      <c r="H333" s="24">
        <f t="shared" si="138"/>
        <v>3</v>
      </c>
      <c r="I333" s="24">
        <f t="shared" si="122"/>
        <v>84</v>
      </c>
      <c r="J333" s="24">
        <f t="shared" si="123"/>
        <v>31</v>
      </c>
      <c r="K333" s="24">
        <f t="shared" si="124"/>
        <v>10</v>
      </c>
      <c r="L333" s="24">
        <f t="shared" si="125"/>
        <v>22</v>
      </c>
      <c r="M333" s="24">
        <f t="shared" si="126"/>
        <v>19</v>
      </c>
      <c r="N333" s="24">
        <f t="shared" si="127"/>
        <v>14</v>
      </c>
      <c r="O333" s="24">
        <f t="shared" si="128"/>
        <v>16</v>
      </c>
      <c r="P333" s="24">
        <f t="shared" si="129"/>
        <v>9</v>
      </c>
      <c r="Q333" s="122">
        <f t="shared" si="133"/>
        <v>4.4999999999999998E-2</v>
      </c>
      <c r="R333" s="122">
        <f t="shared" si="134"/>
        <v>0.04</v>
      </c>
      <c r="S333" s="122">
        <f t="shared" si="135"/>
        <v>1.4999999999999999E-2</v>
      </c>
      <c r="T333" s="23" t="str">
        <f t="shared" si="116"/>
        <v>火</v>
      </c>
      <c r="U333" s="24">
        <f t="shared" si="130"/>
        <v>10</v>
      </c>
      <c r="V333" s="24">
        <f t="shared" ref="V333:AA342" si="139">ROUND(VLOOKUP($F333,professionGrow,MATCH(V$2,professionGrowPName,0),FALSE)*(1+VLOOKUP($G333,professionGrowP,MATCH(V$2,professionGrowPName,0),FALSE))*$H333*10*VLOOKUP($D333,eq_qulity,5,FALSE),0)</f>
        <v>10</v>
      </c>
      <c r="W333" s="24">
        <f t="shared" si="139"/>
        <v>7</v>
      </c>
      <c r="X333" s="24">
        <f t="shared" si="139"/>
        <v>6</v>
      </c>
      <c r="Y333" s="24">
        <f t="shared" si="139"/>
        <v>10</v>
      </c>
      <c r="Z333" s="24">
        <f t="shared" si="139"/>
        <v>9</v>
      </c>
      <c r="AA333" s="24">
        <f t="shared" si="139"/>
        <v>10</v>
      </c>
      <c r="AB333" s="123">
        <f t="shared" si="136"/>
        <v>0.13666666666666666</v>
      </c>
      <c r="AC333" s="22">
        <f t="shared" si="137"/>
        <v>267.23666666666662</v>
      </c>
    </row>
    <row r="334" spans="2:29" x14ac:dyDescent="0.15">
      <c r="B334" s="24">
        <v>332</v>
      </c>
      <c r="C334" s="24" t="str">
        <f t="shared" si="132"/>
        <v>武器332</v>
      </c>
      <c r="D334" s="24" t="str">
        <f t="shared" si="118"/>
        <v>a</v>
      </c>
      <c r="E334" s="99" t="s">
        <v>123</v>
      </c>
      <c r="F334" s="100" t="s">
        <v>16</v>
      </c>
      <c r="G334" s="23" t="s">
        <v>1794</v>
      </c>
      <c r="H334" s="24">
        <f t="shared" si="138"/>
        <v>4</v>
      </c>
      <c r="I334" s="24">
        <f t="shared" si="122"/>
        <v>112</v>
      </c>
      <c r="J334" s="24">
        <f t="shared" si="123"/>
        <v>41</v>
      </c>
      <c r="K334" s="24">
        <f t="shared" si="124"/>
        <v>14</v>
      </c>
      <c r="L334" s="24">
        <f t="shared" si="125"/>
        <v>29</v>
      </c>
      <c r="M334" s="24">
        <f t="shared" si="126"/>
        <v>25</v>
      </c>
      <c r="N334" s="24">
        <f t="shared" si="127"/>
        <v>18</v>
      </c>
      <c r="O334" s="24">
        <f t="shared" si="128"/>
        <v>21</v>
      </c>
      <c r="P334" s="24">
        <f t="shared" si="129"/>
        <v>12</v>
      </c>
      <c r="Q334" s="122">
        <f t="shared" si="133"/>
        <v>0.06</v>
      </c>
      <c r="R334" s="122">
        <f t="shared" si="134"/>
        <v>5.2499999999999998E-2</v>
      </c>
      <c r="S334" s="122">
        <f t="shared" si="135"/>
        <v>0.02</v>
      </c>
      <c r="T334" s="23" t="str">
        <f t="shared" si="116"/>
        <v>火</v>
      </c>
      <c r="U334" s="24">
        <f t="shared" si="130"/>
        <v>13</v>
      </c>
      <c r="V334" s="24">
        <f t="shared" si="139"/>
        <v>13</v>
      </c>
      <c r="W334" s="24">
        <f t="shared" si="139"/>
        <v>10</v>
      </c>
      <c r="X334" s="24">
        <f t="shared" si="139"/>
        <v>8</v>
      </c>
      <c r="Y334" s="24">
        <f t="shared" si="139"/>
        <v>13</v>
      </c>
      <c r="Z334" s="24">
        <f t="shared" si="139"/>
        <v>12</v>
      </c>
      <c r="AA334" s="24">
        <f t="shared" si="139"/>
        <v>13</v>
      </c>
      <c r="AB334" s="123">
        <f t="shared" si="136"/>
        <v>0.18133333333333332</v>
      </c>
      <c r="AC334" s="22">
        <f t="shared" si="137"/>
        <v>354.31383333333332</v>
      </c>
    </row>
    <row r="335" spans="2:29" x14ac:dyDescent="0.15">
      <c r="B335" s="24">
        <v>333</v>
      </c>
      <c r="C335" s="24" t="str">
        <f t="shared" si="132"/>
        <v>武器333</v>
      </c>
      <c r="D335" s="24" t="str">
        <f t="shared" si="118"/>
        <v>a</v>
      </c>
      <c r="E335" s="99" t="s">
        <v>123</v>
      </c>
      <c r="F335" s="100" t="s">
        <v>16</v>
      </c>
      <c r="G335" s="23" t="s">
        <v>1794</v>
      </c>
      <c r="H335" s="24">
        <f t="shared" si="138"/>
        <v>5</v>
      </c>
      <c r="I335" s="24">
        <f t="shared" si="122"/>
        <v>140</v>
      </c>
      <c r="J335" s="24">
        <f t="shared" si="123"/>
        <v>52</v>
      </c>
      <c r="K335" s="24">
        <f t="shared" si="124"/>
        <v>17</v>
      </c>
      <c r="L335" s="24">
        <f t="shared" si="125"/>
        <v>36</v>
      </c>
      <c r="M335" s="24">
        <f t="shared" si="126"/>
        <v>32</v>
      </c>
      <c r="N335" s="24">
        <f t="shared" si="127"/>
        <v>23</v>
      </c>
      <c r="O335" s="24">
        <f t="shared" si="128"/>
        <v>26</v>
      </c>
      <c r="P335" s="24">
        <f t="shared" si="129"/>
        <v>14</v>
      </c>
      <c r="Q335" s="122">
        <f t="shared" si="133"/>
        <v>7.0000000000000007E-2</v>
      </c>
      <c r="R335" s="122">
        <f t="shared" si="134"/>
        <v>6.5000000000000002E-2</v>
      </c>
      <c r="S335" s="122">
        <f t="shared" si="135"/>
        <v>2.3333333333333334E-2</v>
      </c>
      <c r="T335" s="23" t="str">
        <f t="shared" si="116"/>
        <v>火</v>
      </c>
      <c r="U335" s="24">
        <f t="shared" si="130"/>
        <v>17</v>
      </c>
      <c r="V335" s="24">
        <f t="shared" si="139"/>
        <v>17</v>
      </c>
      <c r="W335" s="24">
        <f t="shared" si="139"/>
        <v>12</v>
      </c>
      <c r="X335" s="24">
        <f t="shared" si="139"/>
        <v>10</v>
      </c>
      <c r="Y335" s="24">
        <f t="shared" si="139"/>
        <v>17</v>
      </c>
      <c r="Z335" s="24">
        <f t="shared" si="139"/>
        <v>14</v>
      </c>
      <c r="AA335" s="24">
        <f t="shared" si="139"/>
        <v>17</v>
      </c>
      <c r="AB335" s="123">
        <f t="shared" si="136"/>
        <v>0.22666666666666668</v>
      </c>
      <c r="AC335" s="22">
        <f t="shared" si="137"/>
        <v>444.38499999999999</v>
      </c>
    </row>
    <row r="336" spans="2:29" x14ac:dyDescent="0.15">
      <c r="B336" s="24">
        <v>334</v>
      </c>
      <c r="C336" s="24" t="str">
        <f t="shared" si="132"/>
        <v>武器334</v>
      </c>
      <c r="D336" s="24" t="str">
        <f t="shared" si="118"/>
        <v>a</v>
      </c>
      <c r="E336" s="99" t="s">
        <v>123</v>
      </c>
      <c r="F336" s="100" t="s">
        <v>16</v>
      </c>
      <c r="G336" s="23" t="s">
        <v>1794</v>
      </c>
      <c r="H336" s="24">
        <f t="shared" si="138"/>
        <v>6</v>
      </c>
      <c r="I336" s="24">
        <f t="shared" si="122"/>
        <v>168</v>
      </c>
      <c r="J336" s="24">
        <f t="shared" si="123"/>
        <v>62</v>
      </c>
      <c r="K336" s="24">
        <f t="shared" si="124"/>
        <v>21</v>
      </c>
      <c r="L336" s="24">
        <f t="shared" si="125"/>
        <v>44</v>
      </c>
      <c r="M336" s="24">
        <f t="shared" si="126"/>
        <v>38</v>
      </c>
      <c r="N336" s="24">
        <f t="shared" si="127"/>
        <v>28</v>
      </c>
      <c r="O336" s="24">
        <f t="shared" si="128"/>
        <v>31</v>
      </c>
      <c r="P336" s="24">
        <f t="shared" si="129"/>
        <v>17</v>
      </c>
      <c r="Q336" s="122">
        <f t="shared" si="133"/>
        <v>8.5000000000000006E-2</v>
      </c>
      <c r="R336" s="122">
        <f t="shared" si="134"/>
        <v>7.7499999999999999E-2</v>
      </c>
      <c r="S336" s="122">
        <f t="shared" si="135"/>
        <v>2.8333333333333335E-2</v>
      </c>
      <c r="T336" s="23" t="str">
        <f t="shared" si="116"/>
        <v>火</v>
      </c>
      <c r="U336" s="24">
        <f t="shared" si="130"/>
        <v>20</v>
      </c>
      <c r="V336" s="24">
        <f t="shared" si="139"/>
        <v>20</v>
      </c>
      <c r="W336" s="24">
        <f t="shared" si="139"/>
        <v>15</v>
      </c>
      <c r="X336" s="24">
        <f t="shared" si="139"/>
        <v>12</v>
      </c>
      <c r="Y336" s="24">
        <f t="shared" si="139"/>
        <v>20</v>
      </c>
      <c r="Z336" s="24">
        <f t="shared" si="139"/>
        <v>17</v>
      </c>
      <c r="AA336" s="24">
        <f t="shared" si="139"/>
        <v>20</v>
      </c>
      <c r="AB336" s="123">
        <f t="shared" si="136"/>
        <v>0.27266666666666667</v>
      </c>
      <c r="AC336" s="22">
        <f t="shared" si="137"/>
        <v>533.46349999999995</v>
      </c>
    </row>
    <row r="337" spans="2:29" x14ac:dyDescent="0.15">
      <c r="B337" s="24">
        <v>335</v>
      </c>
      <c r="C337" s="24" t="str">
        <f t="shared" si="132"/>
        <v>武器335</v>
      </c>
      <c r="D337" s="24" t="str">
        <f t="shared" si="118"/>
        <v>a</v>
      </c>
      <c r="E337" s="99" t="s">
        <v>123</v>
      </c>
      <c r="F337" s="100" t="s">
        <v>16</v>
      </c>
      <c r="G337" s="23" t="s">
        <v>1794</v>
      </c>
      <c r="H337" s="24">
        <f t="shared" si="138"/>
        <v>7</v>
      </c>
      <c r="I337" s="24">
        <f t="shared" si="122"/>
        <v>196</v>
      </c>
      <c r="J337" s="24">
        <f t="shared" si="123"/>
        <v>73</v>
      </c>
      <c r="K337" s="24">
        <f t="shared" si="124"/>
        <v>24</v>
      </c>
      <c r="L337" s="24">
        <f t="shared" si="125"/>
        <v>51</v>
      </c>
      <c r="M337" s="24">
        <f t="shared" si="126"/>
        <v>44</v>
      </c>
      <c r="N337" s="24">
        <f t="shared" si="127"/>
        <v>32</v>
      </c>
      <c r="O337" s="24">
        <f t="shared" si="128"/>
        <v>37</v>
      </c>
      <c r="P337" s="24">
        <f t="shared" si="129"/>
        <v>20</v>
      </c>
      <c r="Q337" s="122">
        <f t="shared" si="133"/>
        <v>0.1</v>
      </c>
      <c r="R337" s="122">
        <f t="shared" si="134"/>
        <v>9.2499999999999999E-2</v>
      </c>
      <c r="S337" s="122">
        <f t="shared" si="135"/>
        <v>3.3333333333333333E-2</v>
      </c>
      <c r="T337" s="23" t="str">
        <f t="shared" si="116"/>
        <v>火</v>
      </c>
      <c r="U337" s="24">
        <f t="shared" si="130"/>
        <v>23</v>
      </c>
      <c r="V337" s="24">
        <f t="shared" si="139"/>
        <v>23</v>
      </c>
      <c r="W337" s="24">
        <f t="shared" si="139"/>
        <v>17</v>
      </c>
      <c r="X337" s="24">
        <f t="shared" si="139"/>
        <v>14</v>
      </c>
      <c r="Y337" s="24">
        <f t="shared" si="139"/>
        <v>23</v>
      </c>
      <c r="Z337" s="24">
        <f t="shared" si="139"/>
        <v>20</v>
      </c>
      <c r="AA337" s="24">
        <f t="shared" si="139"/>
        <v>23</v>
      </c>
      <c r="AB337" s="123">
        <f t="shared" si="136"/>
        <v>0.318</v>
      </c>
      <c r="AC337" s="22">
        <f t="shared" si="137"/>
        <v>620.5438333333334</v>
      </c>
    </row>
    <row r="338" spans="2:29" x14ac:dyDescent="0.15">
      <c r="B338" s="24">
        <v>336</v>
      </c>
      <c r="C338" s="24" t="str">
        <f t="shared" si="132"/>
        <v>武器336</v>
      </c>
      <c r="D338" s="24" t="str">
        <f t="shared" si="118"/>
        <v>a</v>
      </c>
      <c r="E338" s="99" t="s">
        <v>123</v>
      </c>
      <c r="F338" s="100" t="s">
        <v>16</v>
      </c>
      <c r="G338" s="23" t="s">
        <v>1794</v>
      </c>
      <c r="H338" s="24">
        <f t="shared" si="138"/>
        <v>8</v>
      </c>
      <c r="I338" s="24">
        <f t="shared" si="122"/>
        <v>223</v>
      </c>
      <c r="J338" s="24">
        <f t="shared" si="123"/>
        <v>83</v>
      </c>
      <c r="K338" s="24">
        <f t="shared" si="124"/>
        <v>28</v>
      </c>
      <c r="L338" s="24">
        <f t="shared" si="125"/>
        <v>58</v>
      </c>
      <c r="M338" s="24">
        <f t="shared" si="126"/>
        <v>51</v>
      </c>
      <c r="N338" s="24">
        <f t="shared" si="127"/>
        <v>37</v>
      </c>
      <c r="O338" s="24">
        <f t="shared" si="128"/>
        <v>42</v>
      </c>
      <c r="P338" s="24">
        <f t="shared" si="129"/>
        <v>23</v>
      </c>
      <c r="Q338" s="122">
        <f t="shared" si="133"/>
        <v>0.115</v>
      </c>
      <c r="R338" s="122">
        <f t="shared" si="134"/>
        <v>0.105</v>
      </c>
      <c r="S338" s="122">
        <f t="shared" si="135"/>
        <v>3.8333333333333337E-2</v>
      </c>
      <c r="T338" s="23" t="str">
        <f t="shared" si="116"/>
        <v>火</v>
      </c>
      <c r="U338" s="24">
        <f t="shared" si="130"/>
        <v>26</v>
      </c>
      <c r="V338" s="24">
        <f t="shared" si="139"/>
        <v>26</v>
      </c>
      <c r="W338" s="24">
        <f t="shared" si="139"/>
        <v>20</v>
      </c>
      <c r="X338" s="24">
        <f t="shared" si="139"/>
        <v>16</v>
      </c>
      <c r="Y338" s="24">
        <f t="shared" si="139"/>
        <v>26</v>
      </c>
      <c r="Z338" s="24">
        <f t="shared" si="139"/>
        <v>23</v>
      </c>
      <c r="AA338" s="24">
        <f t="shared" si="139"/>
        <v>26</v>
      </c>
      <c r="AB338" s="123">
        <f t="shared" si="136"/>
        <v>0.36333333333333334</v>
      </c>
      <c r="AC338" s="22">
        <f t="shared" si="137"/>
        <v>708.62166666666667</v>
      </c>
    </row>
    <row r="339" spans="2:29" x14ac:dyDescent="0.15">
      <c r="B339" s="24">
        <v>337</v>
      </c>
      <c r="C339" s="24" t="str">
        <f t="shared" si="132"/>
        <v>武器337</v>
      </c>
      <c r="D339" s="24" t="str">
        <f t="shared" si="118"/>
        <v>b</v>
      </c>
      <c r="E339" s="99" t="s">
        <v>123</v>
      </c>
      <c r="F339" s="100" t="s">
        <v>16</v>
      </c>
      <c r="G339" s="23" t="s">
        <v>1794</v>
      </c>
      <c r="H339" s="24">
        <f t="shared" si="138"/>
        <v>1</v>
      </c>
      <c r="I339" s="24">
        <f t="shared" si="122"/>
        <v>30</v>
      </c>
      <c r="J339" s="24">
        <f t="shared" si="123"/>
        <v>4</v>
      </c>
      <c r="K339" s="24">
        <f t="shared" si="124"/>
        <v>1</v>
      </c>
      <c r="L339" s="24">
        <f t="shared" si="125"/>
        <v>3</v>
      </c>
      <c r="M339" s="24">
        <f t="shared" si="126"/>
        <v>3</v>
      </c>
      <c r="N339" s="24">
        <f t="shared" si="127"/>
        <v>2</v>
      </c>
      <c r="O339" s="24">
        <f t="shared" si="128"/>
        <v>2</v>
      </c>
      <c r="P339" s="24">
        <f t="shared" si="129"/>
        <v>1</v>
      </c>
      <c r="Q339" s="122">
        <f t="shared" si="133"/>
        <v>5.0000000000000001E-3</v>
      </c>
      <c r="R339" s="122">
        <f t="shared" si="134"/>
        <v>5.0000000000000001E-3</v>
      </c>
      <c r="S339" s="122">
        <f t="shared" si="135"/>
        <v>1.6666666666666666E-3</v>
      </c>
      <c r="T339" s="23" t="str">
        <f t="shared" si="116"/>
        <v>火</v>
      </c>
      <c r="U339" s="24">
        <f t="shared" si="130"/>
        <v>1</v>
      </c>
      <c r="V339" s="24">
        <f t="shared" si="139"/>
        <v>1</v>
      </c>
      <c r="W339" s="24">
        <f t="shared" si="139"/>
        <v>1</v>
      </c>
      <c r="X339" s="24">
        <f t="shared" si="139"/>
        <v>1</v>
      </c>
      <c r="Y339" s="24">
        <f t="shared" si="139"/>
        <v>1</v>
      </c>
      <c r="Z339" s="24">
        <f t="shared" si="139"/>
        <v>1</v>
      </c>
      <c r="AA339" s="24">
        <f t="shared" si="139"/>
        <v>1</v>
      </c>
      <c r="AB339" s="123">
        <f t="shared" si="136"/>
        <v>0.08</v>
      </c>
      <c r="AC339" s="22">
        <f t="shared" si="137"/>
        <v>53.091666666666669</v>
      </c>
    </row>
    <row r="340" spans="2:29" x14ac:dyDescent="0.15">
      <c r="B340" s="24">
        <v>338</v>
      </c>
      <c r="C340" s="24" t="str">
        <f t="shared" si="132"/>
        <v>武器338</v>
      </c>
      <c r="D340" s="24" t="str">
        <f t="shared" si="118"/>
        <v>b</v>
      </c>
      <c r="E340" s="99" t="s">
        <v>123</v>
      </c>
      <c r="F340" s="100" t="s">
        <v>16</v>
      </c>
      <c r="G340" s="23" t="s">
        <v>1794</v>
      </c>
      <c r="H340" s="24">
        <f t="shared" si="138"/>
        <v>2</v>
      </c>
      <c r="I340" s="24">
        <f t="shared" si="122"/>
        <v>61</v>
      </c>
      <c r="J340" s="24">
        <f t="shared" si="123"/>
        <v>9</v>
      </c>
      <c r="K340" s="24">
        <f t="shared" si="124"/>
        <v>3</v>
      </c>
      <c r="L340" s="24">
        <f t="shared" si="125"/>
        <v>6</v>
      </c>
      <c r="M340" s="24">
        <f t="shared" si="126"/>
        <v>5</v>
      </c>
      <c r="N340" s="24">
        <f t="shared" si="127"/>
        <v>4</v>
      </c>
      <c r="O340" s="24">
        <f t="shared" si="128"/>
        <v>4</v>
      </c>
      <c r="P340" s="24">
        <f t="shared" si="129"/>
        <v>2</v>
      </c>
      <c r="Q340" s="122">
        <f t="shared" si="133"/>
        <v>0.01</v>
      </c>
      <c r="R340" s="122">
        <f t="shared" si="134"/>
        <v>0.01</v>
      </c>
      <c r="S340" s="122">
        <f t="shared" si="135"/>
        <v>3.3333333333333331E-3</v>
      </c>
      <c r="T340" s="23" t="str">
        <f t="shared" si="116"/>
        <v>火</v>
      </c>
      <c r="U340" s="24">
        <f t="shared" si="130"/>
        <v>3</v>
      </c>
      <c r="V340" s="24">
        <f t="shared" si="139"/>
        <v>3</v>
      </c>
      <c r="W340" s="24">
        <f t="shared" si="139"/>
        <v>2</v>
      </c>
      <c r="X340" s="24">
        <f t="shared" si="139"/>
        <v>2</v>
      </c>
      <c r="Y340" s="24">
        <f t="shared" si="139"/>
        <v>3</v>
      </c>
      <c r="Z340" s="24">
        <f t="shared" si="139"/>
        <v>2</v>
      </c>
      <c r="AA340" s="24">
        <f t="shared" si="139"/>
        <v>3</v>
      </c>
      <c r="AB340" s="123">
        <f t="shared" si="136"/>
        <v>0.08</v>
      </c>
      <c r="AC340" s="22">
        <f t="shared" si="137"/>
        <v>112.10333333333334</v>
      </c>
    </row>
    <row r="341" spans="2:29" x14ac:dyDescent="0.15">
      <c r="B341" s="24">
        <v>339</v>
      </c>
      <c r="C341" s="24" t="str">
        <f t="shared" si="132"/>
        <v>武器339</v>
      </c>
      <c r="D341" s="24" t="str">
        <f t="shared" si="118"/>
        <v>b</v>
      </c>
      <c r="E341" s="99" t="s">
        <v>123</v>
      </c>
      <c r="F341" s="100" t="s">
        <v>16</v>
      </c>
      <c r="G341" s="23" t="s">
        <v>1794</v>
      </c>
      <c r="H341" s="24">
        <f t="shared" si="138"/>
        <v>3</v>
      </c>
      <c r="I341" s="24">
        <f t="shared" si="122"/>
        <v>91</v>
      </c>
      <c r="J341" s="24">
        <f t="shared" si="123"/>
        <v>13</v>
      </c>
      <c r="K341" s="24">
        <f t="shared" si="124"/>
        <v>4</v>
      </c>
      <c r="L341" s="24">
        <f t="shared" si="125"/>
        <v>9</v>
      </c>
      <c r="M341" s="24">
        <f t="shared" si="126"/>
        <v>8</v>
      </c>
      <c r="N341" s="24">
        <f t="shared" si="127"/>
        <v>6</v>
      </c>
      <c r="O341" s="24">
        <f t="shared" si="128"/>
        <v>7</v>
      </c>
      <c r="P341" s="24">
        <f t="shared" si="129"/>
        <v>4</v>
      </c>
      <c r="Q341" s="122">
        <f t="shared" si="133"/>
        <v>0.02</v>
      </c>
      <c r="R341" s="122">
        <f t="shared" si="134"/>
        <v>1.7500000000000002E-2</v>
      </c>
      <c r="S341" s="122">
        <f t="shared" si="135"/>
        <v>6.6666666666666662E-3</v>
      </c>
      <c r="T341" s="23" t="str">
        <f t="shared" ref="T341:T404" si="140">VLOOKUP(G341,professionNature,2,FALSE)</f>
        <v>火</v>
      </c>
      <c r="U341" s="24">
        <f t="shared" si="130"/>
        <v>4</v>
      </c>
      <c r="V341" s="24">
        <f t="shared" si="139"/>
        <v>4</v>
      </c>
      <c r="W341" s="24">
        <f t="shared" si="139"/>
        <v>3</v>
      </c>
      <c r="X341" s="24">
        <f t="shared" si="139"/>
        <v>3</v>
      </c>
      <c r="Y341" s="24">
        <f t="shared" si="139"/>
        <v>4</v>
      </c>
      <c r="Z341" s="24">
        <f t="shared" si="139"/>
        <v>4</v>
      </c>
      <c r="AA341" s="24">
        <f t="shared" si="139"/>
        <v>4</v>
      </c>
      <c r="AB341" s="123">
        <f t="shared" si="136"/>
        <v>9.4666666666666663E-2</v>
      </c>
      <c r="AC341" s="22">
        <f t="shared" si="137"/>
        <v>168.13883333333334</v>
      </c>
    </row>
    <row r="342" spans="2:29" x14ac:dyDescent="0.15">
      <c r="B342" s="24">
        <v>340</v>
      </c>
      <c r="C342" s="24" t="str">
        <f t="shared" si="132"/>
        <v>武器340</v>
      </c>
      <c r="D342" s="24" t="str">
        <f t="shared" si="118"/>
        <v>b</v>
      </c>
      <c r="E342" s="99" t="s">
        <v>123</v>
      </c>
      <c r="F342" s="100" t="s">
        <v>16</v>
      </c>
      <c r="G342" s="23" t="s">
        <v>1794</v>
      </c>
      <c r="H342" s="24">
        <f t="shared" si="138"/>
        <v>4</v>
      </c>
      <c r="I342" s="24">
        <f t="shared" si="122"/>
        <v>121</v>
      </c>
      <c r="J342" s="24">
        <f t="shared" si="123"/>
        <v>17</v>
      </c>
      <c r="K342" s="24">
        <f t="shared" si="124"/>
        <v>6</v>
      </c>
      <c r="L342" s="24">
        <f t="shared" si="125"/>
        <v>12</v>
      </c>
      <c r="M342" s="24">
        <f t="shared" si="126"/>
        <v>11</v>
      </c>
      <c r="N342" s="24">
        <f t="shared" si="127"/>
        <v>8</v>
      </c>
      <c r="O342" s="24">
        <f t="shared" si="128"/>
        <v>9</v>
      </c>
      <c r="P342" s="24">
        <f t="shared" si="129"/>
        <v>5</v>
      </c>
      <c r="Q342" s="122">
        <f t="shared" si="133"/>
        <v>2.5000000000000001E-2</v>
      </c>
      <c r="R342" s="122">
        <f t="shared" si="134"/>
        <v>2.2499999999999999E-2</v>
      </c>
      <c r="S342" s="122">
        <f t="shared" si="135"/>
        <v>8.3333333333333332E-3</v>
      </c>
      <c r="T342" s="23" t="str">
        <f t="shared" si="140"/>
        <v>火</v>
      </c>
      <c r="U342" s="24">
        <f t="shared" si="130"/>
        <v>6</v>
      </c>
      <c r="V342" s="24">
        <f t="shared" si="139"/>
        <v>6</v>
      </c>
      <c r="W342" s="24">
        <f t="shared" si="139"/>
        <v>4</v>
      </c>
      <c r="X342" s="24">
        <f t="shared" si="139"/>
        <v>3</v>
      </c>
      <c r="Y342" s="24">
        <f t="shared" si="139"/>
        <v>6</v>
      </c>
      <c r="Z342" s="24">
        <f t="shared" si="139"/>
        <v>5</v>
      </c>
      <c r="AA342" s="24">
        <f t="shared" si="139"/>
        <v>6</v>
      </c>
      <c r="AB342" s="123">
        <f t="shared" si="136"/>
        <v>0.126</v>
      </c>
      <c r="AC342" s="22">
        <f t="shared" si="137"/>
        <v>225.18183333333334</v>
      </c>
    </row>
    <row r="343" spans="2:29" x14ac:dyDescent="0.15">
      <c r="B343" s="24">
        <v>341</v>
      </c>
      <c r="C343" s="24" t="str">
        <f t="shared" si="132"/>
        <v>武器341</v>
      </c>
      <c r="D343" s="24" t="str">
        <f t="shared" si="118"/>
        <v>b</v>
      </c>
      <c r="E343" s="99" t="s">
        <v>123</v>
      </c>
      <c r="F343" s="100" t="s">
        <v>16</v>
      </c>
      <c r="G343" s="23" t="s">
        <v>1794</v>
      </c>
      <c r="H343" s="24">
        <f t="shared" si="138"/>
        <v>5</v>
      </c>
      <c r="I343" s="24">
        <f t="shared" si="122"/>
        <v>152</v>
      </c>
      <c r="J343" s="24">
        <f t="shared" si="123"/>
        <v>22</v>
      </c>
      <c r="K343" s="24">
        <f t="shared" si="124"/>
        <v>7</v>
      </c>
      <c r="L343" s="24">
        <f t="shared" si="125"/>
        <v>15</v>
      </c>
      <c r="M343" s="24">
        <f t="shared" si="126"/>
        <v>13</v>
      </c>
      <c r="N343" s="24">
        <f t="shared" si="127"/>
        <v>10</v>
      </c>
      <c r="O343" s="24">
        <f t="shared" si="128"/>
        <v>11</v>
      </c>
      <c r="P343" s="24">
        <f t="shared" si="129"/>
        <v>6</v>
      </c>
      <c r="Q343" s="122">
        <f t="shared" si="133"/>
        <v>0.03</v>
      </c>
      <c r="R343" s="122">
        <f t="shared" si="134"/>
        <v>2.75E-2</v>
      </c>
      <c r="S343" s="122">
        <f t="shared" si="135"/>
        <v>0.01</v>
      </c>
      <c r="T343" s="23" t="str">
        <f t="shared" si="140"/>
        <v>火</v>
      </c>
      <c r="U343" s="24">
        <f t="shared" si="130"/>
        <v>7</v>
      </c>
      <c r="V343" s="24">
        <f t="shared" ref="V343:AA352" si="141">ROUND(VLOOKUP($F343,professionGrow,MATCH(V$2,professionGrowPName,0),FALSE)*(1+VLOOKUP($G343,professionGrowP,MATCH(V$2,professionGrowPName,0),FALSE))*$H343*10*VLOOKUP($D343,eq_qulity,5,FALSE),0)</f>
        <v>7</v>
      </c>
      <c r="W343" s="24">
        <f t="shared" si="141"/>
        <v>5</v>
      </c>
      <c r="X343" s="24">
        <f t="shared" si="141"/>
        <v>4</v>
      </c>
      <c r="Y343" s="24">
        <f t="shared" si="141"/>
        <v>7</v>
      </c>
      <c r="Z343" s="24">
        <f t="shared" si="141"/>
        <v>6</v>
      </c>
      <c r="AA343" s="24">
        <f t="shared" si="141"/>
        <v>7</v>
      </c>
      <c r="AB343" s="123">
        <f t="shared" si="136"/>
        <v>0.15733333333333333</v>
      </c>
      <c r="AC343" s="22">
        <f t="shared" si="137"/>
        <v>279.22483333333332</v>
      </c>
    </row>
    <row r="344" spans="2:29" x14ac:dyDescent="0.15">
      <c r="B344" s="24">
        <v>342</v>
      </c>
      <c r="C344" s="24" t="str">
        <f t="shared" si="132"/>
        <v>武器342</v>
      </c>
      <c r="D344" s="24" t="str">
        <f t="shared" si="118"/>
        <v>b</v>
      </c>
      <c r="E344" s="99" t="s">
        <v>123</v>
      </c>
      <c r="F344" s="100" t="s">
        <v>16</v>
      </c>
      <c r="G344" s="23" t="s">
        <v>1794</v>
      </c>
      <c r="H344" s="24">
        <f t="shared" si="138"/>
        <v>6</v>
      </c>
      <c r="I344" s="24">
        <f t="shared" si="122"/>
        <v>182</v>
      </c>
      <c r="J344" s="24">
        <f t="shared" si="123"/>
        <v>26</v>
      </c>
      <c r="K344" s="24">
        <f t="shared" si="124"/>
        <v>9</v>
      </c>
      <c r="L344" s="24">
        <f t="shared" si="125"/>
        <v>18</v>
      </c>
      <c r="M344" s="24">
        <f t="shared" si="126"/>
        <v>16</v>
      </c>
      <c r="N344" s="24">
        <f t="shared" si="127"/>
        <v>12</v>
      </c>
      <c r="O344" s="24">
        <f t="shared" si="128"/>
        <v>13</v>
      </c>
      <c r="P344" s="24">
        <f t="shared" si="129"/>
        <v>7</v>
      </c>
      <c r="Q344" s="122">
        <f t="shared" si="133"/>
        <v>3.5000000000000003E-2</v>
      </c>
      <c r="R344" s="122">
        <f t="shared" si="134"/>
        <v>3.2500000000000001E-2</v>
      </c>
      <c r="S344" s="122">
        <f t="shared" si="135"/>
        <v>1.1666666666666667E-2</v>
      </c>
      <c r="T344" s="23" t="str">
        <f t="shared" si="140"/>
        <v>火</v>
      </c>
      <c r="U344" s="24">
        <f t="shared" si="130"/>
        <v>8</v>
      </c>
      <c r="V344" s="24">
        <f t="shared" si="141"/>
        <v>8</v>
      </c>
      <c r="W344" s="24">
        <f t="shared" si="141"/>
        <v>6</v>
      </c>
      <c r="X344" s="24">
        <f t="shared" si="141"/>
        <v>5</v>
      </c>
      <c r="Y344" s="24">
        <f t="shared" si="141"/>
        <v>8</v>
      </c>
      <c r="Z344" s="24">
        <f t="shared" si="141"/>
        <v>7</v>
      </c>
      <c r="AA344" s="24">
        <f t="shared" si="141"/>
        <v>8</v>
      </c>
      <c r="AB344" s="123">
        <f t="shared" si="136"/>
        <v>0.18866666666666668</v>
      </c>
      <c r="AC344" s="22">
        <f t="shared" si="137"/>
        <v>333.26783333333339</v>
      </c>
    </row>
    <row r="345" spans="2:29" x14ac:dyDescent="0.15">
      <c r="B345" s="24">
        <v>343</v>
      </c>
      <c r="C345" s="24" t="str">
        <f t="shared" si="132"/>
        <v>武器343</v>
      </c>
      <c r="D345" s="24" t="str">
        <f t="shared" si="118"/>
        <v>b</v>
      </c>
      <c r="E345" s="99" t="s">
        <v>123</v>
      </c>
      <c r="F345" s="100" t="s">
        <v>16</v>
      </c>
      <c r="G345" s="23" t="s">
        <v>1794</v>
      </c>
      <c r="H345" s="24">
        <f t="shared" si="138"/>
        <v>7</v>
      </c>
      <c r="I345" s="24">
        <f t="shared" si="122"/>
        <v>213</v>
      </c>
      <c r="J345" s="24">
        <f t="shared" si="123"/>
        <v>30</v>
      </c>
      <c r="K345" s="24">
        <f t="shared" si="124"/>
        <v>10</v>
      </c>
      <c r="L345" s="24">
        <f t="shared" si="125"/>
        <v>21</v>
      </c>
      <c r="M345" s="24">
        <f t="shared" si="126"/>
        <v>18</v>
      </c>
      <c r="N345" s="24">
        <f t="shared" si="127"/>
        <v>13</v>
      </c>
      <c r="O345" s="24">
        <f t="shared" si="128"/>
        <v>15</v>
      </c>
      <c r="P345" s="24">
        <f t="shared" si="129"/>
        <v>8</v>
      </c>
      <c r="Q345" s="122">
        <f t="shared" si="133"/>
        <v>0.04</v>
      </c>
      <c r="R345" s="122">
        <f t="shared" si="134"/>
        <v>3.7499999999999999E-2</v>
      </c>
      <c r="S345" s="122">
        <f t="shared" si="135"/>
        <v>1.3333333333333332E-2</v>
      </c>
      <c r="T345" s="23" t="str">
        <f t="shared" si="140"/>
        <v>火</v>
      </c>
      <c r="U345" s="24">
        <f t="shared" si="130"/>
        <v>10</v>
      </c>
      <c r="V345" s="24">
        <f t="shared" si="141"/>
        <v>10</v>
      </c>
      <c r="W345" s="24">
        <f t="shared" si="141"/>
        <v>7</v>
      </c>
      <c r="X345" s="24">
        <f t="shared" si="141"/>
        <v>6</v>
      </c>
      <c r="Y345" s="24">
        <f t="shared" si="141"/>
        <v>10</v>
      </c>
      <c r="Z345" s="24">
        <f t="shared" si="141"/>
        <v>8</v>
      </c>
      <c r="AA345" s="24">
        <f t="shared" si="141"/>
        <v>10</v>
      </c>
      <c r="AB345" s="123">
        <f t="shared" si="136"/>
        <v>0.21866666666666668</v>
      </c>
      <c r="AC345" s="22">
        <f t="shared" si="137"/>
        <v>389.30950000000001</v>
      </c>
    </row>
    <row r="346" spans="2:29" x14ac:dyDescent="0.15">
      <c r="B346" s="24">
        <v>344</v>
      </c>
      <c r="C346" s="24" t="str">
        <f t="shared" si="132"/>
        <v>武器344</v>
      </c>
      <c r="D346" s="24" t="str">
        <f t="shared" si="118"/>
        <v>b</v>
      </c>
      <c r="E346" s="99" t="s">
        <v>123</v>
      </c>
      <c r="F346" s="100" t="s">
        <v>16</v>
      </c>
      <c r="G346" s="23" t="s">
        <v>1794</v>
      </c>
      <c r="H346" s="24">
        <f t="shared" si="138"/>
        <v>8</v>
      </c>
      <c r="I346" s="24">
        <f t="shared" si="122"/>
        <v>243</v>
      </c>
      <c r="J346" s="24">
        <f t="shared" si="123"/>
        <v>35</v>
      </c>
      <c r="K346" s="24">
        <f t="shared" si="124"/>
        <v>12</v>
      </c>
      <c r="L346" s="24">
        <f t="shared" si="125"/>
        <v>24</v>
      </c>
      <c r="M346" s="24">
        <f t="shared" si="126"/>
        <v>21</v>
      </c>
      <c r="N346" s="24">
        <f t="shared" si="127"/>
        <v>15</v>
      </c>
      <c r="O346" s="24">
        <f t="shared" si="128"/>
        <v>17</v>
      </c>
      <c r="P346" s="24">
        <f t="shared" si="129"/>
        <v>10</v>
      </c>
      <c r="Q346" s="122">
        <f t="shared" si="133"/>
        <v>0.05</v>
      </c>
      <c r="R346" s="122">
        <f t="shared" si="134"/>
        <v>4.2500000000000003E-2</v>
      </c>
      <c r="S346" s="122">
        <f t="shared" si="135"/>
        <v>1.6666666666666666E-2</v>
      </c>
      <c r="T346" s="23" t="str">
        <f t="shared" si="140"/>
        <v>火</v>
      </c>
      <c r="U346" s="24">
        <f t="shared" si="130"/>
        <v>11</v>
      </c>
      <c r="V346" s="24">
        <f t="shared" si="141"/>
        <v>11</v>
      </c>
      <c r="W346" s="24">
        <f t="shared" si="141"/>
        <v>8</v>
      </c>
      <c r="X346" s="24">
        <f t="shared" si="141"/>
        <v>7</v>
      </c>
      <c r="Y346" s="24">
        <f t="shared" si="141"/>
        <v>11</v>
      </c>
      <c r="Z346" s="24">
        <f t="shared" si="141"/>
        <v>10</v>
      </c>
      <c r="AA346" s="24">
        <f t="shared" si="141"/>
        <v>11</v>
      </c>
      <c r="AB346" s="123">
        <f t="shared" si="136"/>
        <v>0.25133333333333335</v>
      </c>
      <c r="AC346" s="22">
        <f t="shared" si="137"/>
        <v>446.3605</v>
      </c>
    </row>
    <row r="347" spans="2:29" x14ac:dyDescent="0.15">
      <c r="B347" s="24">
        <v>345</v>
      </c>
      <c r="C347" s="24" t="str">
        <f t="shared" si="132"/>
        <v>武器345</v>
      </c>
      <c r="D347" s="24" t="str">
        <f t="shared" si="118"/>
        <v>c</v>
      </c>
      <c r="E347" s="99" t="s">
        <v>123</v>
      </c>
      <c r="F347" s="100" t="s">
        <v>16</v>
      </c>
      <c r="G347" s="23" t="s">
        <v>1794</v>
      </c>
      <c r="H347" s="24">
        <f t="shared" si="138"/>
        <v>1</v>
      </c>
      <c r="I347" s="24">
        <f t="shared" si="122"/>
        <v>35</v>
      </c>
      <c r="J347" s="24">
        <f t="shared" si="123"/>
        <v>0</v>
      </c>
      <c r="K347" s="24">
        <f t="shared" si="124"/>
        <v>0</v>
      </c>
      <c r="L347" s="24">
        <f t="shared" si="125"/>
        <v>0</v>
      </c>
      <c r="M347" s="24">
        <f t="shared" si="126"/>
        <v>0</v>
      </c>
      <c r="N347" s="24">
        <f t="shared" si="127"/>
        <v>0</v>
      </c>
      <c r="O347" s="24">
        <f t="shared" si="128"/>
        <v>0</v>
      </c>
      <c r="P347" s="24">
        <f t="shared" si="129"/>
        <v>0</v>
      </c>
      <c r="Q347" s="122">
        <f t="shared" si="133"/>
        <v>0</v>
      </c>
      <c r="R347" s="122">
        <f t="shared" si="134"/>
        <v>0</v>
      </c>
      <c r="S347" s="122">
        <f t="shared" si="135"/>
        <v>0</v>
      </c>
      <c r="T347" s="23" t="str">
        <f t="shared" si="140"/>
        <v>火</v>
      </c>
      <c r="U347" s="24">
        <f t="shared" si="130"/>
        <v>0</v>
      </c>
      <c r="V347" s="24">
        <f t="shared" si="141"/>
        <v>0</v>
      </c>
      <c r="W347" s="24">
        <f t="shared" si="141"/>
        <v>0</v>
      </c>
      <c r="X347" s="24">
        <f t="shared" si="141"/>
        <v>0</v>
      </c>
      <c r="Y347" s="24">
        <f t="shared" si="141"/>
        <v>0</v>
      </c>
      <c r="Z347" s="24">
        <f t="shared" si="141"/>
        <v>0</v>
      </c>
      <c r="AA347" s="24">
        <f t="shared" si="141"/>
        <v>0</v>
      </c>
      <c r="AB347" s="123">
        <f t="shared" si="136"/>
        <v>0</v>
      </c>
      <c r="AC347" s="22">
        <f t="shared" si="137"/>
        <v>35</v>
      </c>
    </row>
    <row r="348" spans="2:29" x14ac:dyDescent="0.15">
      <c r="B348" s="24">
        <v>346</v>
      </c>
      <c r="C348" s="24" t="str">
        <f t="shared" si="132"/>
        <v>武器346</v>
      </c>
      <c r="D348" s="24" t="str">
        <f t="shared" si="118"/>
        <v>c</v>
      </c>
      <c r="E348" s="99" t="s">
        <v>123</v>
      </c>
      <c r="F348" s="100" t="s">
        <v>16</v>
      </c>
      <c r="G348" s="23" t="s">
        <v>1794</v>
      </c>
      <c r="H348" s="24">
        <f t="shared" si="138"/>
        <v>2</v>
      </c>
      <c r="I348" s="24">
        <f t="shared" si="122"/>
        <v>69</v>
      </c>
      <c r="J348" s="24">
        <f t="shared" si="123"/>
        <v>0</v>
      </c>
      <c r="K348" s="24">
        <f t="shared" si="124"/>
        <v>0</v>
      </c>
      <c r="L348" s="24">
        <f t="shared" si="125"/>
        <v>0</v>
      </c>
      <c r="M348" s="24">
        <f t="shared" si="126"/>
        <v>0</v>
      </c>
      <c r="N348" s="24">
        <f t="shared" si="127"/>
        <v>0</v>
      </c>
      <c r="O348" s="24">
        <f t="shared" si="128"/>
        <v>0</v>
      </c>
      <c r="P348" s="24">
        <f t="shared" si="129"/>
        <v>0</v>
      </c>
      <c r="Q348" s="122">
        <f t="shared" si="133"/>
        <v>0</v>
      </c>
      <c r="R348" s="122">
        <f t="shared" si="134"/>
        <v>0</v>
      </c>
      <c r="S348" s="122">
        <f t="shared" si="135"/>
        <v>0</v>
      </c>
      <c r="T348" s="23" t="str">
        <f t="shared" si="140"/>
        <v>火</v>
      </c>
      <c r="U348" s="24">
        <f t="shared" si="130"/>
        <v>0</v>
      </c>
      <c r="V348" s="24">
        <f t="shared" si="141"/>
        <v>0</v>
      </c>
      <c r="W348" s="24">
        <f t="shared" si="141"/>
        <v>0</v>
      </c>
      <c r="X348" s="24">
        <f t="shared" si="141"/>
        <v>0</v>
      </c>
      <c r="Y348" s="24">
        <f t="shared" si="141"/>
        <v>0</v>
      </c>
      <c r="Z348" s="24">
        <f t="shared" si="141"/>
        <v>0</v>
      </c>
      <c r="AA348" s="24">
        <f t="shared" si="141"/>
        <v>0</v>
      </c>
      <c r="AB348" s="123">
        <f t="shared" si="136"/>
        <v>0</v>
      </c>
      <c r="AC348" s="22">
        <f t="shared" si="137"/>
        <v>69</v>
      </c>
    </row>
    <row r="349" spans="2:29" x14ac:dyDescent="0.15">
      <c r="B349" s="24">
        <v>347</v>
      </c>
      <c r="C349" s="24" t="str">
        <f t="shared" si="132"/>
        <v>武器347</v>
      </c>
      <c r="D349" s="24" t="str">
        <f t="shared" si="118"/>
        <v>c</v>
      </c>
      <c r="E349" s="99" t="s">
        <v>123</v>
      </c>
      <c r="F349" s="100" t="s">
        <v>16</v>
      </c>
      <c r="G349" s="23" t="s">
        <v>1794</v>
      </c>
      <c r="H349" s="24">
        <f t="shared" si="138"/>
        <v>3</v>
      </c>
      <c r="I349" s="24">
        <f t="shared" si="122"/>
        <v>104</v>
      </c>
      <c r="J349" s="24">
        <f t="shared" si="123"/>
        <v>0</v>
      </c>
      <c r="K349" s="24">
        <f t="shared" si="124"/>
        <v>0</v>
      </c>
      <c r="L349" s="24">
        <f t="shared" si="125"/>
        <v>0</v>
      </c>
      <c r="M349" s="24">
        <f t="shared" si="126"/>
        <v>0</v>
      </c>
      <c r="N349" s="24">
        <f t="shared" si="127"/>
        <v>0</v>
      </c>
      <c r="O349" s="24">
        <f t="shared" si="128"/>
        <v>0</v>
      </c>
      <c r="P349" s="24">
        <f t="shared" si="129"/>
        <v>0</v>
      </c>
      <c r="Q349" s="122">
        <f t="shared" si="133"/>
        <v>0</v>
      </c>
      <c r="R349" s="122">
        <f t="shared" si="134"/>
        <v>0</v>
      </c>
      <c r="S349" s="122">
        <f t="shared" si="135"/>
        <v>0</v>
      </c>
      <c r="T349" s="23" t="str">
        <f t="shared" si="140"/>
        <v>火</v>
      </c>
      <c r="U349" s="24">
        <f t="shared" si="130"/>
        <v>0</v>
      </c>
      <c r="V349" s="24">
        <f t="shared" si="141"/>
        <v>0</v>
      </c>
      <c r="W349" s="24">
        <f t="shared" si="141"/>
        <v>0</v>
      </c>
      <c r="X349" s="24">
        <f t="shared" si="141"/>
        <v>0</v>
      </c>
      <c r="Y349" s="24">
        <f t="shared" si="141"/>
        <v>0</v>
      </c>
      <c r="Z349" s="24">
        <f t="shared" si="141"/>
        <v>0</v>
      </c>
      <c r="AA349" s="24">
        <f t="shared" si="141"/>
        <v>0</v>
      </c>
      <c r="AB349" s="123">
        <f t="shared" si="136"/>
        <v>0</v>
      </c>
      <c r="AC349" s="22">
        <f t="shared" si="137"/>
        <v>104</v>
      </c>
    </row>
    <row r="350" spans="2:29" x14ac:dyDescent="0.15">
      <c r="B350" s="24">
        <v>348</v>
      </c>
      <c r="C350" s="24" t="str">
        <f t="shared" si="132"/>
        <v>武器348</v>
      </c>
      <c r="D350" s="24" t="str">
        <f t="shared" si="118"/>
        <v>c</v>
      </c>
      <c r="E350" s="99" t="s">
        <v>123</v>
      </c>
      <c r="F350" s="100" t="s">
        <v>16</v>
      </c>
      <c r="G350" s="23" t="s">
        <v>1794</v>
      </c>
      <c r="H350" s="24">
        <f t="shared" si="138"/>
        <v>4</v>
      </c>
      <c r="I350" s="24">
        <f t="shared" si="122"/>
        <v>138</v>
      </c>
      <c r="J350" s="24">
        <f t="shared" si="123"/>
        <v>0</v>
      </c>
      <c r="K350" s="24">
        <f t="shared" si="124"/>
        <v>0</v>
      </c>
      <c r="L350" s="24">
        <f t="shared" si="125"/>
        <v>0</v>
      </c>
      <c r="M350" s="24">
        <f t="shared" si="126"/>
        <v>0</v>
      </c>
      <c r="N350" s="24">
        <f t="shared" si="127"/>
        <v>0</v>
      </c>
      <c r="O350" s="24">
        <f t="shared" si="128"/>
        <v>0</v>
      </c>
      <c r="P350" s="24">
        <f t="shared" si="129"/>
        <v>0</v>
      </c>
      <c r="Q350" s="122">
        <f t="shared" si="133"/>
        <v>0</v>
      </c>
      <c r="R350" s="122">
        <f t="shared" si="134"/>
        <v>0</v>
      </c>
      <c r="S350" s="122">
        <f t="shared" si="135"/>
        <v>0</v>
      </c>
      <c r="T350" s="23" t="str">
        <f t="shared" si="140"/>
        <v>火</v>
      </c>
      <c r="U350" s="24">
        <f t="shared" si="130"/>
        <v>0</v>
      </c>
      <c r="V350" s="24">
        <f t="shared" si="141"/>
        <v>0</v>
      </c>
      <c r="W350" s="24">
        <f t="shared" si="141"/>
        <v>0</v>
      </c>
      <c r="X350" s="24">
        <f t="shared" si="141"/>
        <v>0</v>
      </c>
      <c r="Y350" s="24">
        <f t="shared" si="141"/>
        <v>0</v>
      </c>
      <c r="Z350" s="24">
        <f t="shared" si="141"/>
        <v>0</v>
      </c>
      <c r="AA350" s="24">
        <f t="shared" si="141"/>
        <v>0</v>
      </c>
      <c r="AB350" s="123">
        <f t="shared" si="136"/>
        <v>0</v>
      </c>
      <c r="AC350" s="22">
        <f t="shared" si="137"/>
        <v>138</v>
      </c>
    </row>
    <row r="351" spans="2:29" x14ac:dyDescent="0.15">
      <c r="B351" s="24">
        <v>349</v>
      </c>
      <c r="C351" s="24" t="str">
        <f t="shared" si="132"/>
        <v>武器349</v>
      </c>
      <c r="D351" s="24" t="str">
        <f t="shared" si="118"/>
        <v>c</v>
      </c>
      <c r="E351" s="99" t="s">
        <v>123</v>
      </c>
      <c r="F351" s="100" t="s">
        <v>16</v>
      </c>
      <c r="G351" s="23" t="s">
        <v>1794</v>
      </c>
      <c r="H351" s="24">
        <f t="shared" si="138"/>
        <v>5</v>
      </c>
      <c r="I351" s="24">
        <f t="shared" si="122"/>
        <v>173</v>
      </c>
      <c r="J351" s="24">
        <f t="shared" si="123"/>
        <v>0</v>
      </c>
      <c r="K351" s="24">
        <f t="shared" si="124"/>
        <v>0</v>
      </c>
      <c r="L351" s="24">
        <f t="shared" si="125"/>
        <v>0</v>
      </c>
      <c r="M351" s="24">
        <f t="shared" si="126"/>
        <v>0</v>
      </c>
      <c r="N351" s="24">
        <f t="shared" si="127"/>
        <v>0</v>
      </c>
      <c r="O351" s="24">
        <f t="shared" si="128"/>
        <v>0</v>
      </c>
      <c r="P351" s="24">
        <f t="shared" si="129"/>
        <v>0</v>
      </c>
      <c r="Q351" s="122">
        <f t="shared" si="133"/>
        <v>0</v>
      </c>
      <c r="R351" s="122">
        <f t="shared" si="134"/>
        <v>0</v>
      </c>
      <c r="S351" s="122">
        <f t="shared" si="135"/>
        <v>0</v>
      </c>
      <c r="T351" s="23" t="str">
        <f t="shared" si="140"/>
        <v>火</v>
      </c>
      <c r="U351" s="24">
        <f t="shared" si="130"/>
        <v>0</v>
      </c>
      <c r="V351" s="24">
        <f t="shared" si="141"/>
        <v>0</v>
      </c>
      <c r="W351" s="24">
        <f t="shared" si="141"/>
        <v>0</v>
      </c>
      <c r="X351" s="24">
        <f t="shared" si="141"/>
        <v>0</v>
      </c>
      <c r="Y351" s="24">
        <f t="shared" si="141"/>
        <v>0</v>
      </c>
      <c r="Z351" s="24">
        <f t="shared" si="141"/>
        <v>0</v>
      </c>
      <c r="AA351" s="24">
        <f t="shared" si="141"/>
        <v>0</v>
      </c>
      <c r="AB351" s="123">
        <f t="shared" si="136"/>
        <v>0</v>
      </c>
      <c r="AC351" s="22">
        <f t="shared" si="137"/>
        <v>173</v>
      </c>
    </row>
    <row r="352" spans="2:29" x14ac:dyDescent="0.15">
      <c r="B352" s="24">
        <v>350</v>
      </c>
      <c r="C352" s="24" t="str">
        <f t="shared" si="132"/>
        <v>武器350</v>
      </c>
      <c r="D352" s="24" t="str">
        <f t="shared" si="118"/>
        <v>c</v>
      </c>
      <c r="E352" s="99" t="s">
        <v>123</v>
      </c>
      <c r="F352" s="100" t="s">
        <v>16</v>
      </c>
      <c r="G352" s="23" t="s">
        <v>1794</v>
      </c>
      <c r="H352" s="24">
        <f t="shared" si="138"/>
        <v>6</v>
      </c>
      <c r="I352" s="24">
        <f t="shared" si="122"/>
        <v>208</v>
      </c>
      <c r="J352" s="24">
        <f t="shared" si="123"/>
        <v>0</v>
      </c>
      <c r="K352" s="24">
        <f t="shared" si="124"/>
        <v>0</v>
      </c>
      <c r="L352" s="24">
        <f t="shared" si="125"/>
        <v>0</v>
      </c>
      <c r="M352" s="24">
        <f t="shared" si="126"/>
        <v>0</v>
      </c>
      <c r="N352" s="24">
        <f t="shared" si="127"/>
        <v>0</v>
      </c>
      <c r="O352" s="24">
        <f t="shared" si="128"/>
        <v>0</v>
      </c>
      <c r="P352" s="24">
        <f t="shared" si="129"/>
        <v>0</v>
      </c>
      <c r="Q352" s="122">
        <f t="shared" si="133"/>
        <v>0</v>
      </c>
      <c r="R352" s="122">
        <f t="shared" si="134"/>
        <v>0</v>
      </c>
      <c r="S352" s="122">
        <f t="shared" si="135"/>
        <v>0</v>
      </c>
      <c r="T352" s="23" t="str">
        <f t="shared" si="140"/>
        <v>火</v>
      </c>
      <c r="U352" s="24">
        <f t="shared" si="130"/>
        <v>0</v>
      </c>
      <c r="V352" s="24">
        <f t="shared" si="141"/>
        <v>0</v>
      </c>
      <c r="W352" s="24">
        <f t="shared" si="141"/>
        <v>0</v>
      </c>
      <c r="X352" s="24">
        <f t="shared" si="141"/>
        <v>0</v>
      </c>
      <c r="Y352" s="24">
        <f t="shared" si="141"/>
        <v>0</v>
      </c>
      <c r="Z352" s="24">
        <f t="shared" si="141"/>
        <v>0</v>
      </c>
      <c r="AA352" s="24">
        <f t="shared" si="141"/>
        <v>0</v>
      </c>
      <c r="AB352" s="123">
        <f t="shared" si="136"/>
        <v>0</v>
      </c>
      <c r="AC352" s="22">
        <f t="shared" si="137"/>
        <v>208</v>
      </c>
    </row>
    <row r="353" spans="2:29" x14ac:dyDescent="0.15">
      <c r="B353" s="24">
        <v>351</v>
      </c>
      <c r="C353" s="24" t="str">
        <f t="shared" si="132"/>
        <v>武器351</v>
      </c>
      <c r="D353" s="24" t="str">
        <f t="shared" si="118"/>
        <v>c</v>
      </c>
      <c r="E353" s="99" t="s">
        <v>123</v>
      </c>
      <c r="F353" s="100" t="s">
        <v>16</v>
      </c>
      <c r="G353" s="23" t="s">
        <v>1794</v>
      </c>
      <c r="H353" s="24">
        <f t="shared" si="138"/>
        <v>7</v>
      </c>
      <c r="I353" s="24">
        <f t="shared" si="122"/>
        <v>242</v>
      </c>
      <c r="J353" s="24">
        <f t="shared" si="123"/>
        <v>0</v>
      </c>
      <c r="K353" s="24">
        <f t="shared" si="124"/>
        <v>0</v>
      </c>
      <c r="L353" s="24">
        <f t="shared" si="125"/>
        <v>0</v>
      </c>
      <c r="M353" s="24">
        <f t="shared" si="126"/>
        <v>0</v>
      </c>
      <c r="N353" s="24">
        <f t="shared" si="127"/>
        <v>0</v>
      </c>
      <c r="O353" s="24">
        <f t="shared" si="128"/>
        <v>0</v>
      </c>
      <c r="P353" s="24">
        <f t="shared" si="129"/>
        <v>0</v>
      </c>
      <c r="Q353" s="122">
        <f t="shared" si="133"/>
        <v>0</v>
      </c>
      <c r="R353" s="122">
        <f t="shared" si="134"/>
        <v>0</v>
      </c>
      <c r="S353" s="122">
        <f t="shared" si="135"/>
        <v>0</v>
      </c>
      <c r="T353" s="23" t="str">
        <f t="shared" si="140"/>
        <v>火</v>
      </c>
      <c r="U353" s="24">
        <f t="shared" si="130"/>
        <v>0</v>
      </c>
      <c r="V353" s="24">
        <f t="shared" ref="V353:AA362" si="142">ROUND(VLOOKUP($F353,professionGrow,MATCH(V$2,professionGrowPName,0),FALSE)*(1+VLOOKUP($G353,professionGrowP,MATCH(V$2,professionGrowPName,0),FALSE))*$H353*10*VLOOKUP($D353,eq_qulity,5,FALSE),0)</f>
        <v>0</v>
      </c>
      <c r="W353" s="24">
        <f t="shared" si="142"/>
        <v>0</v>
      </c>
      <c r="X353" s="24">
        <f t="shared" si="142"/>
        <v>0</v>
      </c>
      <c r="Y353" s="24">
        <f t="shared" si="142"/>
        <v>0</v>
      </c>
      <c r="Z353" s="24">
        <f t="shared" si="142"/>
        <v>0</v>
      </c>
      <c r="AA353" s="24">
        <f t="shared" si="142"/>
        <v>0</v>
      </c>
      <c r="AB353" s="123">
        <f t="shared" si="136"/>
        <v>0</v>
      </c>
      <c r="AC353" s="22">
        <f t="shared" si="137"/>
        <v>242</v>
      </c>
    </row>
    <row r="354" spans="2:29" x14ac:dyDescent="0.15">
      <c r="B354" s="24">
        <v>352</v>
      </c>
      <c r="C354" s="24" t="str">
        <f t="shared" si="132"/>
        <v>武器352</v>
      </c>
      <c r="D354" s="24" t="str">
        <f t="shared" si="118"/>
        <v>c</v>
      </c>
      <c r="E354" s="99" t="s">
        <v>123</v>
      </c>
      <c r="F354" s="100" t="s">
        <v>16</v>
      </c>
      <c r="G354" s="23" t="s">
        <v>1794</v>
      </c>
      <c r="H354" s="24">
        <f t="shared" si="138"/>
        <v>8</v>
      </c>
      <c r="I354" s="24">
        <f t="shared" si="122"/>
        <v>277</v>
      </c>
      <c r="J354" s="24">
        <f t="shared" si="123"/>
        <v>0</v>
      </c>
      <c r="K354" s="24">
        <f t="shared" si="124"/>
        <v>0</v>
      </c>
      <c r="L354" s="24">
        <f t="shared" si="125"/>
        <v>0</v>
      </c>
      <c r="M354" s="24">
        <f t="shared" si="126"/>
        <v>0</v>
      </c>
      <c r="N354" s="24">
        <f t="shared" si="127"/>
        <v>0</v>
      </c>
      <c r="O354" s="24">
        <f t="shared" si="128"/>
        <v>0</v>
      </c>
      <c r="P354" s="24">
        <f t="shared" si="129"/>
        <v>0</v>
      </c>
      <c r="Q354" s="122">
        <f t="shared" si="133"/>
        <v>0</v>
      </c>
      <c r="R354" s="122">
        <f t="shared" si="134"/>
        <v>0</v>
      </c>
      <c r="S354" s="122">
        <f t="shared" si="135"/>
        <v>0</v>
      </c>
      <c r="T354" s="23" t="str">
        <f t="shared" si="140"/>
        <v>火</v>
      </c>
      <c r="U354" s="24">
        <f t="shared" si="130"/>
        <v>0</v>
      </c>
      <c r="V354" s="24">
        <f t="shared" si="142"/>
        <v>0</v>
      </c>
      <c r="W354" s="24">
        <f t="shared" si="142"/>
        <v>0</v>
      </c>
      <c r="X354" s="24">
        <f t="shared" si="142"/>
        <v>0</v>
      </c>
      <c r="Y354" s="24">
        <f t="shared" si="142"/>
        <v>0</v>
      </c>
      <c r="Z354" s="24">
        <f t="shared" si="142"/>
        <v>0</v>
      </c>
      <c r="AA354" s="24">
        <f t="shared" si="142"/>
        <v>0</v>
      </c>
      <c r="AB354" s="123">
        <f t="shared" si="136"/>
        <v>0</v>
      </c>
      <c r="AC354" s="22">
        <f t="shared" si="137"/>
        <v>277</v>
      </c>
    </row>
    <row r="355" spans="2:29" x14ac:dyDescent="0.15">
      <c r="B355" s="24">
        <v>353</v>
      </c>
      <c r="C355" s="24" t="str">
        <f t="shared" si="132"/>
        <v>武器353</v>
      </c>
      <c r="D355" s="24" t="str">
        <f t="shared" si="118"/>
        <v>s</v>
      </c>
      <c r="E355" s="99" t="s">
        <v>123</v>
      </c>
      <c r="F355" s="100" t="s">
        <v>16</v>
      </c>
      <c r="G355" s="23" t="s">
        <v>19</v>
      </c>
      <c r="H355" s="24">
        <f t="shared" si="138"/>
        <v>1</v>
      </c>
      <c r="I355" s="24">
        <f t="shared" si="122"/>
        <v>26</v>
      </c>
      <c r="J355" s="24">
        <f t="shared" si="123"/>
        <v>10</v>
      </c>
      <c r="K355" s="24">
        <f t="shared" si="124"/>
        <v>9</v>
      </c>
      <c r="L355" s="24">
        <f t="shared" si="125"/>
        <v>8</v>
      </c>
      <c r="M355" s="24">
        <f t="shared" si="126"/>
        <v>7</v>
      </c>
      <c r="N355" s="24">
        <f t="shared" si="127"/>
        <v>19</v>
      </c>
      <c r="O355" s="24">
        <f t="shared" si="128"/>
        <v>5</v>
      </c>
      <c r="P355" s="24">
        <f t="shared" si="129"/>
        <v>4</v>
      </c>
      <c r="Q355" s="122">
        <f t="shared" si="133"/>
        <v>0.02</v>
      </c>
      <c r="R355" s="122">
        <f t="shared" si="134"/>
        <v>1.2500000000000001E-2</v>
      </c>
      <c r="S355" s="122">
        <f t="shared" si="135"/>
        <v>6.6666666666666662E-3</v>
      </c>
      <c r="T355" s="23" t="str">
        <f t="shared" si="140"/>
        <v>雷</v>
      </c>
      <c r="U355" s="24">
        <f t="shared" si="130"/>
        <v>6</v>
      </c>
      <c r="V355" s="24">
        <f t="shared" si="142"/>
        <v>4</v>
      </c>
      <c r="W355" s="24">
        <f t="shared" si="142"/>
        <v>6</v>
      </c>
      <c r="X355" s="24">
        <f t="shared" si="142"/>
        <v>3</v>
      </c>
      <c r="Y355" s="24">
        <f t="shared" si="142"/>
        <v>3</v>
      </c>
      <c r="Z355" s="24">
        <f t="shared" si="142"/>
        <v>4</v>
      </c>
      <c r="AA355" s="24">
        <f t="shared" si="142"/>
        <v>4</v>
      </c>
      <c r="AB355" s="123">
        <f t="shared" si="136"/>
        <v>0.08</v>
      </c>
      <c r="AC355" s="22">
        <f t="shared" si="137"/>
        <v>118.11916666666666</v>
      </c>
    </row>
    <row r="356" spans="2:29" x14ac:dyDescent="0.15">
      <c r="B356" s="24">
        <v>354</v>
      </c>
      <c r="C356" s="24" t="str">
        <f t="shared" si="132"/>
        <v>武器354</v>
      </c>
      <c r="D356" s="24" t="str">
        <f t="shared" ref="D356:D419" si="143">D324</f>
        <v>s</v>
      </c>
      <c r="E356" s="99" t="s">
        <v>123</v>
      </c>
      <c r="F356" s="100" t="s">
        <v>16</v>
      </c>
      <c r="G356" s="23" t="s">
        <v>19</v>
      </c>
      <c r="H356" s="24">
        <f t="shared" si="138"/>
        <v>2</v>
      </c>
      <c r="I356" s="24">
        <f t="shared" si="122"/>
        <v>52</v>
      </c>
      <c r="J356" s="24">
        <f t="shared" si="123"/>
        <v>21</v>
      </c>
      <c r="K356" s="24">
        <f t="shared" si="124"/>
        <v>19</v>
      </c>
      <c r="L356" s="24">
        <f t="shared" si="125"/>
        <v>16</v>
      </c>
      <c r="M356" s="24">
        <f t="shared" si="126"/>
        <v>13</v>
      </c>
      <c r="N356" s="24">
        <f t="shared" si="127"/>
        <v>38</v>
      </c>
      <c r="O356" s="24">
        <f t="shared" si="128"/>
        <v>10</v>
      </c>
      <c r="P356" s="24">
        <f t="shared" si="129"/>
        <v>8</v>
      </c>
      <c r="Q356" s="122">
        <f t="shared" si="133"/>
        <v>0.04</v>
      </c>
      <c r="R356" s="122">
        <f t="shared" si="134"/>
        <v>2.5000000000000001E-2</v>
      </c>
      <c r="S356" s="122">
        <f t="shared" si="135"/>
        <v>1.3333333333333332E-2</v>
      </c>
      <c r="T356" s="23" t="str">
        <f t="shared" si="140"/>
        <v>雷</v>
      </c>
      <c r="U356" s="24">
        <f t="shared" si="130"/>
        <v>11</v>
      </c>
      <c r="V356" s="24">
        <f t="shared" si="142"/>
        <v>9</v>
      </c>
      <c r="W356" s="24">
        <f t="shared" si="142"/>
        <v>11</v>
      </c>
      <c r="X356" s="24">
        <f t="shared" si="142"/>
        <v>5</v>
      </c>
      <c r="Y356" s="24">
        <f t="shared" si="142"/>
        <v>7</v>
      </c>
      <c r="Z356" s="24">
        <f t="shared" si="142"/>
        <v>8</v>
      </c>
      <c r="AA356" s="24">
        <f t="shared" si="142"/>
        <v>9</v>
      </c>
      <c r="AB356" s="123">
        <f t="shared" si="136"/>
        <v>0.11800000000000001</v>
      </c>
      <c r="AC356" s="22">
        <f t="shared" si="137"/>
        <v>237.19633333333331</v>
      </c>
    </row>
    <row r="357" spans="2:29" x14ac:dyDescent="0.15">
      <c r="B357" s="24">
        <v>355</v>
      </c>
      <c r="C357" s="24" t="str">
        <f t="shared" si="132"/>
        <v>武器355</v>
      </c>
      <c r="D357" s="24" t="str">
        <f t="shared" si="143"/>
        <v>s</v>
      </c>
      <c r="E357" s="99" t="s">
        <v>123</v>
      </c>
      <c r="F357" s="100" t="s">
        <v>16</v>
      </c>
      <c r="G357" s="23" t="s">
        <v>19</v>
      </c>
      <c r="H357" s="24">
        <f t="shared" si="138"/>
        <v>3</v>
      </c>
      <c r="I357" s="24">
        <f t="shared" si="122"/>
        <v>79</v>
      </c>
      <c r="J357" s="24">
        <f t="shared" si="123"/>
        <v>31</v>
      </c>
      <c r="K357" s="24">
        <f t="shared" si="124"/>
        <v>28</v>
      </c>
      <c r="L357" s="24">
        <f t="shared" si="125"/>
        <v>24</v>
      </c>
      <c r="M357" s="24">
        <f t="shared" si="126"/>
        <v>20</v>
      </c>
      <c r="N357" s="24">
        <f t="shared" si="127"/>
        <v>58</v>
      </c>
      <c r="O357" s="24">
        <f t="shared" si="128"/>
        <v>16</v>
      </c>
      <c r="P357" s="24">
        <f t="shared" si="129"/>
        <v>12</v>
      </c>
      <c r="Q357" s="122">
        <f t="shared" si="133"/>
        <v>0.06</v>
      </c>
      <c r="R357" s="122">
        <f t="shared" si="134"/>
        <v>0.04</v>
      </c>
      <c r="S357" s="122">
        <f t="shared" si="135"/>
        <v>0.02</v>
      </c>
      <c r="T357" s="23" t="str">
        <f t="shared" si="140"/>
        <v>雷</v>
      </c>
      <c r="U357" s="24">
        <f t="shared" si="130"/>
        <v>17</v>
      </c>
      <c r="V357" s="24">
        <f t="shared" si="142"/>
        <v>13</v>
      </c>
      <c r="W357" s="24">
        <f t="shared" si="142"/>
        <v>17</v>
      </c>
      <c r="X357" s="24">
        <f t="shared" si="142"/>
        <v>8</v>
      </c>
      <c r="Y357" s="24">
        <f t="shared" si="142"/>
        <v>10</v>
      </c>
      <c r="Z357" s="24">
        <f t="shared" si="142"/>
        <v>12</v>
      </c>
      <c r="AA357" s="24">
        <f t="shared" si="142"/>
        <v>13</v>
      </c>
      <c r="AB357" s="123">
        <f t="shared" si="136"/>
        <v>0.17866666666666667</v>
      </c>
      <c r="AC357" s="22">
        <f t="shared" si="137"/>
        <v>358.29866666666669</v>
      </c>
    </row>
    <row r="358" spans="2:29" x14ac:dyDescent="0.15">
      <c r="B358" s="24">
        <v>356</v>
      </c>
      <c r="C358" s="24" t="str">
        <f t="shared" si="132"/>
        <v>武器356</v>
      </c>
      <c r="D358" s="24" t="str">
        <f t="shared" si="143"/>
        <v>s</v>
      </c>
      <c r="E358" s="99" t="s">
        <v>123</v>
      </c>
      <c r="F358" s="100" t="s">
        <v>16</v>
      </c>
      <c r="G358" s="23" t="s">
        <v>19</v>
      </c>
      <c r="H358" s="24">
        <f t="shared" si="138"/>
        <v>4</v>
      </c>
      <c r="I358" s="24">
        <f t="shared" si="122"/>
        <v>105</v>
      </c>
      <c r="J358" s="24">
        <f t="shared" si="123"/>
        <v>41</v>
      </c>
      <c r="K358" s="24">
        <f t="shared" si="124"/>
        <v>37</v>
      </c>
      <c r="L358" s="24">
        <f t="shared" si="125"/>
        <v>32</v>
      </c>
      <c r="M358" s="24">
        <f t="shared" si="126"/>
        <v>26</v>
      </c>
      <c r="N358" s="24">
        <f t="shared" si="127"/>
        <v>77</v>
      </c>
      <c r="O358" s="24">
        <f t="shared" si="128"/>
        <v>21</v>
      </c>
      <c r="P358" s="24">
        <f t="shared" si="129"/>
        <v>15</v>
      </c>
      <c r="Q358" s="122">
        <f t="shared" si="133"/>
        <v>7.4999999999999997E-2</v>
      </c>
      <c r="R358" s="122">
        <f t="shared" si="134"/>
        <v>5.2499999999999998E-2</v>
      </c>
      <c r="S358" s="122">
        <f t="shared" si="135"/>
        <v>2.5000000000000001E-2</v>
      </c>
      <c r="T358" s="23" t="str">
        <f t="shared" si="140"/>
        <v>雷</v>
      </c>
      <c r="U358" s="24">
        <f t="shared" si="130"/>
        <v>22</v>
      </c>
      <c r="V358" s="24">
        <f t="shared" si="142"/>
        <v>18</v>
      </c>
      <c r="W358" s="24">
        <f t="shared" si="142"/>
        <v>22</v>
      </c>
      <c r="X358" s="24">
        <f t="shared" si="142"/>
        <v>11</v>
      </c>
      <c r="Y358" s="24">
        <f t="shared" si="142"/>
        <v>13</v>
      </c>
      <c r="Z358" s="24">
        <f t="shared" si="142"/>
        <v>15</v>
      </c>
      <c r="AA358" s="24">
        <f t="shared" si="142"/>
        <v>18</v>
      </c>
      <c r="AB358" s="123">
        <f t="shared" si="136"/>
        <v>0.23600000000000002</v>
      </c>
      <c r="AC358" s="22">
        <f t="shared" si="137"/>
        <v>473.38849999999996</v>
      </c>
    </row>
    <row r="359" spans="2:29" x14ac:dyDescent="0.15">
      <c r="B359" s="24">
        <v>357</v>
      </c>
      <c r="C359" s="24" t="str">
        <f t="shared" si="132"/>
        <v>武器357</v>
      </c>
      <c r="D359" s="24" t="str">
        <f t="shared" si="143"/>
        <v>s</v>
      </c>
      <c r="E359" s="99" t="s">
        <v>123</v>
      </c>
      <c r="F359" s="100" t="s">
        <v>16</v>
      </c>
      <c r="G359" s="23" t="s">
        <v>19</v>
      </c>
      <c r="H359" s="24">
        <f t="shared" si="138"/>
        <v>5</v>
      </c>
      <c r="I359" s="24">
        <f t="shared" si="122"/>
        <v>131</v>
      </c>
      <c r="J359" s="24">
        <f t="shared" si="123"/>
        <v>52</v>
      </c>
      <c r="K359" s="24">
        <f t="shared" si="124"/>
        <v>46</v>
      </c>
      <c r="L359" s="24">
        <f t="shared" si="125"/>
        <v>40</v>
      </c>
      <c r="M359" s="24">
        <f t="shared" si="126"/>
        <v>33</v>
      </c>
      <c r="N359" s="24">
        <f t="shared" si="127"/>
        <v>96</v>
      </c>
      <c r="O359" s="24">
        <f t="shared" si="128"/>
        <v>26</v>
      </c>
      <c r="P359" s="24">
        <f t="shared" si="129"/>
        <v>19</v>
      </c>
      <c r="Q359" s="122">
        <f t="shared" si="133"/>
        <v>9.5000000000000001E-2</v>
      </c>
      <c r="R359" s="122">
        <f t="shared" si="134"/>
        <v>6.5000000000000002E-2</v>
      </c>
      <c r="S359" s="122">
        <f t="shared" si="135"/>
        <v>3.1666666666666662E-2</v>
      </c>
      <c r="T359" s="23" t="str">
        <f t="shared" si="140"/>
        <v>雷</v>
      </c>
      <c r="U359" s="24">
        <f t="shared" si="130"/>
        <v>28</v>
      </c>
      <c r="V359" s="24">
        <f t="shared" si="142"/>
        <v>22</v>
      </c>
      <c r="W359" s="24">
        <f t="shared" si="142"/>
        <v>28</v>
      </c>
      <c r="X359" s="24">
        <f t="shared" si="142"/>
        <v>13</v>
      </c>
      <c r="Y359" s="24">
        <f t="shared" si="142"/>
        <v>16</v>
      </c>
      <c r="Z359" s="24">
        <f t="shared" si="142"/>
        <v>19</v>
      </c>
      <c r="AA359" s="24">
        <f t="shared" si="142"/>
        <v>22</v>
      </c>
      <c r="AB359" s="123">
        <f t="shared" si="136"/>
        <v>0.29533333333333334</v>
      </c>
      <c r="AC359" s="22">
        <f t="shared" si="137"/>
        <v>591.48700000000008</v>
      </c>
    </row>
    <row r="360" spans="2:29" x14ac:dyDescent="0.15">
      <c r="B360" s="24">
        <v>358</v>
      </c>
      <c r="C360" s="24" t="str">
        <f t="shared" si="132"/>
        <v>武器358</v>
      </c>
      <c r="D360" s="24" t="str">
        <f t="shared" si="143"/>
        <v>s</v>
      </c>
      <c r="E360" s="99" t="s">
        <v>123</v>
      </c>
      <c r="F360" s="100" t="s">
        <v>16</v>
      </c>
      <c r="G360" s="23" t="s">
        <v>19</v>
      </c>
      <c r="H360" s="24">
        <f t="shared" si="138"/>
        <v>6</v>
      </c>
      <c r="I360" s="24">
        <f t="shared" si="122"/>
        <v>157</v>
      </c>
      <c r="J360" s="24">
        <f t="shared" si="123"/>
        <v>62</v>
      </c>
      <c r="K360" s="24">
        <f t="shared" si="124"/>
        <v>56</v>
      </c>
      <c r="L360" s="24">
        <f t="shared" si="125"/>
        <v>48</v>
      </c>
      <c r="M360" s="24">
        <f t="shared" si="126"/>
        <v>39</v>
      </c>
      <c r="N360" s="24">
        <f t="shared" si="127"/>
        <v>115</v>
      </c>
      <c r="O360" s="24">
        <f t="shared" si="128"/>
        <v>31</v>
      </c>
      <c r="P360" s="24">
        <f t="shared" si="129"/>
        <v>23</v>
      </c>
      <c r="Q360" s="122">
        <f t="shared" si="133"/>
        <v>0.115</v>
      </c>
      <c r="R360" s="122">
        <f t="shared" si="134"/>
        <v>7.7499999999999999E-2</v>
      </c>
      <c r="S360" s="122">
        <f t="shared" si="135"/>
        <v>3.8333333333333337E-2</v>
      </c>
      <c r="T360" s="23" t="str">
        <f t="shared" si="140"/>
        <v>雷</v>
      </c>
      <c r="U360" s="24">
        <f t="shared" si="130"/>
        <v>33</v>
      </c>
      <c r="V360" s="24">
        <f t="shared" si="142"/>
        <v>26</v>
      </c>
      <c r="W360" s="24">
        <f t="shared" si="142"/>
        <v>33</v>
      </c>
      <c r="X360" s="24">
        <f t="shared" si="142"/>
        <v>16</v>
      </c>
      <c r="Y360" s="24">
        <f t="shared" si="142"/>
        <v>20</v>
      </c>
      <c r="Z360" s="24">
        <f t="shared" si="142"/>
        <v>23</v>
      </c>
      <c r="AA360" s="24">
        <f t="shared" si="142"/>
        <v>26</v>
      </c>
      <c r="AB360" s="123">
        <f t="shared" si="136"/>
        <v>0.35399999999999998</v>
      </c>
      <c r="AC360" s="22">
        <f t="shared" si="137"/>
        <v>708.58483333333334</v>
      </c>
    </row>
    <row r="361" spans="2:29" x14ac:dyDescent="0.15">
      <c r="B361" s="24">
        <v>359</v>
      </c>
      <c r="C361" s="24" t="str">
        <f t="shared" si="132"/>
        <v>武器359</v>
      </c>
      <c r="D361" s="24" t="str">
        <f t="shared" si="143"/>
        <v>s</v>
      </c>
      <c r="E361" s="99" t="s">
        <v>123</v>
      </c>
      <c r="F361" s="100" t="s">
        <v>16</v>
      </c>
      <c r="G361" s="23" t="s">
        <v>19</v>
      </c>
      <c r="H361" s="24">
        <f t="shared" si="138"/>
        <v>7</v>
      </c>
      <c r="I361" s="24">
        <f t="shared" si="122"/>
        <v>183</v>
      </c>
      <c r="J361" s="24">
        <f t="shared" si="123"/>
        <v>73</v>
      </c>
      <c r="K361" s="24">
        <f t="shared" si="124"/>
        <v>65</v>
      </c>
      <c r="L361" s="24">
        <f t="shared" si="125"/>
        <v>56</v>
      </c>
      <c r="M361" s="24">
        <f t="shared" si="126"/>
        <v>46</v>
      </c>
      <c r="N361" s="24">
        <f t="shared" si="127"/>
        <v>134</v>
      </c>
      <c r="O361" s="24">
        <f t="shared" si="128"/>
        <v>36</v>
      </c>
      <c r="P361" s="24">
        <f t="shared" si="129"/>
        <v>27</v>
      </c>
      <c r="Q361" s="122">
        <f t="shared" si="133"/>
        <v>0.13500000000000001</v>
      </c>
      <c r="R361" s="122">
        <f t="shared" si="134"/>
        <v>0.09</v>
      </c>
      <c r="S361" s="122">
        <f t="shared" si="135"/>
        <v>4.4999999999999998E-2</v>
      </c>
      <c r="T361" s="23" t="str">
        <f t="shared" si="140"/>
        <v>雷</v>
      </c>
      <c r="U361" s="24">
        <f t="shared" si="130"/>
        <v>39</v>
      </c>
      <c r="V361" s="24">
        <f t="shared" si="142"/>
        <v>31</v>
      </c>
      <c r="W361" s="24">
        <f t="shared" si="142"/>
        <v>39</v>
      </c>
      <c r="X361" s="24">
        <f t="shared" si="142"/>
        <v>19</v>
      </c>
      <c r="Y361" s="24">
        <f t="shared" si="142"/>
        <v>23</v>
      </c>
      <c r="Z361" s="24">
        <f t="shared" si="142"/>
        <v>27</v>
      </c>
      <c r="AA361" s="24">
        <f t="shared" si="142"/>
        <v>31</v>
      </c>
      <c r="AB361" s="123">
        <f t="shared" si="136"/>
        <v>0.41333333333333333</v>
      </c>
      <c r="AC361" s="22">
        <f t="shared" si="137"/>
        <v>829.68333333333328</v>
      </c>
    </row>
    <row r="362" spans="2:29" x14ac:dyDescent="0.15">
      <c r="B362" s="24">
        <v>360</v>
      </c>
      <c r="C362" s="24" t="str">
        <f t="shared" si="132"/>
        <v>武器360</v>
      </c>
      <c r="D362" s="24" t="str">
        <f t="shared" si="143"/>
        <v>s</v>
      </c>
      <c r="E362" s="99" t="s">
        <v>123</v>
      </c>
      <c r="F362" s="100" t="s">
        <v>16</v>
      </c>
      <c r="G362" s="23" t="s">
        <v>19</v>
      </c>
      <c r="H362" s="24">
        <f t="shared" si="138"/>
        <v>8</v>
      </c>
      <c r="I362" s="24">
        <f t="shared" si="122"/>
        <v>210</v>
      </c>
      <c r="J362" s="24">
        <f t="shared" si="123"/>
        <v>83</v>
      </c>
      <c r="K362" s="24">
        <f t="shared" si="124"/>
        <v>74</v>
      </c>
      <c r="L362" s="24">
        <f t="shared" si="125"/>
        <v>65</v>
      </c>
      <c r="M362" s="24">
        <f t="shared" si="126"/>
        <v>52</v>
      </c>
      <c r="N362" s="24">
        <f t="shared" si="127"/>
        <v>154</v>
      </c>
      <c r="O362" s="24">
        <f t="shared" si="128"/>
        <v>41</v>
      </c>
      <c r="P362" s="24">
        <f t="shared" si="129"/>
        <v>31</v>
      </c>
      <c r="Q362" s="122">
        <f t="shared" si="133"/>
        <v>0.155</v>
      </c>
      <c r="R362" s="122">
        <f t="shared" si="134"/>
        <v>0.10249999999999999</v>
      </c>
      <c r="S362" s="122">
        <f t="shared" si="135"/>
        <v>5.1666666666666666E-2</v>
      </c>
      <c r="T362" s="23" t="str">
        <f t="shared" si="140"/>
        <v>雷</v>
      </c>
      <c r="U362" s="24">
        <f t="shared" si="130"/>
        <v>45</v>
      </c>
      <c r="V362" s="24">
        <f t="shared" si="142"/>
        <v>35</v>
      </c>
      <c r="W362" s="24">
        <f t="shared" si="142"/>
        <v>45</v>
      </c>
      <c r="X362" s="24">
        <f t="shared" si="142"/>
        <v>22</v>
      </c>
      <c r="Y362" s="24">
        <f t="shared" si="142"/>
        <v>26</v>
      </c>
      <c r="Z362" s="24">
        <f t="shared" si="142"/>
        <v>31</v>
      </c>
      <c r="AA362" s="24">
        <f t="shared" si="142"/>
        <v>35</v>
      </c>
      <c r="AB362" s="123">
        <f t="shared" si="136"/>
        <v>0.47333333333333338</v>
      </c>
      <c r="AC362" s="22">
        <f t="shared" si="137"/>
        <v>949.78249999999991</v>
      </c>
    </row>
    <row r="363" spans="2:29" x14ac:dyDescent="0.15">
      <c r="B363" s="24">
        <v>361</v>
      </c>
      <c r="C363" s="24" t="str">
        <f t="shared" si="132"/>
        <v>武器361</v>
      </c>
      <c r="D363" s="24" t="str">
        <f t="shared" si="143"/>
        <v>a</v>
      </c>
      <c r="E363" s="99" t="s">
        <v>123</v>
      </c>
      <c r="F363" s="100" t="s">
        <v>16</v>
      </c>
      <c r="G363" s="23" t="s">
        <v>19</v>
      </c>
      <c r="H363" s="24">
        <f t="shared" si="138"/>
        <v>1</v>
      </c>
      <c r="I363" s="24">
        <f t="shared" si="122"/>
        <v>23</v>
      </c>
      <c r="J363" s="24">
        <f t="shared" si="123"/>
        <v>8</v>
      </c>
      <c r="K363" s="24">
        <f t="shared" si="124"/>
        <v>7</v>
      </c>
      <c r="L363" s="24">
        <f t="shared" si="125"/>
        <v>6</v>
      </c>
      <c r="M363" s="24">
        <f t="shared" si="126"/>
        <v>5</v>
      </c>
      <c r="N363" s="24">
        <f t="shared" si="127"/>
        <v>14</v>
      </c>
      <c r="O363" s="24">
        <f t="shared" si="128"/>
        <v>4</v>
      </c>
      <c r="P363" s="24">
        <f t="shared" si="129"/>
        <v>3</v>
      </c>
      <c r="Q363" s="122">
        <f t="shared" si="133"/>
        <v>1.4999999999999999E-2</v>
      </c>
      <c r="R363" s="122">
        <f t="shared" si="134"/>
        <v>0.01</v>
      </c>
      <c r="S363" s="122">
        <f t="shared" si="135"/>
        <v>5.0000000000000001E-3</v>
      </c>
      <c r="T363" s="23" t="str">
        <f t="shared" si="140"/>
        <v>雷</v>
      </c>
      <c r="U363" s="24">
        <f t="shared" si="130"/>
        <v>4</v>
      </c>
      <c r="V363" s="24">
        <f t="shared" ref="V363:AA372" si="144">ROUND(VLOOKUP($F363,professionGrow,MATCH(V$2,professionGrowPName,0),FALSE)*(1+VLOOKUP($G363,professionGrowP,MATCH(V$2,professionGrowPName,0),FALSE))*$H363*10*VLOOKUP($D363,eq_qulity,5,FALSE),0)</f>
        <v>3</v>
      </c>
      <c r="W363" s="24">
        <f t="shared" si="144"/>
        <v>4</v>
      </c>
      <c r="X363" s="24">
        <f t="shared" si="144"/>
        <v>2</v>
      </c>
      <c r="Y363" s="24">
        <f t="shared" si="144"/>
        <v>2</v>
      </c>
      <c r="Z363" s="24">
        <f t="shared" si="144"/>
        <v>3</v>
      </c>
      <c r="AA363" s="24">
        <f t="shared" si="144"/>
        <v>3</v>
      </c>
      <c r="AB363" s="123">
        <f t="shared" si="136"/>
        <v>0.08</v>
      </c>
      <c r="AC363" s="22">
        <f t="shared" si="137"/>
        <v>91.11</v>
      </c>
    </row>
    <row r="364" spans="2:29" x14ac:dyDescent="0.15">
      <c r="B364" s="24">
        <v>362</v>
      </c>
      <c r="C364" s="24" t="str">
        <f t="shared" si="132"/>
        <v>武器362</v>
      </c>
      <c r="D364" s="24" t="str">
        <f t="shared" si="143"/>
        <v>a</v>
      </c>
      <c r="E364" s="99" t="s">
        <v>123</v>
      </c>
      <c r="F364" s="100" t="s">
        <v>16</v>
      </c>
      <c r="G364" s="23" t="s">
        <v>19</v>
      </c>
      <c r="H364" s="24">
        <f t="shared" si="138"/>
        <v>2</v>
      </c>
      <c r="I364" s="24">
        <f t="shared" si="122"/>
        <v>46</v>
      </c>
      <c r="J364" s="24">
        <f t="shared" si="123"/>
        <v>16</v>
      </c>
      <c r="K364" s="24">
        <f t="shared" si="124"/>
        <v>14</v>
      </c>
      <c r="L364" s="24">
        <f t="shared" si="125"/>
        <v>12</v>
      </c>
      <c r="M364" s="24">
        <f t="shared" si="126"/>
        <v>10</v>
      </c>
      <c r="N364" s="24">
        <f t="shared" si="127"/>
        <v>29</v>
      </c>
      <c r="O364" s="24">
        <f t="shared" si="128"/>
        <v>8</v>
      </c>
      <c r="P364" s="24">
        <f t="shared" si="129"/>
        <v>6</v>
      </c>
      <c r="Q364" s="122">
        <f t="shared" si="133"/>
        <v>0.03</v>
      </c>
      <c r="R364" s="122">
        <f t="shared" si="134"/>
        <v>0.02</v>
      </c>
      <c r="S364" s="122">
        <f t="shared" si="135"/>
        <v>0.01</v>
      </c>
      <c r="T364" s="23" t="str">
        <f t="shared" si="140"/>
        <v>雷</v>
      </c>
      <c r="U364" s="24">
        <f t="shared" si="130"/>
        <v>8</v>
      </c>
      <c r="V364" s="24">
        <f t="shared" si="144"/>
        <v>7</v>
      </c>
      <c r="W364" s="24">
        <f t="shared" si="144"/>
        <v>8</v>
      </c>
      <c r="X364" s="24">
        <f t="shared" si="144"/>
        <v>4</v>
      </c>
      <c r="Y364" s="24">
        <f t="shared" si="144"/>
        <v>5</v>
      </c>
      <c r="Z364" s="24">
        <f t="shared" si="144"/>
        <v>6</v>
      </c>
      <c r="AA364" s="24">
        <f t="shared" si="144"/>
        <v>7</v>
      </c>
      <c r="AB364" s="123">
        <f t="shared" si="136"/>
        <v>9.4E-2</v>
      </c>
      <c r="AC364" s="22">
        <f t="shared" si="137"/>
        <v>186.154</v>
      </c>
    </row>
    <row r="365" spans="2:29" x14ac:dyDescent="0.15">
      <c r="B365" s="24">
        <v>363</v>
      </c>
      <c r="C365" s="24" t="str">
        <f t="shared" si="132"/>
        <v>武器363</v>
      </c>
      <c r="D365" s="24" t="str">
        <f t="shared" si="143"/>
        <v>a</v>
      </c>
      <c r="E365" s="99" t="s">
        <v>123</v>
      </c>
      <c r="F365" s="100" t="s">
        <v>16</v>
      </c>
      <c r="G365" s="23" t="s">
        <v>19</v>
      </c>
      <c r="H365" s="24">
        <f t="shared" si="138"/>
        <v>3</v>
      </c>
      <c r="I365" s="24">
        <f t="shared" si="122"/>
        <v>70</v>
      </c>
      <c r="J365" s="24">
        <f t="shared" si="123"/>
        <v>23</v>
      </c>
      <c r="K365" s="24">
        <f t="shared" si="124"/>
        <v>21</v>
      </c>
      <c r="L365" s="24">
        <f t="shared" si="125"/>
        <v>18</v>
      </c>
      <c r="M365" s="24">
        <f t="shared" si="126"/>
        <v>15</v>
      </c>
      <c r="N365" s="24">
        <f t="shared" si="127"/>
        <v>43</v>
      </c>
      <c r="O365" s="24">
        <f t="shared" si="128"/>
        <v>12</v>
      </c>
      <c r="P365" s="24">
        <f t="shared" si="129"/>
        <v>9</v>
      </c>
      <c r="Q365" s="122">
        <f t="shared" si="133"/>
        <v>4.4999999999999998E-2</v>
      </c>
      <c r="R365" s="122">
        <f t="shared" si="134"/>
        <v>0.03</v>
      </c>
      <c r="S365" s="122">
        <f t="shared" si="135"/>
        <v>1.4999999999999999E-2</v>
      </c>
      <c r="T365" s="23" t="str">
        <f t="shared" si="140"/>
        <v>雷</v>
      </c>
      <c r="U365" s="24">
        <f t="shared" si="130"/>
        <v>13</v>
      </c>
      <c r="V365" s="24">
        <f t="shared" si="144"/>
        <v>10</v>
      </c>
      <c r="W365" s="24">
        <f t="shared" si="144"/>
        <v>13</v>
      </c>
      <c r="X365" s="24">
        <f t="shared" si="144"/>
        <v>6</v>
      </c>
      <c r="Y365" s="24">
        <f t="shared" si="144"/>
        <v>7</v>
      </c>
      <c r="Z365" s="24">
        <f t="shared" si="144"/>
        <v>9</v>
      </c>
      <c r="AA365" s="24">
        <f t="shared" si="144"/>
        <v>10</v>
      </c>
      <c r="AB365" s="123">
        <f t="shared" si="136"/>
        <v>0.14066666666666666</v>
      </c>
      <c r="AC365" s="22">
        <f t="shared" si="137"/>
        <v>279.23066666666665</v>
      </c>
    </row>
    <row r="366" spans="2:29" x14ac:dyDescent="0.15">
      <c r="B366" s="24">
        <v>364</v>
      </c>
      <c r="C366" s="24" t="str">
        <f t="shared" si="132"/>
        <v>武器364</v>
      </c>
      <c r="D366" s="24" t="str">
        <f t="shared" si="143"/>
        <v>a</v>
      </c>
      <c r="E366" s="99" t="s">
        <v>123</v>
      </c>
      <c r="F366" s="100" t="s">
        <v>16</v>
      </c>
      <c r="G366" s="23" t="s">
        <v>19</v>
      </c>
      <c r="H366" s="24">
        <f t="shared" si="138"/>
        <v>4</v>
      </c>
      <c r="I366" s="24">
        <f t="shared" si="122"/>
        <v>93</v>
      </c>
      <c r="J366" s="24">
        <f t="shared" si="123"/>
        <v>31</v>
      </c>
      <c r="K366" s="24">
        <f t="shared" si="124"/>
        <v>28</v>
      </c>
      <c r="L366" s="24">
        <f t="shared" si="125"/>
        <v>24</v>
      </c>
      <c r="M366" s="24">
        <f t="shared" si="126"/>
        <v>20</v>
      </c>
      <c r="N366" s="24">
        <f t="shared" si="127"/>
        <v>58</v>
      </c>
      <c r="O366" s="24">
        <f t="shared" si="128"/>
        <v>16</v>
      </c>
      <c r="P366" s="24">
        <f t="shared" si="129"/>
        <v>12</v>
      </c>
      <c r="Q366" s="122">
        <f t="shared" si="133"/>
        <v>0.06</v>
      </c>
      <c r="R366" s="122">
        <f t="shared" si="134"/>
        <v>0.04</v>
      </c>
      <c r="S366" s="122">
        <f t="shared" si="135"/>
        <v>0.02</v>
      </c>
      <c r="T366" s="23" t="str">
        <f t="shared" si="140"/>
        <v>雷</v>
      </c>
      <c r="U366" s="24">
        <f t="shared" si="130"/>
        <v>17</v>
      </c>
      <c r="V366" s="24">
        <f t="shared" si="144"/>
        <v>13</v>
      </c>
      <c r="W366" s="24">
        <f t="shared" si="144"/>
        <v>17</v>
      </c>
      <c r="X366" s="24">
        <f t="shared" si="144"/>
        <v>8</v>
      </c>
      <c r="Y366" s="24">
        <f t="shared" si="144"/>
        <v>10</v>
      </c>
      <c r="Z366" s="24">
        <f t="shared" si="144"/>
        <v>12</v>
      </c>
      <c r="AA366" s="24">
        <f t="shared" si="144"/>
        <v>13</v>
      </c>
      <c r="AB366" s="123">
        <f t="shared" si="136"/>
        <v>0.188</v>
      </c>
      <c r="AC366" s="22">
        <f t="shared" si="137"/>
        <v>372.30799999999999</v>
      </c>
    </row>
    <row r="367" spans="2:29" x14ac:dyDescent="0.15">
      <c r="B367" s="24">
        <v>365</v>
      </c>
      <c r="C367" s="24" t="str">
        <f t="shared" si="132"/>
        <v>武器365</v>
      </c>
      <c r="D367" s="24" t="str">
        <f t="shared" si="143"/>
        <v>a</v>
      </c>
      <c r="E367" s="99" t="s">
        <v>123</v>
      </c>
      <c r="F367" s="100" t="s">
        <v>16</v>
      </c>
      <c r="G367" s="23" t="s">
        <v>19</v>
      </c>
      <c r="H367" s="24">
        <f t="shared" si="138"/>
        <v>5</v>
      </c>
      <c r="I367" s="24">
        <f t="shared" si="122"/>
        <v>116</v>
      </c>
      <c r="J367" s="24">
        <f t="shared" si="123"/>
        <v>39</v>
      </c>
      <c r="K367" s="24">
        <f t="shared" si="124"/>
        <v>35</v>
      </c>
      <c r="L367" s="24">
        <f t="shared" si="125"/>
        <v>30</v>
      </c>
      <c r="M367" s="24">
        <f t="shared" si="126"/>
        <v>24</v>
      </c>
      <c r="N367" s="24">
        <f t="shared" si="127"/>
        <v>72</v>
      </c>
      <c r="O367" s="24">
        <f t="shared" si="128"/>
        <v>19</v>
      </c>
      <c r="P367" s="24">
        <f t="shared" si="129"/>
        <v>14</v>
      </c>
      <c r="Q367" s="122">
        <f t="shared" si="133"/>
        <v>7.0000000000000007E-2</v>
      </c>
      <c r="R367" s="122">
        <f t="shared" si="134"/>
        <v>4.7500000000000001E-2</v>
      </c>
      <c r="S367" s="122">
        <f t="shared" si="135"/>
        <v>2.3333333333333334E-2</v>
      </c>
      <c r="T367" s="23" t="str">
        <f t="shared" si="140"/>
        <v>雷</v>
      </c>
      <c r="U367" s="24">
        <f t="shared" si="130"/>
        <v>21</v>
      </c>
      <c r="V367" s="24">
        <f t="shared" si="144"/>
        <v>17</v>
      </c>
      <c r="W367" s="24">
        <f t="shared" si="144"/>
        <v>21</v>
      </c>
      <c r="X367" s="24">
        <f t="shared" si="144"/>
        <v>10</v>
      </c>
      <c r="Y367" s="24">
        <f t="shared" si="144"/>
        <v>12</v>
      </c>
      <c r="Z367" s="24">
        <f t="shared" si="144"/>
        <v>14</v>
      </c>
      <c r="AA367" s="24">
        <f t="shared" si="144"/>
        <v>17</v>
      </c>
      <c r="AB367" s="123">
        <f t="shared" si="136"/>
        <v>0.23266666666666666</v>
      </c>
      <c r="AC367" s="22">
        <f t="shared" si="137"/>
        <v>461.37349999999998</v>
      </c>
    </row>
    <row r="368" spans="2:29" x14ac:dyDescent="0.15">
      <c r="B368" s="24">
        <v>366</v>
      </c>
      <c r="C368" s="24" t="str">
        <f t="shared" si="132"/>
        <v>武器366</v>
      </c>
      <c r="D368" s="24" t="str">
        <f t="shared" si="143"/>
        <v>a</v>
      </c>
      <c r="E368" s="99" t="s">
        <v>123</v>
      </c>
      <c r="F368" s="100" t="s">
        <v>16</v>
      </c>
      <c r="G368" s="23" t="s">
        <v>19</v>
      </c>
      <c r="H368" s="24">
        <f t="shared" si="138"/>
        <v>6</v>
      </c>
      <c r="I368" s="24">
        <f t="shared" si="122"/>
        <v>139</v>
      </c>
      <c r="J368" s="24">
        <f t="shared" si="123"/>
        <v>47</v>
      </c>
      <c r="K368" s="24">
        <f t="shared" si="124"/>
        <v>42</v>
      </c>
      <c r="L368" s="24">
        <f t="shared" si="125"/>
        <v>36</v>
      </c>
      <c r="M368" s="24">
        <f t="shared" si="126"/>
        <v>29</v>
      </c>
      <c r="N368" s="24">
        <f t="shared" si="127"/>
        <v>86</v>
      </c>
      <c r="O368" s="24">
        <f t="shared" si="128"/>
        <v>23</v>
      </c>
      <c r="P368" s="24">
        <f t="shared" si="129"/>
        <v>17</v>
      </c>
      <c r="Q368" s="122">
        <f t="shared" si="133"/>
        <v>8.5000000000000006E-2</v>
      </c>
      <c r="R368" s="122">
        <f t="shared" si="134"/>
        <v>5.7500000000000002E-2</v>
      </c>
      <c r="S368" s="122">
        <f t="shared" si="135"/>
        <v>2.8333333333333335E-2</v>
      </c>
      <c r="T368" s="23" t="str">
        <f t="shared" si="140"/>
        <v>雷</v>
      </c>
      <c r="U368" s="24">
        <f t="shared" si="130"/>
        <v>25</v>
      </c>
      <c r="V368" s="24">
        <f t="shared" si="144"/>
        <v>20</v>
      </c>
      <c r="W368" s="24">
        <f t="shared" si="144"/>
        <v>25</v>
      </c>
      <c r="X368" s="24">
        <f t="shared" si="144"/>
        <v>12</v>
      </c>
      <c r="Y368" s="24">
        <f t="shared" si="144"/>
        <v>15</v>
      </c>
      <c r="Z368" s="24">
        <f t="shared" si="144"/>
        <v>17</v>
      </c>
      <c r="AA368" s="24">
        <f t="shared" si="144"/>
        <v>20</v>
      </c>
      <c r="AB368" s="123">
        <f t="shared" si="136"/>
        <v>0.27933333333333332</v>
      </c>
      <c r="AC368" s="22">
        <f t="shared" si="137"/>
        <v>553.45016666666663</v>
      </c>
    </row>
    <row r="369" spans="2:29" x14ac:dyDescent="0.15">
      <c r="B369" s="24">
        <v>367</v>
      </c>
      <c r="C369" s="24" t="str">
        <f t="shared" si="132"/>
        <v>武器367</v>
      </c>
      <c r="D369" s="24" t="str">
        <f t="shared" si="143"/>
        <v>a</v>
      </c>
      <c r="E369" s="99" t="s">
        <v>123</v>
      </c>
      <c r="F369" s="100" t="s">
        <v>16</v>
      </c>
      <c r="G369" s="23" t="s">
        <v>19</v>
      </c>
      <c r="H369" s="24">
        <f t="shared" si="138"/>
        <v>7</v>
      </c>
      <c r="I369" s="24">
        <f t="shared" si="122"/>
        <v>162</v>
      </c>
      <c r="J369" s="24">
        <f t="shared" si="123"/>
        <v>54</v>
      </c>
      <c r="K369" s="24">
        <f t="shared" si="124"/>
        <v>49</v>
      </c>
      <c r="L369" s="24">
        <f t="shared" si="125"/>
        <v>42</v>
      </c>
      <c r="M369" s="24">
        <f t="shared" si="126"/>
        <v>34</v>
      </c>
      <c r="N369" s="24">
        <f t="shared" si="127"/>
        <v>101</v>
      </c>
      <c r="O369" s="24">
        <f t="shared" si="128"/>
        <v>27</v>
      </c>
      <c r="P369" s="24">
        <f t="shared" si="129"/>
        <v>20</v>
      </c>
      <c r="Q369" s="122">
        <f t="shared" si="133"/>
        <v>0.1</v>
      </c>
      <c r="R369" s="122">
        <f t="shared" si="134"/>
        <v>6.7500000000000004E-2</v>
      </c>
      <c r="S369" s="122">
        <f t="shared" si="135"/>
        <v>3.3333333333333333E-2</v>
      </c>
      <c r="T369" s="23" t="str">
        <f t="shared" si="140"/>
        <v>雷</v>
      </c>
      <c r="U369" s="24">
        <f t="shared" si="130"/>
        <v>29</v>
      </c>
      <c r="V369" s="24">
        <f t="shared" si="144"/>
        <v>23</v>
      </c>
      <c r="W369" s="24">
        <f t="shared" si="144"/>
        <v>29</v>
      </c>
      <c r="X369" s="24">
        <f t="shared" si="144"/>
        <v>14</v>
      </c>
      <c r="Y369" s="24">
        <f t="shared" si="144"/>
        <v>17</v>
      </c>
      <c r="Z369" s="24">
        <f t="shared" si="144"/>
        <v>20</v>
      </c>
      <c r="AA369" s="24">
        <f t="shared" si="144"/>
        <v>23</v>
      </c>
      <c r="AB369" s="123">
        <f t="shared" si="136"/>
        <v>0.32600000000000001</v>
      </c>
      <c r="AC369" s="22">
        <f t="shared" si="137"/>
        <v>644.52683333333334</v>
      </c>
    </row>
    <row r="370" spans="2:29" x14ac:dyDescent="0.15">
      <c r="B370" s="24">
        <v>368</v>
      </c>
      <c r="C370" s="24" t="str">
        <f t="shared" si="132"/>
        <v>武器368</v>
      </c>
      <c r="D370" s="24" t="str">
        <f t="shared" si="143"/>
        <v>a</v>
      </c>
      <c r="E370" s="99" t="s">
        <v>123</v>
      </c>
      <c r="F370" s="100" t="s">
        <v>16</v>
      </c>
      <c r="G370" s="23" t="s">
        <v>19</v>
      </c>
      <c r="H370" s="24">
        <f t="shared" si="138"/>
        <v>8</v>
      </c>
      <c r="I370" s="24">
        <f t="shared" si="122"/>
        <v>185</v>
      </c>
      <c r="J370" s="24">
        <f t="shared" si="123"/>
        <v>62</v>
      </c>
      <c r="K370" s="24">
        <f t="shared" si="124"/>
        <v>56</v>
      </c>
      <c r="L370" s="24">
        <f t="shared" si="125"/>
        <v>48</v>
      </c>
      <c r="M370" s="24">
        <f t="shared" si="126"/>
        <v>39</v>
      </c>
      <c r="N370" s="24">
        <f t="shared" si="127"/>
        <v>115</v>
      </c>
      <c r="O370" s="24">
        <f t="shared" si="128"/>
        <v>31</v>
      </c>
      <c r="P370" s="24">
        <f t="shared" si="129"/>
        <v>23</v>
      </c>
      <c r="Q370" s="122">
        <f t="shared" si="133"/>
        <v>0.115</v>
      </c>
      <c r="R370" s="122">
        <f t="shared" si="134"/>
        <v>7.7499999999999999E-2</v>
      </c>
      <c r="S370" s="122">
        <f t="shared" si="135"/>
        <v>3.8333333333333337E-2</v>
      </c>
      <c r="T370" s="23" t="str">
        <f t="shared" si="140"/>
        <v>雷</v>
      </c>
      <c r="U370" s="24">
        <f t="shared" si="130"/>
        <v>33</v>
      </c>
      <c r="V370" s="24">
        <f t="shared" si="144"/>
        <v>26</v>
      </c>
      <c r="W370" s="24">
        <f t="shared" si="144"/>
        <v>33</v>
      </c>
      <c r="X370" s="24">
        <f t="shared" si="144"/>
        <v>16</v>
      </c>
      <c r="Y370" s="24">
        <f t="shared" si="144"/>
        <v>20</v>
      </c>
      <c r="Z370" s="24">
        <f t="shared" si="144"/>
        <v>23</v>
      </c>
      <c r="AA370" s="24">
        <f t="shared" si="144"/>
        <v>26</v>
      </c>
      <c r="AB370" s="123">
        <f t="shared" si="136"/>
        <v>0.37266666666666665</v>
      </c>
      <c r="AC370" s="22">
        <f t="shared" si="137"/>
        <v>736.60349999999994</v>
      </c>
    </row>
    <row r="371" spans="2:29" x14ac:dyDescent="0.15">
      <c r="B371" s="24">
        <v>369</v>
      </c>
      <c r="C371" s="24" t="str">
        <f t="shared" si="132"/>
        <v>武器369</v>
      </c>
      <c r="D371" s="24" t="str">
        <f t="shared" si="143"/>
        <v>b</v>
      </c>
      <c r="E371" s="99" t="s">
        <v>123</v>
      </c>
      <c r="F371" s="100" t="s">
        <v>16</v>
      </c>
      <c r="G371" s="23" t="s">
        <v>19</v>
      </c>
      <c r="H371" s="24">
        <f t="shared" si="138"/>
        <v>1</v>
      </c>
      <c r="I371" s="24">
        <f t="shared" si="122"/>
        <v>25</v>
      </c>
      <c r="J371" s="24">
        <f t="shared" si="123"/>
        <v>3</v>
      </c>
      <c r="K371" s="24">
        <f t="shared" si="124"/>
        <v>3</v>
      </c>
      <c r="L371" s="24">
        <f t="shared" si="125"/>
        <v>3</v>
      </c>
      <c r="M371" s="24">
        <f t="shared" si="126"/>
        <v>2</v>
      </c>
      <c r="N371" s="24">
        <f t="shared" si="127"/>
        <v>6</v>
      </c>
      <c r="O371" s="24">
        <f t="shared" si="128"/>
        <v>2</v>
      </c>
      <c r="P371" s="24">
        <f t="shared" si="129"/>
        <v>1</v>
      </c>
      <c r="Q371" s="122">
        <f t="shared" si="133"/>
        <v>5.0000000000000001E-3</v>
      </c>
      <c r="R371" s="122">
        <f t="shared" si="134"/>
        <v>5.0000000000000001E-3</v>
      </c>
      <c r="S371" s="122">
        <f t="shared" si="135"/>
        <v>1.6666666666666666E-3</v>
      </c>
      <c r="T371" s="23" t="str">
        <f t="shared" si="140"/>
        <v>雷</v>
      </c>
      <c r="U371" s="24">
        <f t="shared" si="130"/>
        <v>2</v>
      </c>
      <c r="V371" s="24">
        <f t="shared" si="144"/>
        <v>1</v>
      </c>
      <c r="W371" s="24">
        <f t="shared" si="144"/>
        <v>2</v>
      </c>
      <c r="X371" s="24">
        <f t="shared" si="144"/>
        <v>1</v>
      </c>
      <c r="Y371" s="24">
        <f t="shared" si="144"/>
        <v>1</v>
      </c>
      <c r="Z371" s="24">
        <f t="shared" si="144"/>
        <v>1</v>
      </c>
      <c r="AA371" s="24">
        <f t="shared" si="144"/>
        <v>1</v>
      </c>
      <c r="AB371" s="123">
        <f t="shared" si="136"/>
        <v>0.08</v>
      </c>
      <c r="AC371" s="22">
        <f t="shared" si="137"/>
        <v>54.091666666666669</v>
      </c>
    </row>
    <row r="372" spans="2:29" x14ac:dyDescent="0.15">
      <c r="B372" s="24">
        <v>370</v>
      </c>
      <c r="C372" s="24" t="str">
        <f t="shared" si="132"/>
        <v>武器370</v>
      </c>
      <c r="D372" s="24" t="str">
        <f t="shared" si="143"/>
        <v>b</v>
      </c>
      <c r="E372" s="99" t="s">
        <v>123</v>
      </c>
      <c r="F372" s="100" t="s">
        <v>16</v>
      </c>
      <c r="G372" s="23" t="s">
        <v>19</v>
      </c>
      <c r="H372" s="24">
        <f t="shared" si="138"/>
        <v>2</v>
      </c>
      <c r="I372" s="24">
        <f t="shared" si="122"/>
        <v>50</v>
      </c>
      <c r="J372" s="24">
        <f t="shared" si="123"/>
        <v>6</v>
      </c>
      <c r="K372" s="24">
        <f t="shared" si="124"/>
        <v>6</v>
      </c>
      <c r="L372" s="24">
        <f t="shared" si="125"/>
        <v>5</v>
      </c>
      <c r="M372" s="24">
        <f t="shared" si="126"/>
        <v>4</v>
      </c>
      <c r="N372" s="24">
        <f t="shared" si="127"/>
        <v>12</v>
      </c>
      <c r="O372" s="24">
        <f t="shared" si="128"/>
        <v>3</v>
      </c>
      <c r="P372" s="24">
        <f t="shared" si="129"/>
        <v>2</v>
      </c>
      <c r="Q372" s="122">
        <f t="shared" si="133"/>
        <v>0.01</v>
      </c>
      <c r="R372" s="122">
        <f t="shared" si="134"/>
        <v>7.4999999999999997E-3</v>
      </c>
      <c r="S372" s="122">
        <f t="shared" si="135"/>
        <v>3.3333333333333331E-3</v>
      </c>
      <c r="T372" s="23" t="str">
        <f t="shared" si="140"/>
        <v>雷</v>
      </c>
      <c r="U372" s="24">
        <f t="shared" si="130"/>
        <v>3</v>
      </c>
      <c r="V372" s="24">
        <f t="shared" si="144"/>
        <v>3</v>
      </c>
      <c r="W372" s="24">
        <f t="shared" si="144"/>
        <v>3</v>
      </c>
      <c r="X372" s="24">
        <f t="shared" si="144"/>
        <v>2</v>
      </c>
      <c r="Y372" s="24">
        <f t="shared" si="144"/>
        <v>2</v>
      </c>
      <c r="Z372" s="24">
        <f t="shared" si="144"/>
        <v>2</v>
      </c>
      <c r="AA372" s="24">
        <f t="shared" si="144"/>
        <v>3</v>
      </c>
      <c r="AB372" s="123">
        <f t="shared" si="136"/>
        <v>0.08</v>
      </c>
      <c r="AC372" s="22">
        <f t="shared" si="137"/>
        <v>106.10083333333333</v>
      </c>
    </row>
    <row r="373" spans="2:29" x14ac:dyDescent="0.15">
      <c r="B373" s="24">
        <v>371</v>
      </c>
      <c r="C373" s="24" t="str">
        <f t="shared" si="132"/>
        <v>武器371</v>
      </c>
      <c r="D373" s="24" t="str">
        <f t="shared" si="143"/>
        <v>b</v>
      </c>
      <c r="E373" s="99" t="s">
        <v>123</v>
      </c>
      <c r="F373" s="100" t="s">
        <v>16</v>
      </c>
      <c r="G373" s="23" t="s">
        <v>19</v>
      </c>
      <c r="H373" s="24">
        <f t="shared" si="138"/>
        <v>3</v>
      </c>
      <c r="I373" s="24">
        <f t="shared" si="122"/>
        <v>76</v>
      </c>
      <c r="J373" s="24">
        <f t="shared" si="123"/>
        <v>10</v>
      </c>
      <c r="K373" s="24">
        <f t="shared" si="124"/>
        <v>9</v>
      </c>
      <c r="L373" s="24">
        <f t="shared" si="125"/>
        <v>8</v>
      </c>
      <c r="M373" s="24">
        <f t="shared" si="126"/>
        <v>6</v>
      </c>
      <c r="N373" s="24">
        <f t="shared" si="127"/>
        <v>18</v>
      </c>
      <c r="O373" s="24">
        <f t="shared" si="128"/>
        <v>5</v>
      </c>
      <c r="P373" s="24">
        <f t="shared" si="129"/>
        <v>4</v>
      </c>
      <c r="Q373" s="122">
        <f t="shared" si="133"/>
        <v>0.02</v>
      </c>
      <c r="R373" s="122">
        <f t="shared" si="134"/>
        <v>1.2500000000000001E-2</v>
      </c>
      <c r="S373" s="122">
        <f t="shared" si="135"/>
        <v>6.6666666666666662E-3</v>
      </c>
      <c r="T373" s="23" t="str">
        <f t="shared" si="140"/>
        <v>雷</v>
      </c>
      <c r="U373" s="24">
        <f t="shared" si="130"/>
        <v>5</v>
      </c>
      <c r="V373" s="24">
        <f t="shared" ref="V373:AA382" si="145">ROUND(VLOOKUP($F373,professionGrow,MATCH(V$2,professionGrowPName,0),FALSE)*(1+VLOOKUP($G373,professionGrowP,MATCH(V$2,professionGrowPName,0),FALSE))*$H373*10*VLOOKUP($D373,eq_qulity,5,FALSE),0)</f>
        <v>4</v>
      </c>
      <c r="W373" s="24">
        <f t="shared" si="145"/>
        <v>5</v>
      </c>
      <c r="X373" s="24">
        <f t="shared" si="145"/>
        <v>3</v>
      </c>
      <c r="Y373" s="24">
        <f t="shared" si="145"/>
        <v>3</v>
      </c>
      <c r="Z373" s="24">
        <f t="shared" si="145"/>
        <v>4</v>
      </c>
      <c r="AA373" s="24">
        <f t="shared" si="145"/>
        <v>4</v>
      </c>
      <c r="AB373" s="123">
        <f t="shared" si="136"/>
        <v>9.0666666666666659E-2</v>
      </c>
      <c r="AC373" s="22">
        <f t="shared" si="137"/>
        <v>164.12983333333332</v>
      </c>
    </row>
    <row r="374" spans="2:29" x14ac:dyDescent="0.15">
      <c r="B374" s="24">
        <v>372</v>
      </c>
      <c r="C374" s="24" t="str">
        <f t="shared" si="132"/>
        <v>武器372</v>
      </c>
      <c r="D374" s="24" t="str">
        <f t="shared" si="143"/>
        <v>b</v>
      </c>
      <c r="E374" s="99" t="s">
        <v>123</v>
      </c>
      <c r="F374" s="100" t="s">
        <v>16</v>
      </c>
      <c r="G374" s="23" t="s">
        <v>19</v>
      </c>
      <c r="H374" s="24">
        <f t="shared" si="138"/>
        <v>4</v>
      </c>
      <c r="I374" s="24">
        <f t="shared" si="122"/>
        <v>101</v>
      </c>
      <c r="J374" s="24">
        <f t="shared" si="123"/>
        <v>13</v>
      </c>
      <c r="K374" s="24">
        <f t="shared" si="124"/>
        <v>12</v>
      </c>
      <c r="L374" s="24">
        <f t="shared" si="125"/>
        <v>10</v>
      </c>
      <c r="M374" s="24">
        <f t="shared" si="126"/>
        <v>8</v>
      </c>
      <c r="N374" s="24">
        <f t="shared" si="127"/>
        <v>24</v>
      </c>
      <c r="O374" s="24">
        <f t="shared" si="128"/>
        <v>6</v>
      </c>
      <c r="P374" s="24">
        <f t="shared" si="129"/>
        <v>5</v>
      </c>
      <c r="Q374" s="122">
        <f t="shared" si="133"/>
        <v>2.5000000000000001E-2</v>
      </c>
      <c r="R374" s="122">
        <f t="shared" si="134"/>
        <v>1.4999999999999999E-2</v>
      </c>
      <c r="S374" s="122">
        <f t="shared" si="135"/>
        <v>8.3333333333333332E-3</v>
      </c>
      <c r="T374" s="23" t="str">
        <f t="shared" si="140"/>
        <v>雷</v>
      </c>
      <c r="U374" s="24">
        <f t="shared" si="130"/>
        <v>7</v>
      </c>
      <c r="V374" s="24">
        <f t="shared" si="145"/>
        <v>6</v>
      </c>
      <c r="W374" s="24">
        <f t="shared" si="145"/>
        <v>7</v>
      </c>
      <c r="X374" s="24">
        <f t="shared" si="145"/>
        <v>3</v>
      </c>
      <c r="Y374" s="24">
        <f t="shared" si="145"/>
        <v>4</v>
      </c>
      <c r="Z374" s="24">
        <f t="shared" si="145"/>
        <v>5</v>
      </c>
      <c r="AA374" s="24">
        <f t="shared" si="145"/>
        <v>6</v>
      </c>
      <c r="AB374" s="123">
        <f t="shared" si="136"/>
        <v>0.11933333333333333</v>
      </c>
      <c r="AC374" s="22">
        <f t="shared" si="137"/>
        <v>217.16766666666666</v>
      </c>
    </row>
    <row r="375" spans="2:29" x14ac:dyDescent="0.15">
      <c r="B375" s="24">
        <v>373</v>
      </c>
      <c r="C375" s="24" t="str">
        <f t="shared" si="132"/>
        <v>武器373</v>
      </c>
      <c r="D375" s="24" t="str">
        <f t="shared" si="143"/>
        <v>b</v>
      </c>
      <c r="E375" s="99" t="s">
        <v>123</v>
      </c>
      <c r="F375" s="100" t="s">
        <v>16</v>
      </c>
      <c r="G375" s="23" t="s">
        <v>19</v>
      </c>
      <c r="H375" s="24">
        <f t="shared" si="138"/>
        <v>5</v>
      </c>
      <c r="I375" s="24">
        <f t="shared" si="122"/>
        <v>126</v>
      </c>
      <c r="J375" s="24">
        <f t="shared" si="123"/>
        <v>16</v>
      </c>
      <c r="K375" s="24">
        <f t="shared" si="124"/>
        <v>15</v>
      </c>
      <c r="L375" s="24">
        <f t="shared" si="125"/>
        <v>13</v>
      </c>
      <c r="M375" s="24">
        <f t="shared" si="126"/>
        <v>10</v>
      </c>
      <c r="N375" s="24">
        <f t="shared" si="127"/>
        <v>30</v>
      </c>
      <c r="O375" s="24">
        <f t="shared" si="128"/>
        <v>8</v>
      </c>
      <c r="P375" s="24">
        <f t="shared" si="129"/>
        <v>6</v>
      </c>
      <c r="Q375" s="122">
        <f t="shared" si="133"/>
        <v>0.03</v>
      </c>
      <c r="R375" s="122">
        <f t="shared" si="134"/>
        <v>0.02</v>
      </c>
      <c r="S375" s="122">
        <f t="shared" si="135"/>
        <v>0.01</v>
      </c>
      <c r="T375" s="23" t="str">
        <f t="shared" si="140"/>
        <v>雷</v>
      </c>
      <c r="U375" s="24">
        <f t="shared" si="130"/>
        <v>9</v>
      </c>
      <c r="V375" s="24">
        <f t="shared" si="145"/>
        <v>7</v>
      </c>
      <c r="W375" s="24">
        <f t="shared" si="145"/>
        <v>9</v>
      </c>
      <c r="X375" s="24">
        <f t="shared" si="145"/>
        <v>4</v>
      </c>
      <c r="Y375" s="24">
        <f t="shared" si="145"/>
        <v>5</v>
      </c>
      <c r="Z375" s="24">
        <f t="shared" si="145"/>
        <v>6</v>
      </c>
      <c r="AA375" s="24">
        <f t="shared" si="145"/>
        <v>7</v>
      </c>
      <c r="AB375" s="123">
        <f t="shared" si="136"/>
        <v>0.14933333333333335</v>
      </c>
      <c r="AC375" s="22">
        <f t="shared" si="137"/>
        <v>271.20933333333335</v>
      </c>
    </row>
    <row r="376" spans="2:29" x14ac:dyDescent="0.15">
      <c r="B376" s="24">
        <v>374</v>
      </c>
      <c r="C376" s="24" t="str">
        <f t="shared" si="132"/>
        <v>武器374</v>
      </c>
      <c r="D376" s="24" t="str">
        <f t="shared" si="143"/>
        <v>b</v>
      </c>
      <c r="E376" s="99" t="s">
        <v>123</v>
      </c>
      <c r="F376" s="100" t="s">
        <v>16</v>
      </c>
      <c r="G376" s="23" t="s">
        <v>19</v>
      </c>
      <c r="H376" s="24">
        <f t="shared" si="138"/>
        <v>6</v>
      </c>
      <c r="I376" s="24">
        <f t="shared" si="122"/>
        <v>151</v>
      </c>
      <c r="J376" s="24">
        <f t="shared" si="123"/>
        <v>19</v>
      </c>
      <c r="K376" s="24">
        <f t="shared" si="124"/>
        <v>17</v>
      </c>
      <c r="L376" s="24">
        <f t="shared" si="125"/>
        <v>15</v>
      </c>
      <c r="M376" s="24">
        <f t="shared" si="126"/>
        <v>12</v>
      </c>
      <c r="N376" s="24">
        <f t="shared" si="127"/>
        <v>36</v>
      </c>
      <c r="O376" s="24">
        <f t="shared" si="128"/>
        <v>10</v>
      </c>
      <c r="P376" s="24">
        <f t="shared" si="129"/>
        <v>7</v>
      </c>
      <c r="Q376" s="122">
        <f t="shared" si="133"/>
        <v>3.5000000000000003E-2</v>
      </c>
      <c r="R376" s="122">
        <f t="shared" si="134"/>
        <v>2.5000000000000001E-2</v>
      </c>
      <c r="S376" s="122">
        <f t="shared" si="135"/>
        <v>1.1666666666666667E-2</v>
      </c>
      <c r="T376" s="23" t="str">
        <f t="shared" si="140"/>
        <v>雷</v>
      </c>
      <c r="U376" s="24">
        <f t="shared" si="130"/>
        <v>10</v>
      </c>
      <c r="V376" s="24">
        <f t="shared" si="145"/>
        <v>8</v>
      </c>
      <c r="W376" s="24">
        <f t="shared" si="145"/>
        <v>10</v>
      </c>
      <c r="X376" s="24">
        <f t="shared" si="145"/>
        <v>5</v>
      </c>
      <c r="Y376" s="24">
        <f t="shared" si="145"/>
        <v>6</v>
      </c>
      <c r="Z376" s="24">
        <f t="shared" si="145"/>
        <v>7</v>
      </c>
      <c r="AA376" s="24">
        <f t="shared" si="145"/>
        <v>8</v>
      </c>
      <c r="AB376" s="123">
        <f t="shared" si="136"/>
        <v>0.17800000000000002</v>
      </c>
      <c r="AC376" s="22">
        <f t="shared" si="137"/>
        <v>321.24966666666666</v>
      </c>
    </row>
    <row r="377" spans="2:29" x14ac:dyDescent="0.15">
      <c r="B377" s="24">
        <v>375</v>
      </c>
      <c r="C377" s="24" t="str">
        <f t="shared" si="132"/>
        <v>武器375</v>
      </c>
      <c r="D377" s="24" t="str">
        <f t="shared" si="143"/>
        <v>b</v>
      </c>
      <c r="E377" s="99" t="s">
        <v>123</v>
      </c>
      <c r="F377" s="100" t="s">
        <v>16</v>
      </c>
      <c r="G377" s="23" t="s">
        <v>19</v>
      </c>
      <c r="H377" s="24">
        <f t="shared" si="138"/>
        <v>7</v>
      </c>
      <c r="I377" s="24">
        <f t="shared" si="122"/>
        <v>176</v>
      </c>
      <c r="J377" s="24">
        <f t="shared" si="123"/>
        <v>23</v>
      </c>
      <c r="K377" s="24">
        <f t="shared" si="124"/>
        <v>20</v>
      </c>
      <c r="L377" s="24">
        <f t="shared" si="125"/>
        <v>18</v>
      </c>
      <c r="M377" s="24">
        <f t="shared" si="126"/>
        <v>14</v>
      </c>
      <c r="N377" s="24">
        <f t="shared" si="127"/>
        <v>42</v>
      </c>
      <c r="O377" s="24">
        <f t="shared" si="128"/>
        <v>11</v>
      </c>
      <c r="P377" s="24">
        <f t="shared" si="129"/>
        <v>8</v>
      </c>
      <c r="Q377" s="122">
        <f t="shared" si="133"/>
        <v>0.04</v>
      </c>
      <c r="R377" s="122">
        <f t="shared" si="134"/>
        <v>2.75E-2</v>
      </c>
      <c r="S377" s="122">
        <f t="shared" si="135"/>
        <v>1.3333333333333332E-2</v>
      </c>
      <c r="T377" s="23" t="str">
        <f t="shared" si="140"/>
        <v>雷</v>
      </c>
      <c r="U377" s="24">
        <f t="shared" si="130"/>
        <v>12</v>
      </c>
      <c r="V377" s="24">
        <f t="shared" si="145"/>
        <v>10</v>
      </c>
      <c r="W377" s="24">
        <f t="shared" si="145"/>
        <v>12</v>
      </c>
      <c r="X377" s="24">
        <f t="shared" si="145"/>
        <v>6</v>
      </c>
      <c r="Y377" s="24">
        <f t="shared" si="145"/>
        <v>7</v>
      </c>
      <c r="Z377" s="24">
        <f t="shared" si="145"/>
        <v>8</v>
      </c>
      <c r="AA377" s="24">
        <f t="shared" si="145"/>
        <v>10</v>
      </c>
      <c r="AB377" s="123">
        <f t="shared" si="136"/>
        <v>0.20800000000000002</v>
      </c>
      <c r="AC377" s="22">
        <f t="shared" si="137"/>
        <v>377.28883333333334</v>
      </c>
    </row>
    <row r="378" spans="2:29" x14ac:dyDescent="0.15">
      <c r="B378" s="24">
        <v>376</v>
      </c>
      <c r="C378" s="24" t="str">
        <f t="shared" si="132"/>
        <v>武器376</v>
      </c>
      <c r="D378" s="24" t="str">
        <f t="shared" si="143"/>
        <v>b</v>
      </c>
      <c r="E378" s="99" t="s">
        <v>123</v>
      </c>
      <c r="F378" s="100" t="s">
        <v>16</v>
      </c>
      <c r="G378" s="23" t="s">
        <v>19</v>
      </c>
      <c r="H378" s="24">
        <f t="shared" si="138"/>
        <v>8</v>
      </c>
      <c r="I378" s="24">
        <f t="shared" si="122"/>
        <v>202</v>
      </c>
      <c r="J378" s="24">
        <f t="shared" si="123"/>
        <v>26</v>
      </c>
      <c r="K378" s="24">
        <f t="shared" si="124"/>
        <v>23</v>
      </c>
      <c r="L378" s="24">
        <f t="shared" si="125"/>
        <v>20</v>
      </c>
      <c r="M378" s="24">
        <f t="shared" si="126"/>
        <v>16</v>
      </c>
      <c r="N378" s="24">
        <f t="shared" si="127"/>
        <v>48</v>
      </c>
      <c r="O378" s="24">
        <f t="shared" si="128"/>
        <v>13</v>
      </c>
      <c r="P378" s="24">
        <f t="shared" si="129"/>
        <v>10</v>
      </c>
      <c r="Q378" s="122">
        <f t="shared" si="133"/>
        <v>0.05</v>
      </c>
      <c r="R378" s="122">
        <f t="shared" si="134"/>
        <v>3.2500000000000001E-2</v>
      </c>
      <c r="S378" s="122">
        <f t="shared" si="135"/>
        <v>1.6666666666666666E-2</v>
      </c>
      <c r="T378" s="23" t="str">
        <f t="shared" si="140"/>
        <v>雷</v>
      </c>
      <c r="U378" s="24">
        <f t="shared" si="130"/>
        <v>14</v>
      </c>
      <c r="V378" s="24">
        <f t="shared" si="145"/>
        <v>11</v>
      </c>
      <c r="W378" s="24">
        <f t="shared" si="145"/>
        <v>14</v>
      </c>
      <c r="X378" s="24">
        <f t="shared" si="145"/>
        <v>7</v>
      </c>
      <c r="Y378" s="24">
        <f t="shared" si="145"/>
        <v>8</v>
      </c>
      <c r="Z378" s="24">
        <f t="shared" si="145"/>
        <v>10</v>
      </c>
      <c r="AA378" s="24">
        <f t="shared" si="145"/>
        <v>11</v>
      </c>
      <c r="AB378" s="123">
        <f t="shared" si="136"/>
        <v>0.23866666666666667</v>
      </c>
      <c r="AC378" s="22">
        <f t="shared" si="137"/>
        <v>433.33783333333338</v>
      </c>
    </row>
    <row r="379" spans="2:29" x14ac:dyDescent="0.15">
      <c r="B379" s="24">
        <v>377</v>
      </c>
      <c r="C379" s="24" t="str">
        <f t="shared" si="132"/>
        <v>武器377</v>
      </c>
      <c r="D379" s="24" t="str">
        <f t="shared" si="143"/>
        <v>c</v>
      </c>
      <c r="E379" s="99" t="s">
        <v>123</v>
      </c>
      <c r="F379" s="100" t="s">
        <v>16</v>
      </c>
      <c r="G379" s="23" t="s">
        <v>19</v>
      </c>
      <c r="H379" s="24">
        <f t="shared" si="138"/>
        <v>1</v>
      </c>
      <c r="I379" s="24">
        <f t="shared" si="122"/>
        <v>29</v>
      </c>
      <c r="J379" s="24">
        <f t="shared" si="123"/>
        <v>0</v>
      </c>
      <c r="K379" s="24">
        <f t="shared" si="124"/>
        <v>0</v>
      </c>
      <c r="L379" s="24">
        <f t="shared" si="125"/>
        <v>0</v>
      </c>
      <c r="M379" s="24">
        <f t="shared" si="126"/>
        <v>0</v>
      </c>
      <c r="N379" s="24">
        <f t="shared" si="127"/>
        <v>0</v>
      </c>
      <c r="O379" s="24">
        <f t="shared" si="128"/>
        <v>0</v>
      </c>
      <c r="P379" s="24">
        <f t="shared" si="129"/>
        <v>0</v>
      </c>
      <c r="Q379" s="122">
        <f t="shared" si="133"/>
        <v>0</v>
      </c>
      <c r="R379" s="122">
        <f t="shared" si="134"/>
        <v>0</v>
      </c>
      <c r="S379" s="122">
        <f t="shared" si="135"/>
        <v>0</v>
      </c>
      <c r="T379" s="23" t="str">
        <f t="shared" si="140"/>
        <v>雷</v>
      </c>
      <c r="U379" s="24">
        <f t="shared" si="130"/>
        <v>0</v>
      </c>
      <c r="V379" s="24">
        <f t="shared" si="145"/>
        <v>0</v>
      </c>
      <c r="W379" s="24">
        <f t="shared" si="145"/>
        <v>0</v>
      </c>
      <c r="X379" s="24">
        <f t="shared" si="145"/>
        <v>0</v>
      </c>
      <c r="Y379" s="24">
        <f t="shared" si="145"/>
        <v>0</v>
      </c>
      <c r="Z379" s="24">
        <f t="shared" si="145"/>
        <v>0</v>
      </c>
      <c r="AA379" s="24">
        <f t="shared" si="145"/>
        <v>0</v>
      </c>
      <c r="AB379" s="123">
        <f t="shared" si="136"/>
        <v>0</v>
      </c>
      <c r="AC379" s="22">
        <f t="shared" si="137"/>
        <v>29</v>
      </c>
    </row>
    <row r="380" spans="2:29" x14ac:dyDescent="0.15">
      <c r="B380" s="24">
        <v>378</v>
      </c>
      <c r="C380" s="24" t="str">
        <f t="shared" si="132"/>
        <v>武器378</v>
      </c>
      <c r="D380" s="24" t="str">
        <f t="shared" si="143"/>
        <v>c</v>
      </c>
      <c r="E380" s="99" t="s">
        <v>123</v>
      </c>
      <c r="F380" s="100" t="s">
        <v>16</v>
      </c>
      <c r="G380" s="23" t="s">
        <v>19</v>
      </c>
      <c r="H380" s="24">
        <f t="shared" si="138"/>
        <v>2</v>
      </c>
      <c r="I380" s="24">
        <f t="shared" si="122"/>
        <v>57</v>
      </c>
      <c r="J380" s="24">
        <f t="shared" si="123"/>
        <v>0</v>
      </c>
      <c r="K380" s="24">
        <f t="shared" si="124"/>
        <v>0</v>
      </c>
      <c r="L380" s="24">
        <f t="shared" si="125"/>
        <v>0</v>
      </c>
      <c r="M380" s="24">
        <f t="shared" si="126"/>
        <v>0</v>
      </c>
      <c r="N380" s="24">
        <f t="shared" si="127"/>
        <v>0</v>
      </c>
      <c r="O380" s="24">
        <f t="shared" si="128"/>
        <v>0</v>
      </c>
      <c r="P380" s="24">
        <f t="shared" si="129"/>
        <v>0</v>
      </c>
      <c r="Q380" s="122">
        <f t="shared" si="133"/>
        <v>0</v>
      </c>
      <c r="R380" s="122">
        <f t="shared" si="134"/>
        <v>0</v>
      </c>
      <c r="S380" s="122">
        <f t="shared" si="135"/>
        <v>0</v>
      </c>
      <c r="T380" s="23" t="str">
        <f t="shared" si="140"/>
        <v>雷</v>
      </c>
      <c r="U380" s="24">
        <f t="shared" si="130"/>
        <v>0</v>
      </c>
      <c r="V380" s="24">
        <f t="shared" si="145"/>
        <v>0</v>
      </c>
      <c r="W380" s="24">
        <f t="shared" si="145"/>
        <v>0</v>
      </c>
      <c r="X380" s="24">
        <f t="shared" si="145"/>
        <v>0</v>
      </c>
      <c r="Y380" s="24">
        <f t="shared" si="145"/>
        <v>0</v>
      </c>
      <c r="Z380" s="24">
        <f t="shared" si="145"/>
        <v>0</v>
      </c>
      <c r="AA380" s="24">
        <f t="shared" si="145"/>
        <v>0</v>
      </c>
      <c r="AB380" s="123">
        <f t="shared" si="136"/>
        <v>0</v>
      </c>
      <c r="AC380" s="22">
        <f t="shared" si="137"/>
        <v>57</v>
      </c>
    </row>
    <row r="381" spans="2:29" x14ac:dyDescent="0.15">
      <c r="B381" s="24">
        <v>379</v>
      </c>
      <c r="C381" s="24" t="str">
        <f t="shared" si="132"/>
        <v>武器379</v>
      </c>
      <c r="D381" s="24" t="str">
        <f t="shared" si="143"/>
        <v>c</v>
      </c>
      <c r="E381" s="99" t="s">
        <v>123</v>
      </c>
      <c r="F381" s="100" t="s">
        <v>16</v>
      </c>
      <c r="G381" s="23" t="s">
        <v>19</v>
      </c>
      <c r="H381" s="24">
        <f t="shared" si="138"/>
        <v>3</v>
      </c>
      <c r="I381" s="24">
        <f t="shared" si="122"/>
        <v>86</v>
      </c>
      <c r="J381" s="24">
        <f t="shared" si="123"/>
        <v>0</v>
      </c>
      <c r="K381" s="24">
        <f t="shared" si="124"/>
        <v>0</v>
      </c>
      <c r="L381" s="24">
        <f t="shared" si="125"/>
        <v>0</v>
      </c>
      <c r="M381" s="24">
        <f t="shared" si="126"/>
        <v>0</v>
      </c>
      <c r="N381" s="24">
        <f t="shared" si="127"/>
        <v>0</v>
      </c>
      <c r="O381" s="24">
        <f t="shared" si="128"/>
        <v>0</v>
      </c>
      <c r="P381" s="24">
        <f t="shared" si="129"/>
        <v>0</v>
      </c>
      <c r="Q381" s="122">
        <f t="shared" si="133"/>
        <v>0</v>
      </c>
      <c r="R381" s="122">
        <f t="shared" si="134"/>
        <v>0</v>
      </c>
      <c r="S381" s="122">
        <f t="shared" si="135"/>
        <v>0</v>
      </c>
      <c r="T381" s="23" t="str">
        <f t="shared" si="140"/>
        <v>雷</v>
      </c>
      <c r="U381" s="24">
        <f t="shared" si="130"/>
        <v>0</v>
      </c>
      <c r="V381" s="24">
        <f t="shared" si="145"/>
        <v>0</v>
      </c>
      <c r="W381" s="24">
        <f t="shared" si="145"/>
        <v>0</v>
      </c>
      <c r="X381" s="24">
        <f t="shared" si="145"/>
        <v>0</v>
      </c>
      <c r="Y381" s="24">
        <f t="shared" si="145"/>
        <v>0</v>
      </c>
      <c r="Z381" s="24">
        <f t="shared" si="145"/>
        <v>0</v>
      </c>
      <c r="AA381" s="24">
        <f t="shared" si="145"/>
        <v>0</v>
      </c>
      <c r="AB381" s="123">
        <f t="shared" si="136"/>
        <v>0</v>
      </c>
      <c r="AC381" s="22">
        <f t="shared" si="137"/>
        <v>86</v>
      </c>
    </row>
    <row r="382" spans="2:29" x14ac:dyDescent="0.15">
      <c r="B382" s="24">
        <v>380</v>
      </c>
      <c r="C382" s="24" t="str">
        <f t="shared" si="132"/>
        <v>武器380</v>
      </c>
      <c r="D382" s="24" t="str">
        <f t="shared" si="143"/>
        <v>c</v>
      </c>
      <c r="E382" s="99" t="s">
        <v>123</v>
      </c>
      <c r="F382" s="100" t="s">
        <v>16</v>
      </c>
      <c r="G382" s="23" t="s">
        <v>19</v>
      </c>
      <c r="H382" s="24">
        <f t="shared" si="138"/>
        <v>4</v>
      </c>
      <c r="I382" s="24">
        <f t="shared" si="122"/>
        <v>115</v>
      </c>
      <c r="J382" s="24">
        <f t="shared" si="123"/>
        <v>0</v>
      </c>
      <c r="K382" s="24">
        <f t="shared" si="124"/>
        <v>0</v>
      </c>
      <c r="L382" s="24">
        <f t="shared" si="125"/>
        <v>0</v>
      </c>
      <c r="M382" s="24">
        <f t="shared" si="126"/>
        <v>0</v>
      </c>
      <c r="N382" s="24">
        <f t="shared" si="127"/>
        <v>0</v>
      </c>
      <c r="O382" s="24">
        <f t="shared" si="128"/>
        <v>0</v>
      </c>
      <c r="P382" s="24">
        <f t="shared" si="129"/>
        <v>0</v>
      </c>
      <c r="Q382" s="122">
        <f t="shared" si="133"/>
        <v>0</v>
      </c>
      <c r="R382" s="122">
        <f t="shared" si="134"/>
        <v>0</v>
      </c>
      <c r="S382" s="122">
        <f t="shared" si="135"/>
        <v>0</v>
      </c>
      <c r="T382" s="23" t="str">
        <f t="shared" si="140"/>
        <v>雷</v>
      </c>
      <c r="U382" s="24">
        <f t="shared" si="130"/>
        <v>0</v>
      </c>
      <c r="V382" s="24">
        <f t="shared" si="145"/>
        <v>0</v>
      </c>
      <c r="W382" s="24">
        <f t="shared" si="145"/>
        <v>0</v>
      </c>
      <c r="X382" s="24">
        <f t="shared" si="145"/>
        <v>0</v>
      </c>
      <c r="Y382" s="24">
        <f t="shared" si="145"/>
        <v>0</v>
      </c>
      <c r="Z382" s="24">
        <f t="shared" si="145"/>
        <v>0</v>
      </c>
      <c r="AA382" s="24">
        <f t="shared" si="145"/>
        <v>0</v>
      </c>
      <c r="AB382" s="123">
        <f t="shared" si="136"/>
        <v>0</v>
      </c>
      <c r="AC382" s="22">
        <f t="shared" si="137"/>
        <v>115</v>
      </c>
    </row>
    <row r="383" spans="2:29" x14ac:dyDescent="0.15">
      <c r="B383" s="24">
        <v>381</v>
      </c>
      <c r="C383" s="24" t="str">
        <f t="shared" si="132"/>
        <v>武器381</v>
      </c>
      <c r="D383" s="24" t="str">
        <f t="shared" si="143"/>
        <v>c</v>
      </c>
      <c r="E383" s="99" t="s">
        <v>123</v>
      </c>
      <c r="F383" s="100" t="s">
        <v>16</v>
      </c>
      <c r="G383" s="23" t="s">
        <v>19</v>
      </c>
      <c r="H383" s="24">
        <f t="shared" si="138"/>
        <v>5</v>
      </c>
      <c r="I383" s="24">
        <f t="shared" si="122"/>
        <v>144</v>
      </c>
      <c r="J383" s="24">
        <f t="shared" si="123"/>
        <v>0</v>
      </c>
      <c r="K383" s="24">
        <f t="shared" si="124"/>
        <v>0</v>
      </c>
      <c r="L383" s="24">
        <f t="shared" si="125"/>
        <v>0</v>
      </c>
      <c r="M383" s="24">
        <f t="shared" si="126"/>
        <v>0</v>
      </c>
      <c r="N383" s="24">
        <f t="shared" si="127"/>
        <v>0</v>
      </c>
      <c r="O383" s="24">
        <f t="shared" si="128"/>
        <v>0</v>
      </c>
      <c r="P383" s="24">
        <f t="shared" si="129"/>
        <v>0</v>
      </c>
      <c r="Q383" s="122">
        <f t="shared" si="133"/>
        <v>0</v>
      </c>
      <c r="R383" s="122">
        <f t="shared" si="134"/>
        <v>0</v>
      </c>
      <c r="S383" s="122">
        <f t="shared" si="135"/>
        <v>0</v>
      </c>
      <c r="T383" s="23" t="str">
        <f t="shared" si="140"/>
        <v>雷</v>
      </c>
      <c r="U383" s="24">
        <f t="shared" si="130"/>
        <v>0</v>
      </c>
      <c r="V383" s="24">
        <f t="shared" ref="V383:AA392" si="146">ROUND(VLOOKUP($F383,professionGrow,MATCH(V$2,professionGrowPName,0),FALSE)*(1+VLOOKUP($G383,professionGrowP,MATCH(V$2,professionGrowPName,0),FALSE))*$H383*10*VLOOKUP($D383,eq_qulity,5,FALSE),0)</f>
        <v>0</v>
      </c>
      <c r="W383" s="24">
        <f t="shared" si="146"/>
        <v>0</v>
      </c>
      <c r="X383" s="24">
        <f t="shared" si="146"/>
        <v>0</v>
      </c>
      <c r="Y383" s="24">
        <f t="shared" si="146"/>
        <v>0</v>
      </c>
      <c r="Z383" s="24">
        <f t="shared" si="146"/>
        <v>0</v>
      </c>
      <c r="AA383" s="24">
        <f t="shared" si="146"/>
        <v>0</v>
      </c>
      <c r="AB383" s="123">
        <f t="shared" si="136"/>
        <v>0</v>
      </c>
      <c r="AC383" s="22">
        <f t="shared" si="137"/>
        <v>144</v>
      </c>
    </row>
    <row r="384" spans="2:29" x14ac:dyDescent="0.15">
      <c r="B384" s="24">
        <v>382</v>
      </c>
      <c r="C384" s="24" t="str">
        <f t="shared" si="132"/>
        <v>武器382</v>
      </c>
      <c r="D384" s="24" t="str">
        <f t="shared" si="143"/>
        <v>c</v>
      </c>
      <c r="E384" s="99" t="s">
        <v>123</v>
      </c>
      <c r="F384" s="100" t="s">
        <v>16</v>
      </c>
      <c r="G384" s="23" t="s">
        <v>19</v>
      </c>
      <c r="H384" s="24">
        <f t="shared" si="138"/>
        <v>6</v>
      </c>
      <c r="I384" s="24">
        <f t="shared" si="122"/>
        <v>172</v>
      </c>
      <c r="J384" s="24">
        <f t="shared" si="123"/>
        <v>0</v>
      </c>
      <c r="K384" s="24">
        <f t="shared" si="124"/>
        <v>0</v>
      </c>
      <c r="L384" s="24">
        <f t="shared" si="125"/>
        <v>0</v>
      </c>
      <c r="M384" s="24">
        <f t="shared" si="126"/>
        <v>0</v>
      </c>
      <c r="N384" s="24">
        <f t="shared" si="127"/>
        <v>0</v>
      </c>
      <c r="O384" s="24">
        <f t="shared" si="128"/>
        <v>0</v>
      </c>
      <c r="P384" s="24">
        <f t="shared" si="129"/>
        <v>0</v>
      </c>
      <c r="Q384" s="122">
        <f t="shared" si="133"/>
        <v>0</v>
      </c>
      <c r="R384" s="122">
        <f t="shared" si="134"/>
        <v>0</v>
      </c>
      <c r="S384" s="122">
        <f t="shared" si="135"/>
        <v>0</v>
      </c>
      <c r="T384" s="23" t="str">
        <f t="shared" si="140"/>
        <v>雷</v>
      </c>
      <c r="U384" s="24">
        <f t="shared" si="130"/>
        <v>0</v>
      </c>
      <c r="V384" s="24">
        <f t="shared" si="146"/>
        <v>0</v>
      </c>
      <c r="W384" s="24">
        <f t="shared" si="146"/>
        <v>0</v>
      </c>
      <c r="X384" s="24">
        <f t="shared" si="146"/>
        <v>0</v>
      </c>
      <c r="Y384" s="24">
        <f t="shared" si="146"/>
        <v>0</v>
      </c>
      <c r="Z384" s="24">
        <f t="shared" si="146"/>
        <v>0</v>
      </c>
      <c r="AA384" s="24">
        <f t="shared" si="146"/>
        <v>0</v>
      </c>
      <c r="AB384" s="123">
        <f t="shared" si="136"/>
        <v>0</v>
      </c>
      <c r="AC384" s="22">
        <f t="shared" si="137"/>
        <v>172</v>
      </c>
    </row>
    <row r="385" spans="2:29" x14ac:dyDescent="0.15">
      <c r="B385" s="24">
        <v>383</v>
      </c>
      <c r="C385" s="24" t="str">
        <f t="shared" si="132"/>
        <v>武器383</v>
      </c>
      <c r="D385" s="24" t="str">
        <f t="shared" si="143"/>
        <v>c</v>
      </c>
      <c r="E385" s="99" t="s">
        <v>123</v>
      </c>
      <c r="F385" s="100" t="s">
        <v>16</v>
      </c>
      <c r="G385" s="23" t="s">
        <v>19</v>
      </c>
      <c r="H385" s="24">
        <f t="shared" si="138"/>
        <v>7</v>
      </c>
      <c r="I385" s="24">
        <f t="shared" si="122"/>
        <v>201</v>
      </c>
      <c r="J385" s="24">
        <f t="shared" si="123"/>
        <v>0</v>
      </c>
      <c r="K385" s="24">
        <f t="shared" si="124"/>
        <v>0</v>
      </c>
      <c r="L385" s="24">
        <f t="shared" si="125"/>
        <v>0</v>
      </c>
      <c r="M385" s="24">
        <f t="shared" si="126"/>
        <v>0</v>
      </c>
      <c r="N385" s="24">
        <f t="shared" si="127"/>
        <v>0</v>
      </c>
      <c r="O385" s="24">
        <f t="shared" si="128"/>
        <v>0</v>
      </c>
      <c r="P385" s="24">
        <f t="shared" si="129"/>
        <v>0</v>
      </c>
      <c r="Q385" s="122">
        <f t="shared" si="133"/>
        <v>0</v>
      </c>
      <c r="R385" s="122">
        <f t="shared" si="134"/>
        <v>0</v>
      </c>
      <c r="S385" s="122">
        <f t="shared" si="135"/>
        <v>0</v>
      </c>
      <c r="T385" s="23" t="str">
        <f t="shared" si="140"/>
        <v>雷</v>
      </c>
      <c r="U385" s="24">
        <f t="shared" si="130"/>
        <v>0</v>
      </c>
      <c r="V385" s="24">
        <f t="shared" si="146"/>
        <v>0</v>
      </c>
      <c r="W385" s="24">
        <f t="shared" si="146"/>
        <v>0</v>
      </c>
      <c r="X385" s="24">
        <f t="shared" si="146"/>
        <v>0</v>
      </c>
      <c r="Y385" s="24">
        <f t="shared" si="146"/>
        <v>0</v>
      </c>
      <c r="Z385" s="24">
        <f t="shared" si="146"/>
        <v>0</v>
      </c>
      <c r="AA385" s="24">
        <f t="shared" si="146"/>
        <v>0</v>
      </c>
      <c r="AB385" s="123">
        <f t="shared" si="136"/>
        <v>0</v>
      </c>
      <c r="AC385" s="22">
        <f t="shared" si="137"/>
        <v>201</v>
      </c>
    </row>
    <row r="386" spans="2:29" x14ac:dyDescent="0.15">
      <c r="B386" s="24">
        <v>384</v>
      </c>
      <c r="C386" s="24" t="str">
        <f t="shared" si="132"/>
        <v>武器384</v>
      </c>
      <c r="D386" s="24" t="str">
        <f t="shared" si="143"/>
        <v>c</v>
      </c>
      <c r="E386" s="99" t="s">
        <v>123</v>
      </c>
      <c r="F386" s="100" t="s">
        <v>16</v>
      </c>
      <c r="G386" s="23" t="s">
        <v>19</v>
      </c>
      <c r="H386" s="24">
        <f t="shared" si="138"/>
        <v>8</v>
      </c>
      <c r="I386" s="24">
        <f t="shared" si="122"/>
        <v>230</v>
      </c>
      <c r="J386" s="24">
        <f t="shared" si="123"/>
        <v>0</v>
      </c>
      <c r="K386" s="24">
        <f t="shared" si="124"/>
        <v>0</v>
      </c>
      <c r="L386" s="24">
        <f t="shared" si="125"/>
        <v>0</v>
      </c>
      <c r="M386" s="24">
        <f t="shared" si="126"/>
        <v>0</v>
      </c>
      <c r="N386" s="24">
        <f t="shared" si="127"/>
        <v>0</v>
      </c>
      <c r="O386" s="24">
        <f t="shared" si="128"/>
        <v>0</v>
      </c>
      <c r="P386" s="24">
        <f t="shared" si="129"/>
        <v>0</v>
      </c>
      <c r="Q386" s="122">
        <f t="shared" si="133"/>
        <v>0</v>
      </c>
      <c r="R386" s="122">
        <f t="shared" si="134"/>
        <v>0</v>
      </c>
      <c r="S386" s="122">
        <f t="shared" si="135"/>
        <v>0</v>
      </c>
      <c r="T386" s="23" t="str">
        <f t="shared" si="140"/>
        <v>雷</v>
      </c>
      <c r="U386" s="24">
        <f t="shared" si="130"/>
        <v>0</v>
      </c>
      <c r="V386" s="24">
        <f t="shared" si="146"/>
        <v>0</v>
      </c>
      <c r="W386" s="24">
        <f t="shared" si="146"/>
        <v>0</v>
      </c>
      <c r="X386" s="24">
        <f t="shared" si="146"/>
        <v>0</v>
      </c>
      <c r="Y386" s="24">
        <f t="shared" si="146"/>
        <v>0</v>
      </c>
      <c r="Z386" s="24">
        <f t="shared" si="146"/>
        <v>0</v>
      </c>
      <c r="AA386" s="24">
        <f t="shared" si="146"/>
        <v>0</v>
      </c>
      <c r="AB386" s="123">
        <f t="shared" si="136"/>
        <v>0</v>
      </c>
      <c r="AC386" s="22">
        <f t="shared" si="137"/>
        <v>230</v>
      </c>
    </row>
    <row r="387" spans="2:29" x14ac:dyDescent="0.15">
      <c r="B387" s="24">
        <v>385</v>
      </c>
      <c r="C387" s="24" t="str">
        <f t="shared" si="132"/>
        <v>武器385</v>
      </c>
      <c r="D387" s="24" t="str">
        <f t="shared" si="143"/>
        <v>s</v>
      </c>
      <c r="E387" s="99" t="s">
        <v>123</v>
      </c>
      <c r="F387" s="100" t="s">
        <v>16</v>
      </c>
      <c r="G387" s="23" t="s">
        <v>18</v>
      </c>
      <c r="H387" s="24">
        <f t="shared" si="138"/>
        <v>1</v>
      </c>
      <c r="I387" s="24">
        <f t="shared" ref="I387:I450" si="147">ROUND(VLOOKUP(F387,professionGrow,4,FALSE)*(1+VLOOKUP(G387,professionGrowP,4,FALSE))*H387*10*VLOOKUP(D387,eq_qulity,4,FALSE)*(1+VLOOKUP($G387,equ_change,4,FALSE)),0)</f>
        <v>27</v>
      </c>
      <c r="J387" s="24">
        <f t="shared" ref="J387:J450" si="148">ROUND(VLOOKUP($F387,professionGrow,血量,FALSE)*(1+VLOOKUP($G387,professionGrowP,血量,FALSE))*$H387*10*VLOOKUP($D387,eq_qulity,5,FALSE)*(1+VLOOKUP($G387,equ_change,血量,FALSE)),0)</f>
        <v>12</v>
      </c>
      <c r="K387" s="24">
        <f t="shared" ref="K387:K450" si="149">ROUND(VLOOKUP($F387,professionGrow,魔法值,FALSE)*(1+VLOOKUP($G387,professionGrowP,魔法值,FALSE))*$H387*10*VLOOKUP($D387,eq_qulity,5,FALSE)*(1+VLOOKUP($G387,equ_change,魔法值,FALSE)),0)</f>
        <v>8</v>
      </c>
      <c r="L387" s="24">
        <f t="shared" ref="L387:L450" si="150">ROUND(VLOOKUP($F387,professionGrow,力量,FALSE)*(1+VLOOKUP($G387,professionGrowP,力量,FALSE))*$H387*10*VLOOKUP($D387,eq_qulity,5,FALSE)*(1+VLOOKUP(G387,equ_change,力量,FALSE)),0)</f>
        <v>8</v>
      </c>
      <c r="M387" s="24">
        <f t="shared" ref="M387:M450" si="151">ROUND(VLOOKUP($F387,professionGrow,防御力,FALSE)*(1+VLOOKUP($G387,professionGrowP,防御力,FALSE))*$H387*10*VLOOKUP($D387,eq_qulity,5,FALSE)*(1+VLOOKUP($G387,equ_change,防御力,FALSE)),0)</f>
        <v>8</v>
      </c>
      <c r="N387" s="24">
        <f t="shared" ref="N387:N450" si="152">ROUND(VLOOKUP($F387,professionGrow,魔攻,FALSE)*(1+VLOOKUP($G387,professionGrowP,魔攻,FALSE))*$H387*10*VLOOKUP($D387,eq_qulity,5,FALSE)*(1+VLOOKUP(G387,equ_change,魔攻,FALSE)),0)</f>
        <v>16</v>
      </c>
      <c r="O387" s="24">
        <f t="shared" ref="O387:O450" si="153">ROUND(VLOOKUP($F387,professionGrow,敏捷,FALSE)*(1+VLOOKUP($G387,professionGrowP,敏捷,FALSE))*$H387*10*VLOOKUP($D387,eq_qulity,5,FALSE)*(1+VLOOKUP(G387,equ_change,敏捷,FALSE)),0)</f>
        <v>7</v>
      </c>
      <c r="P387" s="24">
        <f t="shared" ref="P387:P450" si="154">ROUND(VLOOKUP($F387,professionGrow,幸运,FALSE)*(1+VLOOKUP($G387,professionGrowP,幸运,FALSE))*$H387*10*VLOOKUP($D387,eq_qulity,5,FALSE)*(1+VLOOKUP(G387,equ_change,幸运,FALSE)),0)</f>
        <v>4</v>
      </c>
      <c r="Q387" s="122">
        <f t="shared" si="133"/>
        <v>0.02</v>
      </c>
      <c r="R387" s="122">
        <f t="shared" si="134"/>
        <v>1.7500000000000002E-2</v>
      </c>
      <c r="S387" s="122">
        <f t="shared" si="135"/>
        <v>6.6666666666666662E-3</v>
      </c>
      <c r="T387" s="23" t="str">
        <f t="shared" si="140"/>
        <v>风</v>
      </c>
      <c r="U387" s="24">
        <f t="shared" ref="U387:U450" si="155">ROUND(VLOOKUP($F387,professionGrow,MATCH(T387,professionGrowPName,0),FALSE)*(1+VLOOKUP($G387,professionGrowP,MATCH(T387,professionGrowPName,0),FALSE))*$H387*10*VLOOKUP($D387,eq_qulity,5,FALSE),0)</f>
        <v>3</v>
      </c>
      <c r="V387" s="24">
        <f t="shared" si="146"/>
        <v>3</v>
      </c>
      <c r="W387" s="24">
        <f t="shared" si="146"/>
        <v>3</v>
      </c>
      <c r="X387" s="24">
        <f t="shared" si="146"/>
        <v>4</v>
      </c>
      <c r="Y387" s="24">
        <f t="shared" si="146"/>
        <v>4</v>
      </c>
      <c r="Z387" s="24">
        <f t="shared" si="146"/>
        <v>4</v>
      </c>
      <c r="AA387" s="24">
        <f t="shared" si="146"/>
        <v>5</v>
      </c>
      <c r="AB387" s="123">
        <f t="shared" si="136"/>
        <v>0.08</v>
      </c>
      <c r="AC387" s="22">
        <f t="shared" si="137"/>
        <v>116.12416666666665</v>
      </c>
    </row>
    <row r="388" spans="2:29" x14ac:dyDescent="0.15">
      <c r="B388" s="24">
        <v>386</v>
      </c>
      <c r="C388" s="24" t="str">
        <f t="shared" ref="C388:C451" si="156">"武器"&amp;B388</f>
        <v>武器386</v>
      </c>
      <c r="D388" s="24" t="str">
        <f t="shared" si="143"/>
        <v>s</v>
      </c>
      <c r="E388" s="99" t="s">
        <v>123</v>
      </c>
      <c r="F388" s="100" t="s">
        <v>16</v>
      </c>
      <c r="G388" s="23" t="s">
        <v>18</v>
      </c>
      <c r="H388" s="24">
        <f t="shared" si="138"/>
        <v>2</v>
      </c>
      <c r="I388" s="24">
        <f t="shared" si="147"/>
        <v>55</v>
      </c>
      <c r="J388" s="24">
        <f t="shared" si="148"/>
        <v>25</v>
      </c>
      <c r="K388" s="24">
        <f t="shared" si="149"/>
        <v>17</v>
      </c>
      <c r="L388" s="24">
        <f t="shared" si="150"/>
        <v>17</v>
      </c>
      <c r="M388" s="24">
        <f t="shared" si="151"/>
        <v>15</v>
      </c>
      <c r="N388" s="24">
        <f t="shared" si="152"/>
        <v>32</v>
      </c>
      <c r="O388" s="24">
        <f t="shared" si="153"/>
        <v>13</v>
      </c>
      <c r="P388" s="24">
        <f t="shared" si="154"/>
        <v>8</v>
      </c>
      <c r="Q388" s="122">
        <f t="shared" ref="Q388:Q451" si="157">(P388/2)%</f>
        <v>0.04</v>
      </c>
      <c r="R388" s="122">
        <f t="shared" ref="R388:R451" si="158">(O388/4)%</f>
        <v>3.2500000000000001E-2</v>
      </c>
      <c r="S388" s="122">
        <f t="shared" ref="S388:S451" si="159">(P388/6)%</f>
        <v>1.3333333333333332E-2</v>
      </c>
      <c r="T388" s="23" t="str">
        <f t="shared" si="140"/>
        <v>风</v>
      </c>
      <c r="U388" s="24">
        <f t="shared" si="155"/>
        <v>7</v>
      </c>
      <c r="V388" s="24">
        <f t="shared" si="146"/>
        <v>7</v>
      </c>
      <c r="W388" s="24">
        <f t="shared" si="146"/>
        <v>5</v>
      </c>
      <c r="X388" s="24">
        <f t="shared" si="146"/>
        <v>8</v>
      </c>
      <c r="Y388" s="24">
        <f t="shared" si="146"/>
        <v>8</v>
      </c>
      <c r="Z388" s="24">
        <f t="shared" si="146"/>
        <v>9</v>
      </c>
      <c r="AA388" s="24">
        <f t="shared" si="146"/>
        <v>10</v>
      </c>
      <c r="AB388" s="123">
        <f t="shared" ref="AB388:AB451" si="160">IF(U388=0,0,IF((SUM(I388:P388)/15)&lt;8,8%,(SUM(I388:P388)/15)%))</f>
        <v>0.12133333333333333</v>
      </c>
      <c r="AC388" s="22">
        <f t="shared" ref="AC388:AC451" si="161">SUM(I388:AB388)</f>
        <v>236.20716666666664</v>
      </c>
    </row>
    <row r="389" spans="2:29" x14ac:dyDescent="0.15">
      <c r="B389" s="24">
        <v>387</v>
      </c>
      <c r="C389" s="24" t="str">
        <f t="shared" si="156"/>
        <v>武器387</v>
      </c>
      <c r="D389" s="24" t="str">
        <f t="shared" si="143"/>
        <v>s</v>
      </c>
      <c r="E389" s="99" t="s">
        <v>123</v>
      </c>
      <c r="F389" s="100" t="s">
        <v>16</v>
      </c>
      <c r="G389" s="23" t="s">
        <v>18</v>
      </c>
      <c r="H389" s="24">
        <f t="shared" si="138"/>
        <v>3</v>
      </c>
      <c r="I389" s="24">
        <f t="shared" si="147"/>
        <v>82</v>
      </c>
      <c r="J389" s="24">
        <f t="shared" si="148"/>
        <v>37</v>
      </c>
      <c r="K389" s="24">
        <f t="shared" si="149"/>
        <v>25</v>
      </c>
      <c r="L389" s="24">
        <f t="shared" si="150"/>
        <v>25</v>
      </c>
      <c r="M389" s="24">
        <f t="shared" si="151"/>
        <v>23</v>
      </c>
      <c r="N389" s="24">
        <f t="shared" si="152"/>
        <v>48</v>
      </c>
      <c r="O389" s="24">
        <f t="shared" si="153"/>
        <v>20</v>
      </c>
      <c r="P389" s="24">
        <f t="shared" si="154"/>
        <v>12</v>
      </c>
      <c r="Q389" s="122">
        <f t="shared" si="157"/>
        <v>0.06</v>
      </c>
      <c r="R389" s="122">
        <f t="shared" si="158"/>
        <v>0.05</v>
      </c>
      <c r="S389" s="122">
        <f t="shared" si="159"/>
        <v>0.02</v>
      </c>
      <c r="T389" s="23" t="str">
        <f t="shared" si="140"/>
        <v>风</v>
      </c>
      <c r="U389" s="24">
        <f t="shared" si="155"/>
        <v>10</v>
      </c>
      <c r="V389" s="24">
        <f t="shared" si="146"/>
        <v>10</v>
      </c>
      <c r="W389" s="24">
        <f t="shared" si="146"/>
        <v>8</v>
      </c>
      <c r="X389" s="24">
        <f t="shared" si="146"/>
        <v>12</v>
      </c>
      <c r="Y389" s="24">
        <f t="shared" si="146"/>
        <v>12</v>
      </c>
      <c r="Z389" s="24">
        <f t="shared" si="146"/>
        <v>13</v>
      </c>
      <c r="AA389" s="24">
        <f t="shared" si="146"/>
        <v>15</v>
      </c>
      <c r="AB389" s="123">
        <f t="shared" si="160"/>
        <v>0.18133333333333332</v>
      </c>
      <c r="AC389" s="22">
        <f t="shared" si="161"/>
        <v>352.31133333333332</v>
      </c>
    </row>
    <row r="390" spans="2:29" x14ac:dyDescent="0.15">
      <c r="B390" s="24">
        <v>388</v>
      </c>
      <c r="C390" s="24" t="str">
        <f t="shared" si="156"/>
        <v>武器388</v>
      </c>
      <c r="D390" s="24" t="str">
        <f t="shared" si="143"/>
        <v>s</v>
      </c>
      <c r="E390" s="99" t="s">
        <v>123</v>
      </c>
      <c r="F390" s="100" t="s">
        <v>16</v>
      </c>
      <c r="G390" s="23" t="s">
        <v>18</v>
      </c>
      <c r="H390" s="24">
        <f t="shared" si="138"/>
        <v>4</v>
      </c>
      <c r="I390" s="24">
        <f t="shared" si="147"/>
        <v>110</v>
      </c>
      <c r="J390" s="24">
        <f t="shared" si="148"/>
        <v>50</v>
      </c>
      <c r="K390" s="24">
        <f t="shared" si="149"/>
        <v>34</v>
      </c>
      <c r="L390" s="24">
        <f t="shared" si="150"/>
        <v>34</v>
      </c>
      <c r="M390" s="24">
        <f t="shared" si="151"/>
        <v>31</v>
      </c>
      <c r="N390" s="24">
        <f t="shared" si="152"/>
        <v>64</v>
      </c>
      <c r="O390" s="24">
        <f t="shared" si="153"/>
        <v>26</v>
      </c>
      <c r="P390" s="24">
        <f t="shared" si="154"/>
        <v>15</v>
      </c>
      <c r="Q390" s="122">
        <f t="shared" si="157"/>
        <v>7.4999999999999997E-2</v>
      </c>
      <c r="R390" s="122">
        <f t="shared" si="158"/>
        <v>6.5000000000000002E-2</v>
      </c>
      <c r="S390" s="122">
        <f t="shared" si="159"/>
        <v>2.5000000000000001E-2</v>
      </c>
      <c r="T390" s="23" t="str">
        <f t="shared" si="140"/>
        <v>风</v>
      </c>
      <c r="U390" s="24">
        <f t="shared" si="155"/>
        <v>13</v>
      </c>
      <c r="V390" s="24">
        <f t="shared" si="146"/>
        <v>13</v>
      </c>
      <c r="W390" s="24">
        <f t="shared" si="146"/>
        <v>11</v>
      </c>
      <c r="X390" s="24">
        <f t="shared" si="146"/>
        <v>15</v>
      </c>
      <c r="Y390" s="24">
        <f t="shared" si="146"/>
        <v>15</v>
      </c>
      <c r="Z390" s="24">
        <f t="shared" si="146"/>
        <v>18</v>
      </c>
      <c r="AA390" s="24">
        <f t="shared" si="146"/>
        <v>20</v>
      </c>
      <c r="AB390" s="123">
        <f t="shared" si="160"/>
        <v>0.24266666666666667</v>
      </c>
      <c r="AC390" s="22">
        <f t="shared" si="161"/>
        <v>469.40766666666661</v>
      </c>
    </row>
    <row r="391" spans="2:29" x14ac:dyDescent="0.15">
      <c r="B391" s="24">
        <v>389</v>
      </c>
      <c r="C391" s="24" t="str">
        <f t="shared" si="156"/>
        <v>武器389</v>
      </c>
      <c r="D391" s="24" t="str">
        <f t="shared" si="143"/>
        <v>s</v>
      </c>
      <c r="E391" s="99" t="s">
        <v>123</v>
      </c>
      <c r="F391" s="100" t="s">
        <v>16</v>
      </c>
      <c r="G391" s="23" t="s">
        <v>18</v>
      </c>
      <c r="H391" s="24">
        <f t="shared" si="138"/>
        <v>5</v>
      </c>
      <c r="I391" s="24">
        <f t="shared" si="147"/>
        <v>137</v>
      </c>
      <c r="J391" s="24">
        <f t="shared" si="148"/>
        <v>62</v>
      </c>
      <c r="K391" s="24">
        <f t="shared" si="149"/>
        <v>42</v>
      </c>
      <c r="L391" s="24">
        <f t="shared" si="150"/>
        <v>42</v>
      </c>
      <c r="M391" s="24">
        <f t="shared" si="151"/>
        <v>38</v>
      </c>
      <c r="N391" s="24">
        <f t="shared" si="152"/>
        <v>79</v>
      </c>
      <c r="O391" s="24">
        <f t="shared" si="153"/>
        <v>33</v>
      </c>
      <c r="P391" s="24">
        <f t="shared" si="154"/>
        <v>19</v>
      </c>
      <c r="Q391" s="122">
        <f t="shared" si="157"/>
        <v>9.5000000000000001E-2</v>
      </c>
      <c r="R391" s="122">
        <f t="shared" si="158"/>
        <v>8.2500000000000004E-2</v>
      </c>
      <c r="S391" s="122">
        <f t="shared" si="159"/>
        <v>3.1666666666666662E-2</v>
      </c>
      <c r="T391" s="23" t="str">
        <f t="shared" si="140"/>
        <v>风</v>
      </c>
      <c r="U391" s="24">
        <f t="shared" si="155"/>
        <v>16</v>
      </c>
      <c r="V391" s="24">
        <f t="shared" si="146"/>
        <v>16</v>
      </c>
      <c r="W391" s="24">
        <f t="shared" si="146"/>
        <v>13</v>
      </c>
      <c r="X391" s="24">
        <f t="shared" si="146"/>
        <v>19</v>
      </c>
      <c r="Y391" s="24">
        <f t="shared" si="146"/>
        <v>19</v>
      </c>
      <c r="Z391" s="24">
        <f t="shared" si="146"/>
        <v>22</v>
      </c>
      <c r="AA391" s="24">
        <f t="shared" si="146"/>
        <v>25</v>
      </c>
      <c r="AB391" s="123">
        <f t="shared" si="160"/>
        <v>0.30133333333333334</v>
      </c>
      <c r="AC391" s="22">
        <f t="shared" si="161"/>
        <v>582.51050000000009</v>
      </c>
    </row>
    <row r="392" spans="2:29" x14ac:dyDescent="0.15">
      <c r="B392" s="24">
        <v>390</v>
      </c>
      <c r="C392" s="24" t="str">
        <f t="shared" si="156"/>
        <v>武器390</v>
      </c>
      <c r="D392" s="24" t="str">
        <f t="shared" si="143"/>
        <v>s</v>
      </c>
      <c r="E392" s="99" t="s">
        <v>123</v>
      </c>
      <c r="F392" s="100" t="s">
        <v>16</v>
      </c>
      <c r="G392" s="23" t="s">
        <v>18</v>
      </c>
      <c r="H392" s="24">
        <f t="shared" si="138"/>
        <v>6</v>
      </c>
      <c r="I392" s="24">
        <f t="shared" si="147"/>
        <v>165</v>
      </c>
      <c r="J392" s="24">
        <f t="shared" si="148"/>
        <v>75</v>
      </c>
      <c r="K392" s="24">
        <f t="shared" si="149"/>
        <v>51</v>
      </c>
      <c r="L392" s="24">
        <f t="shared" si="150"/>
        <v>51</v>
      </c>
      <c r="M392" s="24">
        <f t="shared" si="151"/>
        <v>46</v>
      </c>
      <c r="N392" s="24">
        <f t="shared" si="152"/>
        <v>95</v>
      </c>
      <c r="O392" s="24">
        <f t="shared" si="153"/>
        <v>40</v>
      </c>
      <c r="P392" s="24">
        <f t="shared" si="154"/>
        <v>23</v>
      </c>
      <c r="Q392" s="122">
        <f t="shared" si="157"/>
        <v>0.115</v>
      </c>
      <c r="R392" s="122">
        <f t="shared" si="158"/>
        <v>0.1</v>
      </c>
      <c r="S392" s="122">
        <f t="shared" si="159"/>
        <v>3.8333333333333337E-2</v>
      </c>
      <c r="T392" s="23" t="str">
        <f t="shared" si="140"/>
        <v>风</v>
      </c>
      <c r="U392" s="24">
        <f t="shared" si="155"/>
        <v>20</v>
      </c>
      <c r="V392" s="24">
        <f t="shared" si="146"/>
        <v>20</v>
      </c>
      <c r="W392" s="24">
        <f t="shared" si="146"/>
        <v>16</v>
      </c>
      <c r="X392" s="24">
        <f t="shared" si="146"/>
        <v>23</v>
      </c>
      <c r="Y392" s="24">
        <f t="shared" si="146"/>
        <v>23</v>
      </c>
      <c r="Z392" s="24">
        <f t="shared" si="146"/>
        <v>26</v>
      </c>
      <c r="AA392" s="24">
        <f t="shared" si="146"/>
        <v>30</v>
      </c>
      <c r="AB392" s="123">
        <f t="shared" si="160"/>
        <v>0.36399999999999999</v>
      </c>
      <c r="AC392" s="22">
        <f t="shared" si="161"/>
        <v>704.61733333333336</v>
      </c>
    </row>
    <row r="393" spans="2:29" x14ac:dyDescent="0.15">
      <c r="B393" s="24">
        <v>391</v>
      </c>
      <c r="C393" s="24" t="str">
        <f t="shared" si="156"/>
        <v>武器391</v>
      </c>
      <c r="D393" s="24" t="str">
        <f t="shared" si="143"/>
        <v>s</v>
      </c>
      <c r="E393" s="99" t="s">
        <v>123</v>
      </c>
      <c r="F393" s="100" t="s">
        <v>16</v>
      </c>
      <c r="G393" s="23" t="s">
        <v>18</v>
      </c>
      <c r="H393" s="24">
        <f t="shared" si="138"/>
        <v>7</v>
      </c>
      <c r="I393" s="24">
        <f t="shared" si="147"/>
        <v>192</v>
      </c>
      <c r="J393" s="24">
        <f t="shared" si="148"/>
        <v>87</v>
      </c>
      <c r="K393" s="24">
        <f t="shared" si="149"/>
        <v>59</v>
      </c>
      <c r="L393" s="24">
        <f t="shared" si="150"/>
        <v>59</v>
      </c>
      <c r="M393" s="24">
        <f t="shared" si="151"/>
        <v>54</v>
      </c>
      <c r="N393" s="24">
        <f t="shared" si="152"/>
        <v>111</v>
      </c>
      <c r="O393" s="24">
        <f t="shared" si="153"/>
        <v>46</v>
      </c>
      <c r="P393" s="24">
        <f t="shared" si="154"/>
        <v>27</v>
      </c>
      <c r="Q393" s="122">
        <f t="shared" si="157"/>
        <v>0.13500000000000001</v>
      </c>
      <c r="R393" s="122">
        <f t="shared" si="158"/>
        <v>0.115</v>
      </c>
      <c r="S393" s="122">
        <f t="shared" si="159"/>
        <v>4.4999999999999998E-2</v>
      </c>
      <c r="T393" s="23" t="str">
        <f t="shared" si="140"/>
        <v>风</v>
      </c>
      <c r="U393" s="24">
        <f t="shared" si="155"/>
        <v>23</v>
      </c>
      <c r="V393" s="24">
        <f t="shared" ref="V393:AA402" si="162">ROUND(VLOOKUP($F393,professionGrow,MATCH(V$2,professionGrowPName,0),FALSE)*(1+VLOOKUP($G393,professionGrowP,MATCH(V$2,professionGrowPName,0),FALSE))*$H393*10*VLOOKUP($D393,eq_qulity,5,FALSE),0)</f>
        <v>23</v>
      </c>
      <c r="W393" s="24">
        <f t="shared" si="162"/>
        <v>19</v>
      </c>
      <c r="X393" s="24">
        <f t="shared" si="162"/>
        <v>27</v>
      </c>
      <c r="Y393" s="24">
        <f t="shared" si="162"/>
        <v>27</v>
      </c>
      <c r="Z393" s="24">
        <f t="shared" si="162"/>
        <v>31</v>
      </c>
      <c r="AA393" s="24">
        <f t="shared" si="162"/>
        <v>35</v>
      </c>
      <c r="AB393" s="123">
        <f t="shared" si="160"/>
        <v>0.42333333333333334</v>
      </c>
      <c r="AC393" s="22">
        <f t="shared" si="161"/>
        <v>820.71833333333325</v>
      </c>
    </row>
    <row r="394" spans="2:29" x14ac:dyDescent="0.15">
      <c r="B394" s="24">
        <v>392</v>
      </c>
      <c r="C394" s="24" t="str">
        <f t="shared" si="156"/>
        <v>武器392</v>
      </c>
      <c r="D394" s="24" t="str">
        <f t="shared" si="143"/>
        <v>s</v>
      </c>
      <c r="E394" s="99" t="s">
        <v>123</v>
      </c>
      <c r="F394" s="100" t="s">
        <v>16</v>
      </c>
      <c r="G394" s="23" t="s">
        <v>18</v>
      </c>
      <c r="H394" s="24">
        <f t="shared" si="138"/>
        <v>8</v>
      </c>
      <c r="I394" s="24">
        <f t="shared" si="147"/>
        <v>220</v>
      </c>
      <c r="J394" s="24">
        <f t="shared" si="148"/>
        <v>100</v>
      </c>
      <c r="K394" s="24">
        <f t="shared" si="149"/>
        <v>68</v>
      </c>
      <c r="L394" s="24">
        <f t="shared" si="150"/>
        <v>68</v>
      </c>
      <c r="M394" s="24">
        <f t="shared" si="151"/>
        <v>61</v>
      </c>
      <c r="N394" s="24">
        <f t="shared" si="152"/>
        <v>127</v>
      </c>
      <c r="O394" s="24">
        <f t="shared" si="153"/>
        <v>53</v>
      </c>
      <c r="P394" s="24">
        <f t="shared" si="154"/>
        <v>31</v>
      </c>
      <c r="Q394" s="122">
        <f t="shared" si="157"/>
        <v>0.155</v>
      </c>
      <c r="R394" s="122">
        <f t="shared" si="158"/>
        <v>0.13250000000000001</v>
      </c>
      <c r="S394" s="122">
        <f t="shared" si="159"/>
        <v>5.1666666666666666E-2</v>
      </c>
      <c r="T394" s="23" t="str">
        <f t="shared" si="140"/>
        <v>风</v>
      </c>
      <c r="U394" s="24">
        <f t="shared" si="155"/>
        <v>26</v>
      </c>
      <c r="V394" s="24">
        <f t="shared" si="162"/>
        <v>26</v>
      </c>
      <c r="W394" s="24">
        <f t="shared" si="162"/>
        <v>22</v>
      </c>
      <c r="X394" s="24">
        <f t="shared" si="162"/>
        <v>31</v>
      </c>
      <c r="Y394" s="24">
        <f t="shared" si="162"/>
        <v>31</v>
      </c>
      <c r="Z394" s="24">
        <f t="shared" si="162"/>
        <v>35</v>
      </c>
      <c r="AA394" s="24">
        <f t="shared" si="162"/>
        <v>40</v>
      </c>
      <c r="AB394" s="123">
        <f t="shared" si="160"/>
        <v>0.48533333333333334</v>
      </c>
      <c r="AC394" s="22">
        <f t="shared" si="161"/>
        <v>939.82449999999994</v>
      </c>
    </row>
    <row r="395" spans="2:29" x14ac:dyDescent="0.15">
      <c r="B395" s="24">
        <v>393</v>
      </c>
      <c r="C395" s="24" t="str">
        <f t="shared" si="156"/>
        <v>武器393</v>
      </c>
      <c r="D395" s="24" t="str">
        <f t="shared" si="143"/>
        <v>a</v>
      </c>
      <c r="E395" s="99" t="s">
        <v>123</v>
      </c>
      <c r="F395" s="100" t="s">
        <v>16</v>
      </c>
      <c r="G395" s="23" t="s">
        <v>18</v>
      </c>
      <c r="H395" s="24">
        <f t="shared" si="138"/>
        <v>1</v>
      </c>
      <c r="I395" s="24">
        <f t="shared" si="147"/>
        <v>24</v>
      </c>
      <c r="J395" s="24">
        <f t="shared" si="148"/>
        <v>9</v>
      </c>
      <c r="K395" s="24">
        <f t="shared" si="149"/>
        <v>6</v>
      </c>
      <c r="L395" s="24">
        <f t="shared" si="150"/>
        <v>6</v>
      </c>
      <c r="M395" s="24">
        <f t="shared" si="151"/>
        <v>6</v>
      </c>
      <c r="N395" s="24">
        <f t="shared" si="152"/>
        <v>12</v>
      </c>
      <c r="O395" s="24">
        <f t="shared" si="153"/>
        <v>5</v>
      </c>
      <c r="P395" s="24">
        <f t="shared" si="154"/>
        <v>3</v>
      </c>
      <c r="Q395" s="122">
        <f t="shared" si="157"/>
        <v>1.4999999999999999E-2</v>
      </c>
      <c r="R395" s="122">
        <f t="shared" si="158"/>
        <v>1.2500000000000001E-2</v>
      </c>
      <c r="S395" s="122">
        <f t="shared" si="159"/>
        <v>5.0000000000000001E-3</v>
      </c>
      <c r="T395" s="23" t="str">
        <f t="shared" si="140"/>
        <v>风</v>
      </c>
      <c r="U395" s="24">
        <f t="shared" si="155"/>
        <v>2</v>
      </c>
      <c r="V395" s="24">
        <f t="shared" si="162"/>
        <v>2</v>
      </c>
      <c r="W395" s="24">
        <f t="shared" si="162"/>
        <v>2</v>
      </c>
      <c r="X395" s="24">
        <f t="shared" si="162"/>
        <v>3</v>
      </c>
      <c r="Y395" s="24">
        <f t="shared" si="162"/>
        <v>3</v>
      </c>
      <c r="Z395" s="24">
        <f t="shared" si="162"/>
        <v>3</v>
      </c>
      <c r="AA395" s="24">
        <f t="shared" si="162"/>
        <v>4</v>
      </c>
      <c r="AB395" s="123">
        <f t="shared" si="160"/>
        <v>0.08</v>
      </c>
      <c r="AC395" s="22">
        <f t="shared" si="161"/>
        <v>90.112499999999997</v>
      </c>
    </row>
    <row r="396" spans="2:29" x14ac:dyDescent="0.15">
      <c r="B396" s="24">
        <v>394</v>
      </c>
      <c r="C396" s="24" t="str">
        <f t="shared" si="156"/>
        <v>武器394</v>
      </c>
      <c r="D396" s="24" t="str">
        <f t="shared" si="143"/>
        <v>a</v>
      </c>
      <c r="E396" s="99" t="s">
        <v>123</v>
      </c>
      <c r="F396" s="100" t="s">
        <v>16</v>
      </c>
      <c r="G396" s="23" t="s">
        <v>18</v>
      </c>
      <c r="H396" s="24">
        <f t="shared" ref="H396:H459" si="163">H388</f>
        <v>2</v>
      </c>
      <c r="I396" s="24">
        <f t="shared" si="147"/>
        <v>49</v>
      </c>
      <c r="J396" s="24">
        <f t="shared" si="148"/>
        <v>19</v>
      </c>
      <c r="K396" s="24">
        <f t="shared" si="149"/>
        <v>13</v>
      </c>
      <c r="L396" s="24">
        <f t="shared" si="150"/>
        <v>13</v>
      </c>
      <c r="M396" s="24">
        <f t="shared" si="151"/>
        <v>12</v>
      </c>
      <c r="N396" s="24">
        <f t="shared" si="152"/>
        <v>24</v>
      </c>
      <c r="O396" s="24">
        <f t="shared" si="153"/>
        <v>10</v>
      </c>
      <c r="P396" s="24">
        <f t="shared" si="154"/>
        <v>6</v>
      </c>
      <c r="Q396" s="122">
        <f t="shared" si="157"/>
        <v>0.03</v>
      </c>
      <c r="R396" s="122">
        <f t="shared" si="158"/>
        <v>2.5000000000000001E-2</v>
      </c>
      <c r="S396" s="122">
        <f t="shared" si="159"/>
        <v>0.01</v>
      </c>
      <c r="T396" s="23" t="str">
        <f t="shared" si="140"/>
        <v>风</v>
      </c>
      <c r="U396" s="24">
        <f t="shared" si="155"/>
        <v>5</v>
      </c>
      <c r="V396" s="24">
        <f t="shared" si="162"/>
        <v>5</v>
      </c>
      <c r="W396" s="24">
        <f t="shared" si="162"/>
        <v>4</v>
      </c>
      <c r="X396" s="24">
        <f t="shared" si="162"/>
        <v>6</v>
      </c>
      <c r="Y396" s="24">
        <f t="shared" si="162"/>
        <v>6</v>
      </c>
      <c r="Z396" s="24">
        <f t="shared" si="162"/>
        <v>7</v>
      </c>
      <c r="AA396" s="24">
        <f t="shared" si="162"/>
        <v>7</v>
      </c>
      <c r="AB396" s="123">
        <f t="shared" si="160"/>
        <v>9.7333333333333327E-2</v>
      </c>
      <c r="AC396" s="22">
        <f t="shared" si="161"/>
        <v>186.16233333333332</v>
      </c>
    </row>
    <row r="397" spans="2:29" x14ac:dyDescent="0.15">
      <c r="B397" s="24">
        <v>395</v>
      </c>
      <c r="C397" s="24" t="str">
        <f t="shared" si="156"/>
        <v>武器395</v>
      </c>
      <c r="D397" s="24" t="str">
        <f t="shared" si="143"/>
        <v>a</v>
      </c>
      <c r="E397" s="99" t="s">
        <v>123</v>
      </c>
      <c r="F397" s="100" t="s">
        <v>16</v>
      </c>
      <c r="G397" s="23" t="s">
        <v>18</v>
      </c>
      <c r="H397" s="24">
        <f t="shared" si="163"/>
        <v>3</v>
      </c>
      <c r="I397" s="24">
        <f t="shared" si="147"/>
        <v>73</v>
      </c>
      <c r="J397" s="24">
        <f t="shared" si="148"/>
        <v>28</v>
      </c>
      <c r="K397" s="24">
        <f t="shared" si="149"/>
        <v>19</v>
      </c>
      <c r="L397" s="24">
        <f t="shared" si="150"/>
        <v>19</v>
      </c>
      <c r="M397" s="24">
        <f t="shared" si="151"/>
        <v>17</v>
      </c>
      <c r="N397" s="24">
        <f t="shared" si="152"/>
        <v>36</v>
      </c>
      <c r="O397" s="24">
        <f t="shared" si="153"/>
        <v>15</v>
      </c>
      <c r="P397" s="24">
        <f t="shared" si="154"/>
        <v>9</v>
      </c>
      <c r="Q397" s="122">
        <f t="shared" si="157"/>
        <v>4.4999999999999998E-2</v>
      </c>
      <c r="R397" s="122">
        <f t="shared" si="158"/>
        <v>3.7499999999999999E-2</v>
      </c>
      <c r="S397" s="122">
        <f t="shared" si="159"/>
        <v>1.4999999999999999E-2</v>
      </c>
      <c r="T397" s="23" t="str">
        <f t="shared" si="140"/>
        <v>风</v>
      </c>
      <c r="U397" s="24">
        <f t="shared" si="155"/>
        <v>7</v>
      </c>
      <c r="V397" s="24">
        <f t="shared" si="162"/>
        <v>7</v>
      </c>
      <c r="W397" s="24">
        <f t="shared" si="162"/>
        <v>6</v>
      </c>
      <c r="X397" s="24">
        <f t="shared" si="162"/>
        <v>9</v>
      </c>
      <c r="Y397" s="24">
        <f t="shared" si="162"/>
        <v>9</v>
      </c>
      <c r="Z397" s="24">
        <f t="shared" si="162"/>
        <v>10</v>
      </c>
      <c r="AA397" s="24">
        <f t="shared" si="162"/>
        <v>11</v>
      </c>
      <c r="AB397" s="123">
        <f t="shared" si="160"/>
        <v>0.14400000000000002</v>
      </c>
      <c r="AC397" s="22">
        <f t="shared" si="161"/>
        <v>275.24149999999997</v>
      </c>
    </row>
    <row r="398" spans="2:29" x14ac:dyDescent="0.15">
      <c r="B398" s="24">
        <v>396</v>
      </c>
      <c r="C398" s="24" t="str">
        <f t="shared" si="156"/>
        <v>武器396</v>
      </c>
      <c r="D398" s="24" t="str">
        <f t="shared" si="143"/>
        <v>a</v>
      </c>
      <c r="E398" s="99" t="s">
        <v>123</v>
      </c>
      <c r="F398" s="100" t="s">
        <v>16</v>
      </c>
      <c r="G398" s="23" t="s">
        <v>18</v>
      </c>
      <c r="H398" s="24">
        <f t="shared" si="163"/>
        <v>4</v>
      </c>
      <c r="I398" s="24">
        <f t="shared" si="147"/>
        <v>97</v>
      </c>
      <c r="J398" s="24">
        <f t="shared" si="148"/>
        <v>37</v>
      </c>
      <c r="K398" s="24">
        <f t="shared" si="149"/>
        <v>25</v>
      </c>
      <c r="L398" s="24">
        <f t="shared" si="150"/>
        <v>25</v>
      </c>
      <c r="M398" s="24">
        <f t="shared" si="151"/>
        <v>23</v>
      </c>
      <c r="N398" s="24">
        <f t="shared" si="152"/>
        <v>48</v>
      </c>
      <c r="O398" s="24">
        <f t="shared" si="153"/>
        <v>20</v>
      </c>
      <c r="P398" s="24">
        <f t="shared" si="154"/>
        <v>12</v>
      </c>
      <c r="Q398" s="122">
        <f t="shared" si="157"/>
        <v>0.06</v>
      </c>
      <c r="R398" s="122">
        <f t="shared" si="158"/>
        <v>0.05</v>
      </c>
      <c r="S398" s="122">
        <f t="shared" si="159"/>
        <v>0.02</v>
      </c>
      <c r="T398" s="23" t="str">
        <f t="shared" si="140"/>
        <v>风</v>
      </c>
      <c r="U398" s="24">
        <f t="shared" si="155"/>
        <v>10</v>
      </c>
      <c r="V398" s="24">
        <f t="shared" si="162"/>
        <v>10</v>
      </c>
      <c r="W398" s="24">
        <f t="shared" si="162"/>
        <v>8</v>
      </c>
      <c r="X398" s="24">
        <f t="shared" si="162"/>
        <v>12</v>
      </c>
      <c r="Y398" s="24">
        <f t="shared" si="162"/>
        <v>12</v>
      </c>
      <c r="Z398" s="24">
        <f t="shared" si="162"/>
        <v>13</v>
      </c>
      <c r="AA398" s="24">
        <f t="shared" si="162"/>
        <v>15</v>
      </c>
      <c r="AB398" s="123">
        <f t="shared" si="160"/>
        <v>0.19133333333333333</v>
      </c>
      <c r="AC398" s="22">
        <f t="shared" si="161"/>
        <v>367.32133333333331</v>
      </c>
    </row>
    <row r="399" spans="2:29" x14ac:dyDescent="0.15">
      <c r="B399" s="24">
        <v>397</v>
      </c>
      <c r="C399" s="24" t="str">
        <f t="shared" si="156"/>
        <v>武器397</v>
      </c>
      <c r="D399" s="24" t="str">
        <f t="shared" si="143"/>
        <v>a</v>
      </c>
      <c r="E399" s="99" t="s">
        <v>123</v>
      </c>
      <c r="F399" s="100" t="s">
        <v>16</v>
      </c>
      <c r="G399" s="23" t="s">
        <v>18</v>
      </c>
      <c r="H399" s="24">
        <f t="shared" si="163"/>
        <v>5</v>
      </c>
      <c r="I399" s="24">
        <f t="shared" si="147"/>
        <v>121</v>
      </c>
      <c r="J399" s="24">
        <f t="shared" si="148"/>
        <v>47</v>
      </c>
      <c r="K399" s="24">
        <f t="shared" si="149"/>
        <v>32</v>
      </c>
      <c r="L399" s="24">
        <f t="shared" si="150"/>
        <v>32</v>
      </c>
      <c r="M399" s="24">
        <f t="shared" si="151"/>
        <v>29</v>
      </c>
      <c r="N399" s="24">
        <f t="shared" si="152"/>
        <v>60</v>
      </c>
      <c r="O399" s="24">
        <f t="shared" si="153"/>
        <v>25</v>
      </c>
      <c r="P399" s="24">
        <f t="shared" si="154"/>
        <v>14</v>
      </c>
      <c r="Q399" s="122">
        <f t="shared" si="157"/>
        <v>7.0000000000000007E-2</v>
      </c>
      <c r="R399" s="122">
        <f t="shared" si="158"/>
        <v>6.25E-2</v>
      </c>
      <c r="S399" s="122">
        <f t="shared" si="159"/>
        <v>2.3333333333333334E-2</v>
      </c>
      <c r="T399" s="23" t="str">
        <f t="shared" si="140"/>
        <v>风</v>
      </c>
      <c r="U399" s="24">
        <f t="shared" si="155"/>
        <v>12</v>
      </c>
      <c r="V399" s="24">
        <f t="shared" si="162"/>
        <v>12</v>
      </c>
      <c r="W399" s="24">
        <f t="shared" si="162"/>
        <v>10</v>
      </c>
      <c r="X399" s="24">
        <f t="shared" si="162"/>
        <v>14</v>
      </c>
      <c r="Y399" s="24">
        <f t="shared" si="162"/>
        <v>14</v>
      </c>
      <c r="Z399" s="24">
        <f t="shared" si="162"/>
        <v>17</v>
      </c>
      <c r="AA399" s="24">
        <f t="shared" si="162"/>
        <v>19</v>
      </c>
      <c r="AB399" s="123">
        <f t="shared" si="160"/>
        <v>0.24</v>
      </c>
      <c r="AC399" s="22">
        <f t="shared" si="161"/>
        <v>458.39583333333331</v>
      </c>
    </row>
    <row r="400" spans="2:29" x14ac:dyDescent="0.15">
      <c r="B400" s="24">
        <v>398</v>
      </c>
      <c r="C400" s="24" t="str">
        <f t="shared" si="156"/>
        <v>武器398</v>
      </c>
      <c r="D400" s="24" t="str">
        <f t="shared" si="143"/>
        <v>a</v>
      </c>
      <c r="E400" s="99" t="s">
        <v>123</v>
      </c>
      <c r="F400" s="100" t="s">
        <v>16</v>
      </c>
      <c r="G400" s="23" t="s">
        <v>18</v>
      </c>
      <c r="H400" s="24">
        <f t="shared" si="163"/>
        <v>6</v>
      </c>
      <c r="I400" s="24">
        <f t="shared" si="147"/>
        <v>146</v>
      </c>
      <c r="J400" s="24">
        <f t="shared" si="148"/>
        <v>56</v>
      </c>
      <c r="K400" s="24">
        <f t="shared" si="149"/>
        <v>38</v>
      </c>
      <c r="L400" s="24">
        <f t="shared" si="150"/>
        <v>38</v>
      </c>
      <c r="M400" s="24">
        <f t="shared" si="151"/>
        <v>35</v>
      </c>
      <c r="N400" s="24">
        <f t="shared" si="152"/>
        <v>72</v>
      </c>
      <c r="O400" s="24">
        <f t="shared" si="153"/>
        <v>30</v>
      </c>
      <c r="P400" s="24">
        <f t="shared" si="154"/>
        <v>17</v>
      </c>
      <c r="Q400" s="122">
        <f t="shared" si="157"/>
        <v>8.5000000000000006E-2</v>
      </c>
      <c r="R400" s="122">
        <f t="shared" si="158"/>
        <v>7.4999999999999997E-2</v>
      </c>
      <c r="S400" s="122">
        <f t="shared" si="159"/>
        <v>2.8333333333333335E-2</v>
      </c>
      <c r="T400" s="23" t="str">
        <f t="shared" si="140"/>
        <v>风</v>
      </c>
      <c r="U400" s="24">
        <f t="shared" si="155"/>
        <v>15</v>
      </c>
      <c r="V400" s="24">
        <f t="shared" si="162"/>
        <v>15</v>
      </c>
      <c r="W400" s="24">
        <f t="shared" si="162"/>
        <v>12</v>
      </c>
      <c r="X400" s="24">
        <f t="shared" si="162"/>
        <v>17</v>
      </c>
      <c r="Y400" s="24">
        <f t="shared" si="162"/>
        <v>17</v>
      </c>
      <c r="Z400" s="24">
        <f t="shared" si="162"/>
        <v>20</v>
      </c>
      <c r="AA400" s="24">
        <f t="shared" si="162"/>
        <v>22</v>
      </c>
      <c r="AB400" s="123">
        <f t="shared" si="160"/>
        <v>0.28800000000000003</v>
      </c>
      <c r="AC400" s="22">
        <f t="shared" si="161"/>
        <v>550.47633333333329</v>
      </c>
    </row>
    <row r="401" spans="2:29" x14ac:dyDescent="0.15">
      <c r="B401" s="24">
        <v>399</v>
      </c>
      <c r="C401" s="24" t="str">
        <f t="shared" si="156"/>
        <v>武器399</v>
      </c>
      <c r="D401" s="24" t="str">
        <f t="shared" si="143"/>
        <v>a</v>
      </c>
      <c r="E401" s="99" t="s">
        <v>123</v>
      </c>
      <c r="F401" s="100" t="s">
        <v>16</v>
      </c>
      <c r="G401" s="23" t="s">
        <v>18</v>
      </c>
      <c r="H401" s="24">
        <f t="shared" si="163"/>
        <v>7</v>
      </c>
      <c r="I401" s="24">
        <f t="shared" si="147"/>
        <v>170</v>
      </c>
      <c r="J401" s="24">
        <f t="shared" si="148"/>
        <v>66</v>
      </c>
      <c r="K401" s="24">
        <f t="shared" si="149"/>
        <v>44</v>
      </c>
      <c r="L401" s="24">
        <f t="shared" si="150"/>
        <v>44</v>
      </c>
      <c r="M401" s="24">
        <f t="shared" si="151"/>
        <v>40</v>
      </c>
      <c r="N401" s="24">
        <f t="shared" si="152"/>
        <v>83</v>
      </c>
      <c r="O401" s="24">
        <f t="shared" si="153"/>
        <v>35</v>
      </c>
      <c r="P401" s="24">
        <f t="shared" si="154"/>
        <v>20</v>
      </c>
      <c r="Q401" s="122">
        <f t="shared" si="157"/>
        <v>0.1</v>
      </c>
      <c r="R401" s="122">
        <f t="shared" si="158"/>
        <v>8.7499999999999994E-2</v>
      </c>
      <c r="S401" s="122">
        <f t="shared" si="159"/>
        <v>3.3333333333333333E-2</v>
      </c>
      <c r="T401" s="23" t="str">
        <f t="shared" si="140"/>
        <v>风</v>
      </c>
      <c r="U401" s="24">
        <f t="shared" si="155"/>
        <v>17</v>
      </c>
      <c r="V401" s="24">
        <f t="shared" si="162"/>
        <v>17</v>
      </c>
      <c r="W401" s="24">
        <f t="shared" si="162"/>
        <v>14</v>
      </c>
      <c r="X401" s="24">
        <f t="shared" si="162"/>
        <v>20</v>
      </c>
      <c r="Y401" s="24">
        <f t="shared" si="162"/>
        <v>20</v>
      </c>
      <c r="Z401" s="24">
        <f t="shared" si="162"/>
        <v>23</v>
      </c>
      <c r="AA401" s="24">
        <f t="shared" si="162"/>
        <v>26</v>
      </c>
      <c r="AB401" s="123">
        <f t="shared" si="160"/>
        <v>0.33466666666666667</v>
      </c>
      <c r="AC401" s="22">
        <f t="shared" si="161"/>
        <v>639.55549999999994</v>
      </c>
    </row>
    <row r="402" spans="2:29" x14ac:dyDescent="0.15">
      <c r="B402" s="24">
        <v>400</v>
      </c>
      <c r="C402" s="24" t="str">
        <f t="shared" si="156"/>
        <v>武器400</v>
      </c>
      <c r="D402" s="24" t="str">
        <f t="shared" si="143"/>
        <v>a</v>
      </c>
      <c r="E402" s="99" t="s">
        <v>123</v>
      </c>
      <c r="F402" s="100" t="s">
        <v>16</v>
      </c>
      <c r="G402" s="23" t="s">
        <v>18</v>
      </c>
      <c r="H402" s="24">
        <f t="shared" si="163"/>
        <v>8</v>
      </c>
      <c r="I402" s="24">
        <f t="shared" si="147"/>
        <v>194</v>
      </c>
      <c r="J402" s="24">
        <f t="shared" si="148"/>
        <v>75</v>
      </c>
      <c r="K402" s="24">
        <f t="shared" si="149"/>
        <v>51</v>
      </c>
      <c r="L402" s="24">
        <f t="shared" si="150"/>
        <v>51</v>
      </c>
      <c r="M402" s="24">
        <f t="shared" si="151"/>
        <v>46</v>
      </c>
      <c r="N402" s="24">
        <f t="shared" si="152"/>
        <v>95</v>
      </c>
      <c r="O402" s="24">
        <f t="shared" si="153"/>
        <v>40</v>
      </c>
      <c r="P402" s="24">
        <f t="shared" si="154"/>
        <v>23</v>
      </c>
      <c r="Q402" s="122">
        <f t="shared" si="157"/>
        <v>0.115</v>
      </c>
      <c r="R402" s="122">
        <f t="shared" si="158"/>
        <v>0.1</v>
      </c>
      <c r="S402" s="122">
        <f t="shared" si="159"/>
        <v>3.8333333333333337E-2</v>
      </c>
      <c r="T402" s="23" t="str">
        <f t="shared" si="140"/>
        <v>风</v>
      </c>
      <c r="U402" s="24">
        <f t="shared" si="155"/>
        <v>20</v>
      </c>
      <c r="V402" s="24">
        <f t="shared" si="162"/>
        <v>20</v>
      </c>
      <c r="W402" s="24">
        <f t="shared" si="162"/>
        <v>16</v>
      </c>
      <c r="X402" s="24">
        <f t="shared" si="162"/>
        <v>23</v>
      </c>
      <c r="Y402" s="24">
        <f t="shared" si="162"/>
        <v>23</v>
      </c>
      <c r="Z402" s="24">
        <f t="shared" si="162"/>
        <v>26</v>
      </c>
      <c r="AA402" s="24">
        <f t="shared" si="162"/>
        <v>30</v>
      </c>
      <c r="AB402" s="123">
        <f t="shared" si="160"/>
        <v>0.38333333333333336</v>
      </c>
      <c r="AC402" s="22">
        <f t="shared" si="161"/>
        <v>733.63666666666666</v>
      </c>
    </row>
    <row r="403" spans="2:29" x14ac:dyDescent="0.15">
      <c r="B403" s="24">
        <v>401</v>
      </c>
      <c r="C403" s="24" t="str">
        <f t="shared" si="156"/>
        <v>武器401</v>
      </c>
      <c r="D403" s="24" t="str">
        <f t="shared" si="143"/>
        <v>b</v>
      </c>
      <c r="E403" s="99" t="s">
        <v>123</v>
      </c>
      <c r="F403" s="100" t="s">
        <v>16</v>
      </c>
      <c r="G403" s="23" t="s">
        <v>18</v>
      </c>
      <c r="H403" s="24">
        <f t="shared" si="163"/>
        <v>1</v>
      </c>
      <c r="I403" s="24">
        <f t="shared" si="147"/>
        <v>26</v>
      </c>
      <c r="J403" s="24">
        <f t="shared" si="148"/>
        <v>4</v>
      </c>
      <c r="K403" s="24">
        <f t="shared" si="149"/>
        <v>3</v>
      </c>
      <c r="L403" s="24">
        <f t="shared" si="150"/>
        <v>3</v>
      </c>
      <c r="M403" s="24">
        <f t="shared" si="151"/>
        <v>2</v>
      </c>
      <c r="N403" s="24">
        <f t="shared" si="152"/>
        <v>5</v>
      </c>
      <c r="O403" s="24">
        <f t="shared" si="153"/>
        <v>2</v>
      </c>
      <c r="P403" s="24">
        <f t="shared" si="154"/>
        <v>1</v>
      </c>
      <c r="Q403" s="122">
        <f t="shared" si="157"/>
        <v>5.0000000000000001E-3</v>
      </c>
      <c r="R403" s="122">
        <f t="shared" si="158"/>
        <v>5.0000000000000001E-3</v>
      </c>
      <c r="S403" s="122">
        <f t="shared" si="159"/>
        <v>1.6666666666666666E-3</v>
      </c>
      <c r="T403" s="23" t="str">
        <f t="shared" si="140"/>
        <v>风</v>
      </c>
      <c r="U403" s="24">
        <f t="shared" si="155"/>
        <v>1</v>
      </c>
      <c r="V403" s="24">
        <f t="shared" ref="V403:AA412" si="164">ROUND(VLOOKUP($F403,professionGrow,MATCH(V$2,professionGrowPName,0),FALSE)*(1+VLOOKUP($G403,professionGrowP,MATCH(V$2,professionGrowPName,0),FALSE))*$H403*10*VLOOKUP($D403,eq_qulity,5,FALSE),0)</f>
        <v>1</v>
      </c>
      <c r="W403" s="24">
        <f t="shared" si="164"/>
        <v>1</v>
      </c>
      <c r="X403" s="24">
        <f t="shared" si="164"/>
        <v>1</v>
      </c>
      <c r="Y403" s="24">
        <f t="shared" si="164"/>
        <v>1</v>
      </c>
      <c r="Z403" s="24">
        <f t="shared" si="164"/>
        <v>1</v>
      </c>
      <c r="AA403" s="24">
        <f t="shared" si="164"/>
        <v>2</v>
      </c>
      <c r="AB403" s="123">
        <f t="shared" si="160"/>
        <v>0.08</v>
      </c>
      <c r="AC403" s="22">
        <f t="shared" si="161"/>
        <v>54.091666666666669</v>
      </c>
    </row>
    <row r="404" spans="2:29" x14ac:dyDescent="0.15">
      <c r="B404" s="24">
        <v>402</v>
      </c>
      <c r="C404" s="24" t="str">
        <f t="shared" si="156"/>
        <v>武器402</v>
      </c>
      <c r="D404" s="24" t="str">
        <f t="shared" si="143"/>
        <v>b</v>
      </c>
      <c r="E404" s="99" t="s">
        <v>123</v>
      </c>
      <c r="F404" s="100" t="s">
        <v>16</v>
      </c>
      <c r="G404" s="23" t="s">
        <v>18</v>
      </c>
      <c r="H404" s="24">
        <f t="shared" si="163"/>
        <v>2</v>
      </c>
      <c r="I404" s="24">
        <f t="shared" si="147"/>
        <v>53</v>
      </c>
      <c r="J404" s="24">
        <f t="shared" si="148"/>
        <v>8</v>
      </c>
      <c r="K404" s="24">
        <f t="shared" si="149"/>
        <v>5</v>
      </c>
      <c r="L404" s="24">
        <f t="shared" si="150"/>
        <v>5</v>
      </c>
      <c r="M404" s="24">
        <f t="shared" si="151"/>
        <v>5</v>
      </c>
      <c r="N404" s="24">
        <f t="shared" si="152"/>
        <v>10</v>
      </c>
      <c r="O404" s="24">
        <f t="shared" si="153"/>
        <v>4</v>
      </c>
      <c r="P404" s="24">
        <f t="shared" si="154"/>
        <v>2</v>
      </c>
      <c r="Q404" s="122">
        <f t="shared" si="157"/>
        <v>0.01</v>
      </c>
      <c r="R404" s="122">
        <f t="shared" si="158"/>
        <v>0.01</v>
      </c>
      <c r="S404" s="122">
        <f t="shared" si="159"/>
        <v>3.3333333333333331E-3</v>
      </c>
      <c r="T404" s="23" t="str">
        <f t="shared" si="140"/>
        <v>风</v>
      </c>
      <c r="U404" s="24">
        <f t="shared" si="155"/>
        <v>2</v>
      </c>
      <c r="V404" s="24">
        <f t="shared" si="164"/>
        <v>2</v>
      </c>
      <c r="W404" s="24">
        <f t="shared" si="164"/>
        <v>2</v>
      </c>
      <c r="X404" s="24">
        <f t="shared" si="164"/>
        <v>2</v>
      </c>
      <c r="Y404" s="24">
        <f t="shared" si="164"/>
        <v>2</v>
      </c>
      <c r="Z404" s="24">
        <f t="shared" si="164"/>
        <v>3</v>
      </c>
      <c r="AA404" s="24">
        <f t="shared" si="164"/>
        <v>3</v>
      </c>
      <c r="AB404" s="123">
        <f t="shared" si="160"/>
        <v>0.08</v>
      </c>
      <c r="AC404" s="22">
        <f t="shared" si="161"/>
        <v>108.10333333333334</v>
      </c>
    </row>
    <row r="405" spans="2:29" x14ac:dyDescent="0.15">
      <c r="B405" s="24">
        <v>403</v>
      </c>
      <c r="C405" s="24" t="str">
        <f t="shared" si="156"/>
        <v>武器403</v>
      </c>
      <c r="D405" s="24" t="str">
        <f t="shared" si="143"/>
        <v>b</v>
      </c>
      <c r="E405" s="99" t="s">
        <v>123</v>
      </c>
      <c r="F405" s="100" t="s">
        <v>16</v>
      </c>
      <c r="G405" s="23" t="s">
        <v>18</v>
      </c>
      <c r="H405" s="24">
        <f t="shared" si="163"/>
        <v>3</v>
      </c>
      <c r="I405" s="24">
        <f t="shared" si="147"/>
        <v>79</v>
      </c>
      <c r="J405" s="24">
        <f t="shared" si="148"/>
        <v>12</v>
      </c>
      <c r="K405" s="24">
        <f t="shared" si="149"/>
        <v>8</v>
      </c>
      <c r="L405" s="24">
        <f t="shared" si="150"/>
        <v>8</v>
      </c>
      <c r="M405" s="24">
        <f t="shared" si="151"/>
        <v>7</v>
      </c>
      <c r="N405" s="24">
        <f t="shared" si="152"/>
        <v>15</v>
      </c>
      <c r="O405" s="24">
        <f t="shared" si="153"/>
        <v>6</v>
      </c>
      <c r="P405" s="24">
        <f t="shared" si="154"/>
        <v>4</v>
      </c>
      <c r="Q405" s="122">
        <f t="shared" si="157"/>
        <v>0.02</v>
      </c>
      <c r="R405" s="122">
        <f t="shared" si="158"/>
        <v>1.4999999999999999E-2</v>
      </c>
      <c r="S405" s="122">
        <f t="shared" si="159"/>
        <v>6.6666666666666662E-3</v>
      </c>
      <c r="T405" s="23" t="str">
        <f t="shared" ref="T405:T468" si="165">VLOOKUP(G405,professionNature,2,FALSE)</f>
        <v>风</v>
      </c>
      <c r="U405" s="24">
        <f t="shared" si="155"/>
        <v>3</v>
      </c>
      <c r="V405" s="24">
        <f t="shared" si="164"/>
        <v>3</v>
      </c>
      <c r="W405" s="24">
        <f t="shared" si="164"/>
        <v>3</v>
      </c>
      <c r="X405" s="24">
        <f t="shared" si="164"/>
        <v>4</v>
      </c>
      <c r="Y405" s="24">
        <f t="shared" si="164"/>
        <v>4</v>
      </c>
      <c r="Z405" s="24">
        <f t="shared" si="164"/>
        <v>4</v>
      </c>
      <c r="AA405" s="24">
        <f t="shared" si="164"/>
        <v>5</v>
      </c>
      <c r="AB405" s="123">
        <f t="shared" si="160"/>
        <v>9.2666666666666675E-2</v>
      </c>
      <c r="AC405" s="22">
        <f t="shared" si="161"/>
        <v>165.13433333333333</v>
      </c>
    </row>
    <row r="406" spans="2:29" x14ac:dyDescent="0.15">
      <c r="B406" s="24">
        <v>404</v>
      </c>
      <c r="C406" s="24" t="str">
        <f t="shared" si="156"/>
        <v>武器404</v>
      </c>
      <c r="D406" s="24" t="str">
        <f t="shared" si="143"/>
        <v>b</v>
      </c>
      <c r="E406" s="99" t="s">
        <v>123</v>
      </c>
      <c r="F406" s="100" t="s">
        <v>16</v>
      </c>
      <c r="G406" s="23" t="s">
        <v>18</v>
      </c>
      <c r="H406" s="24">
        <f t="shared" si="163"/>
        <v>4</v>
      </c>
      <c r="I406" s="24">
        <f t="shared" si="147"/>
        <v>106</v>
      </c>
      <c r="J406" s="24">
        <f t="shared" si="148"/>
        <v>16</v>
      </c>
      <c r="K406" s="24">
        <f t="shared" si="149"/>
        <v>11</v>
      </c>
      <c r="L406" s="24">
        <f t="shared" si="150"/>
        <v>11</v>
      </c>
      <c r="M406" s="24">
        <f t="shared" si="151"/>
        <v>10</v>
      </c>
      <c r="N406" s="24">
        <f t="shared" si="152"/>
        <v>20</v>
      </c>
      <c r="O406" s="24">
        <f t="shared" si="153"/>
        <v>8</v>
      </c>
      <c r="P406" s="24">
        <f t="shared" si="154"/>
        <v>5</v>
      </c>
      <c r="Q406" s="122">
        <f t="shared" si="157"/>
        <v>2.5000000000000001E-2</v>
      </c>
      <c r="R406" s="122">
        <f t="shared" si="158"/>
        <v>0.02</v>
      </c>
      <c r="S406" s="122">
        <f t="shared" si="159"/>
        <v>8.3333333333333332E-3</v>
      </c>
      <c r="T406" s="23" t="str">
        <f t="shared" si="165"/>
        <v>风</v>
      </c>
      <c r="U406" s="24">
        <f t="shared" si="155"/>
        <v>4</v>
      </c>
      <c r="V406" s="24">
        <f t="shared" si="164"/>
        <v>4</v>
      </c>
      <c r="W406" s="24">
        <f t="shared" si="164"/>
        <v>3</v>
      </c>
      <c r="X406" s="24">
        <f t="shared" si="164"/>
        <v>5</v>
      </c>
      <c r="Y406" s="24">
        <f t="shared" si="164"/>
        <v>5</v>
      </c>
      <c r="Z406" s="24">
        <f t="shared" si="164"/>
        <v>6</v>
      </c>
      <c r="AA406" s="24">
        <f t="shared" si="164"/>
        <v>6</v>
      </c>
      <c r="AB406" s="123">
        <f t="shared" si="160"/>
        <v>0.12466666666666666</v>
      </c>
      <c r="AC406" s="22">
        <f t="shared" si="161"/>
        <v>220.178</v>
      </c>
    </row>
    <row r="407" spans="2:29" x14ac:dyDescent="0.15">
      <c r="B407" s="24">
        <v>405</v>
      </c>
      <c r="C407" s="24" t="str">
        <f t="shared" si="156"/>
        <v>武器405</v>
      </c>
      <c r="D407" s="24" t="str">
        <f t="shared" si="143"/>
        <v>b</v>
      </c>
      <c r="E407" s="99" t="s">
        <v>123</v>
      </c>
      <c r="F407" s="100" t="s">
        <v>16</v>
      </c>
      <c r="G407" s="23" t="s">
        <v>18</v>
      </c>
      <c r="H407" s="24">
        <f t="shared" si="163"/>
        <v>5</v>
      </c>
      <c r="I407" s="24">
        <f t="shared" si="147"/>
        <v>132</v>
      </c>
      <c r="J407" s="24">
        <f t="shared" si="148"/>
        <v>20</v>
      </c>
      <c r="K407" s="24">
        <f t="shared" si="149"/>
        <v>13</v>
      </c>
      <c r="L407" s="24">
        <f t="shared" si="150"/>
        <v>13</v>
      </c>
      <c r="M407" s="24">
        <f t="shared" si="151"/>
        <v>12</v>
      </c>
      <c r="N407" s="24">
        <f t="shared" si="152"/>
        <v>25</v>
      </c>
      <c r="O407" s="24">
        <f t="shared" si="153"/>
        <v>10</v>
      </c>
      <c r="P407" s="24">
        <f t="shared" si="154"/>
        <v>6</v>
      </c>
      <c r="Q407" s="122">
        <f t="shared" si="157"/>
        <v>0.03</v>
      </c>
      <c r="R407" s="122">
        <f t="shared" si="158"/>
        <v>2.5000000000000001E-2</v>
      </c>
      <c r="S407" s="122">
        <f t="shared" si="159"/>
        <v>0.01</v>
      </c>
      <c r="T407" s="23" t="str">
        <f t="shared" si="165"/>
        <v>风</v>
      </c>
      <c r="U407" s="24">
        <f t="shared" si="155"/>
        <v>5</v>
      </c>
      <c r="V407" s="24">
        <f t="shared" si="164"/>
        <v>5</v>
      </c>
      <c r="W407" s="24">
        <f t="shared" si="164"/>
        <v>4</v>
      </c>
      <c r="X407" s="24">
        <f t="shared" si="164"/>
        <v>6</v>
      </c>
      <c r="Y407" s="24">
        <f t="shared" si="164"/>
        <v>6</v>
      </c>
      <c r="Z407" s="24">
        <f t="shared" si="164"/>
        <v>7</v>
      </c>
      <c r="AA407" s="24">
        <f t="shared" si="164"/>
        <v>8</v>
      </c>
      <c r="AB407" s="123">
        <f t="shared" si="160"/>
        <v>0.154</v>
      </c>
      <c r="AC407" s="22">
        <f t="shared" si="161"/>
        <v>272.21899999999999</v>
      </c>
    </row>
    <row r="408" spans="2:29" x14ac:dyDescent="0.15">
      <c r="B408" s="24">
        <v>406</v>
      </c>
      <c r="C408" s="24" t="str">
        <f t="shared" si="156"/>
        <v>武器406</v>
      </c>
      <c r="D408" s="24" t="str">
        <f t="shared" si="143"/>
        <v>b</v>
      </c>
      <c r="E408" s="99" t="s">
        <v>123</v>
      </c>
      <c r="F408" s="100" t="s">
        <v>16</v>
      </c>
      <c r="G408" s="23" t="s">
        <v>18</v>
      </c>
      <c r="H408" s="24">
        <f t="shared" si="163"/>
        <v>6</v>
      </c>
      <c r="I408" s="24">
        <f t="shared" si="147"/>
        <v>158</v>
      </c>
      <c r="J408" s="24">
        <f t="shared" si="148"/>
        <v>23</v>
      </c>
      <c r="K408" s="24">
        <f t="shared" si="149"/>
        <v>16</v>
      </c>
      <c r="L408" s="24">
        <f t="shared" si="150"/>
        <v>16</v>
      </c>
      <c r="M408" s="24">
        <f t="shared" si="151"/>
        <v>14</v>
      </c>
      <c r="N408" s="24">
        <f t="shared" si="152"/>
        <v>30</v>
      </c>
      <c r="O408" s="24">
        <f t="shared" si="153"/>
        <v>12</v>
      </c>
      <c r="P408" s="24">
        <f t="shared" si="154"/>
        <v>7</v>
      </c>
      <c r="Q408" s="122">
        <f t="shared" si="157"/>
        <v>3.5000000000000003E-2</v>
      </c>
      <c r="R408" s="122">
        <f t="shared" si="158"/>
        <v>0.03</v>
      </c>
      <c r="S408" s="122">
        <f t="shared" si="159"/>
        <v>1.1666666666666667E-2</v>
      </c>
      <c r="T408" s="23" t="str">
        <f t="shared" si="165"/>
        <v>风</v>
      </c>
      <c r="U408" s="24">
        <f t="shared" si="155"/>
        <v>6</v>
      </c>
      <c r="V408" s="24">
        <f t="shared" si="164"/>
        <v>6</v>
      </c>
      <c r="W408" s="24">
        <f t="shared" si="164"/>
        <v>5</v>
      </c>
      <c r="X408" s="24">
        <f t="shared" si="164"/>
        <v>7</v>
      </c>
      <c r="Y408" s="24">
        <f t="shared" si="164"/>
        <v>7</v>
      </c>
      <c r="Z408" s="24">
        <f t="shared" si="164"/>
        <v>8</v>
      </c>
      <c r="AA408" s="24">
        <f t="shared" si="164"/>
        <v>9</v>
      </c>
      <c r="AB408" s="123">
        <f t="shared" si="160"/>
        <v>0.184</v>
      </c>
      <c r="AC408" s="22">
        <f t="shared" si="161"/>
        <v>324.26066666666668</v>
      </c>
    </row>
    <row r="409" spans="2:29" x14ac:dyDescent="0.15">
      <c r="B409" s="24">
        <v>407</v>
      </c>
      <c r="C409" s="24" t="str">
        <f t="shared" si="156"/>
        <v>武器407</v>
      </c>
      <c r="D409" s="24" t="str">
        <f t="shared" si="143"/>
        <v>b</v>
      </c>
      <c r="E409" s="99" t="s">
        <v>123</v>
      </c>
      <c r="F409" s="100" t="s">
        <v>16</v>
      </c>
      <c r="G409" s="23" t="s">
        <v>18</v>
      </c>
      <c r="H409" s="24">
        <f t="shared" si="163"/>
        <v>7</v>
      </c>
      <c r="I409" s="24">
        <f t="shared" si="147"/>
        <v>185</v>
      </c>
      <c r="J409" s="24">
        <f t="shared" si="148"/>
        <v>27</v>
      </c>
      <c r="K409" s="24">
        <f t="shared" si="149"/>
        <v>18</v>
      </c>
      <c r="L409" s="24">
        <f t="shared" si="150"/>
        <v>18</v>
      </c>
      <c r="M409" s="24">
        <f t="shared" si="151"/>
        <v>17</v>
      </c>
      <c r="N409" s="24">
        <f t="shared" si="152"/>
        <v>35</v>
      </c>
      <c r="O409" s="24">
        <f t="shared" si="153"/>
        <v>14</v>
      </c>
      <c r="P409" s="24">
        <f t="shared" si="154"/>
        <v>8</v>
      </c>
      <c r="Q409" s="122">
        <f t="shared" si="157"/>
        <v>0.04</v>
      </c>
      <c r="R409" s="122">
        <f t="shared" si="158"/>
        <v>3.5000000000000003E-2</v>
      </c>
      <c r="S409" s="122">
        <f t="shared" si="159"/>
        <v>1.3333333333333332E-2</v>
      </c>
      <c r="T409" s="23" t="str">
        <f t="shared" si="165"/>
        <v>风</v>
      </c>
      <c r="U409" s="24">
        <f t="shared" si="155"/>
        <v>7</v>
      </c>
      <c r="V409" s="24">
        <f t="shared" si="164"/>
        <v>7</v>
      </c>
      <c r="W409" s="24">
        <f t="shared" si="164"/>
        <v>6</v>
      </c>
      <c r="X409" s="24">
        <f t="shared" si="164"/>
        <v>8</v>
      </c>
      <c r="Y409" s="24">
        <f t="shared" si="164"/>
        <v>8</v>
      </c>
      <c r="Z409" s="24">
        <f t="shared" si="164"/>
        <v>10</v>
      </c>
      <c r="AA409" s="24">
        <f t="shared" si="164"/>
        <v>11</v>
      </c>
      <c r="AB409" s="123">
        <f t="shared" si="160"/>
        <v>0.21466666666666664</v>
      </c>
      <c r="AC409" s="22">
        <f t="shared" si="161"/>
        <v>379.30300000000005</v>
      </c>
    </row>
    <row r="410" spans="2:29" x14ac:dyDescent="0.15">
      <c r="B410" s="24">
        <v>408</v>
      </c>
      <c r="C410" s="24" t="str">
        <f t="shared" si="156"/>
        <v>武器408</v>
      </c>
      <c r="D410" s="24" t="str">
        <f t="shared" si="143"/>
        <v>b</v>
      </c>
      <c r="E410" s="99" t="s">
        <v>123</v>
      </c>
      <c r="F410" s="100" t="s">
        <v>16</v>
      </c>
      <c r="G410" s="23" t="s">
        <v>18</v>
      </c>
      <c r="H410" s="24">
        <f t="shared" si="163"/>
        <v>8</v>
      </c>
      <c r="I410" s="24">
        <f t="shared" si="147"/>
        <v>211</v>
      </c>
      <c r="J410" s="24">
        <f t="shared" si="148"/>
        <v>31</v>
      </c>
      <c r="K410" s="24">
        <f t="shared" si="149"/>
        <v>21</v>
      </c>
      <c r="L410" s="24">
        <f t="shared" si="150"/>
        <v>21</v>
      </c>
      <c r="M410" s="24">
        <f t="shared" si="151"/>
        <v>19</v>
      </c>
      <c r="N410" s="24">
        <f t="shared" si="152"/>
        <v>40</v>
      </c>
      <c r="O410" s="24">
        <f t="shared" si="153"/>
        <v>17</v>
      </c>
      <c r="P410" s="24">
        <f t="shared" si="154"/>
        <v>10</v>
      </c>
      <c r="Q410" s="122">
        <f t="shared" si="157"/>
        <v>0.05</v>
      </c>
      <c r="R410" s="122">
        <f t="shared" si="158"/>
        <v>4.2500000000000003E-2</v>
      </c>
      <c r="S410" s="122">
        <f t="shared" si="159"/>
        <v>1.6666666666666666E-2</v>
      </c>
      <c r="T410" s="23" t="str">
        <f t="shared" si="165"/>
        <v>风</v>
      </c>
      <c r="U410" s="24">
        <f t="shared" si="155"/>
        <v>8</v>
      </c>
      <c r="V410" s="24">
        <f t="shared" si="164"/>
        <v>8</v>
      </c>
      <c r="W410" s="24">
        <f t="shared" si="164"/>
        <v>7</v>
      </c>
      <c r="X410" s="24">
        <f t="shared" si="164"/>
        <v>10</v>
      </c>
      <c r="Y410" s="24">
        <f t="shared" si="164"/>
        <v>10</v>
      </c>
      <c r="Z410" s="24">
        <f t="shared" si="164"/>
        <v>11</v>
      </c>
      <c r="AA410" s="24">
        <f t="shared" si="164"/>
        <v>12</v>
      </c>
      <c r="AB410" s="123">
        <f t="shared" si="160"/>
        <v>0.24666666666666667</v>
      </c>
      <c r="AC410" s="22">
        <f t="shared" si="161"/>
        <v>436.35583333333335</v>
      </c>
    </row>
    <row r="411" spans="2:29" x14ac:dyDescent="0.15">
      <c r="B411" s="24">
        <v>409</v>
      </c>
      <c r="C411" s="24" t="str">
        <f t="shared" si="156"/>
        <v>武器409</v>
      </c>
      <c r="D411" s="24" t="str">
        <f t="shared" si="143"/>
        <v>c</v>
      </c>
      <c r="E411" s="99" t="s">
        <v>123</v>
      </c>
      <c r="F411" s="100" t="s">
        <v>16</v>
      </c>
      <c r="G411" s="23" t="s">
        <v>18</v>
      </c>
      <c r="H411" s="24">
        <f t="shared" si="163"/>
        <v>1</v>
      </c>
      <c r="I411" s="24">
        <f t="shared" si="147"/>
        <v>30</v>
      </c>
      <c r="J411" s="24">
        <f t="shared" si="148"/>
        <v>0</v>
      </c>
      <c r="K411" s="24">
        <f t="shared" si="149"/>
        <v>0</v>
      </c>
      <c r="L411" s="24">
        <f t="shared" si="150"/>
        <v>0</v>
      </c>
      <c r="M411" s="24">
        <f t="shared" si="151"/>
        <v>0</v>
      </c>
      <c r="N411" s="24">
        <f t="shared" si="152"/>
        <v>0</v>
      </c>
      <c r="O411" s="24">
        <f t="shared" si="153"/>
        <v>0</v>
      </c>
      <c r="P411" s="24">
        <f t="shared" si="154"/>
        <v>0</v>
      </c>
      <c r="Q411" s="122">
        <f t="shared" si="157"/>
        <v>0</v>
      </c>
      <c r="R411" s="122">
        <f t="shared" si="158"/>
        <v>0</v>
      </c>
      <c r="S411" s="122">
        <f t="shared" si="159"/>
        <v>0</v>
      </c>
      <c r="T411" s="23" t="str">
        <f t="shared" si="165"/>
        <v>风</v>
      </c>
      <c r="U411" s="24">
        <f t="shared" si="155"/>
        <v>0</v>
      </c>
      <c r="V411" s="24">
        <f t="shared" si="164"/>
        <v>0</v>
      </c>
      <c r="W411" s="24">
        <f t="shared" si="164"/>
        <v>0</v>
      </c>
      <c r="X411" s="24">
        <f t="shared" si="164"/>
        <v>0</v>
      </c>
      <c r="Y411" s="24">
        <f t="shared" si="164"/>
        <v>0</v>
      </c>
      <c r="Z411" s="24">
        <f t="shared" si="164"/>
        <v>0</v>
      </c>
      <c r="AA411" s="24">
        <f t="shared" si="164"/>
        <v>0</v>
      </c>
      <c r="AB411" s="123">
        <f t="shared" si="160"/>
        <v>0</v>
      </c>
      <c r="AC411" s="22">
        <f t="shared" si="161"/>
        <v>30</v>
      </c>
    </row>
    <row r="412" spans="2:29" x14ac:dyDescent="0.15">
      <c r="B412" s="24">
        <v>410</v>
      </c>
      <c r="C412" s="24" t="str">
        <f t="shared" si="156"/>
        <v>武器410</v>
      </c>
      <c r="D412" s="24" t="str">
        <f t="shared" si="143"/>
        <v>c</v>
      </c>
      <c r="E412" s="99" t="s">
        <v>123</v>
      </c>
      <c r="F412" s="100" t="s">
        <v>16</v>
      </c>
      <c r="G412" s="23" t="s">
        <v>18</v>
      </c>
      <c r="H412" s="24">
        <f t="shared" si="163"/>
        <v>2</v>
      </c>
      <c r="I412" s="24">
        <f t="shared" si="147"/>
        <v>60</v>
      </c>
      <c r="J412" s="24">
        <f t="shared" si="148"/>
        <v>0</v>
      </c>
      <c r="K412" s="24">
        <f t="shared" si="149"/>
        <v>0</v>
      </c>
      <c r="L412" s="24">
        <f t="shared" si="150"/>
        <v>0</v>
      </c>
      <c r="M412" s="24">
        <f t="shared" si="151"/>
        <v>0</v>
      </c>
      <c r="N412" s="24">
        <f t="shared" si="152"/>
        <v>0</v>
      </c>
      <c r="O412" s="24">
        <f t="shared" si="153"/>
        <v>0</v>
      </c>
      <c r="P412" s="24">
        <f t="shared" si="154"/>
        <v>0</v>
      </c>
      <c r="Q412" s="122">
        <f t="shared" si="157"/>
        <v>0</v>
      </c>
      <c r="R412" s="122">
        <f t="shared" si="158"/>
        <v>0</v>
      </c>
      <c r="S412" s="122">
        <f t="shared" si="159"/>
        <v>0</v>
      </c>
      <c r="T412" s="23" t="str">
        <f t="shared" si="165"/>
        <v>风</v>
      </c>
      <c r="U412" s="24">
        <f t="shared" si="155"/>
        <v>0</v>
      </c>
      <c r="V412" s="24">
        <f t="shared" si="164"/>
        <v>0</v>
      </c>
      <c r="W412" s="24">
        <f t="shared" si="164"/>
        <v>0</v>
      </c>
      <c r="X412" s="24">
        <f t="shared" si="164"/>
        <v>0</v>
      </c>
      <c r="Y412" s="24">
        <f t="shared" si="164"/>
        <v>0</v>
      </c>
      <c r="Z412" s="24">
        <f t="shared" si="164"/>
        <v>0</v>
      </c>
      <c r="AA412" s="24">
        <f t="shared" si="164"/>
        <v>0</v>
      </c>
      <c r="AB412" s="123">
        <f t="shared" si="160"/>
        <v>0</v>
      </c>
      <c r="AC412" s="22">
        <f t="shared" si="161"/>
        <v>60</v>
      </c>
    </row>
    <row r="413" spans="2:29" x14ac:dyDescent="0.15">
      <c r="B413" s="24">
        <v>411</v>
      </c>
      <c r="C413" s="24" t="str">
        <f t="shared" si="156"/>
        <v>武器411</v>
      </c>
      <c r="D413" s="24" t="str">
        <f t="shared" si="143"/>
        <v>c</v>
      </c>
      <c r="E413" s="99" t="s">
        <v>123</v>
      </c>
      <c r="F413" s="100" t="s">
        <v>16</v>
      </c>
      <c r="G413" s="23" t="s">
        <v>18</v>
      </c>
      <c r="H413" s="24">
        <f t="shared" si="163"/>
        <v>3</v>
      </c>
      <c r="I413" s="24">
        <f t="shared" si="147"/>
        <v>90</v>
      </c>
      <c r="J413" s="24">
        <f t="shared" si="148"/>
        <v>0</v>
      </c>
      <c r="K413" s="24">
        <f t="shared" si="149"/>
        <v>0</v>
      </c>
      <c r="L413" s="24">
        <f t="shared" si="150"/>
        <v>0</v>
      </c>
      <c r="M413" s="24">
        <f t="shared" si="151"/>
        <v>0</v>
      </c>
      <c r="N413" s="24">
        <f t="shared" si="152"/>
        <v>0</v>
      </c>
      <c r="O413" s="24">
        <f t="shared" si="153"/>
        <v>0</v>
      </c>
      <c r="P413" s="24">
        <f t="shared" si="154"/>
        <v>0</v>
      </c>
      <c r="Q413" s="122">
        <f t="shared" si="157"/>
        <v>0</v>
      </c>
      <c r="R413" s="122">
        <f t="shared" si="158"/>
        <v>0</v>
      </c>
      <c r="S413" s="122">
        <f t="shared" si="159"/>
        <v>0</v>
      </c>
      <c r="T413" s="23" t="str">
        <f t="shared" si="165"/>
        <v>风</v>
      </c>
      <c r="U413" s="24">
        <f t="shared" si="155"/>
        <v>0</v>
      </c>
      <c r="V413" s="24">
        <f t="shared" ref="V413:AA422" si="166">ROUND(VLOOKUP($F413,professionGrow,MATCH(V$2,professionGrowPName,0),FALSE)*(1+VLOOKUP($G413,professionGrowP,MATCH(V$2,professionGrowPName,0),FALSE))*$H413*10*VLOOKUP($D413,eq_qulity,5,FALSE),0)</f>
        <v>0</v>
      </c>
      <c r="W413" s="24">
        <f t="shared" si="166"/>
        <v>0</v>
      </c>
      <c r="X413" s="24">
        <f t="shared" si="166"/>
        <v>0</v>
      </c>
      <c r="Y413" s="24">
        <f t="shared" si="166"/>
        <v>0</v>
      </c>
      <c r="Z413" s="24">
        <f t="shared" si="166"/>
        <v>0</v>
      </c>
      <c r="AA413" s="24">
        <f t="shared" si="166"/>
        <v>0</v>
      </c>
      <c r="AB413" s="123">
        <f t="shared" si="160"/>
        <v>0</v>
      </c>
      <c r="AC413" s="22">
        <f t="shared" si="161"/>
        <v>90</v>
      </c>
    </row>
    <row r="414" spans="2:29" x14ac:dyDescent="0.15">
      <c r="B414" s="24">
        <v>412</v>
      </c>
      <c r="C414" s="24" t="str">
        <f t="shared" si="156"/>
        <v>武器412</v>
      </c>
      <c r="D414" s="24" t="str">
        <f t="shared" si="143"/>
        <v>c</v>
      </c>
      <c r="E414" s="99" t="s">
        <v>123</v>
      </c>
      <c r="F414" s="100" t="s">
        <v>16</v>
      </c>
      <c r="G414" s="23" t="s">
        <v>18</v>
      </c>
      <c r="H414" s="24">
        <f t="shared" si="163"/>
        <v>4</v>
      </c>
      <c r="I414" s="24">
        <f t="shared" si="147"/>
        <v>120</v>
      </c>
      <c r="J414" s="24">
        <f t="shared" si="148"/>
        <v>0</v>
      </c>
      <c r="K414" s="24">
        <f t="shared" si="149"/>
        <v>0</v>
      </c>
      <c r="L414" s="24">
        <f t="shared" si="150"/>
        <v>0</v>
      </c>
      <c r="M414" s="24">
        <f t="shared" si="151"/>
        <v>0</v>
      </c>
      <c r="N414" s="24">
        <f t="shared" si="152"/>
        <v>0</v>
      </c>
      <c r="O414" s="24">
        <f t="shared" si="153"/>
        <v>0</v>
      </c>
      <c r="P414" s="24">
        <f t="shared" si="154"/>
        <v>0</v>
      </c>
      <c r="Q414" s="122">
        <f t="shared" si="157"/>
        <v>0</v>
      </c>
      <c r="R414" s="122">
        <f t="shared" si="158"/>
        <v>0</v>
      </c>
      <c r="S414" s="122">
        <f t="shared" si="159"/>
        <v>0</v>
      </c>
      <c r="T414" s="23" t="str">
        <f t="shared" si="165"/>
        <v>风</v>
      </c>
      <c r="U414" s="24">
        <f t="shared" si="155"/>
        <v>0</v>
      </c>
      <c r="V414" s="24">
        <f t="shared" si="166"/>
        <v>0</v>
      </c>
      <c r="W414" s="24">
        <f t="shared" si="166"/>
        <v>0</v>
      </c>
      <c r="X414" s="24">
        <f t="shared" si="166"/>
        <v>0</v>
      </c>
      <c r="Y414" s="24">
        <f t="shared" si="166"/>
        <v>0</v>
      </c>
      <c r="Z414" s="24">
        <f t="shared" si="166"/>
        <v>0</v>
      </c>
      <c r="AA414" s="24">
        <f t="shared" si="166"/>
        <v>0</v>
      </c>
      <c r="AB414" s="123">
        <f t="shared" si="160"/>
        <v>0</v>
      </c>
      <c r="AC414" s="22">
        <f t="shared" si="161"/>
        <v>120</v>
      </c>
    </row>
    <row r="415" spans="2:29" x14ac:dyDescent="0.15">
      <c r="B415" s="24">
        <v>413</v>
      </c>
      <c r="C415" s="24" t="str">
        <f t="shared" si="156"/>
        <v>武器413</v>
      </c>
      <c r="D415" s="24" t="str">
        <f t="shared" si="143"/>
        <v>c</v>
      </c>
      <c r="E415" s="99" t="s">
        <v>123</v>
      </c>
      <c r="F415" s="100" t="s">
        <v>16</v>
      </c>
      <c r="G415" s="23" t="s">
        <v>18</v>
      </c>
      <c r="H415" s="24">
        <f t="shared" si="163"/>
        <v>5</v>
      </c>
      <c r="I415" s="24">
        <f t="shared" si="147"/>
        <v>150</v>
      </c>
      <c r="J415" s="24">
        <f t="shared" si="148"/>
        <v>0</v>
      </c>
      <c r="K415" s="24">
        <f t="shared" si="149"/>
        <v>0</v>
      </c>
      <c r="L415" s="24">
        <f t="shared" si="150"/>
        <v>0</v>
      </c>
      <c r="M415" s="24">
        <f t="shared" si="151"/>
        <v>0</v>
      </c>
      <c r="N415" s="24">
        <f t="shared" si="152"/>
        <v>0</v>
      </c>
      <c r="O415" s="24">
        <f t="shared" si="153"/>
        <v>0</v>
      </c>
      <c r="P415" s="24">
        <f t="shared" si="154"/>
        <v>0</v>
      </c>
      <c r="Q415" s="122">
        <f t="shared" si="157"/>
        <v>0</v>
      </c>
      <c r="R415" s="122">
        <f t="shared" si="158"/>
        <v>0</v>
      </c>
      <c r="S415" s="122">
        <f t="shared" si="159"/>
        <v>0</v>
      </c>
      <c r="T415" s="23" t="str">
        <f t="shared" si="165"/>
        <v>风</v>
      </c>
      <c r="U415" s="24">
        <f t="shared" si="155"/>
        <v>0</v>
      </c>
      <c r="V415" s="24">
        <f t="shared" si="166"/>
        <v>0</v>
      </c>
      <c r="W415" s="24">
        <f t="shared" si="166"/>
        <v>0</v>
      </c>
      <c r="X415" s="24">
        <f t="shared" si="166"/>
        <v>0</v>
      </c>
      <c r="Y415" s="24">
        <f t="shared" si="166"/>
        <v>0</v>
      </c>
      <c r="Z415" s="24">
        <f t="shared" si="166"/>
        <v>0</v>
      </c>
      <c r="AA415" s="24">
        <f t="shared" si="166"/>
        <v>0</v>
      </c>
      <c r="AB415" s="123">
        <f t="shared" si="160"/>
        <v>0</v>
      </c>
      <c r="AC415" s="22">
        <f t="shared" si="161"/>
        <v>150</v>
      </c>
    </row>
    <row r="416" spans="2:29" x14ac:dyDescent="0.15">
      <c r="B416" s="24">
        <v>414</v>
      </c>
      <c r="C416" s="24" t="str">
        <f t="shared" si="156"/>
        <v>武器414</v>
      </c>
      <c r="D416" s="24" t="str">
        <f t="shared" si="143"/>
        <v>c</v>
      </c>
      <c r="E416" s="99" t="s">
        <v>123</v>
      </c>
      <c r="F416" s="100" t="s">
        <v>16</v>
      </c>
      <c r="G416" s="23" t="s">
        <v>18</v>
      </c>
      <c r="H416" s="24">
        <f t="shared" si="163"/>
        <v>6</v>
      </c>
      <c r="I416" s="24">
        <f t="shared" si="147"/>
        <v>181</v>
      </c>
      <c r="J416" s="24">
        <f t="shared" si="148"/>
        <v>0</v>
      </c>
      <c r="K416" s="24">
        <f t="shared" si="149"/>
        <v>0</v>
      </c>
      <c r="L416" s="24">
        <f t="shared" si="150"/>
        <v>0</v>
      </c>
      <c r="M416" s="24">
        <f t="shared" si="151"/>
        <v>0</v>
      </c>
      <c r="N416" s="24">
        <f t="shared" si="152"/>
        <v>0</v>
      </c>
      <c r="O416" s="24">
        <f t="shared" si="153"/>
        <v>0</v>
      </c>
      <c r="P416" s="24">
        <f t="shared" si="154"/>
        <v>0</v>
      </c>
      <c r="Q416" s="122">
        <f t="shared" si="157"/>
        <v>0</v>
      </c>
      <c r="R416" s="122">
        <f t="shared" si="158"/>
        <v>0</v>
      </c>
      <c r="S416" s="122">
        <f t="shared" si="159"/>
        <v>0</v>
      </c>
      <c r="T416" s="23" t="str">
        <f t="shared" si="165"/>
        <v>风</v>
      </c>
      <c r="U416" s="24">
        <f t="shared" si="155"/>
        <v>0</v>
      </c>
      <c r="V416" s="24">
        <f t="shared" si="166"/>
        <v>0</v>
      </c>
      <c r="W416" s="24">
        <f t="shared" si="166"/>
        <v>0</v>
      </c>
      <c r="X416" s="24">
        <f t="shared" si="166"/>
        <v>0</v>
      </c>
      <c r="Y416" s="24">
        <f t="shared" si="166"/>
        <v>0</v>
      </c>
      <c r="Z416" s="24">
        <f t="shared" si="166"/>
        <v>0</v>
      </c>
      <c r="AA416" s="24">
        <f t="shared" si="166"/>
        <v>0</v>
      </c>
      <c r="AB416" s="123">
        <f t="shared" si="160"/>
        <v>0</v>
      </c>
      <c r="AC416" s="22">
        <f t="shared" si="161"/>
        <v>181</v>
      </c>
    </row>
    <row r="417" spans="2:29" x14ac:dyDescent="0.15">
      <c r="B417" s="24">
        <v>415</v>
      </c>
      <c r="C417" s="24" t="str">
        <f t="shared" si="156"/>
        <v>武器415</v>
      </c>
      <c r="D417" s="24" t="str">
        <f t="shared" si="143"/>
        <v>c</v>
      </c>
      <c r="E417" s="99" t="s">
        <v>123</v>
      </c>
      <c r="F417" s="100" t="s">
        <v>16</v>
      </c>
      <c r="G417" s="23" t="s">
        <v>18</v>
      </c>
      <c r="H417" s="24">
        <f t="shared" si="163"/>
        <v>7</v>
      </c>
      <c r="I417" s="24">
        <f t="shared" si="147"/>
        <v>211</v>
      </c>
      <c r="J417" s="24">
        <f t="shared" si="148"/>
        <v>0</v>
      </c>
      <c r="K417" s="24">
        <f t="shared" si="149"/>
        <v>0</v>
      </c>
      <c r="L417" s="24">
        <f t="shared" si="150"/>
        <v>0</v>
      </c>
      <c r="M417" s="24">
        <f t="shared" si="151"/>
        <v>0</v>
      </c>
      <c r="N417" s="24">
        <f t="shared" si="152"/>
        <v>0</v>
      </c>
      <c r="O417" s="24">
        <f t="shared" si="153"/>
        <v>0</v>
      </c>
      <c r="P417" s="24">
        <f t="shared" si="154"/>
        <v>0</v>
      </c>
      <c r="Q417" s="122">
        <f t="shared" si="157"/>
        <v>0</v>
      </c>
      <c r="R417" s="122">
        <f t="shared" si="158"/>
        <v>0</v>
      </c>
      <c r="S417" s="122">
        <f t="shared" si="159"/>
        <v>0</v>
      </c>
      <c r="T417" s="23" t="str">
        <f t="shared" si="165"/>
        <v>风</v>
      </c>
      <c r="U417" s="24">
        <f t="shared" si="155"/>
        <v>0</v>
      </c>
      <c r="V417" s="24">
        <f t="shared" si="166"/>
        <v>0</v>
      </c>
      <c r="W417" s="24">
        <f t="shared" si="166"/>
        <v>0</v>
      </c>
      <c r="X417" s="24">
        <f t="shared" si="166"/>
        <v>0</v>
      </c>
      <c r="Y417" s="24">
        <f t="shared" si="166"/>
        <v>0</v>
      </c>
      <c r="Z417" s="24">
        <f t="shared" si="166"/>
        <v>0</v>
      </c>
      <c r="AA417" s="24">
        <f t="shared" si="166"/>
        <v>0</v>
      </c>
      <c r="AB417" s="123">
        <f t="shared" si="160"/>
        <v>0</v>
      </c>
      <c r="AC417" s="22">
        <f t="shared" si="161"/>
        <v>211</v>
      </c>
    </row>
    <row r="418" spans="2:29" x14ac:dyDescent="0.15">
      <c r="B418" s="24">
        <v>416</v>
      </c>
      <c r="C418" s="24" t="str">
        <f t="shared" si="156"/>
        <v>武器416</v>
      </c>
      <c r="D418" s="24" t="str">
        <f t="shared" si="143"/>
        <v>c</v>
      </c>
      <c r="E418" s="99" t="s">
        <v>123</v>
      </c>
      <c r="F418" s="100" t="s">
        <v>16</v>
      </c>
      <c r="G418" s="23" t="s">
        <v>18</v>
      </c>
      <c r="H418" s="24">
        <f t="shared" si="163"/>
        <v>8</v>
      </c>
      <c r="I418" s="24">
        <f t="shared" si="147"/>
        <v>241</v>
      </c>
      <c r="J418" s="24">
        <f t="shared" si="148"/>
        <v>0</v>
      </c>
      <c r="K418" s="24">
        <f t="shared" si="149"/>
        <v>0</v>
      </c>
      <c r="L418" s="24">
        <f t="shared" si="150"/>
        <v>0</v>
      </c>
      <c r="M418" s="24">
        <f t="shared" si="151"/>
        <v>0</v>
      </c>
      <c r="N418" s="24">
        <f t="shared" si="152"/>
        <v>0</v>
      </c>
      <c r="O418" s="24">
        <f t="shared" si="153"/>
        <v>0</v>
      </c>
      <c r="P418" s="24">
        <f t="shared" si="154"/>
        <v>0</v>
      </c>
      <c r="Q418" s="122">
        <f t="shared" si="157"/>
        <v>0</v>
      </c>
      <c r="R418" s="122">
        <f t="shared" si="158"/>
        <v>0</v>
      </c>
      <c r="S418" s="122">
        <f t="shared" si="159"/>
        <v>0</v>
      </c>
      <c r="T418" s="23" t="str">
        <f t="shared" si="165"/>
        <v>风</v>
      </c>
      <c r="U418" s="24">
        <f t="shared" si="155"/>
        <v>0</v>
      </c>
      <c r="V418" s="24">
        <f t="shared" si="166"/>
        <v>0</v>
      </c>
      <c r="W418" s="24">
        <f t="shared" si="166"/>
        <v>0</v>
      </c>
      <c r="X418" s="24">
        <f t="shared" si="166"/>
        <v>0</v>
      </c>
      <c r="Y418" s="24">
        <f t="shared" si="166"/>
        <v>0</v>
      </c>
      <c r="Z418" s="24">
        <f t="shared" si="166"/>
        <v>0</v>
      </c>
      <c r="AA418" s="24">
        <f t="shared" si="166"/>
        <v>0</v>
      </c>
      <c r="AB418" s="123">
        <f t="shared" si="160"/>
        <v>0</v>
      </c>
      <c r="AC418" s="22">
        <f t="shared" si="161"/>
        <v>241</v>
      </c>
    </row>
    <row r="419" spans="2:29" x14ac:dyDescent="0.15">
      <c r="B419" s="24">
        <v>417</v>
      </c>
      <c r="C419" s="24" t="str">
        <f t="shared" si="156"/>
        <v>武器417</v>
      </c>
      <c r="D419" s="24" t="str">
        <f t="shared" si="143"/>
        <v>s</v>
      </c>
      <c r="E419" s="99" t="s">
        <v>123</v>
      </c>
      <c r="F419" s="100" t="s">
        <v>16</v>
      </c>
      <c r="G419" s="23" t="s">
        <v>1795</v>
      </c>
      <c r="H419" s="24">
        <f t="shared" si="163"/>
        <v>1</v>
      </c>
      <c r="I419" s="24">
        <f t="shared" si="147"/>
        <v>18</v>
      </c>
      <c r="J419" s="24">
        <f t="shared" si="148"/>
        <v>10</v>
      </c>
      <c r="K419" s="24">
        <f t="shared" si="149"/>
        <v>10</v>
      </c>
      <c r="L419" s="24">
        <f t="shared" si="150"/>
        <v>6</v>
      </c>
      <c r="M419" s="24">
        <f t="shared" si="151"/>
        <v>6</v>
      </c>
      <c r="N419" s="24">
        <f t="shared" si="152"/>
        <v>23</v>
      </c>
      <c r="O419" s="24">
        <f t="shared" si="153"/>
        <v>6</v>
      </c>
      <c r="P419" s="24">
        <f t="shared" si="154"/>
        <v>4</v>
      </c>
      <c r="Q419" s="122">
        <f t="shared" si="157"/>
        <v>0.02</v>
      </c>
      <c r="R419" s="122">
        <f t="shared" si="158"/>
        <v>1.4999999999999999E-2</v>
      </c>
      <c r="S419" s="122">
        <f t="shared" si="159"/>
        <v>6.6666666666666662E-3</v>
      </c>
      <c r="T419" s="23" t="str">
        <f t="shared" si="165"/>
        <v>光</v>
      </c>
      <c r="U419" s="24">
        <f t="shared" si="155"/>
        <v>4</v>
      </c>
      <c r="V419" s="24">
        <f t="shared" si="166"/>
        <v>3</v>
      </c>
      <c r="W419" s="24">
        <f t="shared" si="166"/>
        <v>4</v>
      </c>
      <c r="X419" s="24">
        <f t="shared" si="166"/>
        <v>4</v>
      </c>
      <c r="Y419" s="24">
        <f t="shared" si="166"/>
        <v>3</v>
      </c>
      <c r="Z419" s="24">
        <f t="shared" si="166"/>
        <v>4</v>
      </c>
      <c r="AA419" s="24">
        <f t="shared" si="166"/>
        <v>4</v>
      </c>
      <c r="AB419" s="123">
        <f t="shared" si="160"/>
        <v>0.08</v>
      </c>
      <c r="AC419" s="22">
        <f t="shared" si="161"/>
        <v>109.12166666666666</v>
      </c>
    </row>
    <row r="420" spans="2:29" x14ac:dyDescent="0.15">
      <c r="B420" s="24">
        <v>418</v>
      </c>
      <c r="C420" s="24" t="str">
        <f t="shared" si="156"/>
        <v>武器418</v>
      </c>
      <c r="D420" s="24" t="str">
        <f t="shared" ref="D420:D483" si="167">D388</f>
        <v>s</v>
      </c>
      <c r="E420" s="99" t="s">
        <v>123</v>
      </c>
      <c r="F420" s="100" t="s">
        <v>16</v>
      </c>
      <c r="G420" s="23" t="s">
        <v>1795</v>
      </c>
      <c r="H420" s="24">
        <f t="shared" si="163"/>
        <v>2</v>
      </c>
      <c r="I420" s="24">
        <f t="shared" si="147"/>
        <v>37</v>
      </c>
      <c r="J420" s="24">
        <f t="shared" si="148"/>
        <v>19</v>
      </c>
      <c r="K420" s="24">
        <f t="shared" si="149"/>
        <v>19</v>
      </c>
      <c r="L420" s="24">
        <f t="shared" si="150"/>
        <v>11</v>
      </c>
      <c r="M420" s="24">
        <f t="shared" si="151"/>
        <v>13</v>
      </c>
      <c r="N420" s="24">
        <f t="shared" si="152"/>
        <v>46</v>
      </c>
      <c r="O420" s="24">
        <f t="shared" si="153"/>
        <v>13</v>
      </c>
      <c r="P420" s="24">
        <f t="shared" si="154"/>
        <v>8</v>
      </c>
      <c r="Q420" s="122">
        <f t="shared" si="157"/>
        <v>0.04</v>
      </c>
      <c r="R420" s="122">
        <f t="shared" si="158"/>
        <v>3.2500000000000001E-2</v>
      </c>
      <c r="S420" s="122">
        <f t="shared" si="159"/>
        <v>1.3333333333333332E-2</v>
      </c>
      <c r="T420" s="23" t="str">
        <f t="shared" si="165"/>
        <v>光</v>
      </c>
      <c r="U420" s="24">
        <f t="shared" si="155"/>
        <v>9</v>
      </c>
      <c r="V420" s="24">
        <f t="shared" si="166"/>
        <v>7</v>
      </c>
      <c r="W420" s="24">
        <f t="shared" si="166"/>
        <v>9</v>
      </c>
      <c r="X420" s="24">
        <f t="shared" si="166"/>
        <v>8</v>
      </c>
      <c r="Y420" s="24">
        <f t="shared" si="166"/>
        <v>5</v>
      </c>
      <c r="Z420" s="24">
        <f t="shared" si="166"/>
        <v>9</v>
      </c>
      <c r="AA420" s="24">
        <f t="shared" si="166"/>
        <v>9</v>
      </c>
      <c r="AB420" s="123">
        <f t="shared" si="160"/>
        <v>0.11066666666666666</v>
      </c>
      <c r="AC420" s="22">
        <f t="shared" si="161"/>
        <v>222.19649999999999</v>
      </c>
    </row>
    <row r="421" spans="2:29" x14ac:dyDescent="0.15">
      <c r="B421" s="24">
        <v>419</v>
      </c>
      <c r="C421" s="24" t="str">
        <f t="shared" si="156"/>
        <v>武器419</v>
      </c>
      <c r="D421" s="24" t="str">
        <f t="shared" si="167"/>
        <v>s</v>
      </c>
      <c r="E421" s="99" t="s">
        <v>123</v>
      </c>
      <c r="F421" s="100" t="s">
        <v>16</v>
      </c>
      <c r="G421" s="23" t="s">
        <v>1795</v>
      </c>
      <c r="H421" s="24">
        <f t="shared" si="163"/>
        <v>3</v>
      </c>
      <c r="I421" s="24">
        <f t="shared" si="147"/>
        <v>55</v>
      </c>
      <c r="J421" s="24">
        <f t="shared" si="148"/>
        <v>29</v>
      </c>
      <c r="K421" s="24">
        <f t="shared" si="149"/>
        <v>29</v>
      </c>
      <c r="L421" s="24">
        <f t="shared" si="150"/>
        <v>17</v>
      </c>
      <c r="M421" s="24">
        <f t="shared" si="151"/>
        <v>19</v>
      </c>
      <c r="N421" s="24">
        <f t="shared" si="152"/>
        <v>69</v>
      </c>
      <c r="O421" s="24">
        <f t="shared" si="153"/>
        <v>19</v>
      </c>
      <c r="P421" s="24">
        <f t="shared" si="154"/>
        <v>12</v>
      </c>
      <c r="Q421" s="122">
        <f t="shared" si="157"/>
        <v>0.06</v>
      </c>
      <c r="R421" s="122">
        <f t="shared" si="158"/>
        <v>4.7500000000000001E-2</v>
      </c>
      <c r="S421" s="122">
        <f t="shared" si="159"/>
        <v>0.02</v>
      </c>
      <c r="T421" s="23" t="str">
        <f t="shared" si="165"/>
        <v>光</v>
      </c>
      <c r="U421" s="24">
        <f t="shared" si="155"/>
        <v>13</v>
      </c>
      <c r="V421" s="24">
        <f t="shared" si="166"/>
        <v>10</v>
      </c>
      <c r="W421" s="24">
        <f t="shared" si="166"/>
        <v>13</v>
      </c>
      <c r="X421" s="24">
        <f t="shared" si="166"/>
        <v>12</v>
      </c>
      <c r="Y421" s="24">
        <f t="shared" si="166"/>
        <v>8</v>
      </c>
      <c r="Z421" s="24">
        <f t="shared" si="166"/>
        <v>13</v>
      </c>
      <c r="AA421" s="24">
        <f t="shared" si="166"/>
        <v>13</v>
      </c>
      <c r="AB421" s="123">
        <f t="shared" si="160"/>
        <v>0.16600000000000001</v>
      </c>
      <c r="AC421" s="22">
        <f t="shared" si="161"/>
        <v>331.29350000000005</v>
      </c>
    </row>
    <row r="422" spans="2:29" x14ac:dyDescent="0.15">
      <c r="B422" s="24">
        <v>420</v>
      </c>
      <c r="C422" s="24" t="str">
        <f t="shared" si="156"/>
        <v>武器420</v>
      </c>
      <c r="D422" s="24" t="str">
        <f t="shared" si="167"/>
        <v>s</v>
      </c>
      <c r="E422" s="99" t="s">
        <v>123</v>
      </c>
      <c r="F422" s="100" t="s">
        <v>16</v>
      </c>
      <c r="G422" s="23" t="s">
        <v>1795</v>
      </c>
      <c r="H422" s="24">
        <f t="shared" si="163"/>
        <v>4</v>
      </c>
      <c r="I422" s="24">
        <f t="shared" si="147"/>
        <v>73</v>
      </c>
      <c r="J422" s="24">
        <f t="shared" si="148"/>
        <v>38</v>
      </c>
      <c r="K422" s="24">
        <f t="shared" si="149"/>
        <v>39</v>
      </c>
      <c r="L422" s="24">
        <f t="shared" si="150"/>
        <v>23</v>
      </c>
      <c r="M422" s="24">
        <f t="shared" si="151"/>
        <v>26</v>
      </c>
      <c r="N422" s="24">
        <f t="shared" si="152"/>
        <v>92</v>
      </c>
      <c r="O422" s="24">
        <f t="shared" si="153"/>
        <v>25</v>
      </c>
      <c r="P422" s="24">
        <f t="shared" si="154"/>
        <v>16</v>
      </c>
      <c r="Q422" s="122">
        <f t="shared" si="157"/>
        <v>0.08</v>
      </c>
      <c r="R422" s="122">
        <f t="shared" si="158"/>
        <v>6.25E-2</v>
      </c>
      <c r="S422" s="122">
        <f t="shared" si="159"/>
        <v>2.6666666666666665E-2</v>
      </c>
      <c r="T422" s="23" t="str">
        <f t="shared" si="165"/>
        <v>光</v>
      </c>
      <c r="U422" s="24">
        <f t="shared" si="155"/>
        <v>18</v>
      </c>
      <c r="V422" s="24">
        <f t="shared" si="166"/>
        <v>13</v>
      </c>
      <c r="W422" s="24">
        <f t="shared" si="166"/>
        <v>18</v>
      </c>
      <c r="X422" s="24">
        <f t="shared" si="166"/>
        <v>15</v>
      </c>
      <c r="Y422" s="24">
        <f t="shared" si="166"/>
        <v>11</v>
      </c>
      <c r="Z422" s="24">
        <f t="shared" si="166"/>
        <v>18</v>
      </c>
      <c r="AA422" s="24">
        <f t="shared" si="166"/>
        <v>18</v>
      </c>
      <c r="AB422" s="123">
        <f t="shared" si="160"/>
        <v>0.22133333333333333</v>
      </c>
      <c r="AC422" s="22">
        <f t="shared" si="161"/>
        <v>443.39049999999997</v>
      </c>
    </row>
    <row r="423" spans="2:29" x14ac:dyDescent="0.15">
      <c r="B423" s="24">
        <v>421</v>
      </c>
      <c r="C423" s="24" t="str">
        <f t="shared" si="156"/>
        <v>武器421</v>
      </c>
      <c r="D423" s="24" t="str">
        <f t="shared" si="167"/>
        <v>s</v>
      </c>
      <c r="E423" s="99" t="s">
        <v>123</v>
      </c>
      <c r="F423" s="100" t="s">
        <v>16</v>
      </c>
      <c r="G423" s="23" t="s">
        <v>1795</v>
      </c>
      <c r="H423" s="24">
        <f t="shared" si="163"/>
        <v>5</v>
      </c>
      <c r="I423" s="24">
        <f t="shared" si="147"/>
        <v>92</v>
      </c>
      <c r="J423" s="24">
        <f t="shared" si="148"/>
        <v>48</v>
      </c>
      <c r="K423" s="24">
        <f t="shared" si="149"/>
        <v>48</v>
      </c>
      <c r="L423" s="24">
        <f t="shared" si="150"/>
        <v>28</v>
      </c>
      <c r="M423" s="24">
        <f t="shared" si="151"/>
        <v>32</v>
      </c>
      <c r="N423" s="24">
        <f t="shared" si="152"/>
        <v>115</v>
      </c>
      <c r="O423" s="24">
        <f t="shared" si="153"/>
        <v>32</v>
      </c>
      <c r="P423" s="24">
        <f t="shared" si="154"/>
        <v>20</v>
      </c>
      <c r="Q423" s="122">
        <f t="shared" si="157"/>
        <v>0.1</v>
      </c>
      <c r="R423" s="122">
        <f t="shared" si="158"/>
        <v>0.08</v>
      </c>
      <c r="S423" s="122">
        <f t="shared" si="159"/>
        <v>3.3333333333333333E-2</v>
      </c>
      <c r="T423" s="23" t="str">
        <f t="shared" si="165"/>
        <v>光</v>
      </c>
      <c r="U423" s="24">
        <f t="shared" si="155"/>
        <v>22</v>
      </c>
      <c r="V423" s="24">
        <f t="shared" ref="V423:AA432" si="168">ROUND(VLOOKUP($F423,professionGrow,MATCH(V$2,professionGrowPName,0),FALSE)*(1+VLOOKUP($G423,professionGrowP,MATCH(V$2,professionGrowPName,0),FALSE))*$H423*10*VLOOKUP($D423,eq_qulity,5,FALSE),0)</f>
        <v>16</v>
      </c>
      <c r="W423" s="24">
        <f t="shared" si="168"/>
        <v>22</v>
      </c>
      <c r="X423" s="24">
        <f t="shared" si="168"/>
        <v>19</v>
      </c>
      <c r="Y423" s="24">
        <f t="shared" si="168"/>
        <v>13</v>
      </c>
      <c r="Z423" s="24">
        <f t="shared" si="168"/>
        <v>22</v>
      </c>
      <c r="AA423" s="24">
        <f t="shared" si="168"/>
        <v>22</v>
      </c>
      <c r="AB423" s="123">
        <f t="shared" si="160"/>
        <v>0.27666666666666667</v>
      </c>
      <c r="AC423" s="22">
        <f t="shared" si="161"/>
        <v>551.49</v>
      </c>
    </row>
    <row r="424" spans="2:29" x14ac:dyDescent="0.15">
      <c r="B424" s="24">
        <v>422</v>
      </c>
      <c r="C424" s="24" t="str">
        <f t="shared" si="156"/>
        <v>武器422</v>
      </c>
      <c r="D424" s="24" t="str">
        <f t="shared" si="167"/>
        <v>s</v>
      </c>
      <c r="E424" s="99" t="s">
        <v>123</v>
      </c>
      <c r="F424" s="100" t="s">
        <v>16</v>
      </c>
      <c r="G424" s="23" t="s">
        <v>1795</v>
      </c>
      <c r="H424" s="24">
        <f t="shared" si="163"/>
        <v>6</v>
      </c>
      <c r="I424" s="24">
        <f t="shared" si="147"/>
        <v>110</v>
      </c>
      <c r="J424" s="24">
        <f t="shared" si="148"/>
        <v>58</v>
      </c>
      <c r="K424" s="24">
        <f t="shared" si="149"/>
        <v>58</v>
      </c>
      <c r="L424" s="24">
        <f t="shared" si="150"/>
        <v>34</v>
      </c>
      <c r="M424" s="24">
        <f t="shared" si="151"/>
        <v>39</v>
      </c>
      <c r="N424" s="24">
        <f t="shared" si="152"/>
        <v>138</v>
      </c>
      <c r="O424" s="24">
        <f t="shared" si="153"/>
        <v>38</v>
      </c>
      <c r="P424" s="24">
        <f t="shared" si="154"/>
        <v>24</v>
      </c>
      <c r="Q424" s="122">
        <f t="shared" si="157"/>
        <v>0.12</v>
      </c>
      <c r="R424" s="122">
        <f t="shared" si="158"/>
        <v>9.5000000000000001E-2</v>
      </c>
      <c r="S424" s="122">
        <f t="shared" si="159"/>
        <v>0.04</v>
      </c>
      <c r="T424" s="23" t="str">
        <f t="shared" si="165"/>
        <v>光</v>
      </c>
      <c r="U424" s="24">
        <f t="shared" si="155"/>
        <v>26</v>
      </c>
      <c r="V424" s="24">
        <f t="shared" si="168"/>
        <v>20</v>
      </c>
      <c r="W424" s="24">
        <f t="shared" si="168"/>
        <v>26</v>
      </c>
      <c r="X424" s="24">
        <f t="shared" si="168"/>
        <v>23</v>
      </c>
      <c r="Y424" s="24">
        <f t="shared" si="168"/>
        <v>16</v>
      </c>
      <c r="Z424" s="24">
        <f t="shared" si="168"/>
        <v>26</v>
      </c>
      <c r="AA424" s="24">
        <f t="shared" si="168"/>
        <v>26</v>
      </c>
      <c r="AB424" s="123">
        <f t="shared" si="160"/>
        <v>0.33266666666666667</v>
      </c>
      <c r="AC424" s="22">
        <f t="shared" si="161"/>
        <v>662.58766666666679</v>
      </c>
    </row>
    <row r="425" spans="2:29" x14ac:dyDescent="0.15">
      <c r="B425" s="24">
        <v>423</v>
      </c>
      <c r="C425" s="24" t="str">
        <f t="shared" si="156"/>
        <v>武器423</v>
      </c>
      <c r="D425" s="24" t="str">
        <f t="shared" si="167"/>
        <v>s</v>
      </c>
      <c r="E425" s="99" t="s">
        <v>123</v>
      </c>
      <c r="F425" s="100" t="s">
        <v>16</v>
      </c>
      <c r="G425" s="23" t="s">
        <v>1795</v>
      </c>
      <c r="H425" s="24">
        <f t="shared" si="163"/>
        <v>7</v>
      </c>
      <c r="I425" s="24">
        <f t="shared" si="147"/>
        <v>128</v>
      </c>
      <c r="J425" s="24">
        <f t="shared" si="148"/>
        <v>67</v>
      </c>
      <c r="K425" s="24">
        <f t="shared" si="149"/>
        <v>68</v>
      </c>
      <c r="L425" s="24">
        <f t="shared" si="150"/>
        <v>40</v>
      </c>
      <c r="M425" s="24">
        <f t="shared" si="151"/>
        <v>45</v>
      </c>
      <c r="N425" s="24">
        <f t="shared" si="152"/>
        <v>161</v>
      </c>
      <c r="O425" s="24">
        <f t="shared" si="153"/>
        <v>44</v>
      </c>
      <c r="P425" s="24">
        <f t="shared" si="154"/>
        <v>28</v>
      </c>
      <c r="Q425" s="122">
        <f t="shared" si="157"/>
        <v>0.14000000000000001</v>
      </c>
      <c r="R425" s="122">
        <f t="shared" si="158"/>
        <v>0.11</v>
      </c>
      <c r="S425" s="122">
        <f t="shared" si="159"/>
        <v>4.6666666666666669E-2</v>
      </c>
      <c r="T425" s="23" t="str">
        <f t="shared" si="165"/>
        <v>光</v>
      </c>
      <c r="U425" s="24">
        <f t="shared" si="155"/>
        <v>31</v>
      </c>
      <c r="V425" s="24">
        <f t="shared" si="168"/>
        <v>23</v>
      </c>
      <c r="W425" s="24">
        <f t="shared" si="168"/>
        <v>31</v>
      </c>
      <c r="X425" s="24">
        <f t="shared" si="168"/>
        <v>27</v>
      </c>
      <c r="Y425" s="24">
        <f t="shared" si="168"/>
        <v>19</v>
      </c>
      <c r="Z425" s="24">
        <f t="shared" si="168"/>
        <v>31</v>
      </c>
      <c r="AA425" s="24">
        <f t="shared" si="168"/>
        <v>31</v>
      </c>
      <c r="AB425" s="123">
        <f t="shared" si="160"/>
        <v>0.38733333333333336</v>
      </c>
      <c r="AC425" s="22">
        <f t="shared" si="161"/>
        <v>774.68399999999997</v>
      </c>
    </row>
    <row r="426" spans="2:29" x14ac:dyDescent="0.15">
      <c r="B426" s="24">
        <v>424</v>
      </c>
      <c r="C426" s="24" t="str">
        <f t="shared" si="156"/>
        <v>武器424</v>
      </c>
      <c r="D426" s="24" t="str">
        <f t="shared" si="167"/>
        <v>s</v>
      </c>
      <c r="E426" s="99" t="s">
        <v>123</v>
      </c>
      <c r="F426" s="100" t="s">
        <v>16</v>
      </c>
      <c r="G426" s="23" t="s">
        <v>1795</v>
      </c>
      <c r="H426" s="24">
        <f t="shared" si="163"/>
        <v>8</v>
      </c>
      <c r="I426" s="24">
        <f t="shared" si="147"/>
        <v>147</v>
      </c>
      <c r="J426" s="24">
        <f t="shared" si="148"/>
        <v>77</v>
      </c>
      <c r="K426" s="24">
        <f t="shared" si="149"/>
        <v>77</v>
      </c>
      <c r="L426" s="24">
        <f t="shared" si="150"/>
        <v>45</v>
      </c>
      <c r="M426" s="24">
        <f t="shared" si="151"/>
        <v>52</v>
      </c>
      <c r="N426" s="24">
        <f t="shared" si="152"/>
        <v>184</v>
      </c>
      <c r="O426" s="24">
        <f t="shared" si="153"/>
        <v>51</v>
      </c>
      <c r="P426" s="24">
        <f t="shared" si="154"/>
        <v>32</v>
      </c>
      <c r="Q426" s="122">
        <f t="shared" si="157"/>
        <v>0.16</v>
      </c>
      <c r="R426" s="122">
        <f t="shared" si="158"/>
        <v>0.1275</v>
      </c>
      <c r="S426" s="122">
        <f t="shared" si="159"/>
        <v>5.333333333333333E-2</v>
      </c>
      <c r="T426" s="23" t="str">
        <f t="shared" si="165"/>
        <v>光</v>
      </c>
      <c r="U426" s="24">
        <f t="shared" si="155"/>
        <v>35</v>
      </c>
      <c r="V426" s="24">
        <f t="shared" si="168"/>
        <v>26</v>
      </c>
      <c r="W426" s="24">
        <f t="shared" si="168"/>
        <v>35</v>
      </c>
      <c r="X426" s="24">
        <f t="shared" si="168"/>
        <v>31</v>
      </c>
      <c r="Y426" s="24">
        <f t="shared" si="168"/>
        <v>22</v>
      </c>
      <c r="Z426" s="24">
        <f t="shared" si="168"/>
        <v>35</v>
      </c>
      <c r="AA426" s="24">
        <f t="shared" si="168"/>
        <v>35</v>
      </c>
      <c r="AB426" s="123">
        <f t="shared" si="160"/>
        <v>0.44333333333333336</v>
      </c>
      <c r="AC426" s="22">
        <f t="shared" si="161"/>
        <v>884.78416666666669</v>
      </c>
    </row>
    <row r="427" spans="2:29" x14ac:dyDescent="0.15">
      <c r="B427" s="24">
        <v>425</v>
      </c>
      <c r="C427" s="24" t="str">
        <f t="shared" si="156"/>
        <v>武器425</v>
      </c>
      <c r="D427" s="24" t="str">
        <f t="shared" si="167"/>
        <v>a</v>
      </c>
      <c r="E427" s="99" t="s">
        <v>123</v>
      </c>
      <c r="F427" s="100" t="s">
        <v>16</v>
      </c>
      <c r="G427" s="23" t="s">
        <v>1795</v>
      </c>
      <c r="H427" s="24">
        <f t="shared" si="163"/>
        <v>1</v>
      </c>
      <c r="I427" s="24">
        <f t="shared" si="147"/>
        <v>16</v>
      </c>
      <c r="J427" s="24">
        <f t="shared" si="148"/>
        <v>7</v>
      </c>
      <c r="K427" s="24">
        <f t="shared" si="149"/>
        <v>7</v>
      </c>
      <c r="L427" s="24">
        <f t="shared" si="150"/>
        <v>4</v>
      </c>
      <c r="M427" s="24">
        <f t="shared" si="151"/>
        <v>5</v>
      </c>
      <c r="N427" s="24">
        <f t="shared" si="152"/>
        <v>17</v>
      </c>
      <c r="O427" s="24">
        <f t="shared" si="153"/>
        <v>5</v>
      </c>
      <c r="P427" s="24">
        <f t="shared" si="154"/>
        <v>3</v>
      </c>
      <c r="Q427" s="122">
        <f t="shared" si="157"/>
        <v>1.4999999999999999E-2</v>
      </c>
      <c r="R427" s="122">
        <f t="shared" si="158"/>
        <v>1.2500000000000001E-2</v>
      </c>
      <c r="S427" s="122">
        <f t="shared" si="159"/>
        <v>5.0000000000000001E-3</v>
      </c>
      <c r="T427" s="23" t="str">
        <f t="shared" si="165"/>
        <v>光</v>
      </c>
      <c r="U427" s="24">
        <f t="shared" si="155"/>
        <v>3</v>
      </c>
      <c r="V427" s="24">
        <f t="shared" si="168"/>
        <v>2</v>
      </c>
      <c r="W427" s="24">
        <f t="shared" si="168"/>
        <v>3</v>
      </c>
      <c r="X427" s="24">
        <f t="shared" si="168"/>
        <v>3</v>
      </c>
      <c r="Y427" s="24">
        <f t="shared" si="168"/>
        <v>2</v>
      </c>
      <c r="Z427" s="24">
        <f t="shared" si="168"/>
        <v>3</v>
      </c>
      <c r="AA427" s="24">
        <f t="shared" si="168"/>
        <v>3</v>
      </c>
      <c r="AB427" s="123">
        <f t="shared" si="160"/>
        <v>0.08</v>
      </c>
      <c r="AC427" s="22">
        <f t="shared" si="161"/>
        <v>83.112499999999997</v>
      </c>
    </row>
    <row r="428" spans="2:29" x14ac:dyDescent="0.15">
      <c r="B428" s="24">
        <v>426</v>
      </c>
      <c r="C428" s="24" t="str">
        <f t="shared" si="156"/>
        <v>武器426</v>
      </c>
      <c r="D428" s="24" t="str">
        <f t="shared" si="167"/>
        <v>a</v>
      </c>
      <c r="E428" s="99" t="s">
        <v>123</v>
      </c>
      <c r="F428" s="100" t="s">
        <v>16</v>
      </c>
      <c r="G428" s="23" t="s">
        <v>1795</v>
      </c>
      <c r="H428" s="24">
        <f t="shared" si="163"/>
        <v>2</v>
      </c>
      <c r="I428" s="24">
        <f t="shared" si="147"/>
        <v>32</v>
      </c>
      <c r="J428" s="24">
        <f t="shared" si="148"/>
        <v>14</v>
      </c>
      <c r="K428" s="24">
        <f t="shared" si="149"/>
        <v>15</v>
      </c>
      <c r="L428" s="24">
        <f t="shared" si="150"/>
        <v>8</v>
      </c>
      <c r="M428" s="24">
        <f t="shared" si="151"/>
        <v>10</v>
      </c>
      <c r="N428" s="24">
        <f t="shared" si="152"/>
        <v>35</v>
      </c>
      <c r="O428" s="24">
        <f t="shared" si="153"/>
        <v>10</v>
      </c>
      <c r="P428" s="24">
        <f t="shared" si="154"/>
        <v>6</v>
      </c>
      <c r="Q428" s="122">
        <f t="shared" si="157"/>
        <v>0.03</v>
      </c>
      <c r="R428" s="122">
        <f t="shared" si="158"/>
        <v>2.5000000000000001E-2</v>
      </c>
      <c r="S428" s="122">
        <f t="shared" si="159"/>
        <v>0.01</v>
      </c>
      <c r="T428" s="23" t="str">
        <f t="shared" si="165"/>
        <v>光</v>
      </c>
      <c r="U428" s="24">
        <f t="shared" si="155"/>
        <v>7</v>
      </c>
      <c r="V428" s="24">
        <f t="shared" si="168"/>
        <v>5</v>
      </c>
      <c r="W428" s="24">
        <f t="shared" si="168"/>
        <v>7</v>
      </c>
      <c r="X428" s="24">
        <f t="shared" si="168"/>
        <v>6</v>
      </c>
      <c r="Y428" s="24">
        <f t="shared" si="168"/>
        <v>4</v>
      </c>
      <c r="Z428" s="24">
        <f t="shared" si="168"/>
        <v>7</v>
      </c>
      <c r="AA428" s="24">
        <f t="shared" si="168"/>
        <v>7</v>
      </c>
      <c r="AB428" s="123">
        <f t="shared" si="160"/>
        <v>8.6666666666666656E-2</v>
      </c>
      <c r="AC428" s="22">
        <f t="shared" si="161"/>
        <v>173.15166666666667</v>
      </c>
    </row>
    <row r="429" spans="2:29" x14ac:dyDescent="0.15">
      <c r="B429" s="24">
        <v>427</v>
      </c>
      <c r="C429" s="24" t="str">
        <f t="shared" si="156"/>
        <v>武器427</v>
      </c>
      <c r="D429" s="24" t="str">
        <f t="shared" si="167"/>
        <v>a</v>
      </c>
      <c r="E429" s="99" t="s">
        <v>123</v>
      </c>
      <c r="F429" s="100" t="s">
        <v>16</v>
      </c>
      <c r="G429" s="23" t="s">
        <v>1795</v>
      </c>
      <c r="H429" s="24">
        <f t="shared" si="163"/>
        <v>3</v>
      </c>
      <c r="I429" s="24">
        <f t="shared" si="147"/>
        <v>49</v>
      </c>
      <c r="J429" s="24">
        <f t="shared" si="148"/>
        <v>22</v>
      </c>
      <c r="K429" s="24">
        <f t="shared" si="149"/>
        <v>22</v>
      </c>
      <c r="L429" s="24">
        <f t="shared" si="150"/>
        <v>13</v>
      </c>
      <c r="M429" s="24">
        <f t="shared" si="151"/>
        <v>15</v>
      </c>
      <c r="N429" s="24">
        <f t="shared" si="152"/>
        <v>52</v>
      </c>
      <c r="O429" s="24">
        <f t="shared" si="153"/>
        <v>14</v>
      </c>
      <c r="P429" s="24">
        <f t="shared" si="154"/>
        <v>9</v>
      </c>
      <c r="Q429" s="122">
        <f t="shared" si="157"/>
        <v>4.4999999999999998E-2</v>
      </c>
      <c r="R429" s="122">
        <f t="shared" si="158"/>
        <v>3.5000000000000003E-2</v>
      </c>
      <c r="S429" s="122">
        <f t="shared" si="159"/>
        <v>1.4999999999999999E-2</v>
      </c>
      <c r="T429" s="23" t="str">
        <f t="shared" si="165"/>
        <v>光</v>
      </c>
      <c r="U429" s="24">
        <f t="shared" si="155"/>
        <v>10</v>
      </c>
      <c r="V429" s="24">
        <f t="shared" si="168"/>
        <v>7</v>
      </c>
      <c r="W429" s="24">
        <f t="shared" si="168"/>
        <v>10</v>
      </c>
      <c r="X429" s="24">
        <f t="shared" si="168"/>
        <v>9</v>
      </c>
      <c r="Y429" s="24">
        <f t="shared" si="168"/>
        <v>6</v>
      </c>
      <c r="Z429" s="24">
        <f t="shared" si="168"/>
        <v>10</v>
      </c>
      <c r="AA429" s="24">
        <f t="shared" si="168"/>
        <v>10</v>
      </c>
      <c r="AB429" s="123">
        <f t="shared" si="160"/>
        <v>0.13066666666666665</v>
      </c>
      <c r="AC429" s="22">
        <f t="shared" si="161"/>
        <v>258.22566666666665</v>
      </c>
    </row>
    <row r="430" spans="2:29" x14ac:dyDescent="0.15">
      <c r="B430" s="24">
        <v>428</v>
      </c>
      <c r="C430" s="24" t="str">
        <f t="shared" si="156"/>
        <v>武器428</v>
      </c>
      <c r="D430" s="24" t="str">
        <f t="shared" si="167"/>
        <v>a</v>
      </c>
      <c r="E430" s="99" t="s">
        <v>123</v>
      </c>
      <c r="F430" s="100" t="s">
        <v>16</v>
      </c>
      <c r="G430" s="23" t="s">
        <v>1795</v>
      </c>
      <c r="H430" s="24">
        <f t="shared" si="163"/>
        <v>4</v>
      </c>
      <c r="I430" s="24">
        <f t="shared" si="147"/>
        <v>65</v>
      </c>
      <c r="J430" s="24">
        <f t="shared" si="148"/>
        <v>29</v>
      </c>
      <c r="K430" s="24">
        <f t="shared" si="149"/>
        <v>29</v>
      </c>
      <c r="L430" s="24">
        <f t="shared" si="150"/>
        <v>17</v>
      </c>
      <c r="M430" s="24">
        <f t="shared" si="151"/>
        <v>19</v>
      </c>
      <c r="N430" s="24">
        <f t="shared" si="152"/>
        <v>69</v>
      </c>
      <c r="O430" s="24">
        <f t="shared" si="153"/>
        <v>19</v>
      </c>
      <c r="P430" s="24">
        <f t="shared" si="154"/>
        <v>12</v>
      </c>
      <c r="Q430" s="122">
        <f t="shared" si="157"/>
        <v>0.06</v>
      </c>
      <c r="R430" s="122">
        <f t="shared" si="158"/>
        <v>4.7500000000000001E-2</v>
      </c>
      <c r="S430" s="122">
        <f t="shared" si="159"/>
        <v>0.02</v>
      </c>
      <c r="T430" s="23" t="str">
        <f t="shared" si="165"/>
        <v>光</v>
      </c>
      <c r="U430" s="24">
        <f t="shared" si="155"/>
        <v>13</v>
      </c>
      <c r="V430" s="24">
        <f t="shared" si="168"/>
        <v>10</v>
      </c>
      <c r="W430" s="24">
        <f t="shared" si="168"/>
        <v>13</v>
      </c>
      <c r="X430" s="24">
        <f t="shared" si="168"/>
        <v>12</v>
      </c>
      <c r="Y430" s="24">
        <f t="shared" si="168"/>
        <v>8</v>
      </c>
      <c r="Z430" s="24">
        <f t="shared" si="168"/>
        <v>13</v>
      </c>
      <c r="AA430" s="24">
        <f t="shared" si="168"/>
        <v>13</v>
      </c>
      <c r="AB430" s="123">
        <f t="shared" si="160"/>
        <v>0.17266666666666666</v>
      </c>
      <c r="AC430" s="22">
        <f t="shared" si="161"/>
        <v>341.30016666666666</v>
      </c>
    </row>
    <row r="431" spans="2:29" x14ac:dyDescent="0.15">
      <c r="B431" s="24">
        <v>429</v>
      </c>
      <c r="C431" s="24" t="str">
        <f t="shared" si="156"/>
        <v>武器429</v>
      </c>
      <c r="D431" s="24" t="str">
        <f t="shared" si="167"/>
        <v>a</v>
      </c>
      <c r="E431" s="99" t="s">
        <v>123</v>
      </c>
      <c r="F431" s="100" t="s">
        <v>16</v>
      </c>
      <c r="G431" s="23" t="s">
        <v>1795</v>
      </c>
      <c r="H431" s="24">
        <f t="shared" si="163"/>
        <v>5</v>
      </c>
      <c r="I431" s="24">
        <f t="shared" si="147"/>
        <v>81</v>
      </c>
      <c r="J431" s="24">
        <f t="shared" si="148"/>
        <v>36</v>
      </c>
      <c r="K431" s="24">
        <f t="shared" si="149"/>
        <v>36</v>
      </c>
      <c r="L431" s="24">
        <f t="shared" si="150"/>
        <v>21</v>
      </c>
      <c r="M431" s="24">
        <f t="shared" si="151"/>
        <v>24</v>
      </c>
      <c r="N431" s="24">
        <f t="shared" si="152"/>
        <v>86</v>
      </c>
      <c r="O431" s="24">
        <f t="shared" si="153"/>
        <v>24</v>
      </c>
      <c r="P431" s="24">
        <f t="shared" si="154"/>
        <v>15</v>
      </c>
      <c r="Q431" s="122">
        <f t="shared" si="157"/>
        <v>7.4999999999999997E-2</v>
      </c>
      <c r="R431" s="122">
        <f t="shared" si="158"/>
        <v>0.06</v>
      </c>
      <c r="S431" s="122">
        <f t="shared" si="159"/>
        <v>2.5000000000000001E-2</v>
      </c>
      <c r="T431" s="23" t="str">
        <f t="shared" si="165"/>
        <v>光</v>
      </c>
      <c r="U431" s="24">
        <f t="shared" si="155"/>
        <v>17</v>
      </c>
      <c r="V431" s="24">
        <f t="shared" si="168"/>
        <v>12</v>
      </c>
      <c r="W431" s="24">
        <f t="shared" si="168"/>
        <v>17</v>
      </c>
      <c r="X431" s="24">
        <f t="shared" si="168"/>
        <v>14</v>
      </c>
      <c r="Y431" s="24">
        <f t="shared" si="168"/>
        <v>10</v>
      </c>
      <c r="Z431" s="24">
        <f t="shared" si="168"/>
        <v>17</v>
      </c>
      <c r="AA431" s="24">
        <f t="shared" si="168"/>
        <v>17</v>
      </c>
      <c r="AB431" s="123">
        <f t="shared" si="160"/>
        <v>0.21533333333333335</v>
      </c>
      <c r="AC431" s="22">
        <f t="shared" si="161"/>
        <v>427.37533333333329</v>
      </c>
    </row>
    <row r="432" spans="2:29" x14ac:dyDescent="0.15">
      <c r="B432" s="24">
        <v>430</v>
      </c>
      <c r="C432" s="24" t="str">
        <f t="shared" si="156"/>
        <v>武器430</v>
      </c>
      <c r="D432" s="24" t="str">
        <f t="shared" si="167"/>
        <v>a</v>
      </c>
      <c r="E432" s="99" t="s">
        <v>123</v>
      </c>
      <c r="F432" s="100" t="s">
        <v>16</v>
      </c>
      <c r="G432" s="23" t="s">
        <v>1795</v>
      </c>
      <c r="H432" s="24">
        <f t="shared" si="163"/>
        <v>6</v>
      </c>
      <c r="I432" s="24">
        <f t="shared" si="147"/>
        <v>97</v>
      </c>
      <c r="J432" s="24">
        <f t="shared" si="148"/>
        <v>43</v>
      </c>
      <c r="K432" s="24">
        <f t="shared" si="149"/>
        <v>44</v>
      </c>
      <c r="L432" s="24">
        <f t="shared" si="150"/>
        <v>25</v>
      </c>
      <c r="M432" s="24">
        <f t="shared" si="151"/>
        <v>29</v>
      </c>
      <c r="N432" s="24">
        <f t="shared" si="152"/>
        <v>104</v>
      </c>
      <c r="O432" s="24">
        <f t="shared" si="153"/>
        <v>29</v>
      </c>
      <c r="P432" s="24">
        <f t="shared" si="154"/>
        <v>18</v>
      </c>
      <c r="Q432" s="122">
        <f t="shared" si="157"/>
        <v>0.09</v>
      </c>
      <c r="R432" s="122">
        <f t="shared" si="158"/>
        <v>7.2499999999999995E-2</v>
      </c>
      <c r="S432" s="122">
        <f t="shared" si="159"/>
        <v>0.03</v>
      </c>
      <c r="T432" s="23" t="str">
        <f t="shared" si="165"/>
        <v>光</v>
      </c>
      <c r="U432" s="24">
        <f t="shared" si="155"/>
        <v>20</v>
      </c>
      <c r="V432" s="24">
        <f t="shared" si="168"/>
        <v>15</v>
      </c>
      <c r="W432" s="24">
        <f t="shared" si="168"/>
        <v>20</v>
      </c>
      <c r="X432" s="24">
        <f t="shared" si="168"/>
        <v>17</v>
      </c>
      <c r="Y432" s="24">
        <f t="shared" si="168"/>
        <v>12</v>
      </c>
      <c r="Z432" s="24">
        <f t="shared" si="168"/>
        <v>20</v>
      </c>
      <c r="AA432" s="24">
        <f t="shared" si="168"/>
        <v>20</v>
      </c>
      <c r="AB432" s="123">
        <f t="shared" si="160"/>
        <v>0.25933333333333336</v>
      </c>
      <c r="AC432" s="22">
        <f t="shared" si="161"/>
        <v>513.45183333333318</v>
      </c>
    </row>
    <row r="433" spans="2:29" x14ac:dyDescent="0.15">
      <c r="B433" s="24">
        <v>431</v>
      </c>
      <c r="C433" s="24" t="str">
        <f t="shared" si="156"/>
        <v>武器431</v>
      </c>
      <c r="D433" s="24" t="str">
        <f t="shared" si="167"/>
        <v>a</v>
      </c>
      <c r="E433" s="99" t="s">
        <v>123</v>
      </c>
      <c r="F433" s="100" t="s">
        <v>16</v>
      </c>
      <c r="G433" s="23" t="s">
        <v>1795</v>
      </c>
      <c r="H433" s="24">
        <f t="shared" si="163"/>
        <v>7</v>
      </c>
      <c r="I433" s="24">
        <f t="shared" si="147"/>
        <v>114</v>
      </c>
      <c r="J433" s="24">
        <f t="shared" si="148"/>
        <v>50</v>
      </c>
      <c r="K433" s="24">
        <f t="shared" si="149"/>
        <v>51</v>
      </c>
      <c r="L433" s="24">
        <f t="shared" si="150"/>
        <v>30</v>
      </c>
      <c r="M433" s="24">
        <f t="shared" si="151"/>
        <v>34</v>
      </c>
      <c r="N433" s="24">
        <f t="shared" si="152"/>
        <v>121</v>
      </c>
      <c r="O433" s="24">
        <f t="shared" si="153"/>
        <v>33</v>
      </c>
      <c r="P433" s="24">
        <f t="shared" si="154"/>
        <v>21</v>
      </c>
      <c r="Q433" s="122">
        <f t="shared" si="157"/>
        <v>0.105</v>
      </c>
      <c r="R433" s="122">
        <f t="shared" si="158"/>
        <v>8.2500000000000004E-2</v>
      </c>
      <c r="S433" s="122">
        <f t="shared" si="159"/>
        <v>3.5000000000000003E-2</v>
      </c>
      <c r="T433" s="23" t="str">
        <f t="shared" si="165"/>
        <v>光</v>
      </c>
      <c r="U433" s="24">
        <f t="shared" si="155"/>
        <v>23</v>
      </c>
      <c r="V433" s="24">
        <f t="shared" ref="V433:AA442" si="169">ROUND(VLOOKUP($F433,professionGrow,MATCH(V$2,professionGrowPName,0),FALSE)*(1+VLOOKUP($G433,professionGrowP,MATCH(V$2,professionGrowPName,0),FALSE))*$H433*10*VLOOKUP($D433,eq_qulity,5,FALSE),0)</f>
        <v>17</v>
      </c>
      <c r="W433" s="24">
        <f t="shared" si="169"/>
        <v>23</v>
      </c>
      <c r="X433" s="24">
        <f t="shared" si="169"/>
        <v>20</v>
      </c>
      <c r="Y433" s="24">
        <f t="shared" si="169"/>
        <v>14</v>
      </c>
      <c r="Z433" s="24">
        <f t="shared" si="169"/>
        <v>23</v>
      </c>
      <c r="AA433" s="24">
        <f t="shared" si="169"/>
        <v>23</v>
      </c>
      <c r="AB433" s="123">
        <f t="shared" si="160"/>
        <v>0.30266666666666664</v>
      </c>
      <c r="AC433" s="22">
        <f t="shared" si="161"/>
        <v>597.52516666666679</v>
      </c>
    </row>
    <row r="434" spans="2:29" x14ac:dyDescent="0.15">
      <c r="B434" s="24">
        <v>432</v>
      </c>
      <c r="C434" s="24" t="str">
        <f t="shared" si="156"/>
        <v>武器432</v>
      </c>
      <c r="D434" s="24" t="str">
        <f t="shared" si="167"/>
        <v>a</v>
      </c>
      <c r="E434" s="99" t="s">
        <v>123</v>
      </c>
      <c r="F434" s="100" t="s">
        <v>16</v>
      </c>
      <c r="G434" s="23" t="s">
        <v>1795</v>
      </c>
      <c r="H434" s="24">
        <f t="shared" si="163"/>
        <v>8</v>
      </c>
      <c r="I434" s="24">
        <f t="shared" si="147"/>
        <v>130</v>
      </c>
      <c r="J434" s="24">
        <f t="shared" si="148"/>
        <v>58</v>
      </c>
      <c r="K434" s="24">
        <f t="shared" si="149"/>
        <v>58</v>
      </c>
      <c r="L434" s="24">
        <f t="shared" si="150"/>
        <v>34</v>
      </c>
      <c r="M434" s="24">
        <f t="shared" si="151"/>
        <v>39</v>
      </c>
      <c r="N434" s="24">
        <f t="shared" si="152"/>
        <v>138</v>
      </c>
      <c r="O434" s="24">
        <f t="shared" si="153"/>
        <v>38</v>
      </c>
      <c r="P434" s="24">
        <f t="shared" si="154"/>
        <v>24</v>
      </c>
      <c r="Q434" s="122">
        <f t="shared" si="157"/>
        <v>0.12</v>
      </c>
      <c r="R434" s="122">
        <f t="shared" si="158"/>
        <v>9.5000000000000001E-2</v>
      </c>
      <c r="S434" s="122">
        <f t="shared" si="159"/>
        <v>0.04</v>
      </c>
      <c r="T434" s="23" t="str">
        <f t="shared" si="165"/>
        <v>光</v>
      </c>
      <c r="U434" s="24">
        <f t="shared" si="155"/>
        <v>26</v>
      </c>
      <c r="V434" s="24">
        <f t="shared" si="169"/>
        <v>20</v>
      </c>
      <c r="W434" s="24">
        <f t="shared" si="169"/>
        <v>26</v>
      </c>
      <c r="X434" s="24">
        <f t="shared" si="169"/>
        <v>23</v>
      </c>
      <c r="Y434" s="24">
        <f t="shared" si="169"/>
        <v>16</v>
      </c>
      <c r="Z434" s="24">
        <f t="shared" si="169"/>
        <v>26</v>
      </c>
      <c r="AA434" s="24">
        <f t="shared" si="169"/>
        <v>26</v>
      </c>
      <c r="AB434" s="123">
        <f t="shared" si="160"/>
        <v>0.34600000000000003</v>
      </c>
      <c r="AC434" s="22">
        <f t="shared" si="161"/>
        <v>682.601</v>
      </c>
    </row>
    <row r="435" spans="2:29" x14ac:dyDescent="0.15">
      <c r="B435" s="24">
        <v>433</v>
      </c>
      <c r="C435" s="24" t="str">
        <f t="shared" si="156"/>
        <v>武器433</v>
      </c>
      <c r="D435" s="24" t="str">
        <f t="shared" si="167"/>
        <v>b</v>
      </c>
      <c r="E435" s="99" t="s">
        <v>123</v>
      </c>
      <c r="F435" s="100" t="s">
        <v>16</v>
      </c>
      <c r="G435" s="23" t="s">
        <v>1795</v>
      </c>
      <c r="H435" s="24">
        <f t="shared" si="163"/>
        <v>1</v>
      </c>
      <c r="I435" s="24">
        <f t="shared" si="147"/>
        <v>18</v>
      </c>
      <c r="J435" s="24">
        <f t="shared" si="148"/>
        <v>3</v>
      </c>
      <c r="K435" s="24">
        <f t="shared" si="149"/>
        <v>3</v>
      </c>
      <c r="L435" s="24">
        <f t="shared" si="150"/>
        <v>2</v>
      </c>
      <c r="M435" s="24">
        <f t="shared" si="151"/>
        <v>2</v>
      </c>
      <c r="N435" s="24">
        <f t="shared" si="152"/>
        <v>7</v>
      </c>
      <c r="O435" s="24">
        <f t="shared" si="153"/>
        <v>2</v>
      </c>
      <c r="P435" s="24">
        <f t="shared" si="154"/>
        <v>1</v>
      </c>
      <c r="Q435" s="122">
        <f t="shared" si="157"/>
        <v>5.0000000000000001E-3</v>
      </c>
      <c r="R435" s="122">
        <f t="shared" si="158"/>
        <v>5.0000000000000001E-3</v>
      </c>
      <c r="S435" s="122">
        <f t="shared" si="159"/>
        <v>1.6666666666666666E-3</v>
      </c>
      <c r="T435" s="23" t="str">
        <f t="shared" si="165"/>
        <v>光</v>
      </c>
      <c r="U435" s="24">
        <f t="shared" si="155"/>
        <v>1</v>
      </c>
      <c r="V435" s="24">
        <f t="shared" si="169"/>
        <v>1</v>
      </c>
      <c r="W435" s="24">
        <f t="shared" si="169"/>
        <v>1</v>
      </c>
      <c r="X435" s="24">
        <f t="shared" si="169"/>
        <v>1</v>
      </c>
      <c r="Y435" s="24">
        <f t="shared" si="169"/>
        <v>1</v>
      </c>
      <c r="Z435" s="24">
        <f t="shared" si="169"/>
        <v>1</v>
      </c>
      <c r="AA435" s="24">
        <f t="shared" si="169"/>
        <v>1</v>
      </c>
      <c r="AB435" s="123">
        <f t="shared" si="160"/>
        <v>0.08</v>
      </c>
      <c r="AC435" s="22">
        <f t="shared" si="161"/>
        <v>45.091666666666669</v>
      </c>
    </row>
    <row r="436" spans="2:29" x14ac:dyDescent="0.15">
      <c r="B436" s="24">
        <v>434</v>
      </c>
      <c r="C436" s="24" t="str">
        <f t="shared" si="156"/>
        <v>武器434</v>
      </c>
      <c r="D436" s="24" t="str">
        <f t="shared" si="167"/>
        <v>b</v>
      </c>
      <c r="E436" s="99" t="s">
        <v>123</v>
      </c>
      <c r="F436" s="100" t="s">
        <v>16</v>
      </c>
      <c r="G436" s="23" t="s">
        <v>1795</v>
      </c>
      <c r="H436" s="24">
        <f t="shared" si="163"/>
        <v>2</v>
      </c>
      <c r="I436" s="24">
        <f t="shared" si="147"/>
        <v>35</v>
      </c>
      <c r="J436" s="24">
        <f t="shared" si="148"/>
        <v>6</v>
      </c>
      <c r="K436" s="24">
        <f t="shared" si="149"/>
        <v>6</v>
      </c>
      <c r="L436" s="24">
        <f t="shared" si="150"/>
        <v>4</v>
      </c>
      <c r="M436" s="24">
        <f t="shared" si="151"/>
        <v>4</v>
      </c>
      <c r="N436" s="24">
        <f t="shared" si="152"/>
        <v>14</v>
      </c>
      <c r="O436" s="24">
        <f t="shared" si="153"/>
        <v>4</v>
      </c>
      <c r="P436" s="24">
        <f t="shared" si="154"/>
        <v>3</v>
      </c>
      <c r="Q436" s="122">
        <f t="shared" si="157"/>
        <v>1.4999999999999999E-2</v>
      </c>
      <c r="R436" s="122">
        <f t="shared" si="158"/>
        <v>0.01</v>
      </c>
      <c r="S436" s="122">
        <f t="shared" si="159"/>
        <v>5.0000000000000001E-3</v>
      </c>
      <c r="T436" s="23" t="str">
        <f t="shared" si="165"/>
        <v>光</v>
      </c>
      <c r="U436" s="24">
        <f t="shared" si="155"/>
        <v>3</v>
      </c>
      <c r="V436" s="24">
        <f t="shared" si="169"/>
        <v>2</v>
      </c>
      <c r="W436" s="24">
        <f t="shared" si="169"/>
        <v>3</v>
      </c>
      <c r="X436" s="24">
        <f t="shared" si="169"/>
        <v>2</v>
      </c>
      <c r="Y436" s="24">
        <f t="shared" si="169"/>
        <v>2</v>
      </c>
      <c r="Z436" s="24">
        <f t="shared" si="169"/>
        <v>3</v>
      </c>
      <c r="AA436" s="24">
        <f t="shared" si="169"/>
        <v>3</v>
      </c>
      <c r="AB436" s="123">
        <f t="shared" si="160"/>
        <v>0.08</v>
      </c>
      <c r="AC436" s="22">
        <f t="shared" si="161"/>
        <v>94.11</v>
      </c>
    </row>
    <row r="437" spans="2:29" x14ac:dyDescent="0.15">
      <c r="B437" s="24">
        <v>435</v>
      </c>
      <c r="C437" s="24" t="str">
        <f t="shared" si="156"/>
        <v>武器435</v>
      </c>
      <c r="D437" s="24" t="str">
        <f t="shared" si="167"/>
        <v>b</v>
      </c>
      <c r="E437" s="99" t="s">
        <v>123</v>
      </c>
      <c r="F437" s="100" t="s">
        <v>16</v>
      </c>
      <c r="G437" s="23" t="s">
        <v>1795</v>
      </c>
      <c r="H437" s="24">
        <f t="shared" si="163"/>
        <v>3</v>
      </c>
      <c r="I437" s="24">
        <f t="shared" si="147"/>
        <v>53</v>
      </c>
      <c r="J437" s="24">
        <f t="shared" si="148"/>
        <v>9</v>
      </c>
      <c r="K437" s="24">
        <f t="shared" si="149"/>
        <v>9</v>
      </c>
      <c r="L437" s="24">
        <f t="shared" si="150"/>
        <v>5</v>
      </c>
      <c r="M437" s="24">
        <f t="shared" si="151"/>
        <v>6</v>
      </c>
      <c r="N437" s="24">
        <f t="shared" si="152"/>
        <v>22</v>
      </c>
      <c r="O437" s="24">
        <f t="shared" si="153"/>
        <v>6</v>
      </c>
      <c r="P437" s="24">
        <f t="shared" si="154"/>
        <v>4</v>
      </c>
      <c r="Q437" s="122">
        <f t="shared" si="157"/>
        <v>0.02</v>
      </c>
      <c r="R437" s="122">
        <f t="shared" si="158"/>
        <v>1.4999999999999999E-2</v>
      </c>
      <c r="S437" s="122">
        <f t="shared" si="159"/>
        <v>6.6666666666666662E-3</v>
      </c>
      <c r="T437" s="23" t="str">
        <f t="shared" si="165"/>
        <v>光</v>
      </c>
      <c r="U437" s="24">
        <f t="shared" si="155"/>
        <v>4</v>
      </c>
      <c r="V437" s="24">
        <f t="shared" si="169"/>
        <v>3</v>
      </c>
      <c r="W437" s="24">
        <f t="shared" si="169"/>
        <v>4</v>
      </c>
      <c r="X437" s="24">
        <f t="shared" si="169"/>
        <v>4</v>
      </c>
      <c r="Y437" s="24">
        <f t="shared" si="169"/>
        <v>3</v>
      </c>
      <c r="Z437" s="24">
        <f t="shared" si="169"/>
        <v>4</v>
      </c>
      <c r="AA437" s="24">
        <f t="shared" si="169"/>
        <v>4</v>
      </c>
      <c r="AB437" s="123">
        <f t="shared" si="160"/>
        <v>0.08</v>
      </c>
      <c r="AC437" s="22">
        <f t="shared" si="161"/>
        <v>140.12166666666667</v>
      </c>
    </row>
    <row r="438" spans="2:29" x14ac:dyDescent="0.15">
      <c r="B438" s="24">
        <v>436</v>
      </c>
      <c r="C438" s="24" t="str">
        <f t="shared" si="156"/>
        <v>武器436</v>
      </c>
      <c r="D438" s="24" t="str">
        <f t="shared" si="167"/>
        <v>b</v>
      </c>
      <c r="E438" s="99" t="s">
        <v>123</v>
      </c>
      <c r="F438" s="100" t="s">
        <v>16</v>
      </c>
      <c r="G438" s="23" t="s">
        <v>1795</v>
      </c>
      <c r="H438" s="24">
        <f t="shared" si="163"/>
        <v>4</v>
      </c>
      <c r="I438" s="24">
        <f t="shared" si="147"/>
        <v>71</v>
      </c>
      <c r="J438" s="24">
        <f t="shared" si="148"/>
        <v>12</v>
      </c>
      <c r="K438" s="24">
        <f t="shared" si="149"/>
        <v>12</v>
      </c>
      <c r="L438" s="24">
        <f t="shared" si="150"/>
        <v>7</v>
      </c>
      <c r="M438" s="24">
        <f t="shared" si="151"/>
        <v>8</v>
      </c>
      <c r="N438" s="24">
        <f t="shared" si="152"/>
        <v>29</v>
      </c>
      <c r="O438" s="24">
        <f t="shared" si="153"/>
        <v>8</v>
      </c>
      <c r="P438" s="24">
        <f t="shared" si="154"/>
        <v>5</v>
      </c>
      <c r="Q438" s="122">
        <f t="shared" si="157"/>
        <v>2.5000000000000001E-2</v>
      </c>
      <c r="R438" s="122">
        <f t="shared" si="158"/>
        <v>0.02</v>
      </c>
      <c r="S438" s="122">
        <f t="shared" si="159"/>
        <v>8.3333333333333332E-3</v>
      </c>
      <c r="T438" s="23" t="str">
        <f t="shared" si="165"/>
        <v>光</v>
      </c>
      <c r="U438" s="24">
        <f t="shared" si="155"/>
        <v>6</v>
      </c>
      <c r="V438" s="24">
        <f t="shared" si="169"/>
        <v>4</v>
      </c>
      <c r="W438" s="24">
        <f t="shared" si="169"/>
        <v>6</v>
      </c>
      <c r="X438" s="24">
        <f t="shared" si="169"/>
        <v>5</v>
      </c>
      <c r="Y438" s="24">
        <f t="shared" si="169"/>
        <v>3</v>
      </c>
      <c r="Z438" s="24">
        <f t="shared" si="169"/>
        <v>6</v>
      </c>
      <c r="AA438" s="24">
        <f t="shared" si="169"/>
        <v>6</v>
      </c>
      <c r="AB438" s="123">
        <f t="shared" si="160"/>
        <v>0.10133333333333333</v>
      </c>
      <c r="AC438" s="22">
        <f t="shared" si="161"/>
        <v>188.15466666666669</v>
      </c>
    </row>
    <row r="439" spans="2:29" x14ac:dyDescent="0.15">
      <c r="B439" s="24">
        <v>437</v>
      </c>
      <c r="C439" s="24" t="str">
        <f t="shared" si="156"/>
        <v>武器437</v>
      </c>
      <c r="D439" s="24" t="str">
        <f t="shared" si="167"/>
        <v>b</v>
      </c>
      <c r="E439" s="99" t="s">
        <v>123</v>
      </c>
      <c r="F439" s="100" t="s">
        <v>16</v>
      </c>
      <c r="G439" s="23" t="s">
        <v>1795</v>
      </c>
      <c r="H439" s="24">
        <f t="shared" si="163"/>
        <v>5</v>
      </c>
      <c r="I439" s="24">
        <f t="shared" si="147"/>
        <v>88</v>
      </c>
      <c r="J439" s="24">
        <f t="shared" si="148"/>
        <v>15</v>
      </c>
      <c r="K439" s="24">
        <f t="shared" si="149"/>
        <v>15</v>
      </c>
      <c r="L439" s="24">
        <f t="shared" si="150"/>
        <v>9</v>
      </c>
      <c r="M439" s="24">
        <f t="shared" si="151"/>
        <v>10</v>
      </c>
      <c r="N439" s="24">
        <f t="shared" si="152"/>
        <v>36</v>
      </c>
      <c r="O439" s="24">
        <f t="shared" si="153"/>
        <v>10</v>
      </c>
      <c r="P439" s="24">
        <f t="shared" si="154"/>
        <v>6</v>
      </c>
      <c r="Q439" s="122">
        <f t="shared" si="157"/>
        <v>0.03</v>
      </c>
      <c r="R439" s="122">
        <f t="shared" si="158"/>
        <v>2.5000000000000001E-2</v>
      </c>
      <c r="S439" s="122">
        <f t="shared" si="159"/>
        <v>0.01</v>
      </c>
      <c r="T439" s="23" t="str">
        <f t="shared" si="165"/>
        <v>光</v>
      </c>
      <c r="U439" s="24">
        <f t="shared" si="155"/>
        <v>7</v>
      </c>
      <c r="V439" s="24">
        <f t="shared" si="169"/>
        <v>5</v>
      </c>
      <c r="W439" s="24">
        <f t="shared" si="169"/>
        <v>7</v>
      </c>
      <c r="X439" s="24">
        <f t="shared" si="169"/>
        <v>6</v>
      </c>
      <c r="Y439" s="24">
        <f t="shared" si="169"/>
        <v>4</v>
      </c>
      <c r="Z439" s="24">
        <f t="shared" si="169"/>
        <v>7</v>
      </c>
      <c r="AA439" s="24">
        <f t="shared" si="169"/>
        <v>7</v>
      </c>
      <c r="AB439" s="123">
        <f t="shared" si="160"/>
        <v>0.126</v>
      </c>
      <c r="AC439" s="22">
        <f t="shared" si="161"/>
        <v>232.191</v>
      </c>
    </row>
    <row r="440" spans="2:29" x14ac:dyDescent="0.15">
      <c r="B440" s="24">
        <v>438</v>
      </c>
      <c r="C440" s="24" t="str">
        <f t="shared" si="156"/>
        <v>武器438</v>
      </c>
      <c r="D440" s="24" t="str">
        <f t="shared" si="167"/>
        <v>b</v>
      </c>
      <c r="E440" s="99" t="s">
        <v>123</v>
      </c>
      <c r="F440" s="100" t="s">
        <v>16</v>
      </c>
      <c r="G440" s="23" t="s">
        <v>1795</v>
      </c>
      <c r="H440" s="24">
        <f t="shared" si="163"/>
        <v>6</v>
      </c>
      <c r="I440" s="24">
        <f t="shared" si="147"/>
        <v>106</v>
      </c>
      <c r="J440" s="24">
        <f t="shared" si="148"/>
        <v>18</v>
      </c>
      <c r="K440" s="24">
        <f t="shared" si="149"/>
        <v>18</v>
      </c>
      <c r="L440" s="24">
        <f t="shared" si="150"/>
        <v>11</v>
      </c>
      <c r="M440" s="24">
        <f t="shared" si="151"/>
        <v>12</v>
      </c>
      <c r="N440" s="24">
        <f t="shared" si="152"/>
        <v>43</v>
      </c>
      <c r="O440" s="24">
        <f t="shared" si="153"/>
        <v>12</v>
      </c>
      <c r="P440" s="24">
        <f t="shared" si="154"/>
        <v>8</v>
      </c>
      <c r="Q440" s="122">
        <f t="shared" si="157"/>
        <v>0.04</v>
      </c>
      <c r="R440" s="122">
        <f t="shared" si="158"/>
        <v>0.03</v>
      </c>
      <c r="S440" s="122">
        <f t="shared" si="159"/>
        <v>1.3333333333333332E-2</v>
      </c>
      <c r="T440" s="23" t="str">
        <f t="shared" si="165"/>
        <v>光</v>
      </c>
      <c r="U440" s="24">
        <f t="shared" si="155"/>
        <v>8</v>
      </c>
      <c r="V440" s="24">
        <f t="shared" si="169"/>
        <v>6</v>
      </c>
      <c r="W440" s="24">
        <f t="shared" si="169"/>
        <v>8</v>
      </c>
      <c r="X440" s="24">
        <f t="shared" si="169"/>
        <v>7</v>
      </c>
      <c r="Y440" s="24">
        <f t="shared" si="169"/>
        <v>5</v>
      </c>
      <c r="Z440" s="24">
        <f t="shared" si="169"/>
        <v>8</v>
      </c>
      <c r="AA440" s="24">
        <f t="shared" si="169"/>
        <v>8</v>
      </c>
      <c r="AB440" s="123">
        <f t="shared" si="160"/>
        <v>0.152</v>
      </c>
      <c r="AC440" s="22">
        <f t="shared" si="161"/>
        <v>278.2353333333333</v>
      </c>
    </row>
    <row r="441" spans="2:29" x14ac:dyDescent="0.15">
      <c r="B441" s="24">
        <v>439</v>
      </c>
      <c r="C441" s="24" t="str">
        <f t="shared" si="156"/>
        <v>武器439</v>
      </c>
      <c r="D441" s="24" t="str">
        <f t="shared" si="167"/>
        <v>b</v>
      </c>
      <c r="E441" s="99" t="s">
        <v>123</v>
      </c>
      <c r="F441" s="100" t="s">
        <v>16</v>
      </c>
      <c r="G441" s="23" t="s">
        <v>1795</v>
      </c>
      <c r="H441" s="24">
        <f t="shared" si="163"/>
        <v>7</v>
      </c>
      <c r="I441" s="24">
        <f t="shared" si="147"/>
        <v>123</v>
      </c>
      <c r="J441" s="24">
        <f t="shared" si="148"/>
        <v>21</v>
      </c>
      <c r="K441" s="24">
        <f t="shared" si="149"/>
        <v>21</v>
      </c>
      <c r="L441" s="24">
        <f t="shared" si="150"/>
        <v>12</v>
      </c>
      <c r="M441" s="24">
        <f t="shared" si="151"/>
        <v>14</v>
      </c>
      <c r="N441" s="24">
        <f t="shared" si="152"/>
        <v>50</v>
      </c>
      <c r="O441" s="24">
        <f t="shared" si="153"/>
        <v>14</v>
      </c>
      <c r="P441" s="24">
        <f t="shared" si="154"/>
        <v>9</v>
      </c>
      <c r="Q441" s="122">
        <f t="shared" si="157"/>
        <v>4.4999999999999998E-2</v>
      </c>
      <c r="R441" s="122">
        <f t="shared" si="158"/>
        <v>3.5000000000000003E-2</v>
      </c>
      <c r="S441" s="122">
        <f t="shared" si="159"/>
        <v>1.4999999999999999E-2</v>
      </c>
      <c r="T441" s="23" t="str">
        <f t="shared" si="165"/>
        <v>光</v>
      </c>
      <c r="U441" s="24">
        <f t="shared" si="155"/>
        <v>10</v>
      </c>
      <c r="V441" s="24">
        <f t="shared" si="169"/>
        <v>7</v>
      </c>
      <c r="W441" s="24">
        <f t="shared" si="169"/>
        <v>10</v>
      </c>
      <c r="X441" s="24">
        <f t="shared" si="169"/>
        <v>8</v>
      </c>
      <c r="Y441" s="24">
        <f t="shared" si="169"/>
        <v>6</v>
      </c>
      <c r="Z441" s="24">
        <f t="shared" si="169"/>
        <v>10</v>
      </c>
      <c r="AA441" s="24">
        <f t="shared" si="169"/>
        <v>10</v>
      </c>
      <c r="AB441" s="123">
        <f t="shared" si="160"/>
        <v>0.17600000000000002</v>
      </c>
      <c r="AC441" s="22">
        <f t="shared" si="161"/>
        <v>325.27100000000002</v>
      </c>
    </row>
    <row r="442" spans="2:29" x14ac:dyDescent="0.15">
      <c r="B442" s="24">
        <v>440</v>
      </c>
      <c r="C442" s="24" t="str">
        <f t="shared" si="156"/>
        <v>武器440</v>
      </c>
      <c r="D442" s="24" t="str">
        <f t="shared" si="167"/>
        <v>b</v>
      </c>
      <c r="E442" s="99" t="s">
        <v>123</v>
      </c>
      <c r="F442" s="100" t="s">
        <v>16</v>
      </c>
      <c r="G442" s="23" t="s">
        <v>1795</v>
      </c>
      <c r="H442" s="24">
        <f t="shared" si="163"/>
        <v>8</v>
      </c>
      <c r="I442" s="24">
        <f t="shared" si="147"/>
        <v>141</v>
      </c>
      <c r="J442" s="24">
        <f t="shared" si="148"/>
        <v>24</v>
      </c>
      <c r="K442" s="24">
        <f t="shared" si="149"/>
        <v>24</v>
      </c>
      <c r="L442" s="24">
        <f t="shared" si="150"/>
        <v>14</v>
      </c>
      <c r="M442" s="24">
        <f t="shared" si="151"/>
        <v>16</v>
      </c>
      <c r="N442" s="24">
        <f t="shared" si="152"/>
        <v>58</v>
      </c>
      <c r="O442" s="24">
        <f t="shared" si="153"/>
        <v>16</v>
      </c>
      <c r="P442" s="24">
        <f t="shared" si="154"/>
        <v>10</v>
      </c>
      <c r="Q442" s="122">
        <f t="shared" si="157"/>
        <v>0.05</v>
      </c>
      <c r="R442" s="122">
        <f t="shared" si="158"/>
        <v>0.04</v>
      </c>
      <c r="S442" s="122">
        <f t="shared" si="159"/>
        <v>1.6666666666666666E-2</v>
      </c>
      <c r="T442" s="23" t="str">
        <f t="shared" si="165"/>
        <v>光</v>
      </c>
      <c r="U442" s="24">
        <f t="shared" si="155"/>
        <v>11</v>
      </c>
      <c r="V442" s="24">
        <f t="shared" si="169"/>
        <v>8</v>
      </c>
      <c r="W442" s="24">
        <f t="shared" si="169"/>
        <v>11</v>
      </c>
      <c r="X442" s="24">
        <f t="shared" si="169"/>
        <v>10</v>
      </c>
      <c r="Y442" s="24">
        <f t="shared" si="169"/>
        <v>7</v>
      </c>
      <c r="Z442" s="24">
        <f t="shared" si="169"/>
        <v>11</v>
      </c>
      <c r="AA442" s="24">
        <f t="shared" si="169"/>
        <v>11</v>
      </c>
      <c r="AB442" s="123">
        <f t="shared" si="160"/>
        <v>0.20199999999999999</v>
      </c>
      <c r="AC442" s="22">
        <f t="shared" si="161"/>
        <v>372.30866666666668</v>
      </c>
    </row>
    <row r="443" spans="2:29" x14ac:dyDescent="0.15">
      <c r="B443" s="24">
        <v>441</v>
      </c>
      <c r="C443" s="24" t="str">
        <f t="shared" si="156"/>
        <v>武器441</v>
      </c>
      <c r="D443" s="24" t="str">
        <f t="shared" si="167"/>
        <v>c</v>
      </c>
      <c r="E443" s="99" t="s">
        <v>123</v>
      </c>
      <c r="F443" s="100" t="s">
        <v>16</v>
      </c>
      <c r="G443" s="23" t="s">
        <v>1795</v>
      </c>
      <c r="H443" s="24">
        <f t="shared" si="163"/>
        <v>1</v>
      </c>
      <c r="I443" s="24">
        <f t="shared" si="147"/>
        <v>20</v>
      </c>
      <c r="J443" s="24">
        <f t="shared" si="148"/>
        <v>0</v>
      </c>
      <c r="K443" s="24">
        <f t="shared" si="149"/>
        <v>0</v>
      </c>
      <c r="L443" s="24">
        <f t="shared" si="150"/>
        <v>0</v>
      </c>
      <c r="M443" s="24">
        <f t="shared" si="151"/>
        <v>0</v>
      </c>
      <c r="N443" s="24">
        <f t="shared" si="152"/>
        <v>0</v>
      </c>
      <c r="O443" s="24">
        <f t="shared" si="153"/>
        <v>0</v>
      </c>
      <c r="P443" s="24">
        <f t="shared" si="154"/>
        <v>0</v>
      </c>
      <c r="Q443" s="122">
        <f t="shared" si="157"/>
        <v>0</v>
      </c>
      <c r="R443" s="122">
        <f t="shared" si="158"/>
        <v>0</v>
      </c>
      <c r="S443" s="122">
        <f t="shared" si="159"/>
        <v>0</v>
      </c>
      <c r="T443" s="23" t="str">
        <f t="shared" si="165"/>
        <v>光</v>
      </c>
      <c r="U443" s="24">
        <f t="shared" si="155"/>
        <v>0</v>
      </c>
      <c r="V443" s="24">
        <f t="shared" ref="V443:AA452" si="170">ROUND(VLOOKUP($F443,professionGrow,MATCH(V$2,professionGrowPName,0),FALSE)*(1+VLOOKUP($G443,professionGrowP,MATCH(V$2,professionGrowPName,0),FALSE))*$H443*10*VLOOKUP($D443,eq_qulity,5,FALSE),0)</f>
        <v>0</v>
      </c>
      <c r="W443" s="24">
        <f t="shared" si="170"/>
        <v>0</v>
      </c>
      <c r="X443" s="24">
        <f t="shared" si="170"/>
        <v>0</v>
      </c>
      <c r="Y443" s="24">
        <f t="shared" si="170"/>
        <v>0</v>
      </c>
      <c r="Z443" s="24">
        <f t="shared" si="170"/>
        <v>0</v>
      </c>
      <c r="AA443" s="24">
        <f t="shared" si="170"/>
        <v>0</v>
      </c>
      <c r="AB443" s="123">
        <f t="shared" si="160"/>
        <v>0</v>
      </c>
      <c r="AC443" s="22">
        <f t="shared" si="161"/>
        <v>20</v>
      </c>
    </row>
    <row r="444" spans="2:29" x14ac:dyDescent="0.15">
      <c r="B444" s="24">
        <v>442</v>
      </c>
      <c r="C444" s="24" t="str">
        <f t="shared" si="156"/>
        <v>武器442</v>
      </c>
      <c r="D444" s="24" t="str">
        <f t="shared" si="167"/>
        <v>c</v>
      </c>
      <c r="E444" s="99" t="s">
        <v>123</v>
      </c>
      <c r="F444" s="100" t="s">
        <v>16</v>
      </c>
      <c r="G444" s="23" t="s">
        <v>1795</v>
      </c>
      <c r="H444" s="24">
        <f t="shared" si="163"/>
        <v>2</v>
      </c>
      <c r="I444" s="24">
        <f t="shared" si="147"/>
        <v>40</v>
      </c>
      <c r="J444" s="24">
        <f t="shared" si="148"/>
        <v>0</v>
      </c>
      <c r="K444" s="24">
        <f t="shared" si="149"/>
        <v>0</v>
      </c>
      <c r="L444" s="24">
        <f t="shared" si="150"/>
        <v>0</v>
      </c>
      <c r="M444" s="24">
        <f t="shared" si="151"/>
        <v>0</v>
      </c>
      <c r="N444" s="24">
        <f t="shared" si="152"/>
        <v>0</v>
      </c>
      <c r="O444" s="24">
        <f t="shared" si="153"/>
        <v>0</v>
      </c>
      <c r="P444" s="24">
        <f t="shared" si="154"/>
        <v>0</v>
      </c>
      <c r="Q444" s="122">
        <f t="shared" si="157"/>
        <v>0</v>
      </c>
      <c r="R444" s="122">
        <f t="shared" si="158"/>
        <v>0</v>
      </c>
      <c r="S444" s="122">
        <f t="shared" si="159"/>
        <v>0</v>
      </c>
      <c r="T444" s="23" t="str">
        <f t="shared" si="165"/>
        <v>光</v>
      </c>
      <c r="U444" s="24">
        <f t="shared" si="155"/>
        <v>0</v>
      </c>
      <c r="V444" s="24">
        <f t="shared" si="170"/>
        <v>0</v>
      </c>
      <c r="W444" s="24">
        <f t="shared" si="170"/>
        <v>0</v>
      </c>
      <c r="X444" s="24">
        <f t="shared" si="170"/>
        <v>0</v>
      </c>
      <c r="Y444" s="24">
        <f t="shared" si="170"/>
        <v>0</v>
      </c>
      <c r="Z444" s="24">
        <f t="shared" si="170"/>
        <v>0</v>
      </c>
      <c r="AA444" s="24">
        <f t="shared" si="170"/>
        <v>0</v>
      </c>
      <c r="AB444" s="123">
        <f t="shared" si="160"/>
        <v>0</v>
      </c>
      <c r="AC444" s="22">
        <f t="shared" si="161"/>
        <v>40</v>
      </c>
    </row>
    <row r="445" spans="2:29" x14ac:dyDescent="0.15">
      <c r="B445" s="24">
        <v>443</v>
      </c>
      <c r="C445" s="24" t="str">
        <f t="shared" si="156"/>
        <v>武器443</v>
      </c>
      <c r="D445" s="24" t="str">
        <f t="shared" si="167"/>
        <v>c</v>
      </c>
      <c r="E445" s="99" t="s">
        <v>123</v>
      </c>
      <c r="F445" s="100" t="s">
        <v>16</v>
      </c>
      <c r="G445" s="23" t="s">
        <v>1795</v>
      </c>
      <c r="H445" s="24">
        <f t="shared" si="163"/>
        <v>3</v>
      </c>
      <c r="I445" s="24">
        <f t="shared" si="147"/>
        <v>60</v>
      </c>
      <c r="J445" s="24">
        <f t="shared" si="148"/>
        <v>0</v>
      </c>
      <c r="K445" s="24">
        <f t="shared" si="149"/>
        <v>0</v>
      </c>
      <c r="L445" s="24">
        <f t="shared" si="150"/>
        <v>0</v>
      </c>
      <c r="M445" s="24">
        <f t="shared" si="151"/>
        <v>0</v>
      </c>
      <c r="N445" s="24">
        <f t="shared" si="152"/>
        <v>0</v>
      </c>
      <c r="O445" s="24">
        <f t="shared" si="153"/>
        <v>0</v>
      </c>
      <c r="P445" s="24">
        <f t="shared" si="154"/>
        <v>0</v>
      </c>
      <c r="Q445" s="122">
        <f t="shared" si="157"/>
        <v>0</v>
      </c>
      <c r="R445" s="122">
        <f t="shared" si="158"/>
        <v>0</v>
      </c>
      <c r="S445" s="122">
        <f t="shared" si="159"/>
        <v>0</v>
      </c>
      <c r="T445" s="23" t="str">
        <f t="shared" si="165"/>
        <v>光</v>
      </c>
      <c r="U445" s="24">
        <f t="shared" si="155"/>
        <v>0</v>
      </c>
      <c r="V445" s="24">
        <f t="shared" si="170"/>
        <v>0</v>
      </c>
      <c r="W445" s="24">
        <f t="shared" si="170"/>
        <v>0</v>
      </c>
      <c r="X445" s="24">
        <f t="shared" si="170"/>
        <v>0</v>
      </c>
      <c r="Y445" s="24">
        <f t="shared" si="170"/>
        <v>0</v>
      </c>
      <c r="Z445" s="24">
        <f t="shared" si="170"/>
        <v>0</v>
      </c>
      <c r="AA445" s="24">
        <f t="shared" si="170"/>
        <v>0</v>
      </c>
      <c r="AB445" s="123">
        <f t="shared" si="160"/>
        <v>0</v>
      </c>
      <c r="AC445" s="22">
        <f t="shared" si="161"/>
        <v>60</v>
      </c>
    </row>
    <row r="446" spans="2:29" x14ac:dyDescent="0.15">
      <c r="B446" s="24">
        <v>444</v>
      </c>
      <c r="C446" s="24" t="str">
        <f t="shared" si="156"/>
        <v>武器444</v>
      </c>
      <c r="D446" s="24" t="str">
        <f t="shared" si="167"/>
        <v>c</v>
      </c>
      <c r="E446" s="99" t="s">
        <v>123</v>
      </c>
      <c r="F446" s="100" t="s">
        <v>16</v>
      </c>
      <c r="G446" s="23" t="s">
        <v>1795</v>
      </c>
      <c r="H446" s="24">
        <f t="shared" si="163"/>
        <v>4</v>
      </c>
      <c r="I446" s="24">
        <f t="shared" si="147"/>
        <v>80</v>
      </c>
      <c r="J446" s="24">
        <f t="shared" si="148"/>
        <v>0</v>
      </c>
      <c r="K446" s="24">
        <f t="shared" si="149"/>
        <v>0</v>
      </c>
      <c r="L446" s="24">
        <f t="shared" si="150"/>
        <v>0</v>
      </c>
      <c r="M446" s="24">
        <f t="shared" si="151"/>
        <v>0</v>
      </c>
      <c r="N446" s="24">
        <f t="shared" si="152"/>
        <v>0</v>
      </c>
      <c r="O446" s="24">
        <f t="shared" si="153"/>
        <v>0</v>
      </c>
      <c r="P446" s="24">
        <f t="shared" si="154"/>
        <v>0</v>
      </c>
      <c r="Q446" s="122">
        <f t="shared" si="157"/>
        <v>0</v>
      </c>
      <c r="R446" s="122">
        <f t="shared" si="158"/>
        <v>0</v>
      </c>
      <c r="S446" s="122">
        <f t="shared" si="159"/>
        <v>0</v>
      </c>
      <c r="T446" s="23" t="str">
        <f t="shared" si="165"/>
        <v>光</v>
      </c>
      <c r="U446" s="24">
        <f t="shared" si="155"/>
        <v>0</v>
      </c>
      <c r="V446" s="24">
        <f t="shared" si="170"/>
        <v>0</v>
      </c>
      <c r="W446" s="24">
        <f t="shared" si="170"/>
        <v>0</v>
      </c>
      <c r="X446" s="24">
        <f t="shared" si="170"/>
        <v>0</v>
      </c>
      <c r="Y446" s="24">
        <f t="shared" si="170"/>
        <v>0</v>
      </c>
      <c r="Z446" s="24">
        <f t="shared" si="170"/>
        <v>0</v>
      </c>
      <c r="AA446" s="24">
        <f t="shared" si="170"/>
        <v>0</v>
      </c>
      <c r="AB446" s="123">
        <f t="shared" si="160"/>
        <v>0</v>
      </c>
      <c r="AC446" s="22">
        <f t="shared" si="161"/>
        <v>80</v>
      </c>
    </row>
    <row r="447" spans="2:29" x14ac:dyDescent="0.15">
      <c r="B447" s="24">
        <v>445</v>
      </c>
      <c r="C447" s="24" t="str">
        <f t="shared" si="156"/>
        <v>武器445</v>
      </c>
      <c r="D447" s="24" t="str">
        <f t="shared" si="167"/>
        <v>c</v>
      </c>
      <c r="E447" s="99" t="s">
        <v>123</v>
      </c>
      <c r="F447" s="100" t="s">
        <v>16</v>
      </c>
      <c r="G447" s="23" t="s">
        <v>1795</v>
      </c>
      <c r="H447" s="24">
        <f t="shared" si="163"/>
        <v>5</v>
      </c>
      <c r="I447" s="24">
        <f t="shared" si="147"/>
        <v>101</v>
      </c>
      <c r="J447" s="24">
        <f t="shared" si="148"/>
        <v>0</v>
      </c>
      <c r="K447" s="24">
        <f t="shared" si="149"/>
        <v>0</v>
      </c>
      <c r="L447" s="24">
        <f t="shared" si="150"/>
        <v>0</v>
      </c>
      <c r="M447" s="24">
        <f t="shared" si="151"/>
        <v>0</v>
      </c>
      <c r="N447" s="24">
        <f t="shared" si="152"/>
        <v>0</v>
      </c>
      <c r="O447" s="24">
        <f t="shared" si="153"/>
        <v>0</v>
      </c>
      <c r="P447" s="24">
        <f t="shared" si="154"/>
        <v>0</v>
      </c>
      <c r="Q447" s="122">
        <f t="shared" si="157"/>
        <v>0</v>
      </c>
      <c r="R447" s="122">
        <f t="shared" si="158"/>
        <v>0</v>
      </c>
      <c r="S447" s="122">
        <f t="shared" si="159"/>
        <v>0</v>
      </c>
      <c r="T447" s="23" t="str">
        <f t="shared" si="165"/>
        <v>光</v>
      </c>
      <c r="U447" s="24">
        <f t="shared" si="155"/>
        <v>0</v>
      </c>
      <c r="V447" s="24">
        <f t="shared" si="170"/>
        <v>0</v>
      </c>
      <c r="W447" s="24">
        <f t="shared" si="170"/>
        <v>0</v>
      </c>
      <c r="X447" s="24">
        <f t="shared" si="170"/>
        <v>0</v>
      </c>
      <c r="Y447" s="24">
        <f t="shared" si="170"/>
        <v>0</v>
      </c>
      <c r="Z447" s="24">
        <f t="shared" si="170"/>
        <v>0</v>
      </c>
      <c r="AA447" s="24">
        <f t="shared" si="170"/>
        <v>0</v>
      </c>
      <c r="AB447" s="123">
        <f t="shared" si="160"/>
        <v>0</v>
      </c>
      <c r="AC447" s="22">
        <f t="shared" si="161"/>
        <v>101</v>
      </c>
    </row>
    <row r="448" spans="2:29" x14ac:dyDescent="0.15">
      <c r="B448" s="24">
        <v>446</v>
      </c>
      <c r="C448" s="24" t="str">
        <f t="shared" si="156"/>
        <v>武器446</v>
      </c>
      <c r="D448" s="24" t="str">
        <f t="shared" si="167"/>
        <v>c</v>
      </c>
      <c r="E448" s="99" t="s">
        <v>123</v>
      </c>
      <c r="F448" s="100" t="s">
        <v>16</v>
      </c>
      <c r="G448" s="23" t="s">
        <v>1795</v>
      </c>
      <c r="H448" s="24">
        <f t="shared" si="163"/>
        <v>6</v>
      </c>
      <c r="I448" s="24">
        <f t="shared" si="147"/>
        <v>121</v>
      </c>
      <c r="J448" s="24">
        <f t="shared" si="148"/>
        <v>0</v>
      </c>
      <c r="K448" s="24">
        <f t="shared" si="149"/>
        <v>0</v>
      </c>
      <c r="L448" s="24">
        <f t="shared" si="150"/>
        <v>0</v>
      </c>
      <c r="M448" s="24">
        <f t="shared" si="151"/>
        <v>0</v>
      </c>
      <c r="N448" s="24">
        <f t="shared" si="152"/>
        <v>0</v>
      </c>
      <c r="O448" s="24">
        <f t="shared" si="153"/>
        <v>0</v>
      </c>
      <c r="P448" s="24">
        <f t="shared" si="154"/>
        <v>0</v>
      </c>
      <c r="Q448" s="122">
        <f t="shared" si="157"/>
        <v>0</v>
      </c>
      <c r="R448" s="122">
        <f t="shared" si="158"/>
        <v>0</v>
      </c>
      <c r="S448" s="122">
        <f t="shared" si="159"/>
        <v>0</v>
      </c>
      <c r="T448" s="23" t="str">
        <f t="shared" si="165"/>
        <v>光</v>
      </c>
      <c r="U448" s="24">
        <f t="shared" si="155"/>
        <v>0</v>
      </c>
      <c r="V448" s="24">
        <f t="shared" si="170"/>
        <v>0</v>
      </c>
      <c r="W448" s="24">
        <f t="shared" si="170"/>
        <v>0</v>
      </c>
      <c r="X448" s="24">
        <f t="shared" si="170"/>
        <v>0</v>
      </c>
      <c r="Y448" s="24">
        <f t="shared" si="170"/>
        <v>0</v>
      </c>
      <c r="Z448" s="24">
        <f t="shared" si="170"/>
        <v>0</v>
      </c>
      <c r="AA448" s="24">
        <f t="shared" si="170"/>
        <v>0</v>
      </c>
      <c r="AB448" s="123">
        <f t="shared" si="160"/>
        <v>0</v>
      </c>
      <c r="AC448" s="22">
        <f t="shared" si="161"/>
        <v>121</v>
      </c>
    </row>
    <row r="449" spans="2:29" x14ac:dyDescent="0.15">
      <c r="B449" s="24">
        <v>447</v>
      </c>
      <c r="C449" s="24" t="str">
        <f t="shared" si="156"/>
        <v>武器447</v>
      </c>
      <c r="D449" s="24" t="str">
        <f t="shared" si="167"/>
        <v>c</v>
      </c>
      <c r="E449" s="99" t="s">
        <v>123</v>
      </c>
      <c r="F449" s="100" t="s">
        <v>16</v>
      </c>
      <c r="G449" s="23" t="s">
        <v>1795</v>
      </c>
      <c r="H449" s="24">
        <f t="shared" si="163"/>
        <v>7</v>
      </c>
      <c r="I449" s="24">
        <f t="shared" si="147"/>
        <v>141</v>
      </c>
      <c r="J449" s="24">
        <f t="shared" si="148"/>
        <v>0</v>
      </c>
      <c r="K449" s="24">
        <f t="shared" si="149"/>
        <v>0</v>
      </c>
      <c r="L449" s="24">
        <f t="shared" si="150"/>
        <v>0</v>
      </c>
      <c r="M449" s="24">
        <f t="shared" si="151"/>
        <v>0</v>
      </c>
      <c r="N449" s="24">
        <f t="shared" si="152"/>
        <v>0</v>
      </c>
      <c r="O449" s="24">
        <f t="shared" si="153"/>
        <v>0</v>
      </c>
      <c r="P449" s="24">
        <f t="shared" si="154"/>
        <v>0</v>
      </c>
      <c r="Q449" s="122">
        <f t="shared" si="157"/>
        <v>0</v>
      </c>
      <c r="R449" s="122">
        <f t="shared" si="158"/>
        <v>0</v>
      </c>
      <c r="S449" s="122">
        <f t="shared" si="159"/>
        <v>0</v>
      </c>
      <c r="T449" s="23" t="str">
        <f t="shared" si="165"/>
        <v>光</v>
      </c>
      <c r="U449" s="24">
        <f t="shared" si="155"/>
        <v>0</v>
      </c>
      <c r="V449" s="24">
        <f t="shared" si="170"/>
        <v>0</v>
      </c>
      <c r="W449" s="24">
        <f t="shared" si="170"/>
        <v>0</v>
      </c>
      <c r="X449" s="24">
        <f t="shared" si="170"/>
        <v>0</v>
      </c>
      <c r="Y449" s="24">
        <f t="shared" si="170"/>
        <v>0</v>
      </c>
      <c r="Z449" s="24">
        <f t="shared" si="170"/>
        <v>0</v>
      </c>
      <c r="AA449" s="24">
        <f t="shared" si="170"/>
        <v>0</v>
      </c>
      <c r="AB449" s="123">
        <f t="shared" si="160"/>
        <v>0</v>
      </c>
      <c r="AC449" s="22">
        <f t="shared" si="161"/>
        <v>141</v>
      </c>
    </row>
    <row r="450" spans="2:29" x14ac:dyDescent="0.15">
      <c r="B450" s="24">
        <v>448</v>
      </c>
      <c r="C450" s="24" t="str">
        <f t="shared" si="156"/>
        <v>武器448</v>
      </c>
      <c r="D450" s="24" t="str">
        <f t="shared" si="167"/>
        <v>c</v>
      </c>
      <c r="E450" s="99" t="s">
        <v>123</v>
      </c>
      <c r="F450" s="100" t="s">
        <v>16</v>
      </c>
      <c r="G450" s="23" t="s">
        <v>1795</v>
      </c>
      <c r="H450" s="24">
        <f t="shared" si="163"/>
        <v>8</v>
      </c>
      <c r="I450" s="24">
        <f t="shared" si="147"/>
        <v>161</v>
      </c>
      <c r="J450" s="24">
        <f t="shared" si="148"/>
        <v>0</v>
      </c>
      <c r="K450" s="24">
        <f t="shared" si="149"/>
        <v>0</v>
      </c>
      <c r="L450" s="24">
        <f t="shared" si="150"/>
        <v>0</v>
      </c>
      <c r="M450" s="24">
        <f t="shared" si="151"/>
        <v>0</v>
      </c>
      <c r="N450" s="24">
        <f t="shared" si="152"/>
        <v>0</v>
      </c>
      <c r="O450" s="24">
        <f t="shared" si="153"/>
        <v>0</v>
      </c>
      <c r="P450" s="24">
        <f t="shared" si="154"/>
        <v>0</v>
      </c>
      <c r="Q450" s="122">
        <f t="shared" si="157"/>
        <v>0</v>
      </c>
      <c r="R450" s="122">
        <f t="shared" si="158"/>
        <v>0</v>
      </c>
      <c r="S450" s="122">
        <f t="shared" si="159"/>
        <v>0</v>
      </c>
      <c r="T450" s="23" t="str">
        <f t="shared" si="165"/>
        <v>光</v>
      </c>
      <c r="U450" s="24">
        <f t="shared" si="155"/>
        <v>0</v>
      </c>
      <c r="V450" s="24">
        <f t="shared" si="170"/>
        <v>0</v>
      </c>
      <c r="W450" s="24">
        <f t="shared" si="170"/>
        <v>0</v>
      </c>
      <c r="X450" s="24">
        <f t="shared" si="170"/>
        <v>0</v>
      </c>
      <c r="Y450" s="24">
        <f t="shared" si="170"/>
        <v>0</v>
      </c>
      <c r="Z450" s="24">
        <f t="shared" si="170"/>
        <v>0</v>
      </c>
      <c r="AA450" s="24">
        <f t="shared" si="170"/>
        <v>0</v>
      </c>
      <c r="AB450" s="123">
        <f t="shared" si="160"/>
        <v>0</v>
      </c>
      <c r="AC450" s="22">
        <f t="shared" si="161"/>
        <v>161</v>
      </c>
    </row>
    <row r="451" spans="2:29" x14ac:dyDescent="0.15">
      <c r="B451" s="24">
        <v>449</v>
      </c>
      <c r="C451" s="24" t="str">
        <f t="shared" si="156"/>
        <v>武器449</v>
      </c>
      <c r="D451" s="24" t="str">
        <f t="shared" si="167"/>
        <v>s</v>
      </c>
      <c r="E451" s="99" t="s">
        <v>123</v>
      </c>
      <c r="F451" s="100" t="s">
        <v>16</v>
      </c>
      <c r="G451" s="23" t="s">
        <v>1796</v>
      </c>
      <c r="H451" s="24">
        <f t="shared" si="163"/>
        <v>1</v>
      </c>
      <c r="I451" s="24">
        <f t="shared" ref="I451:I514" si="171">ROUND(VLOOKUP(F451,professionGrow,4,FALSE)*(1+VLOOKUP(G451,professionGrowP,4,FALSE))*H451*10*VLOOKUP(D451,eq_qulity,4,FALSE)*(1+VLOOKUP($G451,equ_change,4,FALSE)),0)</f>
        <v>25</v>
      </c>
      <c r="J451" s="24">
        <f t="shared" ref="J451:J514" si="172">ROUND(VLOOKUP($F451,professionGrow,血量,FALSE)*(1+VLOOKUP($G451,professionGrowP,血量,FALSE))*$H451*10*VLOOKUP($D451,eq_qulity,5,FALSE)*(1+VLOOKUP($G451,equ_change,血量,FALSE)),0)</f>
        <v>11</v>
      </c>
      <c r="K451" s="24">
        <f t="shared" ref="K451:K514" si="173">ROUND(VLOOKUP($F451,professionGrow,魔法值,FALSE)*(1+VLOOKUP($G451,professionGrowP,魔法值,FALSE))*$H451*10*VLOOKUP($D451,eq_qulity,5,FALSE)*(1+VLOOKUP($G451,equ_change,魔法值,FALSE)),0)</f>
        <v>8</v>
      </c>
      <c r="L451" s="24">
        <f t="shared" ref="L451:L514" si="174">ROUND(VLOOKUP($F451,professionGrow,力量,FALSE)*(1+VLOOKUP($G451,professionGrowP,力量,FALSE))*$H451*10*VLOOKUP($D451,eq_qulity,5,FALSE)*(1+VLOOKUP(G451,equ_change,力量,FALSE)),0)</f>
        <v>8</v>
      </c>
      <c r="M451" s="24">
        <f t="shared" ref="M451:M514" si="175">ROUND(VLOOKUP($F451,professionGrow,防御力,FALSE)*(1+VLOOKUP($G451,professionGrowP,防御力,FALSE))*$H451*10*VLOOKUP($D451,eq_qulity,5,FALSE)*(1+VLOOKUP($G451,equ_change,防御力,FALSE)),0)</f>
        <v>8</v>
      </c>
      <c r="N451" s="24">
        <f t="shared" ref="N451:N514" si="176">ROUND(VLOOKUP($F451,professionGrow,魔攻,FALSE)*(1+VLOOKUP($G451,professionGrowP,魔攻,FALSE))*$H451*10*VLOOKUP($D451,eq_qulity,5,FALSE)*(1+VLOOKUP(G451,equ_change,魔攻,FALSE)),0)</f>
        <v>9</v>
      </c>
      <c r="O451" s="24">
        <f t="shared" ref="O451:O514" si="177">ROUND(VLOOKUP($F451,professionGrow,敏捷,FALSE)*(1+VLOOKUP($G451,professionGrowP,敏捷,FALSE))*$H451*10*VLOOKUP($D451,eq_qulity,5,FALSE)*(1+VLOOKUP(G451,equ_change,敏捷,FALSE)),0)</f>
        <v>8</v>
      </c>
      <c r="P451" s="24">
        <f t="shared" ref="P451:P514" si="178">ROUND(VLOOKUP($F451,professionGrow,幸运,FALSE)*(1+VLOOKUP($G451,professionGrowP,幸运,FALSE))*$H451*10*VLOOKUP($D451,eq_qulity,5,FALSE)*(1+VLOOKUP(G451,equ_change,幸运,FALSE)),0)</f>
        <v>4</v>
      </c>
      <c r="Q451" s="122">
        <f t="shared" si="157"/>
        <v>0.02</v>
      </c>
      <c r="R451" s="122">
        <f t="shared" si="158"/>
        <v>0.02</v>
      </c>
      <c r="S451" s="122">
        <f t="shared" si="159"/>
        <v>6.6666666666666662E-3</v>
      </c>
      <c r="T451" s="23" t="str">
        <f t="shared" si="165"/>
        <v>暗</v>
      </c>
      <c r="U451" s="24">
        <f t="shared" ref="U451:U514" si="179">ROUND(VLOOKUP($F451,professionGrow,MATCH(T451,professionGrowPName,0),FALSE)*(1+VLOOKUP($G451,professionGrowP,MATCH(T451,professionGrowPName,0),FALSE))*$H451*10*VLOOKUP($D451,eq_qulity,5,FALSE),0)</f>
        <v>4</v>
      </c>
      <c r="V451" s="24">
        <f t="shared" si="170"/>
        <v>4</v>
      </c>
      <c r="W451" s="24">
        <f t="shared" si="170"/>
        <v>5</v>
      </c>
      <c r="X451" s="24">
        <f t="shared" si="170"/>
        <v>4</v>
      </c>
      <c r="Y451" s="24">
        <f t="shared" si="170"/>
        <v>3</v>
      </c>
      <c r="Z451" s="24">
        <f t="shared" si="170"/>
        <v>4</v>
      </c>
      <c r="AA451" s="24">
        <f t="shared" si="170"/>
        <v>3</v>
      </c>
      <c r="AB451" s="123">
        <f t="shared" si="160"/>
        <v>0.08</v>
      </c>
      <c r="AC451" s="22">
        <f t="shared" si="161"/>
        <v>108.12666666666665</v>
      </c>
    </row>
    <row r="452" spans="2:29" x14ac:dyDescent="0.15">
      <c r="B452" s="24">
        <v>450</v>
      </c>
      <c r="C452" s="24" t="str">
        <f t="shared" ref="C452:C515" si="180">"武器"&amp;B452</f>
        <v>武器450</v>
      </c>
      <c r="D452" s="24" t="str">
        <f t="shared" si="167"/>
        <v>s</v>
      </c>
      <c r="E452" s="99" t="s">
        <v>123</v>
      </c>
      <c r="F452" s="100" t="s">
        <v>16</v>
      </c>
      <c r="G452" s="23" t="s">
        <v>1796</v>
      </c>
      <c r="H452" s="24">
        <f t="shared" si="163"/>
        <v>2</v>
      </c>
      <c r="I452" s="24">
        <f t="shared" si="171"/>
        <v>50</v>
      </c>
      <c r="J452" s="24">
        <f t="shared" si="172"/>
        <v>22</v>
      </c>
      <c r="K452" s="24">
        <f t="shared" si="173"/>
        <v>15</v>
      </c>
      <c r="L452" s="24">
        <f t="shared" si="174"/>
        <v>15</v>
      </c>
      <c r="M452" s="24">
        <f t="shared" si="175"/>
        <v>15</v>
      </c>
      <c r="N452" s="24">
        <f t="shared" si="176"/>
        <v>18</v>
      </c>
      <c r="O452" s="24">
        <f t="shared" si="177"/>
        <v>16</v>
      </c>
      <c r="P452" s="24">
        <f t="shared" si="178"/>
        <v>8</v>
      </c>
      <c r="Q452" s="122">
        <f t="shared" ref="Q452:Q515" si="181">(P452/2)%</f>
        <v>0.04</v>
      </c>
      <c r="R452" s="122">
        <f t="shared" ref="R452:R515" si="182">(O452/4)%</f>
        <v>0.04</v>
      </c>
      <c r="S452" s="122">
        <f t="shared" ref="S452:S515" si="183">(P452/6)%</f>
        <v>1.3333333333333332E-2</v>
      </c>
      <c r="T452" s="23" t="str">
        <f t="shared" si="165"/>
        <v>暗</v>
      </c>
      <c r="U452" s="24">
        <f t="shared" si="179"/>
        <v>9</v>
      </c>
      <c r="V452" s="24">
        <f t="shared" si="170"/>
        <v>9</v>
      </c>
      <c r="W452" s="24">
        <f t="shared" si="170"/>
        <v>10</v>
      </c>
      <c r="X452" s="24">
        <f t="shared" si="170"/>
        <v>9</v>
      </c>
      <c r="Y452" s="24">
        <f t="shared" si="170"/>
        <v>5</v>
      </c>
      <c r="Z452" s="24">
        <f t="shared" si="170"/>
        <v>9</v>
      </c>
      <c r="AA452" s="24">
        <f t="shared" si="170"/>
        <v>7</v>
      </c>
      <c r="AB452" s="123">
        <f t="shared" ref="AB452:AB515" si="184">IF(U452=0,0,IF((SUM(I452:P452)/15)&lt;8,8%,(SUM(I452:P452)/15)%))</f>
        <v>0.106</v>
      </c>
      <c r="AC452" s="22">
        <f t="shared" ref="AC452:AC515" si="185">SUM(I452:AB452)</f>
        <v>217.1993333333333</v>
      </c>
    </row>
    <row r="453" spans="2:29" x14ac:dyDescent="0.15">
      <c r="B453" s="24">
        <v>451</v>
      </c>
      <c r="C453" s="24" t="str">
        <f t="shared" si="180"/>
        <v>武器451</v>
      </c>
      <c r="D453" s="24" t="str">
        <f t="shared" si="167"/>
        <v>s</v>
      </c>
      <c r="E453" s="99" t="s">
        <v>123</v>
      </c>
      <c r="F453" s="100" t="s">
        <v>16</v>
      </c>
      <c r="G453" s="23" t="s">
        <v>1796</v>
      </c>
      <c r="H453" s="24">
        <f t="shared" si="163"/>
        <v>3</v>
      </c>
      <c r="I453" s="24">
        <f t="shared" si="171"/>
        <v>75</v>
      </c>
      <c r="J453" s="24">
        <f t="shared" si="172"/>
        <v>33</v>
      </c>
      <c r="K453" s="24">
        <f t="shared" si="173"/>
        <v>23</v>
      </c>
      <c r="L453" s="24">
        <f t="shared" si="174"/>
        <v>23</v>
      </c>
      <c r="M453" s="24">
        <f t="shared" si="175"/>
        <v>23</v>
      </c>
      <c r="N453" s="24">
        <f t="shared" si="176"/>
        <v>28</v>
      </c>
      <c r="O453" s="24">
        <f t="shared" si="177"/>
        <v>25</v>
      </c>
      <c r="P453" s="24">
        <f t="shared" si="178"/>
        <v>12</v>
      </c>
      <c r="Q453" s="122">
        <f t="shared" si="181"/>
        <v>0.06</v>
      </c>
      <c r="R453" s="122">
        <f t="shared" si="182"/>
        <v>6.25E-2</v>
      </c>
      <c r="S453" s="122">
        <f t="shared" si="183"/>
        <v>0.02</v>
      </c>
      <c r="T453" s="23" t="str">
        <f t="shared" si="165"/>
        <v>暗</v>
      </c>
      <c r="U453" s="24">
        <f t="shared" si="179"/>
        <v>13</v>
      </c>
      <c r="V453" s="24">
        <f t="shared" ref="V453:AA462" si="186">ROUND(VLOOKUP($F453,professionGrow,MATCH(V$2,professionGrowPName,0),FALSE)*(1+VLOOKUP($G453,professionGrowP,MATCH(V$2,professionGrowPName,0),FALSE))*$H453*10*VLOOKUP($D453,eq_qulity,5,FALSE),0)</f>
        <v>13</v>
      </c>
      <c r="W453" s="24">
        <f t="shared" si="186"/>
        <v>15</v>
      </c>
      <c r="X453" s="24">
        <f t="shared" si="186"/>
        <v>13</v>
      </c>
      <c r="Y453" s="24">
        <f t="shared" si="186"/>
        <v>8</v>
      </c>
      <c r="Z453" s="24">
        <f t="shared" si="186"/>
        <v>13</v>
      </c>
      <c r="AA453" s="24">
        <f t="shared" si="186"/>
        <v>10</v>
      </c>
      <c r="AB453" s="123">
        <f t="shared" si="184"/>
        <v>0.16133333333333333</v>
      </c>
      <c r="AC453" s="22">
        <f t="shared" si="185"/>
        <v>327.30383333333339</v>
      </c>
    </row>
    <row r="454" spans="2:29" x14ac:dyDescent="0.15">
      <c r="B454" s="24">
        <v>452</v>
      </c>
      <c r="C454" s="24" t="str">
        <f t="shared" si="180"/>
        <v>武器452</v>
      </c>
      <c r="D454" s="24" t="str">
        <f t="shared" si="167"/>
        <v>s</v>
      </c>
      <c r="E454" s="99" t="s">
        <v>123</v>
      </c>
      <c r="F454" s="100" t="s">
        <v>16</v>
      </c>
      <c r="G454" s="23" t="s">
        <v>1796</v>
      </c>
      <c r="H454" s="24">
        <f t="shared" si="163"/>
        <v>4</v>
      </c>
      <c r="I454" s="24">
        <f t="shared" si="171"/>
        <v>100</v>
      </c>
      <c r="J454" s="24">
        <f t="shared" si="172"/>
        <v>44</v>
      </c>
      <c r="K454" s="24">
        <f t="shared" si="173"/>
        <v>31</v>
      </c>
      <c r="L454" s="24">
        <f t="shared" si="174"/>
        <v>31</v>
      </c>
      <c r="M454" s="24">
        <f t="shared" si="175"/>
        <v>31</v>
      </c>
      <c r="N454" s="24">
        <f t="shared" si="176"/>
        <v>37</v>
      </c>
      <c r="O454" s="24">
        <f t="shared" si="177"/>
        <v>33</v>
      </c>
      <c r="P454" s="24">
        <f t="shared" si="178"/>
        <v>16</v>
      </c>
      <c r="Q454" s="122">
        <f t="shared" si="181"/>
        <v>0.08</v>
      </c>
      <c r="R454" s="122">
        <f t="shared" si="182"/>
        <v>8.2500000000000004E-2</v>
      </c>
      <c r="S454" s="122">
        <f t="shared" si="183"/>
        <v>2.6666666666666665E-2</v>
      </c>
      <c r="T454" s="23" t="str">
        <f t="shared" si="165"/>
        <v>暗</v>
      </c>
      <c r="U454" s="24">
        <f t="shared" si="179"/>
        <v>18</v>
      </c>
      <c r="V454" s="24">
        <f t="shared" si="186"/>
        <v>18</v>
      </c>
      <c r="W454" s="24">
        <f t="shared" si="186"/>
        <v>20</v>
      </c>
      <c r="X454" s="24">
        <f t="shared" si="186"/>
        <v>18</v>
      </c>
      <c r="Y454" s="24">
        <f t="shared" si="186"/>
        <v>11</v>
      </c>
      <c r="Z454" s="24">
        <f t="shared" si="186"/>
        <v>18</v>
      </c>
      <c r="AA454" s="24">
        <f t="shared" si="186"/>
        <v>13</v>
      </c>
      <c r="AB454" s="123">
        <f t="shared" si="184"/>
        <v>0.21533333333333335</v>
      </c>
      <c r="AC454" s="22">
        <f t="shared" si="185"/>
        <v>439.40449999999993</v>
      </c>
    </row>
    <row r="455" spans="2:29" x14ac:dyDescent="0.15">
      <c r="B455" s="24">
        <v>453</v>
      </c>
      <c r="C455" s="24" t="str">
        <f t="shared" si="180"/>
        <v>武器453</v>
      </c>
      <c r="D455" s="24" t="str">
        <f t="shared" si="167"/>
        <v>s</v>
      </c>
      <c r="E455" s="99" t="s">
        <v>123</v>
      </c>
      <c r="F455" s="100" t="s">
        <v>16</v>
      </c>
      <c r="G455" s="23" t="s">
        <v>1796</v>
      </c>
      <c r="H455" s="24">
        <f t="shared" si="163"/>
        <v>5</v>
      </c>
      <c r="I455" s="24">
        <f t="shared" si="171"/>
        <v>125</v>
      </c>
      <c r="J455" s="24">
        <f t="shared" si="172"/>
        <v>55</v>
      </c>
      <c r="K455" s="24">
        <f t="shared" si="173"/>
        <v>38</v>
      </c>
      <c r="L455" s="24">
        <f t="shared" si="174"/>
        <v>38</v>
      </c>
      <c r="M455" s="24">
        <f t="shared" si="175"/>
        <v>38</v>
      </c>
      <c r="N455" s="24">
        <f t="shared" si="176"/>
        <v>46</v>
      </c>
      <c r="O455" s="24">
        <f t="shared" si="177"/>
        <v>41</v>
      </c>
      <c r="P455" s="24">
        <f t="shared" si="178"/>
        <v>20</v>
      </c>
      <c r="Q455" s="122">
        <f t="shared" si="181"/>
        <v>0.1</v>
      </c>
      <c r="R455" s="122">
        <f t="shared" si="182"/>
        <v>0.10249999999999999</v>
      </c>
      <c r="S455" s="122">
        <f t="shared" si="183"/>
        <v>3.3333333333333333E-2</v>
      </c>
      <c r="T455" s="23" t="str">
        <f t="shared" si="165"/>
        <v>暗</v>
      </c>
      <c r="U455" s="24">
        <f t="shared" si="179"/>
        <v>22</v>
      </c>
      <c r="V455" s="24">
        <f t="shared" si="186"/>
        <v>22</v>
      </c>
      <c r="W455" s="24">
        <f t="shared" si="186"/>
        <v>25</v>
      </c>
      <c r="X455" s="24">
        <f t="shared" si="186"/>
        <v>22</v>
      </c>
      <c r="Y455" s="24">
        <f t="shared" si="186"/>
        <v>13</v>
      </c>
      <c r="Z455" s="24">
        <f t="shared" si="186"/>
        <v>22</v>
      </c>
      <c r="AA455" s="24">
        <f t="shared" si="186"/>
        <v>16</v>
      </c>
      <c r="AB455" s="123">
        <f t="shared" si="184"/>
        <v>0.26733333333333337</v>
      </c>
      <c r="AC455" s="22">
        <f t="shared" si="185"/>
        <v>543.50316666666674</v>
      </c>
    </row>
    <row r="456" spans="2:29" x14ac:dyDescent="0.15">
      <c r="B456" s="24">
        <v>454</v>
      </c>
      <c r="C456" s="24" t="str">
        <f t="shared" si="180"/>
        <v>武器454</v>
      </c>
      <c r="D456" s="24" t="str">
        <f t="shared" si="167"/>
        <v>s</v>
      </c>
      <c r="E456" s="99" t="s">
        <v>123</v>
      </c>
      <c r="F456" s="100" t="s">
        <v>16</v>
      </c>
      <c r="G456" s="23" t="s">
        <v>1796</v>
      </c>
      <c r="H456" s="24">
        <f t="shared" si="163"/>
        <v>6</v>
      </c>
      <c r="I456" s="24">
        <f t="shared" si="171"/>
        <v>150</v>
      </c>
      <c r="J456" s="24">
        <f t="shared" si="172"/>
        <v>66</v>
      </c>
      <c r="K456" s="24">
        <f t="shared" si="173"/>
        <v>46</v>
      </c>
      <c r="L456" s="24">
        <f t="shared" si="174"/>
        <v>46</v>
      </c>
      <c r="M456" s="24">
        <f t="shared" si="175"/>
        <v>46</v>
      </c>
      <c r="N456" s="24">
        <f t="shared" si="176"/>
        <v>55</v>
      </c>
      <c r="O456" s="24">
        <f t="shared" si="177"/>
        <v>49</v>
      </c>
      <c r="P456" s="24">
        <f t="shared" si="178"/>
        <v>24</v>
      </c>
      <c r="Q456" s="122">
        <f t="shared" si="181"/>
        <v>0.12</v>
      </c>
      <c r="R456" s="122">
        <f t="shared" si="182"/>
        <v>0.1225</v>
      </c>
      <c r="S456" s="122">
        <f t="shared" si="183"/>
        <v>0.04</v>
      </c>
      <c r="T456" s="23" t="str">
        <f t="shared" si="165"/>
        <v>暗</v>
      </c>
      <c r="U456" s="24">
        <f t="shared" si="179"/>
        <v>26</v>
      </c>
      <c r="V456" s="24">
        <f t="shared" si="186"/>
        <v>26</v>
      </c>
      <c r="W456" s="24">
        <f t="shared" si="186"/>
        <v>30</v>
      </c>
      <c r="X456" s="24">
        <f t="shared" si="186"/>
        <v>26</v>
      </c>
      <c r="Y456" s="24">
        <f t="shared" si="186"/>
        <v>16</v>
      </c>
      <c r="Z456" s="24">
        <f t="shared" si="186"/>
        <v>26</v>
      </c>
      <c r="AA456" s="24">
        <f t="shared" si="186"/>
        <v>20</v>
      </c>
      <c r="AB456" s="123">
        <f t="shared" si="184"/>
        <v>0.3213333333333333</v>
      </c>
      <c r="AC456" s="22">
        <f t="shared" si="185"/>
        <v>652.60383333333334</v>
      </c>
    </row>
    <row r="457" spans="2:29" x14ac:dyDescent="0.15">
      <c r="B457" s="24">
        <v>455</v>
      </c>
      <c r="C457" s="24" t="str">
        <f t="shared" si="180"/>
        <v>武器455</v>
      </c>
      <c r="D457" s="24" t="str">
        <f t="shared" si="167"/>
        <v>s</v>
      </c>
      <c r="E457" s="99" t="s">
        <v>123</v>
      </c>
      <c r="F457" s="100" t="s">
        <v>16</v>
      </c>
      <c r="G457" s="23" t="s">
        <v>1796</v>
      </c>
      <c r="H457" s="24">
        <f t="shared" si="163"/>
        <v>7</v>
      </c>
      <c r="I457" s="24">
        <f t="shared" si="171"/>
        <v>175</v>
      </c>
      <c r="J457" s="24">
        <f t="shared" si="172"/>
        <v>77</v>
      </c>
      <c r="K457" s="24">
        <f t="shared" si="173"/>
        <v>54</v>
      </c>
      <c r="L457" s="24">
        <f t="shared" si="174"/>
        <v>54</v>
      </c>
      <c r="M457" s="24">
        <f t="shared" si="175"/>
        <v>54</v>
      </c>
      <c r="N457" s="24">
        <f t="shared" si="176"/>
        <v>65</v>
      </c>
      <c r="O457" s="24">
        <f t="shared" si="177"/>
        <v>58</v>
      </c>
      <c r="P457" s="24">
        <f t="shared" si="178"/>
        <v>28</v>
      </c>
      <c r="Q457" s="122">
        <f t="shared" si="181"/>
        <v>0.14000000000000001</v>
      </c>
      <c r="R457" s="122">
        <f t="shared" si="182"/>
        <v>0.14499999999999999</v>
      </c>
      <c r="S457" s="122">
        <f t="shared" si="183"/>
        <v>4.6666666666666669E-2</v>
      </c>
      <c r="T457" s="23" t="str">
        <f t="shared" si="165"/>
        <v>暗</v>
      </c>
      <c r="U457" s="24">
        <f t="shared" si="179"/>
        <v>31</v>
      </c>
      <c r="V457" s="24">
        <f t="shared" si="186"/>
        <v>31</v>
      </c>
      <c r="W457" s="24">
        <f t="shared" si="186"/>
        <v>35</v>
      </c>
      <c r="X457" s="24">
        <f t="shared" si="186"/>
        <v>31</v>
      </c>
      <c r="Y457" s="24">
        <f t="shared" si="186"/>
        <v>19</v>
      </c>
      <c r="Z457" s="24">
        <f t="shared" si="186"/>
        <v>31</v>
      </c>
      <c r="AA457" s="24">
        <f t="shared" si="186"/>
        <v>23</v>
      </c>
      <c r="AB457" s="123">
        <f t="shared" si="184"/>
        <v>0.37666666666666665</v>
      </c>
      <c r="AC457" s="22">
        <f t="shared" si="185"/>
        <v>766.70833333333326</v>
      </c>
    </row>
    <row r="458" spans="2:29" x14ac:dyDescent="0.15">
      <c r="B458" s="24">
        <v>456</v>
      </c>
      <c r="C458" s="24" t="str">
        <f t="shared" si="180"/>
        <v>武器456</v>
      </c>
      <c r="D458" s="24" t="str">
        <f t="shared" si="167"/>
        <v>s</v>
      </c>
      <c r="E458" s="99" t="s">
        <v>123</v>
      </c>
      <c r="F458" s="100" t="s">
        <v>16</v>
      </c>
      <c r="G458" s="23" t="s">
        <v>1796</v>
      </c>
      <c r="H458" s="24">
        <f t="shared" si="163"/>
        <v>8</v>
      </c>
      <c r="I458" s="24">
        <f t="shared" si="171"/>
        <v>200</v>
      </c>
      <c r="J458" s="24">
        <f t="shared" si="172"/>
        <v>88</v>
      </c>
      <c r="K458" s="24">
        <f t="shared" si="173"/>
        <v>61</v>
      </c>
      <c r="L458" s="24">
        <f t="shared" si="174"/>
        <v>61</v>
      </c>
      <c r="M458" s="24">
        <f t="shared" si="175"/>
        <v>61</v>
      </c>
      <c r="N458" s="24">
        <f t="shared" si="176"/>
        <v>74</v>
      </c>
      <c r="O458" s="24">
        <f t="shared" si="177"/>
        <v>66</v>
      </c>
      <c r="P458" s="24">
        <f t="shared" si="178"/>
        <v>32</v>
      </c>
      <c r="Q458" s="122">
        <f t="shared" si="181"/>
        <v>0.16</v>
      </c>
      <c r="R458" s="122">
        <f t="shared" si="182"/>
        <v>0.16500000000000001</v>
      </c>
      <c r="S458" s="122">
        <f t="shared" si="183"/>
        <v>5.333333333333333E-2</v>
      </c>
      <c r="T458" s="23" t="str">
        <f t="shared" si="165"/>
        <v>暗</v>
      </c>
      <c r="U458" s="24">
        <f t="shared" si="179"/>
        <v>35</v>
      </c>
      <c r="V458" s="24">
        <f t="shared" si="186"/>
        <v>35</v>
      </c>
      <c r="W458" s="24">
        <f t="shared" si="186"/>
        <v>40</v>
      </c>
      <c r="X458" s="24">
        <f t="shared" si="186"/>
        <v>35</v>
      </c>
      <c r="Y458" s="24">
        <f t="shared" si="186"/>
        <v>22</v>
      </c>
      <c r="Z458" s="24">
        <f t="shared" si="186"/>
        <v>35</v>
      </c>
      <c r="AA458" s="24">
        <f t="shared" si="186"/>
        <v>26</v>
      </c>
      <c r="AB458" s="123">
        <f t="shared" si="184"/>
        <v>0.4286666666666667</v>
      </c>
      <c r="AC458" s="22">
        <f t="shared" si="185"/>
        <v>871.8069999999999</v>
      </c>
    </row>
    <row r="459" spans="2:29" x14ac:dyDescent="0.15">
      <c r="B459" s="24">
        <v>457</v>
      </c>
      <c r="C459" s="24" t="str">
        <f t="shared" si="180"/>
        <v>武器457</v>
      </c>
      <c r="D459" s="24" t="str">
        <f t="shared" si="167"/>
        <v>a</v>
      </c>
      <c r="E459" s="99" t="s">
        <v>123</v>
      </c>
      <c r="F459" s="100" t="s">
        <v>16</v>
      </c>
      <c r="G459" s="23" t="s">
        <v>1796</v>
      </c>
      <c r="H459" s="24">
        <f t="shared" si="163"/>
        <v>1</v>
      </c>
      <c r="I459" s="24">
        <f t="shared" si="171"/>
        <v>22</v>
      </c>
      <c r="J459" s="24">
        <f t="shared" si="172"/>
        <v>8</v>
      </c>
      <c r="K459" s="24">
        <f t="shared" si="173"/>
        <v>6</v>
      </c>
      <c r="L459" s="24">
        <f t="shared" si="174"/>
        <v>6</v>
      </c>
      <c r="M459" s="24">
        <f t="shared" si="175"/>
        <v>6</v>
      </c>
      <c r="N459" s="24">
        <f t="shared" si="176"/>
        <v>7</v>
      </c>
      <c r="O459" s="24">
        <f t="shared" si="177"/>
        <v>6</v>
      </c>
      <c r="P459" s="24">
        <f t="shared" si="178"/>
        <v>3</v>
      </c>
      <c r="Q459" s="122">
        <f t="shared" si="181"/>
        <v>1.4999999999999999E-2</v>
      </c>
      <c r="R459" s="122">
        <f t="shared" si="182"/>
        <v>1.4999999999999999E-2</v>
      </c>
      <c r="S459" s="122">
        <f t="shared" si="183"/>
        <v>5.0000000000000001E-3</v>
      </c>
      <c r="T459" s="23" t="str">
        <f t="shared" si="165"/>
        <v>暗</v>
      </c>
      <c r="U459" s="24">
        <f t="shared" si="179"/>
        <v>3</v>
      </c>
      <c r="V459" s="24">
        <f t="shared" si="186"/>
        <v>3</v>
      </c>
      <c r="W459" s="24">
        <f t="shared" si="186"/>
        <v>4</v>
      </c>
      <c r="X459" s="24">
        <f t="shared" si="186"/>
        <v>3</v>
      </c>
      <c r="Y459" s="24">
        <f t="shared" si="186"/>
        <v>2</v>
      </c>
      <c r="Z459" s="24">
        <f t="shared" si="186"/>
        <v>3</v>
      </c>
      <c r="AA459" s="24">
        <f t="shared" si="186"/>
        <v>2</v>
      </c>
      <c r="AB459" s="123">
        <f t="shared" si="184"/>
        <v>0.08</v>
      </c>
      <c r="AC459" s="22">
        <f t="shared" si="185"/>
        <v>84.114999999999995</v>
      </c>
    </row>
    <row r="460" spans="2:29" x14ac:dyDescent="0.15">
      <c r="B460" s="24">
        <v>458</v>
      </c>
      <c r="C460" s="24" t="str">
        <f t="shared" si="180"/>
        <v>武器458</v>
      </c>
      <c r="D460" s="24" t="str">
        <f t="shared" si="167"/>
        <v>a</v>
      </c>
      <c r="E460" s="99" t="s">
        <v>123</v>
      </c>
      <c r="F460" s="100" t="s">
        <v>16</v>
      </c>
      <c r="G460" s="23" t="s">
        <v>1796</v>
      </c>
      <c r="H460" s="24">
        <f t="shared" ref="H460:H523" si="187">H452</f>
        <v>2</v>
      </c>
      <c r="I460" s="24">
        <f t="shared" si="171"/>
        <v>44</v>
      </c>
      <c r="J460" s="24">
        <f t="shared" si="172"/>
        <v>16</v>
      </c>
      <c r="K460" s="24">
        <f t="shared" si="173"/>
        <v>11</v>
      </c>
      <c r="L460" s="24">
        <f t="shared" si="174"/>
        <v>12</v>
      </c>
      <c r="M460" s="24">
        <f t="shared" si="175"/>
        <v>12</v>
      </c>
      <c r="N460" s="24">
        <f t="shared" si="176"/>
        <v>14</v>
      </c>
      <c r="O460" s="24">
        <f t="shared" si="177"/>
        <v>12</v>
      </c>
      <c r="P460" s="24">
        <f t="shared" si="178"/>
        <v>6</v>
      </c>
      <c r="Q460" s="122">
        <f t="shared" si="181"/>
        <v>0.03</v>
      </c>
      <c r="R460" s="122">
        <f t="shared" si="182"/>
        <v>0.03</v>
      </c>
      <c r="S460" s="122">
        <f t="shared" si="183"/>
        <v>0.01</v>
      </c>
      <c r="T460" s="23" t="str">
        <f t="shared" si="165"/>
        <v>暗</v>
      </c>
      <c r="U460" s="24">
        <f t="shared" si="179"/>
        <v>7</v>
      </c>
      <c r="V460" s="24">
        <f t="shared" si="186"/>
        <v>7</v>
      </c>
      <c r="W460" s="24">
        <f t="shared" si="186"/>
        <v>7</v>
      </c>
      <c r="X460" s="24">
        <f t="shared" si="186"/>
        <v>7</v>
      </c>
      <c r="Y460" s="24">
        <f t="shared" si="186"/>
        <v>4</v>
      </c>
      <c r="Z460" s="24">
        <f t="shared" si="186"/>
        <v>7</v>
      </c>
      <c r="AA460" s="24">
        <f t="shared" si="186"/>
        <v>5</v>
      </c>
      <c r="AB460" s="123">
        <f t="shared" si="184"/>
        <v>8.4666666666666668E-2</v>
      </c>
      <c r="AC460" s="22">
        <f t="shared" si="185"/>
        <v>171.15466666666666</v>
      </c>
    </row>
    <row r="461" spans="2:29" x14ac:dyDescent="0.15">
      <c r="B461" s="24">
        <v>459</v>
      </c>
      <c r="C461" s="24" t="str">
        <f t="shared" si="180"/>
        <v>武器459</v>
      </c>
      <c r="D461" s="24" t="str">
        <f t="shared" si="167"/>
        <v>a</v>
      </c>
      <c r="E461" s="99" t="s">
        <v>123</v>
      </c>
      <c r="F461" s="100" t="s">
        <v>16</v>
      </c>
      <c r="G461" s="23" t="s">
        <v>1796</v>
      </c>
      <c r="H461" s="24">
        <f t="shared" si="187"/>
        <v>3</v>
      </c>
      <c r="I461" s="24">
        <f t="shared" si="171"/>
        <v>66</v>
      </c>
      <c r="J461" s="24">
        <f t="shared" si="172"/>
        <v>25</v>
      </c>
      <c r="K461" s="24">
        <f t="shared" si="173"/>
        <v>17</v>
      </c>
      <c r="L461" s="24">
        <f t="shared" si="174"/>
        <v>17</v>
      </c>
      <c r="M461" s="24">
        <f t="shared" si="175"/>
        <v>17</v>
      </c>
      <c r="N461" s="24">
        <f t="shared" si="176"/>
        <v>21</v>
      </c>
      <c r="O461" s="24">
        <f t="shared" si="177"/>
        <v>19</v>
      </c>
      <c r="P461" s="24">
        <f t="shared" si="178"/>
        <v>9</v>
      </c>
      <c r="Q461" s="122">
        <f t="shared" si="181"/>
        <v>4.4999999999999998E-2</v>
      </c>
      <c r="R461" s="122">
        <f t="shared" si="182"/>
        <v>4.7500000000000001E-2</v>
      </c>
      <c r="S461" s="122">
        <f t="shared" si="183"/>
        <v>1.4999999999999999E-2</v>
      </c>
      <c r="T461" s="23" t="str">
        <f t="shared" si="165"/>
        <v>暗</v>
      </c>
      <c r="U461" s="24">
        <f t="shared" si="179"/>
        <v>10</v>
      </c>
      <c r="V461" s="24">
        <f t="shared" si="186"/>
        <v>10</v>
      </c>
      <c r="W461" s="24">
        <f t="shared" si="186"/>
        <v>11</v>
      </c>
      <c r="X461" s="24">
        <f t="shared" si="186"/>
        <v>10</v>
      </c>
      <c r="Y461" s="24">
        <f t="shared" si="186"/>
        <v>6</v>
      </c>
      <c r="Z461" s="24">
        <f t="shared" si="186"/>
        <v>10</v>
      </c>
      <c r="AA461" s="24">
        <f t="shared" si="186"/>
        <v>7</v>
      </c>
      <c r="AB461" s="123">
        <f t="shared" si="184"/>
        <v>0.12733333333333333</v>
      </c>
      <c r="AC461" s="22">
        <f t="shared" si="185"/>
        <v>255.23483333333331</v>
      </c>
    </row>
    <row r="462" spans="2:29" x14ac:dyDescent="0.15">
      <c r="B462" s="24">
        <v>460</v>
      </c>
      <c r="C462" s="24" t="str">
        <f t="shared" si="180"/>
        <v>武器460</v>
      </c>
      <c r="D462" s="24" t="str">
        <f t="shared" si="167"/>
        <v>a</v>
      </c>
      <c r="E462" s="99" t="s">
        <v>123</v>
      </c>
      <c r="F462" s="100" t="s">
        <v>16</v>
      </c>
      <c r="G462" s="23" t="s">
        <v>1796</v>
      </c>
      <c r="H462" s="24">
        <f t="shared" si="187"/>
        <v>4</v>
      </c>
      <c r="I462" s="24">
        <f t="shared" si="171"/>
        <v>88</v>
      </c>
      <c r="J462" s="24">
        <f t="shared" si="172"/>
        <v>33</v>
      </c>
      <c r="K462" s="24">
        <f t="shared" si="173"/>
        <v>23</v>
      </c>
      <c r="L462" s="24">
        <f t="shared" si="174"/>
        <v>23</v>
      </c>
      <c r="M462" s="24">
        <f t="shared" si="175"/>
        <v>23</v>
      </c>
      <c r="N462" s="24">
        <f t="shared" si="176"/>
        <v>28</v>
      </c>
      <c r="O462" s="24">
        <f t="shared" si="177"/>
        <v>25</v>
      </c>
      <c r="P462" s="24">
        <f t="shared" si="178"/>
        <v>12</v>
      </c>
      <c r="Q462" s="122">
        <f t="shared" si="181"/>
        <v>0.06</v>
      </c>
      <c r="R462" s="122">
        <f t="shared" si="182"/>
        <v>6.25E-2</v>
      </c>
      <c r="S462" s="122">
        <f t="shared" si="183"/>
        <v>0.02</v>
      </c>
      <c r="T462" s="23" t="str">
        <f t="shared" si="165"/>
        <v>暗</v>
      </c>
      <c r="U462" s="24">
        <f t="shared" si="179"/>
        <v>13</v>
      </c>
      <c r="V462" s="24">
        <f t="shared" si="186"/>
        <v>13</v>
      </c>
      <c r="W462" s="24">
        <f t="shared" si="186"/>
        <v>15</v>
      </c>
      <c r="X462" s="24">
        <f t="shared" si="186"/>
        <v>13</v>
      </c>
      <c r="Y462" s="24">
        <f t="shared" si="186"/>
        <v>8</v>
      </c>
      <c r="Z462" s="24">
        <f t="shared" si="186"/>
        <v>13</v>
      </c>
      <c r="AA462" s="24">
        <f t="shared" si="186"/>
        <v>10</v>
      </c>
      <c r="AB462" s="123">
        <f t="shared" si="184"/>
        <v>0.17</v>
      </c>
      <c r="AC462" s="22">
        <f t="shared" si="185"/>
        <v>340.31250000000006</v>
      </c>
    </row>
    <row r="463" spans="2:29" x14ac:dyDescent="0.15">
      <c r="B463" s="24">
        <v>461</v>
      </c>
      <c r="C463" s="24" t="str">
        <f t="shared" si="180"/>
        <v>武器461</v>
      </c>
      <c r="D463" s="24" t="str">
        <f t="shared" si="167"/>
        <v>a</v>
      </c>
      <c r="E463" s="99" t="s">
        <v>123</v>
      </c>
      <c r="F463" s="100" t="s">
        <v>16</v>
      </c>
      <c r="G463" s="23" t="s">
        <v>1796</v>
      </c>
      <c r="H463" s="24">
        <f t="shared" si="187"/>
        <v>5</v>
      </c>
      <c r="I463" s="24">
        <f t="shared" si="171"/>
        <v>110</v>
      </c>
      <c r="J463" s="24">
        <f t="shared" si="172"/>
        <v>41</v>
      </c>
      <c r="K463" s="24">
        <f t="shared" si="173"/>
        <v>29</v>
      </c>
      <c r="L463" s="24">
        <f t="shared" si="174"/>
        <v>29</v>
      </c>
      <c r="M463" s="24">
        <f t="shared" si="175"/>
        <v>29</v>
      </c>
      <c r="N463" s="24">
        <f t="shared" si="176"/>
        <v>35</v>
      </c>
      <c r="O463" s="24">
        <f t="shared" si="177"/>
        <v>31</v>
      </c>
      <c r="P463" s="24">
        <f t="shared" si="178"/>
        <v>15</v>
      </c>
      <c r="Q463" s="122">
        <f t="shared" si="181"/>
        <v>7.4999999999999997E-2</v>
      </c>
      <c r="R463" s="122">
        <f t="shared" si="182"/>
        <v>7.7499999999999999E-2</v>
      </c>
      <c r="S463" s="122">
        <f t="shared" si="183"/>
        <v>2.5000000000000001E-2</v>
      </c>
      <c r="T463" s="23" t="str">
        <f t="shared" si="165"/>
        <v>暗</v>
      </c>
      <c r="U463" s="24">
        <f t="shared" si="179"/>
        <v>17</v>
      </c>
      <c r="V463" s="24">
        <f t="shared" ref="V463:AA472" si="188">ROUND(VLOOKUP($F463,professionGrow,MATCH(V$2,professionGrowPName,0),FALSE)*(1+VLOOKUP($G463,professionGrowP,MATCH(V$2,professionGrowPName,0),FALSE))*$H463*10*VLOOKUP($D463,eq_qulity,5,FALSE),0)</f>
        <v>17</v>
      </c>
      <c r="W463" s="24">
        <f t="shared" si="188"/>
        <v>19</v>
      </c>
      <c r="X463" s="24">
        <f t="shared" si="188"/>
        <v>17</v>
      </c>
      <c r="Y463" s="24">
        <f t="shared" si="188"/>
        <v>10</v>
      </c>
      <c r="Z463" s="24">
        <f t="shared" si="188"/>
        <v>17</v>
      </c>
      <c r="AA463" s="24">
        <f t="shared" si="188"/>
        <v>12</v>
      </c>
      <c r="AB463" s="123">
        <f t="shared" si="184"/>
        <v>0.21266666666666667</v>
      </c>
      <c r="AC463" s="22">
        <f t="shared" si="185"/>
        <v>428.39016666666663</v>
      </c>
    </row>
    <row r="464" spans="2:29" x14ac:dyDescent="0.15">
      <c r="B464" s="24">
        <v>462</v>
      </c>
      <c r="C464" s="24" t="str">
        <f t="shared" si="180"/>
        <v>武器462</v>
      </c>
      <c r="D464" s="24" t="str">
        <f t="shared" si="167"/>
        <v>a</v>
      </c>
      <c r="E464" s="99" t="s">
        <v>123</v>
      </c>
      <c r="F464" s="100" t="s">
        <v>16</v>
      </c>
      <c r="G464" s="23" t="s">
        <v>1796</v>
      </c>
      <c r="H464" s="24">
        <f t="shared" si="187"/>
        <v>6</v>
      </c>
      <c r="I464" s="24">
        <f t="shared" si="171"/>
        <v>132</v>
      </c>
      <c r="J464" s="24">
        <f t="shared" si="172"/>
        <v>49</v>
      </c>
      <c r="K464" s="24">
        <f t="shared" si="173"/>
        <v>34</v>
      </c>
      <c r="L464" s="24">
        <f t="shared" si="174"/>
        <v>35</v>
      </c>
      <c r="M464" s="24">
        <f t="shared" si="175"/>
        <v>35</v>
      </c>
      <c r="N464" s="24">
        <f t="shared" si="176"/>
        <v>41</v>
      </c>
      <c r="O464" s="24">
        <f t="shared" si="177"/>
        <v>37</v>
      </c>
      <c r="P464" s="24">
        <f t="shared" si="178"/>
        <v>18</v>
      </c>
      <c r="Q464" s="122">
        <f t="shared" si="181"/>
        <v>0.09</v>
      </c>
      <c r="R464" s="122">
        <f t="shared" si="182"/>
        <v>9.2499999999999999E-2</v>
      </c>
      <c r="S464" s="122">
        <f t="shared" si="183"/>
        <v>0.03</v>
      </c>
      <c r="T464" s="23" t="str">
        <f t="shared" si="165"/>
        <v>暗</v>
      </c>
      <c r="U464" s="24">
        <f t="shared" si="179"/>
        <v>20</v>
      </c>
      <c r="V464" s="24">
        <f t="shared" si="188"/>
        <v>20</v>
      </c>
      <c r="W464" s="24">
        <f t="shared" si="188"/>
        <v>22</v>
      </c>
      <c r="X464" s="24">
        <f t="shared" si="188"/>
        <v>20</v>
      </c>
      <c r="Y464" s="24">
        <f t="shared" si="188"/>
        <v>12</v>
      </c>
      <c r="Z464" s="24">
        <f t="shared" si="188"/>
        <v>20</v>
      </c>
      <c r="AA464" s="24">
        <f t="shared" si="188"/>
        <v>15</v>
      </c>
      <c r="AB464" s="123">
        <f t="shared" si="184"/>
        <v>0.254</v>
      </c>
      <c r="AC464" s="22">
        <f t="shared" si="185"/>
        <v>510.46649999999994</v>
      </c>
    </row>
    <row r="465" spans="2:29" x14ac:dyDescent="0.15">
      <c r="B465" s="24">
        <v>463</v>
      </c>
      <c r="C465" s="24" t="str">
        <f t="shared" si="180"/>
        <v>武器463</v>
      </c>
      <c r="D465" s="24" t="str">
        <f t="shared" si="167"/>
        <v>a</v>
      </c>
      <c r="E465" s="99" t="s">
        <v>123</v>
      </c>
      <c r="F465" s="100" t="s">
        <v>16</v>
      </c>
      <c r="G465" s="23" t="s">
        <v>1796</v>
      </c>
      <c r="H465" s="24">
        <f t="shared" si="187"/>
        <v>7</v>
      </c>
      <c r="I465" s="24">
        <f t="shared" si="171"/>
        <v>155</v>
      </c>
      <c r="J465" s="24">
        <f t="shared" si="172"/>
        <v>57</v>
      </c>
      <c r="K465" s="24">
        <f t="shared" si="173"/>
        <v>40</v>
      </c>
      <c r="L465" s="24">
        <f t="shared" si="174"/>
        <v>40</v>
      </c>
      <c r="M465" s="24">
        <f t="shared" si="175"/>
        <v>40</v>
      </c>
      <c r="N465" s="24">
        <f t="shared" si="176"/>
        <v>48</v>
      </c>
      <c r="O465" s="24">
        <f t="shared" si="177"/>
        <v>43</v>
      </c>
      <c r="P465" s="24">
        <f t="shared" si="178"/>
        <v>21</v>
      </c>
      <c r="Q465" s="122">
        <f t="shared" si="181"/>
        <v>0.105</v>
      </c>
      <c r="R465" s="122">
        <f t="shared" si="182"/>
        <v>0.1075</v>
      </c>
      <c r="S465" s="122">
        <f t="shared" si="183"/>
        <v>3.5000000000000003E-2</v>
      </c>
      <c r="T465" s="23" t="str">
        <f t="shared" si="165"/>
        <v>暗</v>
      </c>
      <c r="U465" s="24">
        <f t="shared" si="179"/>
        <v>23</v>
      </c>
      <c r="V465" s="24">
        <f t="shared" si="188"/>
        <v>23</v>
      </c>
      <c r="W465" s="24">
        <f t="shared" si="188"/>
        <v>26</v>
      </c>
      <c r="X465" s="24">
        <f t="shared" si="188"/>
        <v>23</v>
      </c>
      <c r="Y465" s="24">
        <f t="shared" si="188"/>
        <v>14</v>
      </c>
      <c r="Z465" s="24">
        <f t="shared" si="188"/>
        <v>23</v>
      </c>
      <c r="AA465" s="24">
        <f t="shared" si="188"/>
        <v>17</v>
      </c>
      <c r="AB465" s="123">
        <f t="shared" si="184"/>
        <v>0.29600000000000004</v>
      </c>
      <c r="AC465" s="22">
        <f t="shared" si="185"/>
        <v>593.54350000000011</v>
      </c>
    </row>
    <row r="466" spans="2:29" x14ac:dyDescent="0.15">
      <c r="B466" s="24">
        <v>464</v>
      </c>
      <c r="C466" s="24" t="str">
        <f t="shared" si="180"/>
        <v>武器464</v>
      </c>
      <c r="D466" s="24" t="str">
        <f t="shared" si="167"/>
        <v>a</v>
      </c>
      <c r="E466" s="99" t="s">
        <v>123</v>
      </c>
      <c r="F466" s="100" t="s">
        <v>16</v>
      </c>
      <c r="G466" s="23" t="s">
        <v>1796</v>
      </c>
      <c r="H466" s="24">
        <f t="shared" si="187"/>
        <v>8</v>
      </c>
      <c r="I466" s="24">
        <f t="shared" si="171"/>
        <v>177</v>
      </c>
      <c r="J466" s="24">
        <f t="shared" si="172"/>
        <v>66</v>
      </c>
      <c r="K466" s="24">
        <f t="shared" si="173"/>
        <v>46</v>
      </c>
      <c r="L466" s="24">
        <f t="shared" si="174"/>
        <v>46</v>
      </c>
      <c r="M466" s="24">
        <f t="shared" si="175"/>
        <v>46</v>
      </c>
      <c r="N466" s="24">
        <f t="shared" si="176"/>
        <v>55</v>
      </c>
      <c r="O466" s="24">
        <f t="shared" si="177"/>
        <v>49</v>
      </c>
      <c r="P466" s="24">
        <f t="shared" si="178"/>
        <v>24</v>
      </c>
      <c r="Q466" s="122">
        <f t="shared" si="181"/>
        <v>0.12</v>
      </c>
      <c r="R466" s="122">
        <f t="shared" si="182"/>
        <v>0.1225</v>
      </c>
      <c r="S466" s="122">
        <f t="shared" si="183"/>
        <v>0.04</v>
      </c>
      <c r="T466" s="23" t="str">
        <f t="shared" si="165"/>
        <v>暗</v>
      </c>
      <c r="U466" s="24">
        <f t="shared" si="179"/>
        <v>26</v>
      </c>
      <c r="V466" s="24">
        <f t="shared" si="188"/>
        <v>26</v>
      </c>
      <c r="W466" s="24">
        <f t="shared" si="188"/>
        <v>30</v>
      </c>
      <c r="X466" s="24">
        <f t="shared" si="188"/>
        <v>26</v>
      </c>
      <c r="Y466" s="24">
        <f t="shared" si="188"/>
        <v>16</v>
      </c>
      <c r="Z466" s="24">
        <f t="shared" si="188"/>
        <v>26</v>
      </c>
      <c r="AA466" s="24">
        <f t="shared" si="188"/>
        <v>20</v>
      </c>
      <c r="AB466" s="123">
        <f t="shared" si="184"/>
        <v>0.33933333333333332</v>
      </c>
      <c r="AC466" s="22">
        <f t="shared" si="185"/>
        <v>679.62183333333337</v>
      </c>
    </row>
    <row r="467" spans="2:29" x14ac:dyDescent="0.15">
      <c r="B467" s="24">
        <v>465</v>
      </c>
      <c r="C467" s="24" t="str">
        <f t="shared" si="180"/>
        <v>武器465</v>
      </c>
      <c r="D467" s="24" t="str">
        <f t="shared" si="167"/>
        <v>b</v>
      </c>
      <c r="E467" s="99" t="s">
        <v>123</v>
      </c>
      <c r="F467" s="100" t="s">
        <v>16</v>
      </c>
      <c r="G467" s="23" t="s">
        <v>1796</v>
      </c>
      <c r="H467" s="24">
        <f t="shared" si="187"/>
        <v>1</v>
      </c>
      <c r="I467" s="24">
        <f t="shared" si="171"/>
        <v>24</v>
      </c>
      <c r="J467" s="24">
        <f t="shared" si="172"/>
        <v>3</v>
      </c>
      <c r="K467" s="24">
        <f t="shared" si="173"/>
        <v>2</v>
      </c>
      <c r="L467" s="24">
        <f t="shared" si="174"/>
        <v>2</v>
      </c>
      <c r="M467" s="24">
        <f t="shared" si="175"/>
        <v>2</v>
      </c>
      <c r="N467" s="24">
        <f t="shared" si="176"/>
        <v>3</v>
      </c>
      <c r="O467" s="24">
        <f t="shared" si="177"/>
        <v>3</v>
      </c>
      <c r="P467" s="24">
        <f t="shared" si="178"/>
        <v>1</v>
      </c>
      <c r="Q467" s="122">
        <f t="shared" si="181"/>
        <v>5.0000000000000001E-3</v>
      </c>
      <c r="R467" s="122">
        <f t="shared" si="182"/>
        <v>7.4999999999999997E-3</v>
      </c>
      <c r="S467" s="122">
        <f t="shared" si="183"/>
        <v>1.6666666666666666E-3</v>
      </c>
      <c r="T467" s="23" t="str">
        <f t="shared" si="165"/>
        <v>暗</v>
      </c>
      <c r="U467" s="24">
        <f t="shared" si="179"/>
        <v>1</v>
      </c>
      <c r="V467" s="24">
        <f t="shared" si="188"/>
        <v>1</v>
      </c>
      <c r="W467" s="24">
        <f t="shared" si="188"/>
        <v>2</v>
      </c>
      <c r="X467" s="24">
        <f t="shared" si="188"/>
        <v>1</v>
      </c>
      <c r="Y467" s="24">
        <f t="shared" si="188"/>
        <v>1</v>
      </c>
      <c r="Z467" s="24">
        <f t="shared" si="188"/>
        <v>1</v>
      </c>
      <c r="AA467" s="24">
        <f t="shared" si="188"/>
        <v>1</v>
      </c>
      <c r="AB467" s="123">
        <f t="shared" si="184"/>
        <v>0.08</v>
      </c>
      <c r="AC467" s="22">
        <f t="shared" si="185"/>
        <v>48.094166666666666</v>
      </c>
    </row>
    <row r="468" spans="2:29" x14ac:dyDescent="0.15">
      <c r="B468" s="24">
        <v>466</v>
      </c>
      <c r="C468" s="24" t="str">
        <f t="shared" si="180"/>
        <v>武器466</v>
      </c>
      <c r="D468" s="24" t="str">
        <f t="shared" si="167"/>
        <v>b</v>
      </c>
      <c r="E468" s="99" t="s">
        <v>123</v>
      </c>
      <c r="F468" s="100" t="s">
        <v>16</v>
      </c>
      <c r="G468" s="23" t="s">
        <v>1796</v>
      </c>
      <c r="H468" s="24">
        <f t="shared" si="187"/>
        <v>2</v>
      </c>
      <c r="I468" s="24">
        <f t="shared" si="171"/>
        <v>48</v>
      </c>
      <c r="J468" s="24">
        <f t="shared" si="172"/>
        <v>7</v>
      </c>
      <c r="K468" s="24">
        <f t="shared" si="173"/>
        <v>5</v>
      </c>
      <c r="L468" s="24">
        <f t="shared" si="174"/>
        <v>5</v>
      </c>
      <c r="M468" s="24">
        <f t="shared" si="175"/>
        <v>5</v>
      </c>
      <c r="N468" s="24">
        <f t="shared" si="176"/>
        <v>6</v>
      </c>
      <c r="O468" s="24">
        <f t="shared" si="177"/>
        <v>5</v>
      </c>
      <c r="P468" s="24">
        <f t="shared" si="178"/>
        <v>3</v>
      </c>
      <c r="Q468" s="122">
        <f t="shared" si="181"/>
        <v>1.4999999999999999E-2</v>
      </c>
      <c r="R468" s="122">
        <f t="shared" si="182"/>
        <v>1.2500000000000001E-2</v>
      </c>
      <c r="S468" s="122">
        <f t="shared" si="183"/>
        <v>5.0000000000000001E-3</v>
      </c>
      <c r="T468" s="23" t="str">
        <f t="shared" si="165"/>
        <v>暗</v>
      </c>
      <c r="U468" s="24">
        <f t="shared" si="179"/>
        <v>3</v>
      </c>
      <c r="V468" s="24">
        <f t="shared" si="188"/>
        <v>3</v>
      </c>
      <c r="W468" s="24">
        <f t="shared" si="188"/>
        <v>3</v>
      </c>
      <c r="X468" s="24">
        <f t="shared" si="188"/>
        <v>3</v>
      </c>
      <c r="Y468" s="24">
        <f t="shared" si="188"/>
        <v>2</v>
      </c>
      <c r="Z468" s="24">
        <f t="shared" si="188"/>
        <v>3</v>
      </c>
      <c r="AA468" s="24">
        <f t="shared" si="188"/>
        <v>2</v>
      </c>
      <c r="AB468" s="123">
        <f t="shared" si="184"/>
        <v>0.08</v>
      </c>
      <c r="AC468" s="22">
        <f t="shared" si="185"/>
        <v>103.1125</v>
      </c>
    </row>
    <row r="469" spans="2:29" x14ac:dyDescent="0.15">
      <c r="B469" s="24">
        <v>467</v>
      </c>
      <c r="C469" s="24" t="str">
        <f t="shared" si="180"/>
        <v>武器467</v>
      </c>
      <c r="D469" s="24" t="str">
        <f t="shared" si="167"/>
        <v>b</v>
      </c>
      <c r="E469" s="99" t="s">
        <v>123</v>
      </c>
      <c r="F469" s="100" t="s">
        <v>16</v>
      </c>
      <c r="G469" s="23" t="s">
        <v>1796</v>
      </c>
      <c r="H469" s="24">
        <f t="shared" si="187"/>
        <v>3</v>
      </c>
      <c r="I469" s="24">
        <f t="shared" si="171"/>
        <v>72</v>
      </c>
      <c r="J469" s="24">
        <f t="shared" si="172"/>
        <v>10</v>
      </c>
      <c r="K469" s="24">
        <f t="shared" si="173"/>
        <v>7</v>
      </c>
      <c r="L469" s="24">
        <f t="shared" si="174"/>
        <v>7</v>
      </c>
      <c r="M469" s="24">
        <f t="shared" si="175"/>
        <v>7</v>
      </c>
      <c r="N469" s="24">
        <f t="shared" si="176"/>
        <v>9</v>
      </c>
      <c r="O469" s="24">
        <f t="shared" si="177"/>
        <v>8</v>
      </c>
      <c r="P469" s="24">
        <f t="shared" si="178"/>
        <v>4</v>
      </c>
      <c r="Q469" s="122">
        <f t="shared" si="181"/>
        <v>0.02</v>
      </c>
      <c r="R469" s="122">
        <f t="shared" si="182"/>
        <v>0.02</v>
      </c>
      <c r="S469" s="122">
        <f t="shared" si="183"/>
        <v>6.6666666666666662E-3</v>
      </c>
      <c r="T469" s="23" t="str">
        <f t="shared" ref="T469:T532" si="189">VLOOKUP(G469,professionNature,2,FALSE)</f>
        <v>暗</v>
      </c>
      <c r="U469" s="24">
        <f t="shared" si="179"/>
        <v>4</v>
      </c>
      <c r="V469" s="24">
        <f t="shared" si="188"/>
        <v>4</v>
      </c>
      <c r="W469" s="24">
        <f t="shared" si="188"/>
        <v>5</v>
      </c>
      <c r="X469" s="24">
        <f t="shared" si="188"/>
        <v>4</v>
      </c>
      <c r="Y469" s="24">
        <f t="shared" si="188"/>
        <v>3</v>
      </c>
      <c r="Z469" s="24">
        <f t="shared" si="188"/>
        <v>4</v>
      </c>
      <c r="AA469" s="24">
        <f t="shared" si="188"/>
        <v>3</v>
      </c>
      <c r="AB469" s="123">
        <f t="shared" si="184"/>
        <v>8.266666666666668E-2</v>
      </c>
      <c r="AC469" s="22">
        <f t="shared" si="185"/>
        <v>151.12933333333331</v>
      </c>
    </row>
    <row r="470" spans="2:29" x14ac:dyDescent="0.15">
      <c r="B470" s="24">
        <v>468</v>
      </c>
      <c r="C470" s="24" t="str">
        <f t="shared" si="180"/>
        <v>武器468</v>
      </c>
      <c r="D470" s="24" t="str">
        <f t="shared" si="167"/>
        <v>b</v>
      </c>
      <c r="E470" s="99" t="s">
        <v>123</v>
      </c>
      <c r="F470" s="100" t="s">
        <v>16</v>
      </c>
      <c r="G470" s="23" t="s">
        <v>1796</v>
      </c>
      <c r="H470" s="24">
        <f t="shared" si="187"/>
        <v>4</v>
      </c>
      <c r="I470" s="24">
        <f t="shared" si="171"/>
        <v>96</v>
      </c>
      <c r="J470" s="24">
        <f t="shared" si="172"/>
        <v>14</v>
      </c>
      <c r="K470" s="24">
        <f t="shared" si="173"/>
        <v>10</v>
      </c>
      <c r="L470" s="24">
        <f t="shared" si="174"/>
        <v>10</v>
      </c>
      <c r="M470" s="24">
        <f t="shared" si="175"/>
        <v>10</v>
      </c>
      <c r="N470" s="24">
        <f t="shared" si="176"/>
        <v>12</v>
      </c>
      <c r="O470" s="24">
        <f t="shared" si="177"/>
        <v>10</v>
      </c>
      <c r="P470" s="24">
        <f t="shared" si="178"/>
        <v>5</v>
      </c>
      <c r="Q470" s="122">
        <f t="shared" si="181"/>
        <v>2.5000000000000001E-2</v>
      </c>
      <c r="R470" s="122">
        <f t="shared" si="182"/>
        <v>2.5000000000000001E-2</v>
      </c>
      <c r="S470" s="122">
        <f t="shared" si="183"/>
        <v>8.3333333333333332E-3</v>
      </c>
      <c r="T470" s="23" t="str">
        <f t="shared" si="189"/>
        <v>暗</v>
      </c>
      <c r="U470" s="24">
        <f t="shared" si="179"/>
        <v>6</v>
      </c>
      <c r="V470" s="24">
        <f t="shared" si="188"/>
        <v>6</v>
      </c>
      <c r="W470" s="24">
        <f t="shared" si="188"/>
        <v>6</v>
      </c>
      <c r="X470" s="24">
        <f t="shared" si="188"/>
        <v>6</v>
      </c>
      <c r="Y470" s="24">
        <f t="shared" si="188"/>
        <v>3</v>
      </c>
      <c r="Z470" s="24">
        <f t="shared" si="188"/>
        <v>6</v>
      </c>
      <c r="AA470" s="24">
        <f t="shared" si="188"/>
        <v>4</v>
      </c>
      <c r="AB470" s="123">
        <f t="shared" si="184"/>
        <v>0.11133333333333333</v>
      </c>
      <c r="AC470" s="22">
        <f t="shared" si="185"/>
        <v>204.16966666666667</v>
      </c>
    </row>
    <row r="471" spans="2:29" x14ac:dyDescent="0.15">
      <c r="B471" s="24">
        <v>469</v>
      </c>
      <c r="C471" s="24" t="str">
        <f t="shared" si="180"/>
        <v>武器469</v>
      </c>
      <c r="D471" s="24" t="str">
        <f t="shared" si="167"/>
        <v>b</v>
      </c>
      <c r="E471" s="99" t="s">
        <v>123</v>
      </c>
      <c r="F471" s="100" t="s">
        <v>16</v>
      </c>
      <c r="G471" s="23" t="s">
        <v>1796</v>
      </c>
      <c r="H471" s="24">
        <f t="shared" si="187"/>
        <v>5</v>
      </c>
      <c r="I471" s="24">
        <f t="shared" si="171"/>
        <v>120</v>
      </c>
      <c r="J471" s="24">
        <f t="shared" si="172"/>
        <v>17</v>
      </c>
      <c r="K471" s="24">
        <f t="shared" si="173"/>
        <v>12</v>
      </c>
      <c r="L471" s="24">
        <f t="shared" si="174"/>
        <v>12</v>
      </c>
      <c r="M471" s="24">
        <f t="shared" si="175"/>
        <v>12</v>
      </c>
      <c r="N471" s="24">
        <f t="shared" si="176"/>
        <v>14</v>
      </c>
      <c r="O471" s="24">
        <f t="shared" si="177"/>
        <v>13</v>
      </c>
      <c r="P471" s="24">
        <f t="shared" si="178"/>
        <v>6</v>
      </c>
      <c r="Q471" s="122">
        <f t="shared" si="181"/>
        <v>0.03</v>
      </c>
      <c r="R471" s="122">
        <f t="shared" si="182"/>
        <v>3.2500000000000001E-2</v>
      </c>
      <c r="S471" s="122">
        <f t="shared" si="183"/>
        <v>0.01</v>
      </c>
      <c r="T471" s="23" t="str">
        <f t="shared" si="189"/>
        <v>暗</v>
      </c>
      <c r="U471" s="24">
        <f t="shared" si="179"/>
        <v>7</v>
      </c>
      <c r="V471" s="24">
        <f t="shared" si="188"/>
        <v>7</v>
      </c>
      <c r="W471" s="24">
        <f t="shared" si="188"/>
        <v>8</v>
      </c>
      <c r="X471" s="24">
        <f t="shared" si="188"/>
        <v>7</v>
      </c>
      <c r="Y471" s="24">
        <f t="shared" si="188"/>
        <v>4</v>
      </c>
      <c r="Z471" s="24">
        <f t="shared" si="188"/>
        <v>7</v>
      </c>
      <c r="AA471" s="24">
        <f t="shared" si="188"/>
        <v>5</v>
      </c>
      <c r="AB471" s="123">
        <f t="shared" si="184"/>
        <v>0.13733333333333334</v>
      </c>
      <c r="AC471" s="22">
        <f t="shared" si="185"/>
        <v>251.20983333333334</v>
      </c>
    </row>
    <row r="472" spans="2:29" x14ac:dyDescent="0.15">
      <c r="B472" s="24">
        <v>470</v>
      </c>
      <c r="C472" s="24" t="str">
        <f t="shared" si="180"/>
        <v>武器470</v>
      </c>
      <c r="D472" s="24" t="str">
        <f t="shared" si="167"/>
        <v>b</v>
      </c>
      <c r="E472" s="99" t="s">
        <v>123</v>
      </c>
      <c r="F472" s="100" t="s">
        <v>16</v>
      </c>
      <c r="G472" s="23" t="s">
        <v>1796</v>
      </c>
      <c r="H472" s="24">
        <f t="shared" si="187"/>
        <v>6</v>
      </c>
      <c r="I472" s="24">
        <f t="shared" si="171"/>
        <v>144</v>
      </c>
      <c r="J472" s="24">
        <f t="shared" si="172"/>
        <v>21</v>
      </c>
      <c r="K472" s="24">
        <f t="shared" si="173"/>
        <v>14</v>
      </c>
      <c r="L472" s="24">
        <f t="shared" si="174"/>
        <v>14</v>
      </c>
      <c r="M472" s="24">
        <f t="shared" si="175"/>
        <v>14</v>
      </c>
      <c r="N472" s="24">
        <f t="shared" si="176"/>
        <v>17</v>
      </c>
      <c r="O472" s="24">
        <f t="shared" si="177"/>
        <v>15</v>
      </c>
      <c r="P472" s="24">
        <f t="shared" si="178"/>
        <v>8</v>
      </c>
      <c r="Q472" s="122">
        <f t="shared" si="181"/>
        <v>0.04</v>
      </c>
      <c r="R472" s="122">
        <f t="shared" si="182"/>
        <v>3.7499999999999999E-2</v>
      </c>
      <c r="S472" s="122">
        <f t="shared" si="183"/>
        <v>1.3333333333333332E-2</v>
      </c>
      <c r="T472" s="23" t="str">
        <f t="shared" si="189"/>
        <v>暗</v>
      </c>
      <c r="U472" s="24">
        <f t="shared" si="179"/>
        <v>8</v>
      </c>
      <c r="V472" s="24">
        <f t="shared" si="188"/>
        <v>8</v>
      </c>
      <c r="W472" s="24">
        <f t="shared" si="188"/>
        <v>9</v>
      </c>
      <c r="X472" s="24">
        <f t="shared" si="188"/>
        <v>8</v>
      </c>
      <c r="Y472" s="24">
        <f t="shared" si="188"/>
        <v>5</v>
      </c>
      <c r="Z472" s="24">
        <f t="shared" si="188"/>
        <v>8</v>
      </c>
      <c r="AA472" s="24">
        <f t="shared" si="188"/>
        <v>6</v>
      </c>
      <c r="AB472" s="123">
        <f t="shared" si="184"/>
        <v>0.16466666666666666</v>
      </c>
      <c r="AC472" s="22">
        <f t="shared" si="185"/>
        <v>299.25549999999998</v>
      </c>
    </row>
    <row r="473" spans="2:29" x14ac:dyDescent="0.15">
      <c r="B473" s="24">
        <v>471</v>
      </c>
      <c r="C473" s="24" t="str">
        <f t="shared" si="180"/>
        <v>武器471</v>
      </c>
      <c r="D473" s="24" t="str">
        <f t="shared" si="167"/>
        <v>b</v>
      </c>
      <c r="E473" s="99" t="s">
        <v>123</v>
      </c>
      <c r="F473" s="100" t="s">
        <v>16</v>
      </c>
      <c r="G473" s="23" t="s">
        <v>1796</v>
      </c>
      <c r="H473" s="24">
        <f t="shared" si="187"/>
        <v>7</v>
      </c>
      <c r="I473" s="24">
        <f t="shared" si="171"/>
        <v>168</v>
      </c>
      <c r="J473" s="24">
        <f t="shared" si="172"/>
        <v>24</v>
      </c>
      <c r="K473" s="24">
        <f t="shared" si="173"/>
        <v>17</v>
      </c>
      <c r="L473" s="24">
        <f t="shared" si="174"/>
        <v>17</v>
      </c>
      <c r="M473" s="24">
        <f t="shared" si="175"/>
        <v>17</v>
      </c>
      <c r="N473" s="24">
        <f t="shared" si="176"/>
        <v>20</v>
      </c>
      <c r="O473" s="24">
        <f t="shared" si="177"/>
        <v>18</v>
      </c>
      <c r="P473" s="24">
        <f t="shared" si="178"/>
        <v>9</v>
      </c>
      <c r="Q473" s="122">
        <f t="shared" si="181"/>
        <v>4.4999999999999998E-2</v>
      </c>
      <c r="R473" s="122">
        <f t="shared" si="182"/>
        <v>4.4999999999999998E-2</v>
      </c>
      <c r="S473" s="122">
        <f t="shared" si="183"/>
        <v>1.4999999999999999E-2</v>
      </c>
      <c r="T473" s="23" t="str">
        <f t="shared" si="189"/>
        <v>暗</v>
      </c>
      <c r="U473" s="24">
        <f t="shared" si="179"/>
        <v>10</v>
      </c>
      <c r="V473" s="24">
        <f t="shared" ref="V473:AA482" si="190">ROUND(VLOOKUP($F473,professionGrow,MATCH(V$2,professionGrowPName,0),FALSE)*(1+VLOOKUP($G473,professionGrowP,MATCH(V$2,professionGrowPName,0),FALSE))*$H473*10*VLOOKUP($D473,eq_qulity,5,FALSE),0)</f>
        <v>10</v>
      </c>
      <c r="W473" s="24">
        <f t="shared" si="190"/>
        <v>11</v>
      </c>
      <c r="X473" s="24">
        <f t="shared" si="190"/>
        <v>10</v>
      </c>
      <c r="Y473" s="24">
        <f t="shared" si="190"/>
        <v>6</v>
      </c>
      <c r="Z473" s="24">
        <f t="shared" si="190"/>
        <v>10</v>
      </c>
      <c r="AA473" s="24">
        <f t="shared" si="190"/>
        <v>7</v>
      </c>
      <c r="AB473" s="123">
        <f t="shared" si="184"/>
        <v>0.19333333333333333</v>
      </c>
      <c r="AC473" s="22">
        <f t="shared" si="185"/>
        <v>354.29833333333335</v>
      </c>
    </row>
    <row r="474" spans="2:29" x14ac:dyDescent="0.15">
      <c r="B474" s="24">
        <v>472</v>
      </c>
      <c r="C474" s="24" t="str">
        <f t="shared" si="180"/>
        <v>武器472</v>
      </c>
      <c r="D474" s="24" t="str">
        <f t="shared" si="167"/>
        <v>b</v>
      </c>
      <c r="E474" s="99" t="s">
        <v>123</v>
      </c>
      <c r="F474" s="100" t="s">
        <v>16</v>
      </c>
      <c r="G474" s="23" t="s">
        <v>1796</v>
      </c>
      <c r="H474" s="24">
        <f t="shared" si="187"/>
        <v>8</v>
      </c>
      <c r="I474" s="24">
        <f t="shared" si="171"/>
        <v>192</v>
      </c>
      <c r="J474" s="24">
        <f t="shared" si="172"/>
        <v>27</v>
      </c>
      <c r="K474" s="24">
        <f t="shared" si="173"/>
        <v>19</v>
      </c>
      <c r="L474" s="24">
        <f t="shared" si="174"/>
        <v>19</v>
      </c>
      <c r="M474" s="24">
        <f t="shared" si="175"/>
        <v>19</v>
      </c>
      <c r="N474" s="24">
        <f t="shared" si="176"/>
        <v>23</v>
      </c>
      <c r="O474" s="24">
        <f t="shared" si="177"/>
        <v>21</v>
      </c>
      <c r="P474" s="24">
        <f t="shared" si="178"/>
        <v>10</v>
      </c>
      <c r="Q474" s="122">
        <f t="shared" si="181"/>
        <v>0.05</v>
      </c>
      <c r="R474" s="122">
        <f t="shared" si="182"/>
        <v>5.2499999999999998E-2</v>
      </c>
      <c r="S474" s="122">
        <f t="shared" si="183"/>
        <v>1.6666666666666666E-2</v>
      </c>
      <c r="T474" s="23" t="str">
        <f t="shared" si="189"/>
        <v>暗</v>
      </c>
      <c r="U474" s="24">
        <f t="shared" si="179"/>
        <v>11</v>
      </c>
      <c r="V474" s="24">
        <f t="shared" si="190"/>
        <v>11</v>
      </c>
      <c r="W474" s="24">
        <f t="shared" si="190"/>
        <v>12</v>
      </c>
      <c r="X474" s="24">
        <f t="shared" si="190"/>
        <v>11</v>
      </c>
      <c r="Y474" s="24">
        <f t="shared" si="190"/>
        <v>7</v>
      </c>
      <c r="Z474" s="24">
        <f t="shared" si="190"/>
        <v>11</v>
      </c>
      <c r="AA474" s="24">
        <f t="shared" si="190"/>
        <v>8</v>
      </c>
      <c r="AB474" s="123">
        <f t="shared" si="184"/>
        <v>0.22</v>
      </c>
      <c r="AC474" s="22">
        <f t="shared" si="185"/>
        <v>401.3391666666667</v>
      </c>
    </row>
    <row r="475" spans="2:29" x14ac:dyDescent="0.15">
      <c r="B475" s="24">
        <v>473</v>
      </c>
      <c r="C475" s="24" t="str">
        <f t="shared" si="180"/>
        <v>武器473</v>
      </c>
      <c r="D475" s="24" t="str">
        <f t="shared" si="167"/>
        <v>c</v>
      </c>
      <c r="E475" s="99" t="s">
        <v>123</v>
      </c>
      <c r="F475" s="100" t="s">
        <v>16</v>
      </c>
      <c r="G475" s="23" t="s">
        <v>1796</v>
      </c>
      <c r="H475" s="24">
        <f t="shared" si="187"/>
        <v>1</v>
      </c>
      <c r="I475" s="24">
        <f t="shared" si="171"/>
        <v>27</v>
      </c>
      <c r="J475" s="24">
        <f t="shared" si="172"/>
        <v>0</v>
      </c>
      <c r="K475" s="24">
        <f t="shared" si="173"/>
        <v>0</v>
      </c>
      <c r="L475" s="24">
        <f t="shared" si="174"/>
        <v>0</v>
      </c>
      <c r="M475" s="24">
        <f t="shared" si="175"/>
        <v>0</v>
      </c>
      <c r="N475" s="24">
        <f t="shared" si="176"/>
        <v>0</v>
      </c>
      <c r="O475" s="24">
        <f t="shared" si="177"/>
        <v>0</v>
      </c>
      <c r="P475" s="24">
        <f t="shared" si="178"/>
        <v>0</v>
      </c>
      <c r="Q475" s="122">
        <f t="shared" si="181"/>
        <v>0</v>
      </c>
      <c r="R475" s="122">
        <f t="shared" si="182"/>
        <v>0</v>
      </c>
      <c r="S475" s="122">
        <f t="shared" si="183"/>
        <v>0</v>
      </c>
      <c r="T475" s="23" t="str">
        <f t="shared" si="189"/>
        <v>暗</v>
      </c>
      <c r="U475" s="24">
        <f t="shared" si="179"/>
        <v>0</v>
      </c>
      <c r="V475" s="24">
        <f t="shared" si="190"/>
        <v>0</v>
      </c>
      <c r="W475" s="24">
        <f t="shared" si="190"/>
        <v>0</v>
      </c>
      <c r="X475" s="24">
        <f t="shared" si="190"/>
        <v>0</v>
      </c>
      <c r="Y475" s="24">
        <f t="shared" si="190"/>
        <v>0</v>
      </c>
      <c r="Z475" s="24">
        <f t="shared" si="190"/>
        <v>0</v>
      </c>
      <c r="AA475" s="24">
        <f t="shared" si="190"/>
        <v>0</v>
      </c>
      <c r="AB475" s="123">
        <f t="shared" si="184"/>
        <v>0</v>
      </c>
      <c r="AC475" s="22">
        <f t="shared" si="185"/>
        <v>27</v>
      </c>
    </row>
    <row r="476" spans="2:29" x14ac:dyDescent="0.15">
      <c r="B476" s="24">
        <v>474</v>
      </c>
      <c r="C476" s="24" t="str">
        <f t="shared" si="180"/>
        <v>武器474</v>
      </c>
      <c r="D476" s="24" t="str">
        <f t="shared" si="167"/>
        <v>c</v>
      </c>
      <c r="E476" s="99" t="s">
        <v>123</v>
      </c>
      <c r="F476" s="100" t="s">
        <v>16</v>
      </c>
      <c r="G476" s="23" t="s">
        <v>1796</v>
      </c>
      <c r="H476" s="24">
        <f t="shared" si="187"/>
        <v>2</v>
      </c>
      <c r="I476" s="24">
        <f t="shared" si="171"/>
        <v>55</v>
      </c>
      <c r="J476" s="24">
        <f t="shared" si="172"/>
        <v>0</v>
      </c>
      <c r="K476" s="24">
        <f t="shared" si="173"/>
        <v>0</v>
      </c>
      <c r="L476" s="24">
        <f t="shared" si="174"/>
        <v>0</v>
      </c>
      <c r="M476" s="24">
        <f t="shared" si="175"/>
        <v>0</v>
      </c>
      <c r="N476" s="24">
        <f t="shared" si="176"/>
        <v>0</v>
      </c>
      <c r="O476" s="24">
        <f t="shared" si="177"/>
        <v>0</v>
      </c>
      <c r="P476" s="24">
        <f t="shared" si="178"/>
        <v>0</v>
      </c>
      <c r="Q476" s="122">
        <f t="shared" si="181"/>
        <v>0</v>
      </c>
      <c r="R476" s="122">
        <f t="shared" si="182"/>
        <v>0</v>
      </c>
      <c r="S476" s="122">
        <f t="shared" si="183"/>
        <v>0</v>
      </c>
      <c r="T476" s="23" t="str">
        <f t="shared" si="189"/>
        <v>暗</v>
      </c>
      <c r="U476" s="24">
        <f t="shared" si="179"/>
        <v>0</v>
      </c>
      <c r="V476" s="24">
        <f t="shared" si="190"/>
        <v>0</v>
      </c>
      <c r="W476" s="24">
        <f t="shared" si="190"/>
        <v>0</v>
      </c>
      <c r="X476" s="24">
        <f t="shared" si="190"/>
        <v>0</v>
      </c>
      <c r="Y476" s="24">
        <f t="shared" si="190"/>
        <v>0</v>
      </c>
      <c r="Z476" s="24">
        <f t="shared" si="190"/>
        <v>0</v>
      </c>
      <c r="AA476" s="24">
        <f t="shared" si="190"/>
        <v>0</v>
      </c>
      <c r="AB476" s="123">
        <f t="shared" si="184"/>
        <v>0</v>
      </c>
      <c r="AC476" s="22">
        <f t="shared" si="185"/>
        <v>55</v>
      </c>
    </row>
    <row r="477" spans="2:29" x14ac:dyDescent="0.15">
      <c r="B477" s="24">
        <v>475</v>
      </c>
      <c r="C477" s="24" t="str">
        <f t="shared" si="180"/>
        <v>武器475</v>
      </c>
      <c r="D477" s="24" t="str">
        <f t="shared" si="167"/>
        <v>c</v>
      </c>
      <c r="E477" s="99" t="s">
        <v>123</v>
      </c>
      <c r="F477" s="100" t="s">
        <v>16</v>
      </c>
      <c r="G477" s="23" t="s">
        <v>1796</v>
      </c>
      <c r="H477" s="24">
        <f t="shared" si="187"/>
        <v>3</v>
      </c>
      <c r="I477" s="24">
        <f t="shared" si="171"/>
        <v>82</v>
      </c>
      <c r="J477" s="24">
        <f t="shared" si="172"/>
        <v>0</v>
      </c>
      <c r="K477" s="24">
        <f t="shared" si="173"/>
        <v>0</v>
      </c>
      <c r="L477" s="24">
        <f t="shared" si="174"/>
        <v>0</v>
      </c>
      <c r="M477" s="24">
        <f t="shared" si="175"/>
        <v>0</v>
      </c>
      <c r="N477" s="24">
        <f t="shared" si="176"/>
        <v>0</v>
      </c>
      <c r="O477" s="24">
        <f t="shared" si="177"/>
        <v>0</v>
      </c>
      <c r="P477" s="24">
        <f t="shared" si="178"/>
        <v>0</v>
      </c>
      <c r="Q477" s="122">
        <f t="shared" si="181"/>
        <v>0</v>
      </c>
      <c r="R477" s="122">
        <f t="shared" si="182"/>
        <v>0</v>
      </c>
      <c r="S477" s="122">
        <f t="shared" si="183"/>
        <v>0</v>
      </c>
      <c r="T477" s="23" t="str">
        <f t="shared" si="189"/>
        <v>暗</v>
      </c>
      <c r="U477" s="24">
        <f t="shared" si="179"/>
        <v>0</v>
      </c>
      <c r="V477" s="24">
        <f t="shared" si="190"/>
        <v>0</v>
      </c>
      <c r="W477" s="24">
        <f t="shared" si="190"/>
        <v>0</v>
      </c>
      <c r="X477" s="24">
        <f t="shared" si="190"/>
        <v>0</v>
      </c>
      <c r="Y477" s="24">
        <f t="shared" si="190"/>
        <v>0</v>
      </c>
      <c r="Z477" s="24">
        <f t="shared" si="190"/>
        <v>0</v>
      </c>
      <c r="AA477" s="24">
        <f t="shared" si="190"/>
        <v>0</v>
      </c>
      <c r="AB477" s="123">
        <f t="shared" si="184"/>
        <v>0</v>
      </c>
      <c r="AC477" s="22">
        <f t="shared" si="185"/>
        <v>82</v>
      </c>
    </row>
    <row r="478" spans="2:29" x14ac:dyDescent="0.15">
      <c r="B478" s="24">
        <v>476</v>
      </c>
      <c r="C478" s="24" t="str">
        <f t="shared" si="180"/>
        <v>武器476</v>
      </c>
      <c r="D478" s="24" t="str">
        <f t="shared" si="167"/>
        <v>c</v>
      </c>
      <c r="E478" s="99" t="s">
        <v>123</v>
      </c>
      <c r="F478" s="100" t="s">
        <v>16</v>
      </c>
      <c r="G478" s="23" t="s">
        <v>1796</v>
      </c>
      <c r="H478" s="24">
        <f t="shared" si="187"/>
        <v>4</v>
      </c>
      <c r="I478" s="24">
        <f t="shared" si="171"/>
        <v>109</v>
      </c>
      <c r="J478" s="24">
        <f t="shared" si="172"/>
        <v>0</v>
      </c>
      <c r="K478" s="24">
        <f t="shared" si="173"/>
        <v>0</v>
      </c>
      <c r="L478" s="24">
        <f t="shared" si="174"/>
        <v>0</v>
      </c>
      <c r="M478" s="24">
        <f t="shared" si="175"/>
        <v>0</v>
      </c>
      <c r="N478" s="24">
        <f t="shared" si="176"/>
        <v>0</v>
      </c>
      <c r="O478" s="24">
        <f t="shared" si="177"/>
        <v>0</v>
      </c>
      <c r="P478" s="24">
        <f t="shared" si="178"/>
        <v>0</v>
      </c>
      <c r="Q478" s="122">
        <f t="shared" si="181"/>
        <v>0</v>
      </c>
      <c r="R478" s="122">
        <f t="shared" si="182"/>
        <v>0</v>
      </c>
      <c r="S478" s="122">
        <f t="shared" si="183"/>
        <v>0</v>
      </c>
      <c r="T478" s="23" t="str">
        <f t="shared" si="189"/>
        <v>暗</v>
      </c>
      <c r="U478" s="24">
        <f t="shared" si="179"/>
        <v>0</v>
      </c>
      <c r="V478" s="24">
        <f t="shared" si="190"/>
        <v>0</v>
      </c>
      <c r="W478" s="24">
        <f t="shared" si="190"/>
        <v>0</v>
      </c>
      <c r="X478" s="24">
        <f t="shared" si="190"/>
        <v>0</v>
      </c>
      <c r="Y478" s="24">
        <f t="shared" si="190"/>
        <v>0</v>
      </c>
      <c r="Z478" s="24">
        <f t="shared" si="190"/>
        <v>0</v>
      </c>
      <c r="AA478" s="24">
        <f t="shared" si="190"/>
        <v>0</v>
      </c>
      <c r="AB478" s="123">
        <f t="shared" si="184"/>
        <v>0</v>
      </c>
      <c r="AC478" s="22">
        <f t="shared" si="185"/>
        <v>109</v>
      </c>
    </row>
    <row r="479" spans="2:29" x14ac:dyDescent="0.15">
      <c r="B479" s="24">
        <v>477</v>
      </c>
      <c r="C479" s="24" t="str">
        <f t="shared" si="180"/>
        <v>武器477</v>
      </c>
      <c r="D479" s="24" t="str">
        <f t="shared" si="167"/>
        <v>c</v>
      </c>
      <c r="E479" s="99" t="s">
        <v>123</v>
      </c>
      <c r="F479" s="100" t="s">
        <v>16</v>
      </c>
      <c r="G479" s="23" t="s">
        <v>1796</v>
      </c>
      <c r="H479" s="24">
        <f t="shared" si="187"/>
        <v>5</v>
      </c>
      <c r="I479" s="24">
        <f t="shared" si="171"/>
        <v>137</v>
      </c>
      <c r="J479" s="24">
        <f t="shared" si="172"/>
        <v>0</v>
      </c>
      <c r="K479" s="24">
        <f t="shared" si="173"/>
        <v>0</v>
      </c>
      <c r="L479" s="24">
        <f t="shared" si="174"/>
        <v>0</v>
      </c>
      <c r="M479" s="24">
        <f t="shared" si="175"/>
        <v>0</v>
      </c>
      <c r="N479" s="24">
        <f t="shared" si="176"/>
        <v>0</v>
      </c>
      <c r="O479" s="24">
        <f t="shared" si="177"/>
        <v>0</v>
      </c>
      <c r="P479" s="24">
        <f t="shared" si="178"/>
        <v>0</v>
      </c>
      <c r="Q479" s="122">
        <f t="shared" si="181"/>
        <v>0</v>
      </c>
      <c r="R479" s="122">
        <f t="shared" si="182"/>
        <v>0</v>
      </c>
      <c r="S479" s="122">
        <f t="shared" si="183"/>
        <v>0</v>
      </c>
      <c r="T479" s="23" t="str">
        <f t="shared" si="189"/>
        <v>暗</v>
      </c>
      <c r="U479" s="24">
        <f t="shared" si="179"/>
        <v>0</v>
      </c>
      <c r="V479" s="24">
        <f t="shared" si="190"/>
        <v>0</v>
      </c>
      <c r="W479" s="24">
        <f t="shared" si="190"/>
        <v>0</v>
      </c>
      <c r="X479" s="24">
        <f t="shared" si="190"/>
        <v>0</v>
      </c>
      <c r="Y479" s="24">
        <f t="shared" si="190"/>
        <v>0</v>
      </c>
      <c r="Z479" s="24">
        <f t="shared" si="190"/>
        <v>0</v>
      </c>
      <c r="AA479" s="24">
        <f t="shared" si="190"/>
        <v>0</v>
      </c>
      <c r="AB479" s="123">
        <f t="shared" si="184"/>
        <v>0</v>
      </c>
      <c r="AC479" s="22">
        <f t="shared" si="185"/>
        <v>137</v>
      </c>
    </row>
    <row r="480" spans="2:29" x14ac:dyDescent="0.15">
      <c r="B480" s="24">
        <v>478</v>
      </c>
      <c r="C480" s="24" t="str">
        <f t="shared" si="180"/>
        <v>武器478</v>
      </c>
      <c r="D480" s="24" t="str">
        <f t="shared" si="167"/>
        <v>c</v>
      </c>
      <c r="E480" s="99" t="s">
        <v>123</v>
      </c>
      <c r="F480" s="100" t="s">
        <v>16</v>
      </c>
      <c r="G480" s="23" t="s">
        <v>1796</v>
      </c>
      <c r="H480" s="24">
        <f t="shared" si="187"/>
        <v>6</v>
      </c>
      <c r="I480" s="24">
        <f t="shared" si="171"/>
        <v>164</v>
      </c>
      <c r="J480" s="24">
        <f t="shared" si="172"/>
        <v>0</v>
      </c>
      <c r="K480" s="24">
        <f t="shared" si="173"/>
        <v>0</v>
      </c>
      <c r="L480" s="24">
        <f t="shared" si="174"/>
        <v>0</v>
      </c>
      <c r="M480" s="24">
        <f t="shared" si="175"/>
        <v>0</v>
      </c>
      <c r="N480" s="24">
        <f t="shared" si="176"/>
        <v>0</v>
      </c>
      <c r="O480" s="24">
        <f t="shared" si="177"/>
        <v>0</v>
      </c>
      <c r="P480" s="24">
        <f t="shared" si="178"/>
        <v>0</v>
      </c>
      <c r="Q480" s="122">
        <f t="shared" si="181"/>
        <v>0</v>
      </c>
      <c r="R480" s="122">
        <f t="shared" si="182"/>
        <v>0</v>
      </c>
      <c r="S480" s="122">
        <f t="shared" si="183"/>
        <v>0</v>
      </c>
      <c r="T480" s="23" t="str">
        <f t="shared" si="189"/>
        <v>暗</v>
      </c>
      <c r="U480" s="24">
        <f t="shared" si="179"/>
        <v>0</v>
      </c>
      <c r="V480" s="24">
        <f t="shared" si="190"/>
        <v>0</v>
      </c>
      <c r="W480" s="24">
        <f t="shared" si="190"/>
        <v>0</v>
      </c>
      <c r="X480" s="24">
        <f t="shared" si="190"/>
        <v>0</v>
      </c>
      <c r="Y480" s="24">
        <f t="shared" si="190"/>
        <v>0</v>
      </c>
      <c r="Z480" s="24">
        <f t="shared" si="190"/>
        <v>0</v>
      </c>
      <c r="AA480" s="24">
        <f t="shared" si="190"/>
        <v>0</v>
      </c>
      <c r="AB480" s="123">
        <f t="shared" si="184"/>
        <v>0</v>
      </c>
      <c r="AC480" s="22">
        <f t="shared" si="185"/>
        <v>164</v>
      </c>
    </row>
    <row r="481" spans="2:29" x14ac:dyDescent="0.15">
      <c r="B481" s="24">
        <v>479</v>
      </c>
      <c r="C481" s="24" t="str">
        <f t="shared" si="180"/>
        <v>武器479</v>
      </c>
      <c r="D481" s="24" t="str">
        <f t="shared" si="167"/>
        <v>c</v>
      </c>
      <c r="E481" s="99" t="s">
        <v>123</v>
      </c>
      <c r="F481" s="100" t="s">
        <v>16</v>
      </c>
      <c r="G481" s="23" t="s">
        <v>1796</v>
      </c>
      <c r="H481" s="24">
        <f t="shared" si="187"/>
        <v>7</v>
      </c>
      <c r="I481" s="24">
        <f t="shared" si="171"/>
        <v>192</v>
      </c>
      <c r="J481" s="24">
        <f t="shared" si="172"/>
        <v>0</v>
      </c>
      <c r="K481" s="24">
        <f t="shared" si="173"/>
        <v>0</v>
      </c>
      <c r="L481" s="24">
        <f t="shared" si="174"/>
        <v>0</v>
      </c>
      <c r="M481" s="24">
        <f t="shared" si="175"/>
        <v>0</v>
      </c>
      <c r="N481" s="24">
        <f t="shared" si="176"/>
        <v>0</v>
      </c>
      <c r="O481" s="24">
        <f t="shared" si="177"/>
        <v>0</v>
      </c>
      <c r="P481" s="24">
        <f t="shared" si="178"/>
        <v>0</v>
      </c>
      <c r="Q481" s="122">
        <f t="shared" si="181"/>
        <v>0</v>
      </c>
      <c r="R481" s="122">
        <f t="shared" si="182"/>
        <v>0</v>
      </c>
      <c r="S481" s="122">
        <f t="shared" si="183"/>
        <v>0</v>
      </c>
      <c r="T481" s="23" t="str">
        <f t="shared" si="189"/>
        <v>暗</v>
      </c>
      <c r="U481" s="24">
        <f t="shared" si="179"/>
        <v>0</v>
      </c>
      <c r="V481" s="24">
        <f t="shared" si="190"/>
        <v>0</v>
      </c>
      <c r="W481" s="24">
        <f t="shared" si="190"/>
        <v>0</v>
      </c>
      <c r="X481" s="24">
        <f t="shared" si="190"/>
        <v>0</v>
      </c>
      <c r="Y481" s="24">
        <f t="shared" si="190"/>
        <v>0</v>
      </c>
      <c r="Z481" s="24">
        <f t="shared" si="190"/>
        <v>0</v>
      </c>
      <c r="AA481" s="24">
        <f t="shared" si="190"/>
        <v>0</v>
      </c>
      <c r="AB481" s="123">
        <f t="shared" si="184"/>
        <v>0</v>
      </c>
      <c r="AC481" s="22">
        <f t="shared" si="185"/>
        <v>192</v>
      </c>
    </row>
    <row r="482" spans="2:29" x14ac:dyDescent="0.15">
      <c r="B482" s="24">
        <v>480</v>
      </c>
      <c r="C482" s="24" t="str">
        <f t="shared" si="180"/>
        <v>武器480</v>
      </c>
      <c r="D482" s="24" t="str">
        <f t="shared" si="167"/>
        <v>c</v>
      </c>
      <c r="E482" s="99" t="s">
        <v>123</v>
      </c>
      <c r="F482" s="100" t="s">
        <v>16</v>
      </c>
      <c r="G482" s="23" t="s">
        <v>1796</v>
      </c>
      <c r="H482" s="24">
        <f t="shared" si="187"/>
        <v>8</v>
      </c>
      <c r="I482" s="24">
        <f t="shared" si="171"/>
        <v>219</v>
      </c>
      <c r="J482" s="24">
        <f t="shared" si="172"/>
        <v>0</v>
      </c>
      <c r="K482" s="24">
        <f t="shared" si="173"/>
        <v>0</v>
      </c>
      <c r="L482" s="24">
        <f t="shared" si="174"/>
        <v>0</v>
      </c>
      <c r="M482" s="24">
        <f t="shared" si="175"/>
        <v>0</v>
      </c>
      <c r="N482" s="24">
        <f t="shared" si="176"/>
        <v>0</v>
      </c>
      <c r="O482" s="24">
        <f t="shared" si="177"/>
        <v>0</v>
      </c>
      <c r="P482" s="24">
        <f t="shared" si="178"/>
        <v>0</v>
      </c>
      <c r="Q482" s="122">
        <f t="shared" si="181"/>
        <v>0</v>
      </c>
      <c r="R482" s="122">
        <f t="shared" si="182"/>
        <v>0</v>
      </c>
      <c r="S482" s="122">
        <f t="shared" si="183"/>
        <v>0</v>
      </c>
      <c r="T482" s="23" t="str">
        <f t="shared" si="189"/>
        <v>暗</v>
      </c>
      <c r="U482" s="24">
        <f t="shared" si="179"/>
        <v>0</v>
      </c>
      <c r="V482" s="24">
        <f t="shared" si="190"/>
        <v>0</v>
      </c>
      <c r="W482" s="24">
        <f t="shared" si="190"/>
        <v>0</v>
      </c>
      <c r="X482" s="24">
        <f t="shared" si="190"/>
        <v>0</v>
      </c>
      <c r="Y482" s="24">
        <f t="shared" si="190"/>
        <v>0</v>
      </c>
      <c r="Z482" s="24">
        <f t="shared" si="190"/>
        <v>0</v>
      </c>
      <c r="AA482" s="24">
        <f t="shared" si="190"/>
        <v>0</v>
      </c>
      <c r="AB482" s="123">
        <f t="shared" si="184"/>
        <v>0</v>
      </c>
      <c r="AC482" s="22">
        <f t="shared" si="185"/>
        <v>219</v>
      </c>
    </row>
    <row r="483" spans="2:29" x14ac:dyDescent="0.15">
      <c r="B483" s="24">
        <v>481</v>
      </c>
      <c r="C483" s="24" t="str">
        <f t="shared" si="180"/>
        <v>武器481</v>
      </c>
      <c r="D483" s="24" t="str">
        <f t="shared" si="167"/>
        <v>s</v>
      </c>
      <c r="E483" s="99" t="s">
        <v>123</v>
      </c>
      <c r="F483" s="100" t="s">
        <v>16</v>
      </c>
      <c r="G483" s="23" t="s">
        <v>1797</v>
      </c>
      <c r="H483" s="24">
        <f t="shared" si="187"/>
        <v>1</v>
      </c>
      <c r="I483" s="24">
        <f t="shared" si="171"/>
        <v>30</v>
      </c>
      <c r="J483" s="24">
        <f t="shared" si="172"/>
        <v>12</v>
      </c>
      <c r="K483" s="24">
        <f t="shared" si="173"/>
        <v>7</v>
      </c>
      <c r="L483" s="24">
        <f t="shared" si="174"/>
        <v>9</v>
      </c>
      <c r="M483" s="24">
        <f t="shared" si="175"/>
        <v>9</v>
      </c>
      <c r="N483" s="24">
        <f t="shared" si="176"/>
        <v>7</v>
      </c>
      <c r="O483" s="24">
        <f t="shared" si="177"/>
        <v>6</v>
      </c>
      <c r="P483" s="24">
        <f t="shared" si="178"/>
        <v>5</v>
      </c>
      <c r="Q483" s="122">
        <f t="shared" si="181"/>
        <v>2.5000000000000001E-2</v>
      </c>
      <c r="R483" s="122">
        <f t="shared" si="182"/>
        <v>1.4999999999999999E-2</v>
      </c>
      <c r="S483" s="122">
        <f t="shared" si="183"/>
        <v>8.3333333333333332E-3</v>
      </c>
      <c r="T483" s="23" t="str">
        <f t="shared" si="189"/>
        <v>水</v>
      </c>
      <c r="U483" s="24">
        <f t="shared" si="179"/>
        <v>5</v>
      </c>
      <c r="V483" s="24">
        <f t="shared" ref="V483:AA492" si="191">ROUND(VLOOKUP($F483,professionGrow,MATCH(V$2,professionGrowPName,0),FALSE)*(1+VLOOKUP($G483,professionGrowP,MATCH(V$2,professionGrowPName,0),FALSE))*$H483*10*VLOOKUP($D483,eq_qulity,5,FALSE),0)</f>
        <v>4</v>
      </c>
      <c r="W483" s="24">
        <f t="shared" si="191"/>
        <v>4</v>
      </c>
      <c r="X483" s="24">
        <f t="shared" si="191"/>
        <v>5</v>
      </c>
      <c r="Y483" s="24">
        <f t="shared" si="191"/>
        <v>4</v>
      </c>
      <c r="Z483" s="24">
        <f t="shared" si="191"/>
        <v>3</v>
      </c>
      <c r="AA483" s="24">
        <f t="shared" si="191"/>
        <v>3</v>
      </c>
      <c r="AB483" s="123">
        <f t="shared" si="184"/>
        <v>0.08</v>
      </c>
      <c r="AC483" s="22">
        <f t="shared" si="185"/>
        <v>113.12833333333334</v>
      </c>
    </row>
    <row r="484" spans="2:29" x14ac:dyDescent="0.15">
      <c r="B484" s="24">
        <v>482</v>
      </c>
      <c r="C484" s="24" t="str">
        <f t="shared" si="180"/>
        <v>武器482</v>
      </c>
      <c r="D484" s="24" t="str">
        <f t="shared" ref="D484:D547" si="192">D452</f>
        <v>s</v>
      </c>
      <c r="E484" s="99" t="s">
        <v>123</v>
      </c>
      <c r="F484" s="100" t="s">
        <v>16</v>
      </c>
      <c r="G484" s="23" t="s">
        <v>1797</v>
      </c>
      <c r="H484" s="24">
        <f t="shared" si="187"/>
        <v>2</v>
      </c>
      <c r="I484" s="24">
        <f t="shared" si="171"/>
        <v>60</v>
      </c>
      <c r="J484" s="24">
        <f t="shared" si="172"/>
        <v>24</v>
      </c>
      <c r="K484" s="24">
        <f t="shared" si="173"/>
        <v>14</v>
      </c>
      <c r="L484" s="24">
        <f t="shared" si="174"/>
        <v>19</v>
      </c>
      <c r="M484" s="24">
        <f t="shared" si="175"/>
        <v>18</v>
      </c>
      <c r="N484" s="24">
        <f t="shared" si="176"/>
        <v>14</v>
      </c>
      <c r="O484" s="24">
        <f t="shared" si="177"/>
        <v>13</v>
      </c>
      <c r="P484" s="24">
        <f t="shared" si="178"/>
        <v>9</v>
      </c>
      <c r="Q484" s="122">
        <f t="shared" si="181"/>
        <v>4.4999999999999998E-2</v>
      </c>
      <c r="R484" s="122">
        <f t="shared" si="182"/>
        <v>3.2500000000000001E-2</v>
      </c>
      <c r="S484" s="122">
        <f t="shared" si="183"/>
        <v>1.4999999999999999E-2</v>
      </c>
      <c r="T484" s="23" t="str">
        <f t="shared" si="189"/>
        <v>水</v>
      </c>
      <c r="U484" s="24">
        <f t="shared" si="179"/>
        <v>10</v>
      </c>
      <c r="V484" s="24">
        <f t="shared" si="191"/>
        <v>8</v>
      </c>
      <c r="W484" s="24">
        <f t="shared" si="191"/>
        <v>8</v>
      </c>
      <c r="X484" s="24">
        <f t="shared" si="191"/>
        <v>10</v>
      </c>
      <c r="Y484" s="24">
        <f t="shared" si="191"/>
        <v>9</v>
      </c>
      <c r="Z484" s="24">
        <f t="shared" si="191"/>
        <v>7</v>
      </c>
      <c r="AA484" s="24">
        <f t="shared" si="191"/>
        <v>5</v>
      </c>
      <c r="AB484" s="123">
        <f t="shared" si="184"/>
        <v>0.114</v>
      </c>
      <c r="AC484" s="22">
        <f t="shared" si="185"/>
        <v>228.20649999999998</v>
      </c>
    </row>
    <row r="485" spans="2:29" x14ac:dyDescent="0.15">
      <c r="B485" s="24">
        <v>483</v>
      </c>
      <c r="C485" s="24" t="str">
        <f t="shared" si="180"/>
        <v>武器483</v>
      </c>
      <c r="D485" s="24" t="str">
        <f t="shared" si="192"/>
        <v>s</v>
      </c>
      <c r="E485" s="99" t="s">
        <v>123</v>
      </c>
      <c r="F485" s="100" t="s">
        <v>16</v>
      </c>
      <c r="G485" s="23" t="s">
        <v>1797</v>
      </c>
      <c r="H485" s="24">
        <f t="shared" si="187"/>
        <v>3</v>
      </c>
      <c r="I485" s="24">
        <f t="shared" si="171"/>
        <v>91</v>
      </c>
      <c r="J485" s="24">
        <f t="shared" si="172"/>
        <v>36</v>
      </c>
      <c r="K485" s="24">
        <f t="shared" si="173"/>
        <v>21</v>
      </c>
      <c r="L485" s="24">
        <f t="shared" si="174"/>
        <v>28</v>
      </c>
      <c r="M485" s="24">
        <f t="shared" si="175"/>
        <v>28</v>
      </c>
      <c r="N485" s="24">
        <f t="shared" si="176"/>
        <v>21</v>
      </c>
      <c r="O485" s="24">
        <f t="shared" si="177"/>
        <v>19</v>
      </c>
      <c r="P485" s="24">
        <f t="shared" si="178"/>
        <v>14</v>
      </c>
      <c r="Q485" s="122">
        <f t="shared" si="181"/>
        <v>7.0000000000000007E-2</v>
      </c>
      <c r="R485" s="122">
        <f t="shared" si="182"/>
        <v>4.7500000000000001E-2</v>
      </c>
      <c r="S485" s="122">
        <f t="shared" si="183"/>
        <v>2.3333333333333334E-2</v>
      </c>
      <c r="T485" s="23" t="str">
        <f t="shared" si="189"/>
        <v>水</v>
      </c>
      <c r="U485" s="24">
        <f t="shared" si="179"/>
        <v>15</v>
      </c>
      <c r="V485" s="24">
        <f t="shared" si="191"/>
        <v>12</v>
      </c>
      <c r="W485" s="24">
        <f t="shared" si="191"/>
        <v>12</v>
      </c>
      <c r="X485" s="24">
        <f t="shared" si="191"/>
        <v>15</v>
      </c>
      <c r="Y485" s="24">
        <f t="shared" si="191"/>
        <v>13</v>
      </c>
      <c r="Z485" s="24">
        <f t="shared" si="191"/>
        <v>10</v>
      </c>
      <c r="AA485" s="24">
        <f t="shared" si="191"/>
        <v>8</v>
      </c>
      <c r="AB485" s="123">
        <f t="shared" si="184"/>
        <v>0.17199999999999999</v>
      </c>
      <c r="AC485" s="22">
        <f t="shared" si="185"/>
        <v>343.31283333333334</v>
      </c>
    </row>
    <row r="486" spans="2:29" x14ac:dyDescent="0.15">
      <c r="B486" s="24">
        <v>484</v>
      </c>
      <c r="C486" s="24" t="str">
        <f t="shared" si="180"/>
        <v>武器484</v>
      </c>
      <c r="D486" s="24" t="str">
        <f t="shared" si="192"/>
        <v>s</v>
      </c>
      <c r="E486" s="99" t="s">
        <v>123</v>
      </c>
      <c r="F486" s="100" t="s">
        <v>16</v>
      </c>
      <c r="G486" s="23" t="s">
        <v>1797</v>
      </c>
      <c r="H486" s="24">
        <f t="shared" si="187"/>
        <v>4</v>
      </c>
      <c r="I486" s="24">
        <f t="shared" si="171"/>
        <v>121</v>
      </c>
      <c r="J486" s="24">
        <f t="shared" si="172"/>
        <v>48</v>
      </c>
      <c r="K486" s="24">
        <f t="shared" si="173"/>
        <v>28</v>
      </c>
      <c r="L486" s="24">
        <f t="shared" si="174"/>
        <v>37</v>
      </c>
      <c r="M486" s="24">
        <f t="shared" si="175"/>
        <v>37</v>
      </c>
      <c r="N486" s="24">
        <f t="shared" si="176"/>
        <v>28</v>
      </c>
      <c r="O486" s="24">
        <f t="shared" si="177"/>
        <v>25</v>
      </c>
      <c r="P486" s="24">
        <f t="shared" si="178"/>
        <v>18</v>
      </c>
      <c r="Q486" s="122">
        <f t="shared" si="181"/>
        <v>0.09</v>
      </c>
      <c r="R486" s="122">
        <f t="shared" si="182"/>
        <v>6.25E-2</v>
      </c>
      <c r="S486" s="122">
        <f t="shared" si="183"/>
        <v>0.03</v>
      </c>
      <c r="T486" s="23" t="str">
        <f t="shared" si="189"/>
        <v>水</v>
      </c>
      <c r="U486" s="24">
        <f t="shared" si="179"/>
        <v>20</v>
      </c>
      <c r="V486" s="24">
        <f t="shared" si="191"/>
        <v>15</v>
      </c>
      <c r="W486" s="24">
        <f t="shared" si="191"/>
        <v>15</v>
      </c>
      <c r="X486" s="24">
        <f t="shared" si="191"/>
        <v>20</v>
      </c>
      <c r="Y486" s="24">
        <f t="shared" si="191"/>
        <v>18</v>
      </c>
      <c r="Z486" s="24">
        <f t="shared" si="191"/>
        <v>13</v>
      </c>
      <c r="AA486" s="24">
        <f t="shared" si="191"/>
        <v>11</v>
      </c>
      <c r="AB486" s="123">
        <f t="shared" si="184"/>
        <v>0.22800000000000001</v>
      </c>
      <c r="AC486" s="22">
        <f t="shared" si="185"/>
        <v>454.41049999999996</v>
      </c>
    </row>
    <row r="487" spans="2:29" x14ac:dyDescent="0.15">
      <c r="B487" s="24">
        <v>485</v>
      </c>
      <c r="C487" s="24" t="str">
        <f t="shared" si="180"/>
        <v>武器485</v>
      </c>
      <c r="D487" s="24" t="str">
        <f t="shared" si="192"/>
        <v>s</v>
      </c>
      <c r="E487" s="99" t="s">
        <v>123</v>
      </c>
      <c r="F487" s="100" t="s">
        <v>16</v>
      </c>
      <c r="G487" s="23" t="s">
        <v>1797</v>
      </c>
      <c r="H487" s="24">
        <f t="shared" si="187"/>
        <v>5</v>
      </c>
      <c r="I487" s="24">
        <f t="shared" si="171"/>
        <v>151</v>
      </c>
      <c r="J487" s="24">
        <f t="shared" si="172"/>
        <v>60</v>
      </c>
      <c r="K487" s="24">
        <f t="shared" si="173"/>
        <v>35</v>
      </c>
      <c r="L487" s="24">
        <f t="shared" si="174"/>
        <v>46</v>
      </c>
      <c r="M487" s="24">
        <f t="shared" si="175"/>
        <v>46</v>
      </c>
      <c r="N487" s="24">
        <f t="shared" si="176"/>
        <v>35</v>
      </c>
      <c r="O487" s="24">
        <f t="shared" si="177"/>
        <v>32</v>
      </c>
      <c r="P487" s="24">
        <f t="shared" si="178"/>
        <v>23</v>
      </c>
      <c r="Q487" s="122">
        <f t="shared" si="181"/>
        <v>0.115</v>
      </c>
      <c r="R487" s="122">
        <f t="shared" si="182"/>
        <v>0.08</v>
      </c>
      <c r="S487" s="122">
        <f t="shared" si="183"/>
        <v>3.8333333333333337E-2</v>
      </c>
      <c r="T487" s="23" t="str">
        <f t="shared" si="189"/>
        <v>水</v>
      </c>
      <c r="U487" s="24">
        <f t="shared" si="179"/>
        <v>25</v>
      </c>
      <c r="V487" s="24">
        <f t="shared" si="191"/>
        <v>19</v>
      </c>
      <c r="W487" s="24">
        <f t="shared" si="191"/>
        <v>19</v>
      </c>
      <c r="X487" s="24">
        <f t="shared" si="191"/>
        <v>25</v>
      </c>
      <c r="Y487" s="24">
        <f t="shared" si="191"/>
        <v>22</v>
      </c>
      <c r="Z487" s="24">
        <f t="shared" si="191"/>
        <v>16</v>
      </c>
      <c r="AA487" s="24">
        <f t="shared" si="191"/>
        <v>13</v>
      </c>
      <c r="AB487" s="123">
        <f t="shared" si="184"/>
        <v>0.28533333333333333</v>
      </c>
      <c r="AC487" s="22">
        <f t="shared" si="185"/>
        <v>567.51866666666672</v>
      </c>
    </row>
    <row r="488" spans="2:29" x14ac:dyDescent="0.15">
      <c r="B488" s="24">
        <v>486</v>
      </c>
      <c r="C488" s="24" t="str">
        <f t="shared" si="180"/>
        <v>武器486</v>
      </c>
      <c r="D488" s="24" t="str">
        <f t="shared" si="192"/>
        <v>s</v>
      </c>
      <c r="E488" s="99" t="s">
        <v>123</v>
      </c>
      <c r="F488" s="100" t="s">
        <v>16</v>
      </c>
      <c r="G488" s="23" t="s">
        <v>1797</v>
      </c>
      <c r="H488" s="24">
        <f t="shared" si="187"/>
        <v>6</v>
      </c>
      <c r="I488" s="24">
        <f t="shared" si="171"/>
        <v>181</v>
      </c>
      <c r="J488" s="24">
        <f t="shared" si="172"/>
        <v>73</v>
      </c>
      <c r="K488" s="24">
        <f t="shared" si="173"/>
        <v>41</v>
      </c>
      <c r="L488" s="24">
        <f t="shared" si="174"/>
        <v>56</v>
      </c>
      <c r="M488" s="24">
        <f t="shared" si="175"/>
        <v>55</v>
      </c>
      <c r="N488" s="24">
        <f t="shared" si="176"/>
        <v>41</v>
      </c>
      <c r="O488" s="24">
        <f t="shared" si="177"/>
        <v>38</v>
      </c>
      <c r="P488" s="24">
        <f t="shared" si="178"/>
        <v>28</v>
      </c>
      <c r="Q488" s="122">
        <f t="shared" si="181"/>
        <v>0.14000000000000001</v>
      </c>
      <c r="R488" s="122">
        <f t="shared" si="182"/>
        <v>9.5000000000000001E-2</v>
      </c>
      <c r="S488" s="122">
        <f t="shared" si="183"/>
        <v>4.6666666666666669E-2</v>
      </c>
      <c r="T488" s="23" t="str">
        <f t="shared" si="189"/>
        <v>水</v>
      </c>
      <c r="U488" s="24">
        <f t="shared" si="179"/>
        <v>30</v>
      </c>
      <c r="V488" s="24">
        <f t="shared" si="191"/>
        <v>23</v>
      </c>
      <c r="W488" s="24">
        <f t="shared" si="191"/>
        <v>23</v>
      </c>
      <c r="X488" s="24">
        <f t="shared" si="191"/>
        <v>30</v>
      </c>
      <c r="Y488" s="24">
        <f t="shared" si="191"/>
        <v>26</v>
      </c>
      <c r="Z488" s="24">
        <f t="shared" si="191"/>
        <v>20</v>
      </c>
      <c r="AA488" s="24">
        <f t="shared" si="191"/>
        <v>16</v>
      </c>
      <c r="AB488" s="123">
        <f t="shared" si="184"/>
        <v>0.34200000000000003</v>
      </c>
      <c r="AC488" s="22">
        <f t="shared" si="185"/>
        <v>681.62366666666662</v>
      </c>
    </row>
    <row r="489" spans="2:29" x14ac:dyDescent="0.15">
      <c r="B489" s="24">
        <v>487</v>
      </c>
      <c r="C489" s="24" t="str">
        <f t="shared" si="180"/>
        <v>武器487</v>
      </c>
      <c r="D489" s="24" t="str">
        <f t="shared" si="192"/>
        <v>s</v>
      </c>
      <c r="E489" s="99" t="s">
        <v>123</v>
      </c>
      <c r="F489" s="100" t="s">
        <v>16</v>
      </c>
      <c r="G489" s="23" t="s">
        <v>1797</v>
      </c>
      <c r="H489" s="24">
        <f t="shared" si="187"/>
        <v>7</v>
      </c>
      <c r="I489" s="24">
        <f t="shared" si="171"/>
        <v>211</v>
      </c>
      <c r="J489" s="24">
        <f t="shared" si="172"/>
        <v>85</v>
      </c>
      <c r="K489" s="24">
        <f t="shared" si="173"/>
        <v>48</v>
      </c>
      <c r="L489" s="24">
        <f t="shared" si="174"/>
        <v>65</v>
      </c>
      <c r="M489" s="24">
        <f t="shared" si="175"/>
        <v>65</v>
      </c>
      <c r="N489" s="24">
        <f t="shared" si="176"/>
        <v>48</v>
      </c>
      <c r="O489" s="24">
        <f t="shared" si="177"/>
        <v>44</v>
      </c>
      <c r="P489" s="24">
        <f t="shared" si="178"/>
        <v>32</v>
      </c>
      <c r="Q489" s="122">
        <f t="shared" si="181"/>
        <v>0.16</v>
      </c>
      <c r="R489" s="122">
        <f t="shared" si="182"/>
        <v>0.11</v>
      </c>
      <c r="S489" s="122">
        <f t="shared" si="183"/>
        <v>5.333333333333333E-2</v>
      </c>
      <c r="T489" s="23" t="str">
        <f t="shared" si="189"/>
        <v>水</v>
      </c>
      <c r="U489" s="24">
        <f t="shared" si="179"/>
        <v>35</v>
      </c>
      <c r="V489" s="24">
        <f t="shared" si="191"/>
        <v>27</v>
      </c>
      <c r="W489" s="24">
        <f t="shared" si="191"/>
        <v>27</v>
      </c>
      <c r="X489" s="24">
        <f t="shared" si="191"/>
        <v>35</v>
      </c>
      <c r="Y489" s="24">
        <f t="shared" si="191"/>
        <v>31</v>
      </c>
      <c r="Z489" s="24">
        <f t="shared" si="191"/>
        <v>23</v>
      </c>
      <c r="AA489" s="24">
        <f t="shared" si="191"/>
        <v>19</v>
      </c>
      <c r="AB489" s="123">
        <f t="shared" si="184"/>
        <v>0.39866666666666667</v>
      </c>
      <c r="AC489" s="22">
        <f t="shared" si="185"/>
        <v>795.72199999999998</v>
      </c>
    </row>
    <row r="490" spans="2:29" x14ac:dyDescent="0.15">
      <c r="B490" s="24">
        <v>488</v>
      </c>
      <c r="C490" s="24" t="str">
        <f t="shared" si="180"/>
        <v>武器488</v>
      </c>
      <c r="D490" s="24" t="str">
        <f t="shared" si="192"/>
        <v>s</v>
      </c>
      <c r="E490" s="99" t="s">
        <v>123</v>
      </c>
      <c r="F490" s="100" t="s">
        <v>16</v>
      </c>
      <c r="G490" s="23" t="s">
        <v>1797</v>
      </c>
      <c r="H490" s="24">
        <f t="shared" si="187"/>
        <v>8</v>
      </c>
      <c r="I490" s="24">
        <f t="shared" si="171"/>
        <v>242</v>
      </c>
      <c r="J490" s="24">
        <f t="shared" si="172"/>
        <v>97</v>
      </c>
      <c r="K490" s="24">
        <f t="shared" si="173"/>
        <v>55</v>
      </c>
      <c r="L490" s="24">
        <f t="shared" si="174"/>
        <v>74</v>
      </c>
      <c r="M490" s="24">
        <f t="shared" si="175"/>
        <v>74</v>
      </c>
      <c r="N490" s="24">
        <f t="shared" si="176"/>
        <v>55</v>
      </c>
      <c r="O490" s="24">
        <f t="shared" si="177"/>
        <v>51</v>
      </c>
      <c r="P490" s="24">
        <f t="shared" si="178"/>
        <v>37</v>
      </c>
      <c r="Q490" s="122">
        <f t="shared" si="181"/>
        <v>0.185</v>
      </c>
      <c r="R490" s="122">
        <f t="shared" si="182"/>
        <v>0.1275</v>
      </c>
      <c r="S490" s="122">
        <f t="shared" si="183"/>
        <v>6.1666666666666668E-2</v>
      </c>
      <c r="T490" s="23" t="str">
        <f t="shared" si="189"/>
        <v>水</v>
      </c>
      <c r="U490" s="24">
        <f t="shared" si="179"/>
        <v>40</v>
      </c>
      <c r="V490" s="24">
        <f t="shared" si="191"/>
        <v>31</v>
      </c>
      <c r="W490" s="24">
        <f t="shared" si="191"/>
        <v>31</v>
      </c>
      <c r="X490" s="24">
        <f t="shared" si="191"/>
        <v>40</v>
      </c>
      <c r="Y490" s="24">
        <f t="shared" si="191"/>
        <v>35</v>
      </c>
      <c r="Z490" s="24">
        <f t="shared" si="191"/>
        <v>26</v>
      </c>
      <c r="AA490" s="24">
        <f t="shared" si="191"/>
        <v>22</v>
      </c>
      <c r="AB490" s="123">
        <f t="shared" si="184"/>
        <v>0.45666666666666667</v>
      </c>
      <c r="AC490" s="22">
        <f t="shared" si="185"/>
        <v>910.83083333333332</v>
      </c>
    </row>
    <row r="491" spans="2:29" x14ac:dyDescent="0.15">
      <c r="B491" s="24">
        <v>489</v>
      </c>
      <c r="C491" s="24" t="str">
        <f t="shared" si="180"/>
        <v>武器489</v>
      </c>
      <c r="D491" s="24" t="str">
        <f t="shared" si="192"/>
        <v>a</v>
      </c>
      <c r="E491" s="99" t="s">
        <v>123</v>
      </c>
      <c r="F491" s="100" t="s">
        <v>16</v>
      </c>
      <c r="G491" s="23" t="s">
        <v>1797</v>
      </c>
      <c r="H491" s="24">
        <f t="shared" si="187"/>
        <v>1</v>
      </c>
      <c r="I491" s="24">
        <f t="shared" si="171"/>
        <v>27</v>
      </c>
      <c r="J491" s="24">
        <f t="shared" si="172"/>
        <v>9</v>
      </c>
      <c r="K491" s="24">
        <f t="shared" si="173"/>
        <v>5</v>
      </c>
      <c r="L491" s="24">
        <f t="shared" si="174"/>
        <v>7</v>
      </c>
      <c r="M491" s="24">
        <f t="shared" si="175"/>
        <v>7</v>
      </c>
      <c r="N491" s="24">
        <f t="shared" si="176"/>
        <v>5</v>
      </c>
      <c r="O491" s="24">
        <f t="shared" si="177"/>
        <v>5</v>
      </c>
      <c r="P491" s="24">
        <f t="shared" si="178"/>
        <v>3</v>
      </c>
      <c r="Q491" s="122">
        <f t="shared" si="181"/>
        <v>1.4999999999999999E-2</v>
      </c>
      <c r="R491" s="122">
        <f t="shared" si="182"/>
        <v>1.2500000000000001E-2</v>
      </c>
      <c r="S491" s="122">
        <f t="shared" si="183"/>
        <v>5.0000000000000001E-3</v>
      </c>
      <c r="T491" s="23" t="str">
        <f t="shared" si="189"/>
        <v>水</v>
      </c>
      <c r="U491" s="24">
        <f t="shared" si="179"/>
        <v>4</v>
      </c>
      <c r="V491" s="24">
        <f t="shared" si="191"/>
        <v>3</v>
      </c>
      <c r="W491" s="24">
        <f t="shared" si="191"/>
        <v>3</v>
      </c>
      <c r="X491" s="24">
        <f t="shared" si="191"/>
        <v>4</v>
      </c>
      <c r="Y491" s="24">
        <f t="shared" si="191"/>
        <v>3</v>
      </c>
      <c r="Z491" s="24">
        <f t="shared" si="191"/>
        <v>2</v>
      </c>
      <c r="AA491" s="24">
        <f t="shared" si="191"/>
        <v>2</v>
      </c>
      <c r="AB491" s="123">
        <f t="shared" si="184"/>
        <v>0.08</v>
      </c>
      <c r="AC491" s="22">
        <f t="shared" si="185"/>
        <v>89.112499999999997</v>
      </c>
    </row>
    <row r="492" spans="2:29" x14ac:dyDescent="0.15">
      <c r="B492" s="24">
        <v>490</v>
      </c>
      <c r="C492" s="24" t="str">
        <f t="shared" si="180"/>
        <v>武器490</v>
      </c>
      <c r="D492" s="24" t="str">
        <f t="shared" si="192"/>
        <v>a</v>
      </c>
      <c r="E492" s="99" t="s">
        <v>123</v>
      </c>
      <c r="F492" s="100" t="s">
        <v>16</v>
      </c>
      <c r="G492" s="23" t="s">
        <v>1797</v>
      </c>
      <c r="H492" s="24">
        <f t="shared" si="187"/>
        <v>2</v>
      </c>
      <c r="I492" s="24">
        <f t="shared" si="171"/>
        <v>53</v>
      </c>
      <c r="J492" s="24">
        <f t="shared" si="172"/>
        <v>18</v>
      </c>
      <c r="K492" s="24">
        <f t="shared" si="173"/>
        <v>10</v>
      </c>
      <c r="L492" s="24">
        <f t="shared" si="174"/>
        <v>14</v>
      </c>
      <c r="M492" s="24">
        <f t="shared" si="175"/>
        <v>14</v>
      </c>
      <c r="N492" s="24">
        <f t="shared" si="176"/>
        <v>10</v>
      </c>
      <c r="O492" s="24">
        <f t="shared" si="177"/>
        <v>10</v>
      </c>
      <c r="P492" s="24">
        <f t="shared" si="178"/>
        <v>7</v>
      </c>
      <c r="Q492" s="122">
        <f t="shared" si="181"/>
        <v>3.5000000000000003E-2</v>
      </c>
      <c r="R492" s="122">
        <f t="shared" si="182"/>
        <v>2.5000000000000001E-2</v>
      </c>
      <c r="S492" s="122">
        <f t="shared" si="183"/>
        <v>1.1666666666666667E-2</v>
      </c>
      <c r="T492" s="23" t="str">
        <f t="shared" si="189"/>
        <v>水</v>
      </c>
      <c r="U492" s="24">
        <f t="shared" si="179"/>
        <v>7</v>
      </c>
      <c r="V492" s="24">
        <f t="shared" si="191"/>
        <v>6</v>
      </c>
      <c r="W492" s="24">
        <f t="shared" si="191"/>
        <v>6</v>
      </c>
      <c r="X492" s="24">
        <f t="shared" si="191"/>
        <v>7</v>
      </c>
      <c r="Y492" s="24">
        <f t="shared" si="191"/>
        <v>7</v>
      </c>
      <c r="Z492" s="24">
        <f t="shared" si="191"/>
        <v>5</v>
      </c>
      <c r="AA492" s="24">
        <f t="shared" si="191"/>
        <v>4</v>
      </c>
      <c r="AB492" s="123">
        <f t="shared" si="184"/>
        <v>9.0666666666666659E-2</v>
      </c>
      <c r="AC492" s="22">
        <f t="shared" si="185"/>
        <v>178.16233333333332</v>
      </c>
    </row>
    <row r="493" spans="2:29" x14ac:dyDescent="0.15">
      <c r="B493" s="24">
        <v>491</v>
      </c>
      <c r="C493" s="24" t="str">
        <f t="shared" si="180"/>
        <v>武器491</v>
      </c>
      <c r="D493" s="24" t="str">
        <f t="shared" si="192"/>
        <v>a</v>
      </c>
      <c r="E493" s="99" t="s">
        <v>123</v>
      </c>
      <c r="F493" s="100" t="s">
        <v>16</v>
      </c>
      <c r="G493" s="23" t="s">
        <v>1797</v>
      </c>
      <c r="H493" s="24">
        <f t="shared" si="187"/>
        <v>3</v>
      </c>
      <c r="I493" s="24">
        <f t="shared" si="171"/>
        <v>80</v>
      </c>
      <c r="J493" s="24">
        <f t="shared" si="172"/>
        <v>27</v>
      </c>
      <c r="K493" s="24">
        <f t="shared" si="173"/>
        <v>16</v>
      </c>
      <c r="L493" s="24">
        <f t="shared" si="174"/>
        <v>21</v>
      </c>
      <c r="M493" s="24">
        <f t="shared" si="175"/>
        <v>21</v>
      </c>
      <c r="N493" s="24">
        <f t="shared" si="176"/>
        <v>16</v>
      </c>
      <c r="O493" s="24">
        <f t="shared" si="177"/>
        <v>14</v>
      </c>
      <c r="P493" s="24">
        <f t="shared" si="178"/>
        <v>10</v>
      </c>
      <c r="Q493" s="122">
        <f t="shared" si="181"/>
        <v>0.05</v>
      </c>
      <c r="R493" s="122">
        <f t="shared" si="182"/>
        <v>3.5000000000000003E-2</v>
      </c>
      <c r="S493" s="122">
        <f t="shared" si="183"/>
        <v>1.6666666666666666E-2</v>
      </c>
      <c r="T493" s="23" t="str">
        <f t="shared" si="189"/>
        <v>水</v>
      </c>
      <c r="U493" s="24">
        <f t="shared" si="179"/>
        <v>11</v>
      </c>
      <c r="V493" s="24">
        <f t="shared" ref="V493:AA502" si="193">ROUND(VLOOKUP($F493,professionGrow,MATCH(V$2,professionGrowPName,0),FALSE)*(1+VLOOKUP($G493,professionGrowP,MATCH(V$2,professionGrowPName,0),FALSE))*$H493*10*VLOOKUP($D493,eq_qulity,5,FALSE),0)</f>
        <v>9</v>
      </c>
      <c r="W493" s="24">
        <f t="shared" si="193"/>
        <v>9</v>
      </c>
      <c r="X493" s="24">
        <f t="shared" si="193"/>
        <v>11</v>
      </c>
      <c r="Y493" s="24">
        <f t="shared" si="193"/>
        <v>10</v>
      </c>
      <c r="Z493" s="24">
        <f t="shared" si="193"/>
        <v>7</v>
      </c>
      <c r="AA493" s="24">
        <f t="shared" si="193"/>
        <v>6</v>
      </c>
      <c r="AB493" s="123">
        <f t="shared" si="184"/>
        <v>0.13666666666666666</v>
      </c>
      <c r="AC493" s="22">
        <f t="shared" si="185"/>
        <v>268.23833333333334</v>
      </c>
    </row>
    <row r="494" spans="2:29" x14ac:dyDescent="0.15">
      <c r="B494" s="24">
        <v>492</v>
      </c>
      <c r="C494" s="24" t="str">
        <f t="shared" si="180"/>
        <v>武器492</v>
      </c>
      <c r="D494" s="24" t="str">
        <f t="shared" si="192"/>
        <v>a</v>
      </c>
      <c r="E494" s="99" t="s">
        <v>123</v>
      </c>
      <c r="F494" s="100" t="s">
        <v>16</v>
      </c>
      <c r="G494" s="23" t="s">
        <v>1797</v>
      </c>
      <c r="H494" s="24">
        <f t="shared" si="187"/>
        <v>4</v>
      </c>
      <c r="I494" s="24">
        <f t="shared" si="171"/>
        <v>107</v>
      </c>
      <c r="J494" s="24">
        <f t="shared" si="172"/>
        <v>36</v>
      </c>
      <c r="K494" s="24">
        <f t="shared" si="173"/>
        <v>21</v>
      </c>
      <c r="L494" s="24">
        <f t="shared" si="174"/>
        <v>28</v>
      </c>
      <c r="M494" s="24">
        <f t="shared" si="175"/>
        <v>28</v>
      </c>
      <c r="N494" s="24">
        <f t="shared" si="176"/>
        <v>21</v>
      </c>
      <c r="O494" s="24">
        <f t="shared" si="177"/>
        <v>19</v>
      </c>
      <c r="P494" s="24">
        <f t="shared" si="178"/>
        <v>14</v>
      </c>
      <c r="Q494" s="122">
        <f t="shared" si="181"/>
        <v>7.0000000000000007E-2</v>
      </c>
      <c r="R494" s="122">
        <f t="shared" si="182"/>
        <v>4.7500000000000001E-2</v>
      </c>
      <c r="S494" s="122">
        <f t="shared" si="183"/>
        <v>2.3333333333333334E-2</v>
      </c>
      <c r="T494" s="23" t="str">
        <f t="shared" si="189"/>
        <v>水</v>
      </c>
      <c r="U494" s="24">
        <f t="shared" si="179"/>
        <v>15</v>
      </c>
      <c r="V494" s="24">
        <f t="shared" si="193"/>
        <v>12</v>
      </c>
      <c r="W494" s="24">
        <f t="shared" si="193"/>
        <v>12</v>
      </c>
      <c r="X494" s="24">
        <f t="shared" si="193"/>
        <v>15</v>
      </c>
      <c r="Y494" s="24">
        <f t="shared" si="193"/>
        <v>13</v>
      </c>
      <c r="Z494" s="24">
        <f t="shared" si="193"/>
        <v>10</v>
      </c>
      <c r="AA494" s="24">
        <f t="shared" si="193"/>
        <v>8</v>
      </c>
      <c r="AB494" s="123">
        <f t="shared" si="184"/>
        <v>0.18266666666666664</v>
      </c>
      <c r="AC494" s="22">
        <f t="shared" si="185"/>
        <v>359.32349999999997</v>
      </c>
    </row>
    <row r="495" spans="2:29" x14ac:dyDescent="0.15">
      <c r="B495" s="24">
        <v>493</v>
      </c>
      <c r="C495" s="24" t="str">
        <f t="shared" si="180"/>
        <v>武器493</v>
      </c>
      <c r="D495" s="24" t="str">
        <f t="shared" si="192"/>
        <v>a</v>
      </c>
      <c r="E495" s="99" t="s">
        <v>123</v>
      </c>
      <c r="F495" s="100" t="s">
        <v>16</v>
      </c>
      <c r="G495" s="23" t="s">
        <v>1797</v>
      </c>
      <c r="H495" s="24">
        <f t="shared" si="187"/>
        <v>5</v>
      </c>
      <c r="I495" s="24">
        <f t="shared" si="171"/>
        <v>134</v>
      </c>
      <c r="J495" s="24">
        <f t="shared" si="172"/>
        <v>45</v>
      </c>
      <c r="K495" s="24">
        <f t="shared" si="173"/>
        <v>26</v>
      </c>
      <c r="L495" s="24">
        <f t="shared" si="174"/>
        <v>35</v>
      </c>
      <c r="M495" s="24">
        <f t="shared" si="175"/>
        <v>35</v>
      </c>
      <c r="N495" s="24">
        <f t="shared" si="176"/>
        <v>26</v>
      </c>
      <c r="O495" s="24">
        <f t="shared" si="177"/>
        <v>24</v>
      </c>
      <c r="P495" s="24">
        <f t="shared" si="178"/>
        <v>17</v>
      </c>
      <c r="Q495" s="122">
        <f t="shared" si="181"/>
        <v>8.5000000000000006E-2</v>
      </c>
      <c r="R495" s="122">
        <f t="shared" si="182"/>
        <v>0.06</v>
      </c>
      <c r="S495" s="122">
        <f t="shared" si="183"/>
        <v>2.8333333333333335E-2</v>
      </c>
      <c r="T495" s="23" t="str">
        <f t="shared" si="189"/>
        <v>水</v>
      </c>
      <c r="U495" s="24">
        <f t="shared" si="179"/>
        <v>19</v>
      </c>
      <c r="V495" s="24">
        <f t="shared" si="193"/>
        <v>14</v>
      </c>
      <c r="W495" s="24">
        <f t="shared" si="193"/>
        <v>14</v>
      </c>
      <c r="X495" s="24">
        <f t="shared" si="193"/>
        <v>19</v>
      </c>
      <c r="Y495" s="24">
        <f t="shared" si="193"/>
        <v>17</v>
      </c>
      <c r="Z495" s="24">
        <f t="shared" si="193"/>
        <v>12</v>
      </c>
      <c r="AA495" s="24">
        <f t="shared" si="193"/>
        <v>10</v>
      </c>
      <c r="AB495" s="123">
        <f t="shared" si="184"/>
        <v>0.22800000000000001</v>
      </c>
      <c r="AC495" s="22">
        <f t="shared" si="185"/>
        <v>447.4013333333333</v>
      </c>
    </row>
    <row r="496" spans="2:29" x14ac:dyDescent="0.15">
      <c r="B496" s="24">
        <v>494</v>
      </c>
      <c r="C496" s="24" t="str">
        <f t="shared" si="180"/>
        <v>武器494</v>
      </c>
      <c r="D496" s="24" t="str">
        <f t="shared" si="192"/>
        <v>a</v>
      </c>
      <c r="E496" s="99" t="s">
        <v>123</v>
      </c>
      <c r="F496" s="100" t="s">
        <v>16</v>
      </c>
      <c r="G496" s="23" t="s">
        <v>1797</v>
      </c>
      <c r="H496" s="24">
        <f t="shared" si="187"/>
        <v>6</v>
      </c>
      <c r="I496" s="24">
        <f t="shared" si="171"/>
        <v>160</v>
      </c>
      <c r="J496" s="24">
        <f t="shared" si="172"/>
        <v>54</v>
      </c>
      <c r="K496" s="24">
        <f t="shared" si="173"/>
        <v>31</v>
      </c>
      <c r="L496" s="24">
        <f t="shared" si="174"/>
        <v>42</v>
      </c>
      <c r="M496" s="24">
        <f t="shared" si="175"/>
        <v>41</v>
      </c>
      <c r="N496" s="24">
        <f t="shared" si="176"/>
        <v>31</v>
      </c>
      <c r="O496" s="24">
        <f t="shared" si="177"/>
        <v>29</v>
      </c>
      <c r="P496" s="24">
        <f t="shared" si="178"/>
        <v>21</v>
      </c>
      <c r="Q496" s="122">
        <f t="shared" si="181"/>
        <v>0.105</v>
      </c>
      <c r="R496" s="122">
        <f t="shared" si="182"/>
        <v>7.2499999999999995E-2</v>
      </c>
      <c r="S496" s="122">
        <f t="shared" si="183"/>
        <v>3.5000000000000003E-2</v>
      </c>
      <c r="T496" s="23" t="str">
        <f t="shared" si="189"/>
        <v>水</v>
      </c>
      <c r="U496" s="24">
        <f t="shared" si="179"/>
        <v>22</v>
      </c>
      <c r="V496" s="24">
        <f t="shared" si="193"/>
        <v>17</v>
      </c>
      <c r="W496" s="24">
        <f t="shared" si="193"/>
        <v>17</v>
      </c>
      <c r="X496" s="24">
        <f t="shared" si="193"/>
        <v>22</v>
      </c>
      <c r="Y496" s="24">
        <f t="shared" si="193"/>
        <v>20</v>
      </c>
      <c r="Z496" s="24">
        <f t="shared" si="193"/>
        <v>15</v>
      </c>
      <c r="AA496" s="24">
        <f t="shared" si="193"/>
        <v>12</v>
      </c>
      <c r="AB496" s="123">
        <f t="shared" si="184"/>
        <v>0.27266666666666667</v>
      </c>
      <c r="AC496" s="22">
        <f t="shared" si="185"/>
        <v>534.48516666666671</v>
      </c>
    </row>
    <row r="497" spans="2:29" x14ac:dyDescent="0.15">
      <c r="B497" s="24">
        <v>495</v>
      </c>
      <c r="C497" s="24" t="str">
        <f t="shared" si="180"/>
        <v>武器495</v>
      </c>
      <c r="D497" s="24" t="str">
        <f t="shared" si="192"/>
        <v>a</v>
      </c>
      <c r="E497" s="99" t="s">
        <v>123</v>
      </c>
      <c r="F497" s="100" t="s">
        <v>16</v>
      </c>
      <c r="G497" s="23" t="s">
        <v>1797</v>
      </c>
      <c r="H497" s="24">
        <f t="shared" si="187"/>
        <v>7</v>
      </c>
      <c r="I497" s="24">
        <f t="shared" si="171"/>
        <v>187</v>
      </c>
      <c r="J497" s="24">
        <f t="shared" si="172"/>
        <v>64</v>
      </c>
      <c r="K497" s="24">
        <f t="shared" si="173"/>
        <v>36</v>
      </c>
      <c r="L497" s="24">
        <f t="shared" si="174"/>
        <v>49</v>
      </c>
      <c r="M497" s="24">
        <f t="shared" si="175"/>
        <v>48</v>
      </c>
      <c r="N497" s="24">
        <f t="shared" si="176"/>
        <v>36</v>
      </c>
      <c r="O497" s="24">
        <f t="shared" si="177"/>
        <v>33</v>
      </c>
      <c r="P497" s="24">
        <f t="shared" si="178"/>
        <v>24</v>
      </c>
      <c r="Q497" s="122">
        <f t="shared" si="181"/>
        <v>0.12</v>
      </c>
      <c r="R497" s="122">
        <f t="shared" si="182"/>
        <v>8.2500000000000004E-2</v>
      </c>
      <c r="S497" s="122">
        <f t="shared" si="183"/>
        <v>0.04</v>
      </c>
      <c r="T497" s="23" t="str">
        <f t="shared" si="189"/>
        <v>水</v>
      </c>
      <c r="U497" s="24">
        <f t="shared" si="179"/>
        <v>26</v>
      </c>
      <c r="V497" s="24">
        <f t="shared" si="193"/>
        <v>20</v>
      </c>
      <c r="W497" s="24">
        <f t="shared" si="193"/>
        <v>20</v>
      </c>
      <c r="X497" s="24">
        <f t="shared" si="193"/>
        <v>26</v>
      </c>
      <c r="Y497" s="24">
        <f t="shared" si="193"/>
        <v>23</v>
      </c>
      <c r="Z497" s="24">
        <f t="shared" si="193"/>
        <v>17</v>
      </c>
      <c r="AA497" s="24">
        <f t="shared" si="193"/>
        <v>14</v>
      </c>
      <c r="AB497" s="123">
        <f t="shared" si="184"/>
        <v>0.318</v>
      </c>
      <c r="AC497" s="22">
        <f t="shared" si="185"/>
        <v>623.56050000000005</v>
      </c>
    </row>
    <row r="498" spans="2:29" x14ac:dyDescent="0.15">
      <c r="B498" s="24">
        <v>496</v>
      </c>
      <c r="C498" s="24" t="str">
        <f t="shared" si="180"/>
        <v>武器496</v>
      </c>
      <c r="D498" s="24" t="str">
        <f t="shared" si="192"/>
        <v>a</v>
      </c>
      <c r="E498" s="99" t="s">
        <v>123</v>
      </c>
      <c r="F498" s="100" t="s">
        <v>16</v>
      </c>
      <c r="G498" s="23" t="s">
        <v>1797</v>
      </c>
      <c r="H498" s="24">
        <f t="shared" si="187"/>
        <v>8</v>
      </c>
      <c r="I498" s="24">
        <f t="shared" si="171"/>
        <v>214</v>
      </c>
      <c r="J498" s="24">
        <f t="shared" si="172"/>
        <v>73</v>
      </c>
      <c r="K498" s="24">
        <f t="shared" si="173"/>
        <v>41</v>
      </c>
      <c r="L498" s="24">
        <f t="shared" si="174"/>
        <v>56</v>
      </c>
      <c r="M498" s="24">
        <f t="shared" si="175"/>
        <v>55</v>
      </c>
      <c r="N498" s="24">
        <f t="shared" si="176"/>
        <v>41</v>
      </c>
      <c r="O498" s="24">
        <f t="shared" si="177"/>
        <v>38</v>
      </c>
      <c r="P498" s="24">
        <f t="shared" si="178"/>
        <v>28</v>
      </c>
      <c r="Q498" s="122">
        <f t="shared" si="181"/>
        <v>0.14000000000000001</v>
      </c>
      <c r="R498" s="122">
        <f t="shared" si="182"/>
        <v>9.5000000000000001E-2</v>
      </c>
      <c r="S498" s="122">
        <f t="shared" si="183"/>
        <v>4.6666666666666669E-2</v>
      </c>
      <c r="T498" s="23" t="str">
        <f t="shared" si="189"/>
        <v>水</v>
      </c>
      <c r="U498" s="24">
        <f t="shared" si="179"/>
        <v>30</v>
      </c>
      <c r="V498" s="24">
        <f t="shared" si="193"/>
        <v>23</v>
      </c>
      <c r="W498" s="24">
        <f t="shared" si="193"/>
        <v>23</v>
      </c>
      <c r="X498" s="24">
        <f t="shared" si="193"/>
        <v>30</v>
      </c>
      <c r="Y498" s="24">
        <f t="shared" si="193"/>
        <v>26</v>
      </c>
      <c r="Z498" s="24">
        <f t="shared" si="193"/>
        <v>20</v>
      </c>
      <c r="AA498" s="24">
        <f t="shared" si="193"/>
        <v>16</v>
      </c>
      <c r="AB498" s="123">
        <f t="shared" si="184"/>
        <v>0.36399999999999999</v>
      </c>
      <c r="AC498" s="22">
        <f t="shared" si="185"/>
        <v>714.64566666666667</v>
      </c>
    </row>
    <row r="499" spans="2:29" x14ac:dyDescent="0.15">
      <c r="B499" s="24">
        <v>497</v>
      </c>
      <c r="C499" s="24" t="str">
        <f t="shared" si="180"/>
        <v>武器497</v>
      </c>
      <c r="D499" s="24" t="str">
        <f t="shared" si="192"/>
        <v>b</v>
      </c>
      <c r="E499" s="99" t="s">
        <v>123</v>
      </c>
      <c r="F499" s="100" t="s">
        <v>16</v>
      </c>
      <c r="G499" s="23" t="s">
        <v>1797</v>
      </c>
      <c r="H499" s="24">
        <f t="shared" si="187"/>
        <v>1</v>
      </c>
      <c r="I499" s="24">
        <f t="shared" si="171"/>
        <v>29</v>
      </c>
      <c r="J499" s="24">
        <f t="shared" si="172"/>
        <v>4</v>
      </c>
      <c r="K499" s="24">
        <f t="shared" si="173"/>
        <v>2</v>
      </c>
      <c r="L499" s="24">
        <f t="shared" si="174"/>
        <v>3</v>
      </c>
      <c r="M499" s="24">
        <f t="shared" si="175"/>
        <v>3</v>
      </c>
      <c r="N499" s="24">
        <f t="shared" si="176"/>
        <v>2</v>
      </c>
      <c r="O499" s="24">
        <f t="shared" si="177"/>
        <v>2</v>
      </c>
      <c r="P499" s="24">
        <f t="shared" si="178"/>
        <v>1</v>
      </c>
      <c r="Q499" s="122">
        <f t="shared" si="181"/>
        <v>5.0000000000000001E-3</v>
      </c>
      <c r="R499" s="122">
        <f t="shared" si="182"/>
        <v>5.0000000000000001E-3</v>
      </c>
      <c r="S499" s="122">
        <f t="shared" si="183"/>
        <v>1.6666666666666666E-3</v>
      </c>
      <c r="T499" s="23" t="str">
        <f t="shared" si="189"/>
        <v>水</v>
      </c>
      <c r="U499" s="24">
        <f t="shared" si="179"/>
        <v>2</v>
      </c>
      <c r="V499" s="24">
        <f t="shared" si="193"/>
        <v>1</v>
      </c>
      <c r="W499" s="24">
        <f t="shared" si="193"/>
        <v>1</v>
      </c>
      <c r="X499" s="24">
        <f t="shared" si="193"/>
        <v>2</v>
      </c>
      <c r="Y499" s="24">
        <f t="shared" si="193"/>
        <v>1</v>
      </c>
      <c r="Z499" s="24">
        <f t="shared" si="193"/>
        <v>1</v>
      </c>
      <c r="AA499" s="24">
        <f t="shared" si="193"/>
        <v>1</v>
      </c>
      <c r="AB499" s="123">
        <f t="shared" si="184"/>
        <v>0.08</v>
      </c>
      <c r="AC499" s="22">
        <f t="shared" si="185"/>
        <v>55.091666666666669</v>
      </c>
    </row>
    <row r="500" spans="2:29" x14ac:dyDescent="0.15">
      <c r="B500" s="24">
        <v>498</v>
      </c>
      <c r="C500" s="24" t="str">
        <f t="shared" si="180"/>
        <v>武器498</v>
      </c>
      <c r="D500" s="24" t="str">
        <f t="shared" si="192"/>
        <v>b</v>
      </c>
      <c r="E500" s="99" t="s">
        <v>123</v>
      </c>
      <c r="F500" s="100" t="s">
        <v>16</v>
      </c>
      <c r="G500" s="23" t="s">
        <v>1797</v>
      </c>
      <c r="H500" s="24">
        <f t="shared" si="187"/>
        <v>2</v>
      </c>
      <c r="I500" s="24">
        <f t="shared" si="171"/>
        <v>58</v>
      </c>
      <c r="J500" s="24">
        <f t="shared" si="172"/>
        <v>8</v>
      </c>
      <c r="K500" s="24">
        <f t="shared" si="173"/>
        <v>4</v>
      </c>
      <c r="L500" s="24">
        <f t="shared" si="174"/>
        <v>6</v>
      </c>
      <c r="M500" s="24">
        <f t="shared" si="175"/>
        <v>6</v>
      </c>
      <c r="N500" s="24">
        <f t="shared" si="176"/>
        <v>4</v>
      </c>
      <c r="O500" s="24">
        <f t="shared" si="177"/>
        <v>4</v>
      </c>
      <c r="P500" s="24">
        <f t="shared" si="178"/>
        <v>3</v>
      </c>
      <c r="Q500" s="122">
        <f t="shared" si="181"/>
        <v>1.4999999999999999E-2</v>
      </c>
      <c r="R500" s="122">
        <f t="shared" si="182"/>
        <v>0.01</v>
      </c>
      <c r="S500" s="122">
        <f t="shared" si="183"/>
        <v>5.0000000000000001E-3</v>
      </c>
      <c r="T500" s="23" t="str">
        <f t="shared" si="189"/>
        <v>水</v>
      </c>
      <c r="U500" s="24">
        <f t="shared" si="179"/>
        <v>3</v>
      </c>
      <c r="V500" s="24">
        <f t="shared" si="193"/>
        <v>2</v>
      </c>
      <c r="W500" s="24">
        <f t="shared" si="193"/>
        <v>2</v>
      </c>
      <c r="X500" s="24">
        <f t="shared" si="193"/>
        <v>3</v>
      </c>
      <c r="Y500" s="24">
        <f t="shared" si="193"/>
        <v>3</v>
      </c>
      <c r="Z500" s="24">
        <f t="shared" si="193"/>
        <v>2</v>
      </c>
      <c r="AA500" s="24">
        <f t="shared" si="193"/>
        <v>2</v>
      </c>
      <c r="AB500" s="123">
        <f t="shared" si="184"/>
        <v>0.08</v>
      </c>
      <c r="AC500" s="22">
        <f t="shared" si="185"/>
        <v>110.11</v>
      </c>
    </row>
    <row r="501" spans="2:29" x14ac:dyDescent="0.15">
      <c r="B501" s="24">
        <v>499</v>
      </c>
      <c r="C501" s="24" t="str">
        <f t="shared" si="180"/>
        <v>武器499</v>
      </c>
      <c r="D501" s="24" t="str">
        <f t="shared" si="192"/>
        <v>b</v>
      </c>
      <c r="E501" s="99" t="s">
        <v>123</v>
      </c>
      <c r="F501" s="100" t="s">
        <v>16</v>
      </c>
      <c r="G501" s="23" t="s">
        <v>1797</v>
      </c>
      <c r="H501" s="24">
        <f t="shared" si="187"/>
        <v>3</v>
      </c>
      <c r="I501" s="24">
        <f t="shared" si="171"/>
        <v>87</v>
      </c>
      <c r="J501" s="24">
        <f t="shared" si="172"/>
        <v>11</v>
      </c>
      <c r="K501" s="24">
        <f t="shared" si="173"/>
        <v>6</v>
      </c>
      <c r="L501" s="24">
        <f t="shared" si="174"/>
        <v>9</v>
      </c>
      <c r="M501" s="24">
        <f t="shared" si="175"/>
        <v>9</v>
      </c>
      <c r="N501" s="24">
        <f t="shared" si="176"/>
        <v>6</v>
      </c>
      <c r="O501" s="24">
        <f t="shared" si="177"/>
        <v>6</v>
      </c>
      <c r="P501" s="24">
        <f t="shared" si="178"/>
        <v>4</v>
      </c>
      <c r="Q501" s="122">
        <f t="shared" si="181"/>
        <v>0.02</v>
      </c>
      <c r="R501" s="122">
        <f t="shared" si="182"/>
        <v>1.4999999999999999E-2</v>
      </c>
      <c r="S501" s="122">
        <f t="shared" si="183"/>
        <v>6.6666666666666662E-3</v>
      </c>
      <c r="T501" s="23" t="str">
        <f t="shared" si="189"/>
        <v>水</v>
      </c>
      <c r="U501" s="24">
        <f t="shared" si="179"/>
        <v>5</v>
      </c>
      <c r="V501" s="24">
        <f t="shared" si="193"/>
        <v>4</v>
      </c>
      <c r="W501" s="24">
        <f t="shared" si="193"/>
        <v>4</v>
      </c>
      <c r="X501" s="24">
        <f t="shared" si="193"/>
        <v>5</v>
      </c>
      <c r="Y501" s="24">
        <f t="shared" si="193"/>
        <v>4</v>
      </c>
      <c r="Z501" s="24">
        <f t="shared" si="193"/>
        <v>3</v>
      </c>
      <c r="AA501" s="24">
        <f t="shared" si="193"/>
        <v>3</v>
      </c>
      <c r="AB501" s="123">
        <f t="shared" si="184"/>
        <v>9.1999999999999998E-2</v>
      </c>
      <c r="AC501" s="22">
        <f t="shared" si="185"/>
        <v>166.13366666666667</v>
      </c>
    </row>
    <row r="502" spans="2:29" x14ac:dyDescent="0.15">
      <c r="B502" s="24">
        <v>500</v>
      </c>
      <c r="C502" s="24" t="str">
        <f t="shared" si="180"/>
        <v>武器500</v>
      </c>
      <c r="D502" s="24" t="str">
        <f t="shared" si="192"/>
        <v>b</v>
      </c>
      <c r="E502" s="99" t="s">
        <v>123</v>
      </c>
      <c r="F502" s="100" t="s">
        <v>16</v>
      </c>
      <c r="G502" s="23" t="s">
        <v>1797</v>
      </c>
      <c r="H502" s="24">
        <f t="shared" si="187"/>
        <v>4</v>
      </c>
      <c r="I502" s="24">
        <f t="shared" si="171"/>
        <v>116</v>
      </c>
      <c r="J502" s="24">
        <f t="shared" si="172"/>
        <v>15</v>
      </c>
      <c r="K502" s="24">
        <f t="shared" si="173"/>
        <v>9</v>
      </c>
      <c r="L502" s="24">
        <f t="shared" si="174"/>
        <v>12</v>
      </c>
      <c r="M502" s="24">
        <f t="shared" si="175"/>
        <v>12</v>
      </c>
      <c r="N502" s="24">
        <f t="shared" si="176"/>
        <v>9</v>
      </c>
      <c r="O502" s="24">
        <f t="shared" si="177"/>
        <v>8</v>
      </c>
      <c r="P502" s="24">
        <f t="shared" si="178"/>
        <v>6</v>
      </c>
      <c r="Q502" s="122">
        <f t="shared" si="181"/>
        <v>0.03</v>
      </c>
      <c r="R502" s="122">
        <f t="shared" si="182"/>
        <v>0.02</v>
      </c>
      <c r="S502" s="122">
        <f t="shared" si="183"/>
        <v>0.01</v>
      </c>
      <c r="T502" s="23" t="str">
        <f t="shared" si="189"/>
        <v>水</v>
      </c>
      <c r="U502" s="24">
        <f t="shared" si="179"/>
        <v>6</v>
      </c>
      <c r="V502" s="24">
        <f t="shared" si="193"/>
        <v>5</v>
      </c>
      <c r="W502" s="24">
        <f t="shared" si="193"/>
        <v>5</v>
      </c>
      <c r="X502" s="24">
        <f t="shared" si="193"/>
        <v>6</v>
      </c>
      <c r="Y502" s="24">
        <f t="shared" si="193"/>
        <v>6</v>
      </c>
      <c r="Z502" s="24">
        <f t="shared" si="193"/>
        <v>4</v>
      </c>
      <c r="AA502" s="24">
        <f t="shared" si="193"/>
        <v>3</v>
      </c>
      <c r="AB502" s="123">
        <f t="shared" si="184"/>
        <v>0.12466666666666666</v>
      </c>
      <c r="AC502" s="22">
        <f t="shared" si="185"/>
        <v>222.18466666666666</v>
      </c>
    </row>
    <row r="503" spans="2:29" x14ac:dyDescent="0.15">
      <c r="B503" s="24">
        <v>501</v>
      </c>
      <c r="C503" s="24" t="str">
        <f t="shared" si="180"/>
        <v>武器501</v>
      </c>
      <c r="D503" s="24" t="str">
        <f t="shared" si="192"/>
        <v>b</v>
      </c>
      <c r="E503" s="99" t="s">
        <v>123</v>
      </c>
      <c r="F503" s="100" t="s">
        <v>16</v>
      </c>
      <c r="G503" s="23" t="s">
        <v>1797</v>
      </c>
      <c r="H503" s="24">
        <f t="shared" si="187"/>
        <v>5</v>
      </c>
      <c r="I503" s="24">
        <f t="shared" si="171"/>
        <v>145</v>
      </c>
      <c r="J503" s="24">
        <f t="shared" si="172"/>
        <v>19</v>
      </c>
      <c r="K503" s="24">
        <f t="shared" si="173"/>
        <v>11</v>
      </c>
      <c r="L503" s="24">
        <f t="shared" si="174"/>
        <v>15</v>
      </c>
      <c r="M503" s="24">
        <f t="shared" si="175"/>
        <v>14</v>
      </c>
      <c r="N503" s="24">
        <f t="shared" si="176"/>
        <v>11</v>
      </c>
      <c r="O503" s="24">
        <f t="shared" si="177"/>
        <v>10</v>
      </c>
      <c r="P503" s="24">
        <f t="shared" si="178"/>
        <v>7</v>
      </c>
      <c r="Q503" s="122">
        <f t="shared" si="181"/>
        <v>3.5000000000000003E-2</v>
      </c>
      <c r="R503" s="122">
        <f t="shared" si="182"/>
        <v>2.5000000000000001E-2</v>
      </c>
      <c r="S503" s="122">
        <f t="shared" si="183"/>
        <v>1.1666666666666667E-2</v>
      </c>
      <c r="T503" s="23" t="str">
        <f t="shared" si="189"/>
        <v>水</v>
      </c>
      <c r="U503" s="24">
        <f t="shared" si="179"/>
        <v>8</v>
      </c>
      <c r="V503" s="24">
        <f t="shared" ref="V503:AA512" si="194">ROUND(VLOOKUP($F503,professionGrow,MATCH(V$2,professionGrowPName,0),FALSE)*(1+VLOOKUP($G503,professionGrowP,MATCH(V$2,professionGrowPName,0),FALSE))*$H503*10*VLOOKUP($D503,eq_qulity,5,FALSE),0)</f>
        <v>6</v>
      </c>
      <c r="W503" s="24">
        <f t="shared" si="194"/>
        <v>6</v>
      </c>
      <c r="X503" s="24">
        <f t="shared" si="194"/>
        <v>8</v>
      </c>
      <c r="Y503" s="24">
        <f t="shared" si="194"/>
        <v>7</v>
      </c>
      <c r="Z503" s="24">
        <f t="shared" si="194"/>
        <v>5</v>
      </c>
      <c r="AA503" s="24">
        <f t="shared" si="194"/>
        <v>4</v>
      </c>
      <c r="AB503" s="123">
        <f t="shared" si="184"/>
        <v>0.15466666666666667</v>
      </c>
      <c r="AC503" s="22">
        <f t="shared" si="185"/>
        <v>276.22633333333334</v>
      </c>
    </row>
    <row r="504" spans="2:29" x14ac:dyDescent="0.15">
      <c r="B504" s="24">
        <v>502</v>
      </c>
      <c r="C504" s="24" t="str">
        <f t="shared" si="180"/>
        <v>武器502</v>
      </c>
      <c r="D504" s="24" t="str">
        <f t="shared" si="192"/>
        <v>b</v>
      </c>
      <c r="E504" s="99" t="s">
        <v>123</v>
      </c>
      <c r="F504" s="100" t="s">
        <v>16</v>
      </c>
      <c r="G504" s="23" t="s">
        <v>1797</v>
      </c>
      <c r="H504" s="24">
        <f t="shared" si="187"/>
        <v>6</v>
      </c>
      <c r="I504" s="24">
        <f t="shared" si="171"/>
        <v>174</v>
      </c>
      <c r="J504" s="24">
        <f t="shared" si="172"/>
        <v>23</v>
      </c>
      <c r="K504" s="24">
        <f t="shared" si="173"/>
        <v>13</v>
      </c>
      <c r="L504" s="24">
        <f t="shared" si="174"/>
        <v>17</v>
      </c>
      <c r="M504" s="24">
        <f t="shared" si="175"/>
        <v>17</v>
      </c>
      <c r="N504" s="24">
        <f t="shared" si="176"/>
        <v>13</v>
      </c>
      <c r="O504" s="24">
        <f t="shared" si="177"/>
        <v>12</v>
      </c>
      <c r="P504" s="24">
        <f t="shared" si="178"/>
        <v>9</v>
      </c>
      <c r="Q504" s="122">
        <f t="shared" si="181"/>
        <v>4.4999999999999998E-2</v>
      </c>
      <c r="R504" s="122">
        <f t="shared" si="182"/>
        <v>0.03</v>
      </c>
      <c r="S504" s="122">
        <f t="shared" si="183"/>
        <v>1.4999999999999999E-2</v>
      </c>
      <c r="T504" s="23" t="str">
        <f t="shared" si="189"/>
        <v>水</v>
      </c>
      <c r="U504" s="24">
        <f t="shared" si="179"/>
        <v>9</v>
      </c>
      <c r="V504" s="24">
        <f t="shared" si="194"/>
        <v>7</v>
      </c>
      <c r="W504" s="24">
        <f t="shared" si="194"/>
        <v>7</v>
      </c>
      <c r="X504" s="24">
        <f t="shared" si="194"/>
        <v>9</v>
      </c>
      <c r="Y504" s="24">
        <f t="shared" si="194"/>
        <v>8</v>
      </c>
      <c r="Z504" s="24">
        <f t="shared" si="194"/>
        <v>6</v>
      </c>
      <c r="AA504" s="24">
        <f t="shared" si="194"/>
        <v>5</v>
      </c>
      <c r="AB504" s="123">
        <f t="shared" si="184"/>
        <v>0.18533333333333335</v>
      </c>
      <c r="AC504" s="22">
        <f t="shared" si="185"/>
        <v>329.27533333333332</v>
      </c>
    </row>
    <row r="505" spans="2:29" x14ac:dyDescent="0.15">
      <c r="B505" s="24">
        <v>503</v>
      </c>
      <c r="C505" s="24" t="str">
        <f t="shared" si="180"/>
        <v>武器503</v>
      </c>
      <c r="D505" s="24" t="str">
        <f t="shared" si="192"/>
        <v>b</v>
      </c>
      <c r="E505" s="99" t="s">
        <v>123</v>
      </c>
      <c r="F505" s="100" t="s">
        <v>16</v>
      </c>
      <c r="G505" s="23" t="s">
        <v>1797</v>
      </c>
      <c r="H505" s="24">
        <f t="shared" si="187"/>
        <v>7</v>
      </c>
      <c r="I505" s="24">
        <f t="shared" si="171"/>
        <v>203</v>
      </c>
      <c r="J505" s="24">
        <f t="shared" si="172"/>
        <v>26</v>
      </c>
      <c r="K505" s="24">
        <f t="shared" si="173"/>
        <v>15</v>
      </c>
      <c r="L505" s="24">
        <f t="shared" si="174"/>
        <v>20</v>
      </c>
      <c r="M505" s="24">
        <f t="shared" si="175"/>
        <v>20</v>
      </c>
      <c r="N505" s="24">
        <f t="shared" si="176"/>
        <v>15</v>
      </c>
      <c r="O505" s="24">
        <f t="shared" si="177"/>
        <v>14</v>
      </c>
      <c r="P505" s="24">
        <f t="shared" si="178"/>
        <v>10</v>
      </c>
      <c r="Q505" s="122">
        <f t="shared" si="181"/>
        <v>0.05</v>
      </c>
      <c r="R505" s="122">
        <f t="shared" si="182"/>
        <v>3.5000000000000003E-2</v>
      </c>
      <c r="S505" s="122">
        <f t="shared" si="183"/>
        <v>1.6666666666666666E-2</v>
      </c>
      <c r="T505" s="23" t="str">
        <f t="shared" si="189"/>
        <v>水</v>
      </c>
      <c r="U505" s="24">
        <f t="shared" si="179"/>
        <v>11</v>
      </c>
      <c r="V505" s="24">
        <f t="shared" si="194"/>
        <v>8</v>
      </c>
      <c r="W505" s="24">
        <f t="shared" si="194"/>
        <v>8</v>
      </c>
      <c r="X505" s="24">
        <f t="shared" si="194"/>
        <v>11</v>
      </c>
      <c r="Y505" s="24">
        <f t="shared" si="194"/>
        <v>10</v>
      </c>
      <c r="Z505" s="24">
        <f t="shared" si="194"/>
        <v>7</v>
      </c>
      <c r="AA505" s="24">
        <f t="shared" si="194"/>
        <v>6</v>
      </c>
      <c r="AB505" s="123">
        <f t="shared" si="184"/>
        <v>0.21533333333333335</v>
      </c>
      <c r="AC505" s="22">
        <f t="shared" si="185"/>
        <v>384.31700000000001</v>
      </c>
    </row>
    <row r="506" spans="2:29" x14ac:dyDescent="0.15">
      <c r="B506" s="24">
        <v>504</v>
      </c>
      <c r="C506" s="24" t="str">
        <f t="shared" si="180"/>
        <v>武器504</v>
      </c>
      <c r="D506" s="24" t="str">
        <f t="shared" si="192"/>
        <v>b</v>
      </c>
      <c r="E506" s="99" t="s">
        <v>123</v>
      </c>
      <c r="F506" s="100" t="s">
        <v>16</v>
      </c>
      <c r="G506" s="23" t="s">
        <v>1797</v>
      </c>
      <c r="H506" s="24">
        <f t="shared" si="187"/>
        <v>8</v>
      </c>
      <c r="I506" s="24">
        <f t="shared" si="171"/>
        <v>232</v>
      </c>
      <c r="J506" s="24">
        <f t="shared" si="172"/>
        <v>30</v>
      </c>
      <c r="K506" s="24">
        <f t="shared" si="173"/>
        <v>17</v>
      </c>
      <c r="L506" s="24">
        <f t="shared" si="174"/>
        <v>23</v>
      </c>
      <c r="M506" s="24">
        <f t="shared" si="175"/>
        <v>23</v>
      </c>
      <c r="N506" s="24">
        <f t="shared" si="176"/>
        <v>17</v>
      </c>
      <c r="O506" s="24">
        <f t="shared" si="177"/>
        <v>16</v>
      </c>
      <c r="P506" s="24">
        <f t="shared" si="178"/>
        <v>12</v>
      </c>
      <c r="Q506" s="122">
        <f t="shared" si="181"/>
        <v>0.06</v>
      </c>
      <c r="R506" s="122">
        <f t="shared" si="182"/>
        <v>0.04</v>
      </c>
      <c r="S506" s="122">
        <f t="shared" si="183"/>
        <v>0.02</v>
      </c>
      <c r="T506" s="23" t="str">
        <f t="shared" si="189"/>
        <v>水</v>
      </c>
      <c r="U506" s="24">
        <f t="shared" si="179"/>
        <v>12</v>
      </c>
      <c r="V506" s="24">
        <f t="shared" si="194"/>
        <v>10</v>
      </c>
      <c r="W506" s="24">
        <f t="shared" si="194"/>
        <v>10</v>
      </c>
      <c r="X506" s="24">
        <f t="shared" si="194"/>
        <v>12</v>
      </c>
      <c r="Y506" s="24">
        <f t="shared" si="194"/>
        <v>11</v>
      </c>
      <c r="Z506" s="24">
        <f t="shared" si="194"/>
        <v>8</v>
      </c>
      <c r="AA506" s="24">
        <f t="shared" si="194"/>
        <v>7</v>
      </c>
      <c r="AB506" s="123">
        <f t="shared" si="184"/>
        <v>0.24666666666666667</v>
      </c>
      <c r="AC506" s="22">
        <f t="shared" si="185"/>
        <v>440.36666666666667</v>
      </c>
    </row>
    <row r="507" spans="2:29" x14ac:dyDescent="0.15">
      <c r="B507" s="24">
        <v>505</v>
      </c>
      <c r="C507" s="24" t="str">
        <f t="shared" si="180"/>
        <v>武器505</v>
      </c>
      <c r="D507" s="24" t="str">
        <f t="shared" si="192"/>
        <v>c</v>
      </c>
      <c r="E507" s="99" t="s">
        <v>123</v>
      </c>
      <c r="F507" s="100" t="s">
        <v>16</v>
      </c>
      <c r="G507" s="23" t="s">
        <v>1797</v>
      </c>
      <c r="H507" s="24">
        <f t="shared" si="187"/>
        <v>1</v>
      </c>
      <c r="I507" s="24">
        <f t="shared" si="171"/>
        <v>33</v>
      </c>
      <c r="J507" s="24">
        <f t="shared" si="172"/>
        <v>0</v>
      </c>
      <c r="K507" s="24">
        <f t="shared" si="173"/>
        <v>0</v>
      </c>
      <c r="L507" s="24">
        <f t="shared" si="174"/>
        <v>0</v>
      </c>
      <c r="M507" s="24">
        <f t="shared" si="175"/>
        <v>0</v>
      </c>
      <c r="N507" s="24">
        <f t="shared" si="176"/>
        <v>0</v>
      </c>
      <c r="O507" s="24">
        <f t="shared" si="177"/>
        <v>0</v>
      </c>
      <c r="P507" s="24">
        <f t="shared" si="178"/>
        <v>0</v>
      </c>
      <c r="Q507" s="122">
        <f t="shared" si="181"/>
        <v>0</v>
      </c>
      <c r="R507" s="122">
        <f t="shared" si="182"/>
        <v>0</v>
      </c>
      <c r="S507" s="122">
        <f t="shared" si="183"/>
        <v>0</v>
      </c>
      <c r="T507" s="23" t="str">
        <f t="shared" si="189"/>
        <v>水</v>
      </c>
      <c r="U507" s="24">
        <f t="shared" si="179"/>
        <v>0</v>
      </c>
      <c r="V507" s="24">
        <f t="shared" si="194"/>
        <v>0</v>
      </c>
      <c r="W507" s="24">
        <f t="shared" si="194"/>
        <v>0</v>
      </c>
      <c r="X507" s="24">
        <f t="shared" si="194"/>
        <v>0</v>
      </c>
      <c r="Y507" s="24">
        <f t="shared" si="194"/>
        <v>0</v>
      </c>
      <c r="Z507" s="24">
        <f t="shared" si="194"/>
        <v>0</v>
      </c>
      <c r="AA507" s="24">
        <f t="shared" si="194"/>
        <v>0</v>
      </c>
      <c r="AB507" s="123">
        <f t="shared" si="184"/>
        <v>0</v>
      </c>
      <c r="AC507" s="22">
        <f t="shared" si="185"/>
        <v>33</v>
      </c>
    </row>
    <row r="508" spans="2:29" x14ac:dyDescent="0.15">
      <c r="B508" s="24">
        <v>506</v>
      </c>
      <c r="C508" s="24" t="str">
        <f t="shared" si="180"/>
        <v>武器506</v>
      </c>
      <c r="D508" s="24" t="str">
        <f t="shared" si="192"/>
        <v>c</v>
      </c>
      <c r="E508" s="99" t="s">
        <v>123</v>
      </c>
      <c r="F508" s="100" t="s">
        <v>16</v>
      </c>
      <c r="G508" s="23" t="s">
        <v>1797</v>
      </c>
      <c r="H508" s="24">
        <f t="shared" si="187"/>
        <v>2</v>
      </c>
      <c r="I508" s="24">
        <f t="shared" si="171"/>
        <v>66</v>
      </c>
      <c r="J508" s="24">
        <f t="shared" si="172"/>
        <v>0</v>
      </c>
      <c r="K508" s="24">
        <f t="shared" si="173"/>
        <v>0</v>
      </c>
      <c r="L508" s="24">
        <f t="shared" si="174"/>
        <v>0</v>
      </c>
      <c r="M508" s="24">
        <f t="shared" si="175"/>
        <v>0</v>
      </c>
      <c r="N508" s="24">
        <f t="shared" si="176"/>
        <v>0</v>
      </c>
      <c r="O508" s="24">
        <f t="shared" si="177"/>
        <v>0</v>
      </c>
      <c r="P508" s="24">
        <f t="shared" si="178"/>
        <v>0</v>
      </c>
      <c r="Q508" s="122">
        <f t="shared" si="181"/>
        <v>0</v>
      </c>
      <c r="R508" s="122">
        <f t="shared" si="182"/>
        <v>0</v>
      </c>
      <c r="S508" s="122">
        <f t="shared" si="183"/>
        <v>0</v>
      </c>
      <c r="T508" s="23" t="str">
        <f t="shared" si="189"/>
        <v>水</v>
      </c>
      <c r="U508" s="24">
        <f t="shared" si="179"/>
        <v>0</v>
      </c>
      <c r="V508" s="24">
        <f t="shared" si="194"/>
        <v>0</v>
      </c>
      <c r="W508" s="24">
        <f t="shared" si="194"/>
        <v>0</v>
      </c>
      <c r="X508" s="24">
        <f t="shared" si="194"/>
        <v>0</v>
      </c>
      <c r="Y508" s="24">
        <f t="shared" si="194"/>
        <v>0</v>
      </c>
      <c r="Z508" s="24">
        <f t="shared" si="194"/>
        <v>0</v>
      </c>
      <c r="AA508" s="24">
        <f t="shared" si="194"/>
        <v>0</v>
      </c>
      <c r="AB508" s="123">
        <f t="shared" si="184"/>
        <v>0</v>
      </c>
      <c r="AC508" s="22">
        <f t="shared" si="185"/>
        <v>66</v>
      </c>
    </row>
    <row r="509" spans="2:29" x14ac:dyDescent="0.15">
      <c r="B509" s="24">
        <v>507</v>
      </c>
      <c r="C509" s="24" t="str">
        <f t="shared" si="180"/>
        <v>武器507</v>
      </c>
      <c r="D509" s="24" t="str">
        <f t="shared" si="192"/>
        <v>c</v>
      </c>
      <c r="E509" s="99" t="s">
        <v>123</v>
      </c>
      <c r="F509" s="100" t="s">
        <v>16</v>
      </c>
      <c r="G509" s="23" t="s">
        <v>1797</v>
      </c>
      <c r="H509" s="24">
        <f t="shared" si="187"/>
        <v>3</v>
      </c>
      <c r="I509" s="24">
        <f t="shared" si="171"/>
        <v>99</v>
      </c>
      <c r="J509" s="24">
        <f t="shared" si="172"/>
        <v>0</v>
      </c>
      <c r="K509" s="24">
        <f t="shared" si="173"/>
        <v>0</v>
      </c>
      <c r="L509" s="24">
        <f t="shared" si="174"/>
        <v>0</v>
      </c>
      <c r="M509" s="24">
        <f t="shared" si="175"/>
        <v>0</v>
      </c>
      <c r="N509" s="24">
        <f t="shared" si="176"/>
        <v>0</v>
      </c>
      <c r="O509" s="24">
        <f t="shared" si="177"/>
        <v>0</v>
      </c>
      <c r="P509" s="24">
        <f t="shared" si="178"/>
        <v>0</v>
      </c>
      <c r="Q509" s="122">
        <f t="shared" si="181"/>
        <v>0</v>
      </c>
      <c r="R509" s="122">
        <f t="shared" si="182"/>
        <v>0</v>
      </c>
      <c r="S509" s="122">
        <f t="shared" si="183"/>
        <v>0</v>
      </c>
      <c r="T509" s="23" t="str">
        <f t="shared" si="189"/>
        <v>水</v>
      </c>
      <c r="U509" s="24">
        <f t="shared" si="179"/>
        <v>0</v>
      </c>
      <c r="V509" s="24">
        <f t="shared" si="194"/>
        <v>0</v>
      </c>
      <c r="W509" s="24">
        <f t="shared" si="194"/>
        <v>0</v>
      </c>
      <c r="X509" s="24">
        <f t="shared" si="194"/>
        <v>0</v>
      </c>
      <c r="Y509" s="24">
        <f t="shared" si="194"/>
        <v>0</v>
      </c>
      <c r="Z509" s="24">
        <f t="shared" si="194"/>
        <v>0</v>
      </c>
      <c r="AA509" s="24">
        <f t="shared" si="194"/>
        <v>0</v>
      </c>
      <c r="AB509" s="123">
        <f t="shared" si="184"/>
        <v>0</v>
      </c>
      <c r="AC509" s="22">
        <f t="shared" si="185"/>
        <v>99</v>
      </c>
    </row>
    <row r="510" spans="2:29" x14ac:dyDescent="0.15">
      <c r="B510" s="24">
        <v>508</v>
      </c>
      <c r="C510" s="24" t="str">
        <f t="shared" si="180"/>
        <v>武器508</v>
      </c>
      <c r="D510" s="24" t="str">
        <f t="shared" si="192"/>
        <v>c</v>
      </c>
      <c r="E510" s="99" t="s">
        <v>123</v>
      </c>
      <c r="F510" s="100" t="s">
        <v>16</v>
      </c>
      <c r="G510" s="23" t="s">
        <v>1797</v>
      </c>
      <c r="H510" s="24">
        <f t="shared" si="187"/>
        <v>4</v>
      </c>
      <c r="I510" s="24">
        <f t="shared" si="171"/>
        <v>132</v>
      </c>
      <c r="J510" s="24">
        <f t="shared" si="172"/>
        <v>0</v>
      </c>
      <c r="K510" s="24">
        <f t="shared" si="173"/>
        <v>0</v>
      </c>
      <c r="L510" s="24">
        <f t="shared" si="174"/>
        <v>0</v>
      </c>
      <c r="M510" s="24">
        <f t="shared" si="175"/>
        <v>0</v>
      </c>
      <c r="N510" s="24">
        <f t="shared" si="176"/>
        <v>0</v>
      </c>
      <c r="O510" s="24">
        <f t="shared" si="177"/>
        <v>0</v>
      </c>
      <c r="P510" s="24">
        <f t="shared" si="178"/>
        <v>0</v>
      </c>
      <c r="Q510" s="122">
        <f t="shared" si="181"/>
        <v>0</v>
      </c>
      <c r="R510" s="122">
        <f t="shared" si="182"/>
        <v>0</v>
      </c>
      <c r="S510" s="122">
        <f t="shared" si="183"/>
        <v>0</v>
      </c>
      <c r="T510" s="23" t="str">
        <f t="shared" si="189"/>
        <v>水</v>
      </c>
      <c r="U510" s="24">
        <f t="shared" si="179"/>
        <v>0</v>
      </c>
      <c r="V510" s="24">
        <f t="shared" si="194"/>
        <v>0</v>
      </c>
      <c r="W510" s="24">
        <f t="shared" si="194"/>
        <v>0</v>
      </c>
      <c r="X510" s="24">
        <f t="shared" si="194"/>
        <v>0</v>
      </c>
      <c r="Y510" s="24">
        <f t="shared" si="194"/>
        <v>0</v>
      </c>
      <c r="Z510" s="24">
        <f t="shared" si="194"/>
        <v>0</v>
      </c>
      <c r="AA510" s="24">
        <f t="shared" si="194"/>
        <v>0</v>
      </c>
      <c r="AB510" s="123">
        <f t="shared" si="184"/>
        <v>0</v>
      </c>
      <c r="AC510" s="22">
        <f t="shared" si="185"/>
        <v>132</v>
      </c>
    </row>
    <row r="511" spans="2:29" x14ac:dyDescent="0.15">
      <c r="B511" s="24">
        <v>509</v>
      </c>
      <c r="C511" s="24" t="str">
        <f t="shared" si="180"/>
        <v>武器509</v>
      </c>
      <c r="D511" s="24" t="str">
        <f t="shared" si="192"/>
        <v>c</v>
      </c>
      <c r="E511" s="99" t="s">
        <v>123</v>
      </c>
      <c r="F511" s="100" t="s">
        <v>16</v>
      </c>
      <c r="G511" s="23" t="s">
        <v>1797</v>
      </c>
      <c r="H511" s="24">
        <f t="shared" si="187"/>
        <v>5</v>
      </c>
      <c r="I511" s="24">
        <f t="shared" si="171"/>
        <v>166</v>
      </c>
      <c r="J511" s="24">
        <f t="shared" si="172"/>
        <v>0</v>
      </c>
      <c r="K511" s="24">
        <f t="shared" si="173"/>
        <v>0</v>
      </c>
      <c r="L511" s="24">
        <f t="shared" si="174"/>
        <v>0</v>
      </c>
      <c r="M511" s="24">
        <f t="shared" si="175"/>
        <v>0</v>
      </c>
      <c r="N511" s="24">
        <f t="shared" si="176"/>
        <v>0</v>
      </c>
      <c r="O511" s="24">
        <f t="shared" si="177"/>
        <v>0</v>
      </c>
      <c r="P511" s="24">
        <f t="shared" si="178"/>
        <v>0</v>
      </c>
      <c r="Q511" s="122">
        <f t="shared" si="181"/>
        <v>0</v>
      </c>
      <c r="R511" s="122">
        <f t="shared" si="182"/>
        <v>0</v>
      </c>
      <c r="S511" s="122">
        <f t="shared" si="183"/>
        <v>0</v>
      </c>
      <c r="T511" s="23" t="str">
        <f t="shared" si="189"/>
        <v>水</v>
      </c>
      <c r="U511" s="24">
        <f t="shared" si="179"/>
        <v>0</v>
      </c>
      <c r="V511" s="24">
        <f t="shared" si="194"/>
        <v>0</v>
      </c>
      <c r="W511" s="24">
        <f t="shared" si="194"/>
        <v>0</v>
      </c>
      <c r="X511" s="24">
        <f t="shared" si="194"/>
        <v>0</v>
      </c>
      <c r="Y511" s="24">
        <f t="shared" si="194"/>
        <v>0</v>
      </c>
      <c r="Z511" s="24">
        <f t="shared" si="194"/>
        <v>0</v>
      </c>
      <c r="AA511" s="24">
        <f t="shared" si="194"/>
        <v>0</v>
      </c>
      <c r="AB511" s="123">
        <f t="shared" si="184"/>
        <v>0</v>
      </c>
      <c r="AC511" s="22">
        <f t="shared" si="185"/>
        <v>166</v>
      </c>
    </row>
    <row r="512" spans="2:29" x14ac:dyDescent="0.15">
      <c r="B512" s="24">
        <v>510</v>
      </c>
      <c r="C512" s="24" t="str">
        <f t="shared" si="180"/>
        <v>武器510</v>
      </c>
      <c r="D512" s="24" t="str">
        <f t="shared" si="192"/>
        <v>c</v>
      </c>
      <c r="E512" s="99" t="s">
        <v>123</v>
      </c>
      <c r="F512" s="100" t="s">
        <v>16</v>
      </c>
      <c r="G512" s="23" t="s">
        <v>1797</v>
      </c>
      <c r="H512" s="24">
        <f t="shared" si="187"/>
        <v>6</v>
      </c>
      <c r="I512" s="24">
        <f t="shared" si="171"/>
        <v>199</v>
      </c>
      <c r="J512" s="24">
        <f t="shared" si="172"/>
        <v>0</v>
      </c>
      <c r="K512" s="24">
        <f t="shared" si="173"/>
        <v>0</v>
      </c>
      <c r="L512" s="24">
        <f t="shared" si="174"/>
        <v>0</v>
      </c>
      <c r="M512" s="24">
        <f t="shared" si="175"/>
        <v>0</v>
      </c>
      <c r="N512" s="24">
        <f t="shared" si="176"/>
        <v>0</v>
      </c>
      <c r="O512" s="24">
        <f t="shared" si="177"/>
        <v>0</v>
      </c>
      <c r="P512" s="24">
        <f t="shared" si="178"/>
        <v>0</v>
      </c>
      <c r="Q512" s="122">
        <f t="shared" si="181"/>
        <v>0</v>
      </c>
      <c r="R512" s="122">
        <f t="shared" si="182"/>
        <v>0</v>
      </c>
      <c r="S512" s="122">
        <f t="shared" si="183"/>
        <v>0</v>
      </c>
      <c r="T512" s="23" t="str">
        <f t="shared" si="189"/>
        <v>水</v>
      </c>
      <c r="U512" s="24">
        <f t="shared" si="179"/>
        <v>0</v>
      </c>
      <c r="V512" s="24">
        <f t="shared" si="194"/>
        <v>0</v>
      </c>
      <c r="W512" s="24">
        <f t="shared" si="194"/>
        <v>0</v>
      </c>
      <c r="X512" s="24">
        <f t="shared" si="194"/>
        <v>0</v>
      </c>
      <c r="Y512" s="24">
        <f t="shared" si="194"/>
        <v>0</v>
      </c>
      <c r="Z512" s="24">
        <f t="shared" si="194"/>
        <v>0</v>
      </c>
      <c r="AA512" s="24">
        <f t="shared" si="194"/>
        <v>0</v>
      </c>
      <c r="AB512" s="123">
        <f t="shared" si="184"/>
        <v>0</v>
      </c>
      <c r="AC512" s="22">
        <f t="shared" si="185"/>
        <v>199</v>
      </c>
    </row>
    <row r="513" spans="2:29" x14ac:dyDescent="0.15">
      <c r="B513" s="24">
        <v>511</v>
      </c>
      <c r="C513" s="24" t="str">
        <f t="shared" si="180"/>
        <v>武器511</v>
      </c>
      <c r="D513" s="24" t="str">
        <f t="shared" si="192"/>
        <v>c</v>
      </c>
      <c r="E513" s="99" t="s">
        <v>123</v>
      </c>
      <c r="F513" s="100" t="s">
        <v>16</v>
      </c>
      <c r="G513" s="23" t="s">
        <v>1797</v>
      </c>
      <c r="H513" s="24">
        <f t="shared" si="187"/>
        <v>7</v>
      </c>
      <c r="I513" s="24">
        <f t="shared" si="171"/>
        <v>232</v>
      </c>
      <c r="J513" s="24">
        <f t="shared" si="172"/>
        <v>0</v>
      </c>
      <c r="K513" s="24">
        <f t="shared" si="173"/>
        <v>0</v>
      </c>
      <c r="L513" s="24">
        <f t="shared" si="174"/>
        <v>0</v>
      </c>
      <c r="M513" s="24">
        <f t="shared" si="175"/>
        <v>0</v>
      </c>
      <c r="N513" s="24">
        <f t="shared" si="176"/>
        <v>0</v>
      </c>
      <c r="O513" s="24">
        <f t="shared" si="177"/>
        <v>0</v>
      </c>
      <c r="P513" s="24">
        <f t="shared" si="178"/>
        <v>0</v>
      </c>
      <c r="Q513" s="122">
        <f t="shared" si="181"/>
        <v>0</v>
      </c>
      <c r="R513" s="122">
        <f t="shared" si="182"/>
        <v>0</v>
      </c>
      <c r="S513" s="122">
        <f t="shared" si="183"/>
        <v>0</v>
      </c>
      <c r="T513" s="23" t="str">
        <f t="shared" si="189"/>
        <v>水</v>
      </c>
      <c r="U513" s="24">
        <f t="shared" si="179"/>
        <v>0</v>
      </c>
      <c r="V513" s="24">
        <f t="shared" ref="V513:AA522" si="195">ROUND(VLOOKUP($F513,professionGrow,MATCH(V$2,professionGrowPName,0),FALSE)*(1+VLOOKUP($G513,professionGrowP,MATCH(V$2,professionGrowPName,0),FALSE))*$H513*10*VLOOKUP($D513,eq_qulity,5,FALSE),0)</f>
        <v>0</v>
      </c>
      <c r="W513" s="24">
        <f t="shared" si="195"/>
        <v>0</v>
      </c>
      <c r="X513" s="24">
        <f t="shared" si="195"/>
        <v>0</v>
      </c>
      <c r="Y513" s="24">
        <f t="shared" si="195"/>
        <v>0</v>
      </c>
      <c r="Z513" s="24">
        <f t="shared" si="195"/>
        <v>0</v>
      </c>
      <c r="AA513" s="24">
        <f t="shared" si="195"/>
        <v>0</v>
      </c>
      <c r="AB513" s="123">
        <f t="shared" si="184"/>
        <v>0</v>
      </c>
      <c r="AC513" s="22">
        <f t="shared" si="185"/>
        <v>232</v>
      </c>
    </row>
    <row r="514" spans="2:29" x14ac:dyDescent="0.15">
      <c r="B514" s="24">
        <v>512</v>
      </c>
      <c r="C514" s="24" t="str">
        <f t="shared" si="180"/>
        <v>武器512</v>
      </c>
      <c r="D514" s="24" t="str">
        <f t="shared" si="192"/>
        <v>c</v>
      </c>
      <c r="E514" s="99" t="s">
        <v>123</v>
      </c>
      <c r="F514" s="100" t="s">
        <v>16</v>
      </c>
      <c r="G514" s="23" t="s">
        <v>1797</v>
      </c>
      <c r="H514" s="24">
        <f t="shared" si="187"/>
        <v>8</v>
      </c>
      <c r="I514" s="24">
        <f t="shared" si="171"/>
        <v>265</v>
      </c>
      <c r="J514" s="24">
        <f t="shared" si="172"/>
        <v>0</v>
      </c>
      <c r="K514" s="24">
        <f t="shared" si="173"/>
        <v>0</v>
      </c>
      <c r="L514" s="24">
        <f t="shared" si="174"/>
        <v>0</v>
      </c>
      <c r="M514" s="24">
        <f t="shared" si="175"/>
        <v>0</v>
      </c>
      <c r="N514" s="24">
        <f t="shared" si="176"/>
        <v>0</v>
      </c>
      <c r="O514" s="24">
        <f t="shared" si="177"/>
        <v>0</v>
      </c>
      <c r="P514" s="24">
        <f t="shared" si="178"/>
        <v>0</v>
      </c>
      <c r="Q514" s="122">
        <f t="shared" si="181"/>
        <v>0</v>
      </c>
      <c r="R514" s="122">
        <f t="shared" si="182"/>
        <v>0</v>
      </c>
      <c r="S514" s="122">
        <f t="shared" si="183"/>
        <v>0</v>
      </c>
      <c r="T514" s="23" t="str">
        <f t="shared" si="189"/>
        <v>水</v>
      </c>
      <c r="U514" s="24">
        <f t="shared" si="179"/>
        <v>0</v>
      </c>
      <c r="V514" s="24">
        <f t="shared" si="195"/>
        <v>0</v>
      </c>
      <c r="W514" s="24">
        <f t="shared" si="195"/>
        <v>0</v>
      </c>
      <c r="X514" s="24">
        <f t="shared" si="195"/>
        <v>0</v>
      </c>
      <c r="Y514" s="24">
        <f t="shared" si="195"/>
        <v>0</v>
      </c>
      <c r="Z514" s="24">
        <f t="shared" si="195"/>
        <v>0</v>
      </c>
      <c r="AA514" s="24">
        <f t="shared" si="195"/>
        <v>0</v>
      </c>
      <c r="AB514" s="123">
        <f t="shared" si="184"/>
        <v>0</v>
      </c>
      <c r="AC514" s="22">
        <f t="shared" si="185"/>
        <v>265</v>
      </c>
    </row>
    <row r="515" spans="2:29" x14ac:dyDescent="0.15">
      <c r="B515" s="24">
        <v>513</v>
      </c>
      <c r="C515" s="24" t="str">
        <f t="shared" si="180"/>
        <v>武器513</v>
      </c>
      <c r="D515" s="24" t="str">
        <f t="shared" si="192"/>
        <v>s</v>
      </c>
      <c r="E515" s="99" t="s">
        <v>123</v>
      </c>
      <c r="F515" s="100" t="s">
        <v>16</v>
      </c>
      <c r="G515" s="23" t="s">
        <v>1798</v>
      </c>
      <c r="H515" s="24">
        <f t="shared" si="187"/>
        <v>1</v>
      </c>
      <c r="I515" s="24">
        <f t="shared" ref="I515:I578" si="196">ROUND(VLOOKUP(F515,professionGrow,4,FALSE)*(1+VLOOKUP(G515,professionGrowP,4,FALSE))*H515*10*VLOOKUP(D515,eq_qulity,4,FALSE)*(1+VLOOKUP($G515,equ_change,4,FALSE)),0)</f>
        <v>21</v>
      </c>
      <c r="J515" s="24">
        <f t="shared" ref="J515:J578" si="197">ROUND(VLOOKUP($F515,professionGrow,血量,FALSE)*(1+VLOOKUP($G515,professionGrowP,血量,FALSE))*$H515*10*VLOOKUP($D515,eq_qulity,5,FALSE)*(1+VLOOKUP($G515,equ_change,血量,FALSE)),0)</f>
        <v>10</v>
      </c>
      <c r="K515" s="24">
        <f t="shared" ref="K515:K578" si="198">ROUND(VLOOKUP($F515,professionGrow,魔法值,FALSE)*(1+VLOOKUP($G515,professionGrowP,魔法值,FALSE))*$H515*10*VLOOKUP($D515,eq_qulity,5,FALSE)*(1+VLOOKUP($G515,equ_change,魔法值,FALSE)),0)</f>
        <v>7</v>
      </c>
      <c r="L515" s="24">
        <f t="shared" ref="L515:L578" si="199">ROUND(VLOOKUP($F515,professionGrow,力量,FALSE)*(1+VLOOKUP($G515,professionGrowP,力量,FALSE))*$H515*10*VLOOKUP($D515,eq_qulity,5,FALSE)*(1+VLOOKUP(G515,equ_change,力量,FALSE)),0)</f>
        <v>6</v>
      </c>
      <c r="M515" s="24">
        <f t="shared" ref="M515:M578" si="200">ROUND(VLOOKUP($F515,professionGrow,防御力,FALSE)*(1+VLOOKUP($G515,professionGrowP,防御力,FALSE))*$H515*10*VLOOKUP($D515,eq_qulity,5,FALSE)*(1+VLOOKUP($G515,equ_change,防御力,FALSE)),0)</f>
        <v>7</v>
      </c>
      <c r="N515" s="24">
        <f t="shared" ref="N515:N578" si="201">ROUND(VLOOKUP($F515,professionGrow,魔攻,FALSE)*(1+VLOOKUP($G515,professionGrowP,魔攻,FALSE))*$H515*10*VLOOKUP($D515,eq_qulity,5,FALSE)*(1+VLOOKUP(G515,equ_change,魔攻,FALSE)),0)</f>
        <v>15</v>
      </c>
      <c r="O515" s="24">
        <f t="shared" ref="O515:O578" si="202">ROUND(VLOOKUP($F515,professionGrow,敏捷,FALSE)*(1+VLOOKUP($G515,professionGrowP,敏捷,FALSE))*$H515*10*VLOOKUP($D515,eq_qulity,5,FALSE)*(1+VLOOKUP(G515,equ_change,敏捷,FALSE)),0)</f>
        <v>5</v>
      </c>
      <c r="P515" s="24">
        <f t="shared" ref="P515:P578" si="203">ROUND(VLOOKUP($F515,professionGrow,幸运,FALSE)*(1+VLOOKUP($G515,professionGrowP,幸运,FALSE))*$H515*10*VLOOKUP($D515,eq_qulity,5,FALSE)*(1+VLOOKUP(G515,equ_change,幸运,FALSE)),0)</f>
        <v>5</v>
      </c>
      <c r="Q515" s="122">
        <f t="shared" si="181"/>
        <v>2.5000000000000001E-2</v>
      </c>
      <c r="R515" s="122">
        <f t="shared" si="182"/>
        <v>1.2500000000000001E-2</v>
      </c>
      <c r="S515" s="122">
        <f t="shared" si="183"/>
        <v>8.3333333333333332E-3</v>
      </c>
      <c r="T515" s="23" t="str">
        <f t="shared" si="189"/>
        <v>光</v>
      </c>
      <c r="U515" s="24">
        <f t="shared" ref="U515:U578" si="204">ROUND(VLOOKUP($F515,professionGrow,MATCH(T515,professionGrowPName,0),FALSE)*(1+VLOOKUP($G515,professionGrowP,MATCH(T515,professionGrowPName,0),FALSE))*$H515*10*VLOOKUP($D515,eq_qulity,5,FALSE),0)</f>
        <v>5</v>
      </c>
      <c r="V515" s="24">
        <f t="shared" si="195"/>
        <v>3</v>
      </c>
      <c r="W515" s="24">
        <f t="shared" si="195"/>
        <v>3</v>
      </c>
      <c r="X515" s="24">
        <f t="shared" si="195"/>
        <v>3</v>
      </c>
      <c r="Y515" s="24">
        <f t="shared" si="195"/>
        <v>4</v>
      </c>
      <c r="Z515" s="24">
        <f t="shared" si="195"/>
        <v>4</v>
      </c>
      <c r="AA515" s="24">
        <f t="shared" si="195"/>
        <v>5</v>
      </c>
      <c r="AB515" s="123">
        <f t="shared" si="184"/>
        <v>0.08</v>
      </c>
      <c r="AC515" s="22">
        <f t="shared" si="185"/>
        <v>103.12583333333335</v>
      </c>
    </row>
    <row r="516" spans="2:29" x14ac:dyDescent="0.15">
      <c r="B516" s="24">
        <v>514</v>
      </c>
      <c r="C516" s="24" t="str">
        <f t="shared" ref="C516:C579" si="205">"武器"&amp;B516</f>
        <v>武器514</v>
      </c>
      <c r="D516" s="24" t="str">
        <f t="shared" si="192"/>
        <v>s</v>
      </c>
      <c r="E516" s="99" t="s">
        <v>123</v>
      </c>
      <c r="F516" s="100" t="s">
        <v>16</v>
      </c>
      <c r="G516" s="23" t="s">
        <v>1798</v>
      </c>
      <c r="H516" s="24">
        <f t="shared" si="187"/>
        <v>2</v>
      </c>
      <c r="I516" s="24">
        <f t="shared" si="196"/>
        <v>42</v>
      </c>
      <c r="J516" s="24">
        <f t="shared" si="197"/>
        <v>19</v>
      </c>
      <c r="K516" s="24">
        <f t="shared" si="198"/>
        <v>15</v>
      </c>
      <c r="L516" s="24">
        <f t="shared" si="199"/>
        <v>13</v>
      </c>
      <c r="M516" s="24">
        <f t="shared" si="200"/>
        <v>15</v>
      </c>
      <c r="N516" s="24">
        <f t="shared" si="201"/>
        <v>31</v>
      </c>
      <c r="O516" s="24">
        <f t="shared" si="202"/>
        <v>11</v>
      </c>
      <c r="P516" s="24">
        <f t="shared" si="203"/>
        <v>9</v>
      </c>
      <c r="Q516" s="122">
        <f t="shared" ref="Q516:Q579" si="206">(P516/2)%</f>
        <v>4.4999999999999998E-2</v>
      </c>
      <c r="R516" s="122">
        <f t="shared" ref="R516:R579" si="207">(O516/4)%</f>
        <v>2.75E-2</v>
      </c>
      <c r="S516" s="122">
        <f t="shared" ref="S516:S579" si="208">(P516/6)%</f>
        <v>1.4999999999999999E-2</v>
      </c>
      <c r="T516" s="23" t="str">
        <f t="shared" si="189"/>
        <v>光</v>
      </c>
      <c r="U516" s="24">
        <f t="shared" si="204"/>
        <v>10</v>
      </c>
      <c r="V516" s="24">
        <f t="shared" si="195"/>
        <v>7</v>
      </c>
      <c r="W516" s="24">
        <f t="shared" si="195"/>
        <v>7</v>
      </c>
      <c r="X516" s="24">
        <f t="shared" si="195"/>
        <v>5</v>
      </c>
      <c r="Y516" s="24">
        <f t="shared" si="195"/>
        <v>9</v>
      </c>
      <c r="Z516" s="24">
        <f t="shared" si="195"/>
        <v>9</v>
      </c>
      <c r="AA516" s="24">
        <f t="shared" si="195"/>
        <v>10</v>
      </c>
      <c r="AB516" s="123">
        <f t="shared" ref="AB516:AB579" si="209">IF(U516=0,0,IF((SUM(I516:P516)/15)&lt;8,8%,(SUM(I516:P516)/15)%))</f>
        <v>0.10333333333333333</v>
      </c>
      <c r="AC516" s="22">
        <f t="shared" ref="AC516:AC579" si="210">SUM(I516:AB516)</f>
        <v>212.1908333333333</v>
      </c>
    </row>
    <row r="517" spans="2:29" x14ac:dyDescent="0.15">
      <c r="B517" s="24">
        <v>515</v>
      </c>
      <c r="C517" s="24" t="str">
        <f t="shared" si="205"/>
        <v>武器515</v>
      </c>
      <c r="D517" s="24" t="str">
        <f t="shared" si="192"/>
        <v>s</v>
      </c>
      <c r="E517" s="99" t="s">
        <v>123</v>
      </c>
      <c r="F517" s="100" t="s">
        <v>16</v>
      </c>
      <c r="G517" s="23" t="s">
        <v>1798</v>
      </c>
      <c r="H517" s="24">
        <f t="shared" si="187"/>
        <v>3</v>
      </c>
      <c r="I517" s="24">
        <f t="shared" si="196"/>
        <v>63</v>
      </c>
      <c r="J517" s="24">
        <f t="shared" si="197"/>
        <v>29</v>
      </c>
      <c r="K517" s="24">
        <f t="shared" si="198"/>
        <v>22</v>
      </c>
      <c r="L517" s="24">
        <f t="shared" si="199"/>
        <v>19</v>
      </c>
      <c r="M517" s="24">
        <f t="shared" si="200"/>
        <v>22</v>
      </c>
      <c r="N517" s="24">
        <f t="shared" si="201"/>
        <v>46</v>
      </c>
      <c r="O517" s="24">
        <f t="shared" si="202"/>
        <v>16</v>
      </c>
      <c r="P517" s="24">
        <f t="shared" si="203"/>
        <v>14</v>
      </c>
      <c r="Q517" s="122">
        <f t="shared" si="206"/>
        <v>7.0000000000000007E-2</v>
      </c>
      <c r="R517" s="122">
        <f t="shared" si="207"/>
        <v>0.04</v>
      </c>
      <c r="S517" s="122">
        <f t="shared" si="208"/>
        <v>2.3333333333333334E-2</v>
      </c>
      <c r="T517" s="23" t="str">
        <f t="shared" si="189"/>
        <v>光</v>
      </c>
      <c r="U517" s="24">
        <f t="shared" si="204"/>
        <v>15</v>
      </c>
      <c r="V517" s="24">
        <f t="shared" si="195"/>
        <v>10</v>
      </c>
      <c r="W517" s="24">
        <f t="shared" si="195"/>
        <v>10</v>
      </c>
      <c r="X517" s="24">
        <f t="shared" si="195"/>
        <v>8</v>
      </c>
      <c r="Y517" s="24">
        <f t="shared" si="195"/>
        <v>13</v>
      </c>
      <c r="Z517" s="24">
        <f t="shared" si="195"/>
        <v>13</v>
      </c>
      <c r="AA517" s="24">
        <f t="shared" si="195"/>
        <v>15</v>
      </c>
      <c r="AB517" s="123">
        <f t="shared" si="209"/>
        <v>0.154</v>
      </c>
      <c r="AC517" s="22">
        <f t="shared" si="210"/>
        <v>315.28733333333332</v>
      </c>
    </row>
    <row r="518" spans="2:29" x14ac:dyDescent="0.15">
      <c r="B518" s="24">
        <v>516</v>
      </c>
      <c r="C518" s="24" t="str">
        <f t="shared" si="205"/>
        <v>武器516</v>
      </c>
      <c r="D518" s="24" t="str">
        <f t="shared" si="192"/>
        <v>s</v>
      </c>
      <c r="E518" s="99" t="s">
        <v>123</v>
      </c>
      <c r="F518" s="100" t="s">
        <v>16</v>
      </c>
      <c r="G518" s="23" t="s">
        <v>1798</v>
      </c>
      <c r="H518" s="24">
        <f t="shared" si="187"/>
        <v>4</v>
      </c>
      <c r="I518" s="24">
        <f t="shared" si="196"/>
        <v>84</v>
      </c>
      <c r="J518" s="24">
        <f t="shared" si="197"/>
        <v>38</v>
      </c>
      <c r="K518" s="24">
        <f t="shared" si="198"/>
        <v>29</v>
      </c>
      <c r="L518" s="24">
        <f t="shared" si="199"/>
        <v>26</v>
      </c>
      <c r="M518" s="24">
        <f t="shared" si="200"/>
        <v>29</v>
      </c>
      <c r="N518" s="24">
        <f t="shared" si="201"/>
        <v>61</v>
      </c>
      <c r="O518" s="24">
        <f t="shared" si="202"/>
        <v>22</v>
      </c>
      <c r="P518" s="24">
        <f t="shared" si="203"/>
        <v>19</v>
      </c>
      <c r="Q518" s="122">
        <f t="shared" si="206"/>
        <v>9.5000000000000001E-2</v>
      </c>
      <c r="R518" s="122">
        <f t="shared" si="207"/>
        <v>5.5E-2</v>
      </c>
      <c r="S518" s="122">
        <f t="shared" si="208"/>
        <v>3.1666666666666662E-2</v>
      </c>
      <c r="T518" s="23" t="str">
        <f t="shared" si="189"/>
        <v>光</v>
      </c>
      <c r="U518" s="24">
        <f t="shared" si="204"/>
        <v>20</v>
      </c>
      <c r="V518" s="24">
        <f t="shared" si="195"/>
        <v>13</v>
      </c>
      <c r="W518" s="24">
        <f t="shared" si="195"/>
        <v>13</v>
      </c>
      <c r="X518" s="24">
        <f t="shared" si="195"/>
        <v>11</v>
      </c>
      <c r="Y518" s="24">
        <f t="shared" si="195"/>
        <v>18</v>
      </c>
      <c r="Z518" s="24">
        <f t="shared" si="195"/>
        <v>18</v>
      </c>
      <c r="AA518" s="24">
        <f t="shared" si="195"/>
        <v>20</v>
      </c>
      <c r="AB518" s="123">
        <f t="shared" si="209"/>
        <v>0.20533333333333334</v>
      </c>
      <c r="AC518" s="22">
        <f t="shared" si="210"/>
        <v>421.38700000000006</v>
      </c>
    </row>
    <row r="519" spans="2:29" x14ac:dyDescent="0.15">
      <c r="B519" s="24">
        <v>517</v>
      </c>
      <c r="C519" s="24" t="str">
        <f t="shared" si="205"/>
        <v>武器517</v>
      </c>
      <c r="D519" s="24" t="str">
        <f t="shared" si="192"/>
        <v>s</v>
      </c>
      <c r="E519" s="99" t="s">
        <v>123</v>
      </c>
      <c r="F519" s="100" t="s">
        <v>16</v>
      </c>
      <c r="G519" s="23" t="s">
        <v>1798</v>
      </c>
      <c r="H519" s="24">
        <f t="shared" si="187"/>
        <v>5</v>
      </c>
      <c r="I519" s="24">
        <f t="shared" si="196"/>
        <v>105</v>
      </c>
      <c r="J519" s="24">
        <f t="shared" si="197"/>
        <v>48</v>
      </c>
      <c r="K519" s="24">
        <f t="shared" si="198"/>
        <v>36</v>
      </c>
      <c r="L519" s="24">
        <f t="shared" si="199"/>
        <v>32</v>
      </c>
      <c r="M519" s="24">
        <f t="shared" si="200"/>
        <v>36</v>
      </c>
      <c r="N519" s="24">
        <f t="shared" si="201"/>
        <v>77</v>
      </c>
      <c r="O519" s="24">
        <f t="shared" si="202"/>
        <v>27</v>
      </c>
      <c r="P519" s="24">
        <f t="shared" si="203"/>
        <v>23</v>
      </c>
      <c r="Q519" s="122">
        <f t="shared" si="206"/>
        <v>0.115</v>
      </c>
      <c r="R519" s="122">
        <f t="shared" si="207"/>
        <v>6.7500000000000004E-2</v>
      </c>
      <c r="S519" s="122">
        <f t="shared" si="208"/>
        <v>3.8333333333333337E-2</v>
      </c>
      <c r="T519" s="23" t="str">
        <f t="shared" si="189"/>
        <v>光</v>
      </c>
      <c r="U519" s="24">
        <f t="shared" si="204"/>
        <v>25</v>
      </c>
      <c r="V519" s="24">
        <f t="shared" si="195"/>
        <v>16</v>
      </c>
      <c r="W519" s="24">
        <f t="shared" si="195"/>
        <v>16</v>
      </c>
      <c r="X519" s="24">
        <f t="shared" si="195"/>
        <v>13</v>
      </c>
      <c r="Y519" s="24">
        <f t="shared" si="195"/>
        <v>22</v>
      </c>
      <c r="Z519" s="24">
        <f t="shared" si="195"/>
        <v>22</v>
      </c>
      <c r="AA519" s="24">
        <f t="shared" si="195"/>
        <v>25</v>
      </c>
      <c r="AB519" s="123">
        <f t="shared" si="209"/>
        <v>0.25600000000000001</v>
      </c>
      <c r="AC519" s="22">
        <f t="shared" si="210"/>
        <v>523.47683333333327</v>
      </c>
    </row>
    <row r="520" spans="2:29" x14ac:dyDescent="0.15">
      <c r="B520" s="24">
        <v>518</v>
      </c>
      <c r="C520" s="24" t="str">
        <f t="shared" si="205"/>
        <v>武器518</v>
      </c>
      <c r="D520" s="24" t="str">
        <f t="shared" si="192"/>
        <v>s</v>
      </c>
      <c r="E520" s="99" t="s">
        <v>123</v>
      </c>
      <c r="F520" s="100" t="s">
        <v>16</v>
      </c>
      <c r="G520" s="23" t="s">
        <v>1798</v>
      </c>
      <c r="H520" s="24">
        <f t="shared" si="187"/>
        <v>6</v>
      </c>
      <c r="I520" s="24">
        <f t="shared" si="196"/>
        <v>126</v>
      </c>
      <c r="J520" s="24">
        <f t="shared" si="197"/>
        <v>58</v>
      </c>
      <c r="K520" s="24">
        <f t="shared" si="198"/>
        <v>44</v>
      </c>
      <c r="L520" s="24">
        <f t="shared" si="199"/>
        <v>39</v>
      </c>
      <c r="M520" s="24">
        <f t="shared" si="200"/>
        <v>44</v>
      </c>
      <c r="N520" s="24">
        <f t="shared" si="201"/>
        <v>92</v>
      </c>
      <c r="O520" s="24">
        <f t="shared" si="202"/>
        <v>33</v>
      </c>
      <c r="P520" s="24">
        <f t="shared" si="203"/>
        <v>28</v>
      </c>
      <c r="Q520" s="122">
        <f t="shared" si="206"/>
        <v>0.14000000000000001</v>
      </c>
      <c r="R520" s="122">
        <f t="shared" si="207"/>
        <v>8.2500000000000004E-2</v>
      </c>
      <c r="S520" s="122">
        <f t="shared" si="208"/>
        <v>4.6666666666666669E-2</v>
      </c>
      <c r="T520" s="23" t="str">
        <f t="shared" si="189"/>
        <v>光</v>
      </c>
      <c r="U520" s="24">
        <f t="shared" si="204"/>
        <v>30</v>
      </c>
      <c r="V520" s="24">
        <f t="shared" si="195"/>
        <v>20</v>
      </c>
      <c r="W520" s="24">
        <f t="shared" si="195"/>
        <v>20</v>
      </c>
      <c r="X520" s="24">
        <f t="shared" si="195"/>
        <v>16</v>
      </c>
      <c r="Y520" s="24">
        <f t="shared" si="195"/>
        <v>26</v>
      </c>
      <c r="Z520" s="24">
        <f t="shared" si="195"/>
        <v>26</v>
      </c>
      <c r="AA520" s="24">
        <f t="shared" si="195"/>
        <v>30</v>
      </c>
      <c r="AB520" s="123">
        <f t="shared" si="209"/>
        <v>0.30933333333333335</v>
      </c>
      <c r="AC520" s="22">
        <f t="shared" si="210"/>
        <v>632.57850000000008</v>
      </c>
    </row>
    <row r="521" spans="2:29" x14ac:dyDescent="0.15">
      <c r="B521" s="24">
        <v>519</v>
      </c>
      <c r="C521" s="24" t="str">
        <f t="shared" si="205"/>
        <v>武器519</v>
      </c>
      <c r="D521" s="24" t="str">
        <f t="shared" si="192"/>
        <v>s</v>
      </c>
      <c r="E521" s="99" t="s">
        <v>123</v>
      </c>
      <c r="F521" s="100" t="s">
        <v>16</v>
      </c>
      <c r="G521" s="23" t="s">
        <v>1798</v>
      </c>
      <c r="H521" s="24">
        <f t="shared" si="187"/>
        <v>7</v>
      </c>
      <c r="I521" s="24">
        <f t="shared" si="196"/>
        <v>147</v>
      </c>
      <c r="J521" s="24">
        <f t="shared" si="197"/>
        <v>67</v>
      </c>
      <c r="K521" s="24">
        <f t="shared" si="198"/>
        <v>51</v>
      </c>
      <c r="L521" s="24">
        <f t="shared" si="199"/>
        <v>45</v>
      </c>
      <c r="M521" s="24">
        <f t="shared" si="200"/>
        <v>51</v>
      </c>
      <c r="N521" s="24">
        <f t="shared" si="201"/>
        <v>108</v>
      </c>
      <c r="O521" s="24">
        <f t="shared" si="202"/>
        <v>38</v>
      </c>
      <c r="P521" s="24">
        <f t="shared" si="203"/>
        <v>32</v>
      </c>
      <c r="Q521" s="122">
        <f t="shared" si="206"/>
        <v>0.16</v>
      </c>
      <c r="R521" s="122">
        <f t="shared" si="207"/>
        <v>9.5000000000000001E-2</v>
      </c>
      <c r="S521" s="122">
        <f t="shared" si="208"/>
        <v>5.333333333333333E-2</v>
      </c>
      <c r="T521" s="23" t="str">
        <f t="shared" si="189"/>
        <v>光</v>
      </c>
      <c r="U521" s="24">
        <f t="shared" si="204"/>
        <v>35</v>
      </c>
      <c r="V521" s="24">
        <f t="shared" si="195"/>
        <v>23</v>
      </c>
      <c r="W521" s="24">
        <f t="shared" si="195"/>
        <v>23</v>
      </c>
      <c r="X521" s="24">
        <f t="shared" si="195"/>
        <v>19</v>
      </c>
      <c r="Y521" s="24">
        <f t="shared" si="195"/>
        <v>31</v>
      </c>
      <c r="Z521" s="24">
        <f t="shared" si="195"/>
        <v>31</v>
      </c>
      <c r="AA521" s="24">
        <f t="shared" si="195"/>
        <v>35</v>
      </c>
      <c r="AB521" s="123">
        <f t="shared" si="209"/>
        <v>0.35933333333333328</v>
      </c>
      <c r="AC521" s="22">
        <f t="shared" si="210"/>
        <v>736.66766666666661</v>
      </c>
    </row>
    <row r="522" spans="2:29" x14ac:dyDescent="0.15">
      <c r="B522" s="24">
        <v>520</v>
      </c>
      <c r="C522" s="24" t="str">
        <f t="shared" si="205"/>
        <v>武器520</v>
      </c>
      <c r="D522" s="24" t="str">
        <f t="shared" si="192"/>
        <v>s</v>
      </c>
      <c r="E522" s="99" t="s">
        <v>123</v>
      </c>
      <c r="F522" s="100" t="s">
        <v>16</v>
      </c>
      <c r="G522" s="23" t="s">
        <v>1798</v>
      </c>
      <c r="H522" s="24">
        <f t="shared" si="187"/>
        <v>8</v>
      </c>
      <c r="I522" s="24">
        <f t="shared" si="196"/>
        <v>168</v>
      </c>
      <c r="J522" s="24">
        <f t="shared" si="197"/>
        <v>77</v>
      </c>
      <c r="K522" s="24">
        <f t="shared" si="198"/>
        <v>58</v>
      </c>
      <c r="L522" s="24">
        <f t="shared" si="199"/>
        <v>52</v>
      </c>
      <c r="M522" s="24">
        <f t="shared" si="200"/>
        <v>58</v>
      </c>
      <c r="N522" s="24">
        <f t="shared" si="201"/>
        <v>123</v>
      </c>
      <c r="O522" s="24">
        <f t="shared" si="202"/>
        <v>44</v>
      </c>
      <c r="P522" s="24">
        <f t="shared" si="203"/>
        <v>37</v>
      </c>
      <c r="Q522" s="122">
        <f t="shared" si="206"/>
        <v>0.185</v>
      </c>
      <c r="R522" s="122">
        <f t="shared" si="207"/>
        <v>0.11</v>
      </c>
      <c r="S522" s="122">
        <f t="shared" si="208"/>
        <v>6.1666666666666668E-2</v>
      </c>
      <c r="T522" s="23" t="str">
        <f t="shared" si="189"/>
        <v>光</v>
      </c>
      <c r="U522" s="24">
        <f t="shared" si="204"/>
        <v>40</v>
      </c>
      <c r="V522" s="24">
        <f t="shared" si="195"/>
        <v>26</v>
      </c>
      <c r="W522" s="24">
        <f t="shared" si="195"/>
        <v>26</v>
      </c>
      <c r="X522" s="24">
        <f t="shared" si="195"/>
        <v>22</v>
      </c>
      <c r="Y522" s="24">
        <f t="shared" si="195"/>
        <v>35</v>
      </c>
      <c r="Z522" s="24">
        <f t="shared" si="195"/>
        <v>35</v>
      </c>
      <c r="AA522" s="24">
        <f t="shared" si="195"/>
        <v>40</v>
      </c>
      <c r="AB522" s="123">
        <f t="shared" si="209"/>
        <v>0.41133333333333333</v>
      </c>
      <c r="AC522" s="22">
        <f t="shared" si="210"/>
        <v>841.76799999999992</v>
      </c>
    </row>
    <row r="523" spans="2:29" x14ac:dyDescent="0.15">
      <c r="B523" s="24">
        <v>521</v>
      </c>
      <c r="C523" s="24" t="str">
        <f t="shared" si="205"/>
        <v>武器521</v>
      </c>
      <c r="D523" s="24" t="str">
        <f t="shared" si="192"/>
        <v>a</v>
      </c>
      <c r="E523" s="99" t="s">
        <v>123</v>
      </c>
      <c r="F523" s="100" t="s">
        <v>16</v>
      </c>
      <c r="G523" s="23" t="s">
        <v>1798</v>
      </c>
      <c r="H523" s="24">
        <f t="shared" si="187"/>
        <v>1</v>
      </c>
      <c r="I523" s="24">
        <f t="shared" si="196"/>
        <v>19</v>
      </c>
      <c r="J523" s="24">
        <f t="shared" si="197"/>
        <v>7</v>
      </c>
      <c r="K523" s="24">
        <f t="shared" si="198"/>
        <v>5</v>
      </c>
      <c r="L523" s="24">
        <f t="shared" si="199"/>
        <v>5</v>
      </c>
      <c r="M523" s="24">
        <f t="shared" si="200"/>
        <v>5</v>
      </c>
      <c r="N523" s="24">
        <f t="shared" si="201"/>
        <v>12</v>
      </c>
      <c r="O523" s="24">
        <f t="shared" si="202"/>
        <v>4</v>
      </c>
      <c r="P523" s="24">
        <f t="shared" si="203"/>
        <v>3</v>
      </c>
      <c r="Q523" s="122">
        <f t="shared" si="206"/>
        <v>1.4999999999999999E-2</v>
      </c>
      <c r="R523" s="122">
        <f t="shared" si="207"/>
        <v>0.01</v>
      </c>
      <c r="S523" s="122">
        <f t="shared" si="208"/>
        <v>5.0000000000000001E-3</v>
      </c>
      <c r="T523" s="23" t="str">
        <f t="shared" si="189"/>
        <v>光</v>
      </c>
      <c r="U523" s="24">
        <f t="shared" si="204"/>
        <v>4</v>
      </c>
      <c r="V523" s="24">
        <f t="shared" ref="V523:AA532" si="211">ROUND(VLOOKUP($F523,professionGrow,MATCH(V$2,professionGrowPName,0),FALSE)*(1+VLOOKUP($G523,professionGrowP,MATCH(V$2,professionGrowPName,0),FALSE))*$H523*10*VLOOKUP($D523,eq_qulity,5,FALSE),0)</f>
        <v>2</v>
      </c>
      <c r="W523" s="24">
        <f t="shared" si="211"/>
        <v>2</v>
      </c>
      <c r="X523" s="24">
        <f t="shared" si="211"/>
        <v>2</v>
      </c>
      <c r="Y523" s="24">
        <f t="shared" si="211"/>
        <v>3</v>
      </c>
      <c r="Z523" s="24">
        <f t="shared" si="211"/>
        <v>3</v>
      </c>
      <c r="AA523" s="24">
        <f t="shared" si="211"/>
        <v>4</v>
      </c>
      <c r="AB523" s="123">
        <f t="shared" si="209"/>
        <v>0.08</v>
      </c>
      <c r="AC523" s="22">
        <f t="shared" si="210"/>
        <v>80.11</v>
      </c>
    </row>
    <row r="524" spans="2:29" x14ac:dyDescent="0.15">
      <c r="B524" s="24">
        <v>522</v>
      </c>
      <c r="C524" s="24" t="str">
        <f t="shared" si="205"/>
        <v>武器522</v>
      </c>
      <c r="D524" s="24" t="str">
        <f t="shared" si="192"/>
        <v>a</v>
      </c>
      <c r="E524" s="99" t="s">
        <v>123</v>
      </c>
      <c r="F524" s="100" t="s">
        <v>16</v>
      </c>
      <c r="G524" s="23" t="s">
        <v>1798</v>
      </c>
      <c r="H524" s="24">
        <f t="shared" ref="H524:H587" si="212">H516</f>
        <v>2</v>
      </c>
      <c r="I524" s="24">
        <f t="shared" si="196"/>
        <v>37</v>
      </c>
      <c r="J524" s="24">
        <f t="shared" si="197"/>
        <v>14</v>
      </c>
      <c r="K524" s="24">
        <f t="shared" si="198"/>
        <v>11</v>
      </c>
      <c r="L524" s="24">
        <f t="shared" si="199"/>
        <v>10</v>
      </c>
      <c r="M524" s="24">
        <f t="shared" si="200"/>
        <v>11</v>
      </c>
      <c r="N524" s="24">
        <f t="shared" si="201"/>
        <v>23</v>
      </c>
      <c r="O524" s="24">
        <f t="shared" si="202"/>
        <v>8</v>
      </c>
      <c r="P524" s="24">
        <f t="shared" si="203"/>
        <v>7</v>
      </c>
      <c r="Q524" s="122">
        <f t="shared" si="206"/>
        <v>3.5000000000000003E-2</v>
      </c>
      <c r="R524" s="122">
        <f t="shared" si="207"/>
        <v>0.02</v>
      </c>
      <c r="S524" s="122">
        <f t="shared" si="208"/>
        <v>1.1666666666666667E-2</v>
      </c>
      <c r="T524" s="23" t="str">
        <f t="shared" si="189"/>
        <v>光</v>
      </c>
      <c r="U524" s="24">
        <f t="shared" si="204"/>
        <v>7</v>
      </c>
      <c r="V524" s="24">
        <f t="shared" si="211"/>
        <v>5</v>
      </c>
      <c r="W524" s="24">
        <f t="shared" si="211"/>
        <v>5</v>
      </c>
      <c r="X524" s="24">
        <f t="shared" si="211"/>
        <v>4</v>
      </c>
      <c r="Y524" s="24">
        <f t="shared" si="211"/>
        <v>7</v>
      </c>
      <c r="Z524" s="24">
        <f t="shared" si="211"/>
        <v>7</v>
      </c>
      <c r="AA524" s="24">
        <f t="shared" si="211"/>
        <v>7</v>
      </c>
      <c r="AB524" s="123">
        <f t="shared" si="209"/>
        <v>8.0666666666666664E-2</v>
      </c>
      <c r="AC524" s="22">
        <f t="shared" si="210"/>
        <v>163.14733333333334</v>
      </c>
    </row>
    <row r="525" spans="2:29" x14ac:dyDescent="0.15">
      <c r="B525" s="24">
        <v>523</v>
      </c>
      <c r="C525" s="24" t="str">
        <f t="shared" si="205"/>
        <v>武器523</v>
      </c>
      <c r="D525" s="24" t="str">
        <f t="shared" si="192"/>
        <v>a</v>
      </c>
      <c r="E525" s="99" t="s">
        <v>123</v>
      </c>
      <c r="F525" s="100" t="s">
        <v>16</v>
      </c>
      <c r="G525" s="23" t="s">
        <v>1798</v>
      </c>
      <c r="H525" s="24">
        <f t="shared" si="212"/>
        <v>3</v>
      </c>
      <c r="I525" s="24">
        <f t="shared" si="196"/>
        <v>56</v>
      </c>
      <c r="J525" s="24">
        <f t="shared" si="197"/>
        <v>22</v>
      </c>
      <c r="K525" s="24">
        <f t="shared" si="198"/>
        <v>16</v>
      </c>
      <c r="L525" s="24">
        <f t="shared" si="199"/>
        <v>15</v>
      </c>
      <c r="M525" s="24">
        <f t="shared" si="200"/>
        <v>16</v>
      </c>
      <c r="N525" s="24">
        <f t="shared" si="201"/>
        <v>35</v>
      </c>
      <c r="O525" s="24">
        <f t="shared" si="202"/>
        <v>12</v>
      </c>
      <c r="P525" s="24">
        <f t="shared" si="203"/>
        <v>10</v>
      </c>
      <c r="Q525" s="122">
        <f t="shared" si="206"/>
        <v>0.05</v>
      </c>
      <c r="R525" s="122">
        <f t="shared" si="207"/>
        <v>0.03</v>
      </c>
      <c r="S525" s="122">
        <f t="shared" si="208"/>
        <v>1.6666666666666666E-2</v>
      </c>
      <c r="T525" s="23" t="str">
        <f t="shared" si="189"/>
        <v>光</v>
      </c>
      <c r="U525" s="24">
        <f t="shared" si="204"/>
        <v>11</v>
      </c>
      <c r="V525" s="24">
        <f t="shared" si="211"/>
        <v>7</v>
      </c>
      <c r="W525" s="24">
        <f t="shared" si="211"/>
        <v>7</v>
      </c>
      <c r="X525" s="24">
        <f t="shared" si="211"/>
        <v>6</v>
      </c>
      <c r="Y525" s="24">
        <f t="shared" si="211"/>
        <v>10</v>
      </c>
      <c r="Z525" s="24">
        <f t="shared" si="211"/>
        <v>10</v>
      </c>
      <c r="AA525" s="24">
        <f t="shared" si="211"/>
        <v>11</v>
      </c>
      <c r="AB525" s="123">
        <f t="shared" si="209"/>
        <v>0.12133333333333333</v>
      </c>
      <c r="AC525" s="22">
        <f t="shared" si="210"/>
        <v>244.21800000000002</v>
      </c>
    </row>
    <row r="526" spans="2:29" x14ac:dyDescent="0.15">
      <c r="B526" s="24">
        <v>524</v>
      </c>
      <c r="C526" s="24" t="str">
        <f t="shared" si="205"/>
        <v>武器524</v>
      </c>
      <c r="D526" s="24" t="str">
        <f t="shared" si="192"/>
        <v>a</v>
      </c>
      <c r="E526" s="99" t="s">
        <v>123</v>
      </c>
      <c r="F526" s="100" t="s">
        <v>16</v>
      </c>
      <c r="G526" s="23" t="s">
        <v>1798</v>
      </c>
      <c r="H526" s="24">
        <f t="shared" si="212"/>
        <v>4</v>
      </c>
      <c r="I526" s="24">
        <f t="shared" si="196"/>
        <v>74</v>
      </c>
      <c r="J526" s="24">
        <f t="shared" si="197"/>
        <v>29</v>
      </c>
      <c r="K526" s="24">
        <f t="shared" si="198"/>
        <v>22</v>
      </c>
      <c r="L526" s="24">
        <f t="shared" si="199"/>
        <v>19</v>
      </c>
      <c r="M526" s="24">
        <f t="shared" si="200"/>
        <v>22</v>
      </c>
      <c r="N526" s="24">
        <f t="shared" si="201"/>
        <v>46</v>
      </c>
      <c r="O526" s="24">
        <f t="shared" si="202"/>
        <v>16</v>
      </c>
      <c r="P526" s="24">
        <f t="shared" si="203"/>
        <v>14</v>
      </c>
      <c r="Q526" s="122">
        <f t="shared" si="206"/>
        <v>7.0000000000000007E-2</v>
      </c>
      <c r="R526" s="122">
        <f t="shared" si="207"/>
        <v>0.04</v>
      </c>
      <c r="S526" s="122">
        <f t="shared" si="208"/>
        <v>2.3333333333333334E-2</v>
      </c>
      <c r="T526" s="23" t="str">
        <f t="shared" si="189"/>
        <v>光</v>
      </c>
      <c r="U526" s="24">
        <f t="shared" si="204"/>
        <v>15</v>
      </c>
      <c r="V526" s="24">
        <f t="shared" si="211"/>
        <v>10</v>
      </c>
      <c r="W526" s="24">
        <f t="shared" si="211"/>
        <v>10</v>
      </c>
      <c r="X526" s="24">
        <f t="shared" si="211"/>
        <v>8</v>
      </c>
      <c r="Y526" s="24">
        <f t="shared" si="211"/>
        <v>13</v>
      </c>
      <c r="Z526" s="24">
        <f t="shared" si="211"/>
        <v>13</v>
      </c>
      <c r="AA526" s="24">
        <f t="shared" si="211"/>
        <v>15</v>
      </c>
      <c r="AB526" s="123">
        <f t="shared" si="209"/>
        <v>0.16133333333333333</v>
      </c>
      <c r="AC526" s="22">
        <f t="shared" si="210"/>
        <v>326.29466666666667</v>
      </c>
    </row>
    <row r="527" spans="2:29" x14ac:dyDescent="0.15">
      <c r="B527" s="24">
        <v>525</v>
      </c>
      <c r="C527" s="24" t="str">
        <f t="shared" si="205"/>
        <v>武器525</v>
      </c>
      <c r="D527" s="24" t="str">
        <f t="shared" si="192"/>
        <v>a</v>
      </c>
      <c r="E527" s="99" t="s">
        <v>123</v>
      </c>
      <c r="F527" s="100" t="s">
        <v>16</v>
      </c>
      <c r="G527" s="23" t="s">
        <v>1798</v>
      </c>
      <c r="H527" s="24">
        <f t="shared" si="212"/>
        <v>5</v>
      </c>
      <c r="I527" s="24">
        <f t="shared" si="196"/>
        <v>93</v>
      </c>
      <c r="J527" s="24">
        <f t="shared" si="197"/>
        <v>36</v>
      </c>
      <c r="K527" s="24">
        <f t="shared" si="198"/>
        <v>27</v>
      </c>
      <c r="L527" s="24">
        <f t="shared" si="199"/>
        <v>24</v>
      </c>
      <c r="M527" s="24">
        <f t="shared" si="200"/>
        <v>27</v>
      </c>
      <c r="N527" s="24">
        <f t="shared" si="201"/>
        <v>58</v>
      </c>
      <c r="O527" s="24">
        <f t="shared" si="202"/>
        <v>20</v>
      </c>
      <c r="P527" s="24">
        <f t="shared" si="203"/>
        <v>17</v>
      </c>
      <c r="Q527" s="122">
        <f t="shared" si="206"/>
        <v>8.5000000000000006E-2</v>
      </c>
      <c r="R527" s="122">
        <f t="shared" si="207"/>
        <v>0.05</v>
      </c>
      <c r="S527" s="122">
        <f t="shared" si="208"/>
        <v>2.8333333333333335E-2</v>
      </c>
      <c r="T527" s="23" t="str">
        <f t="shared" si="189"/>
        <v>光</v>
      </c>
      <c r="U527" s="24">
        <f t="shared" si="204"/>
        <v>19</v>
      </c>
      <c r="V527" s="24">
        <f t="shared" si="211"/>
        <v>12</v>
      </c>
      <c r="W527" s="24">
        <f t="shared" si="211"/>
        <v>12</v>
      </c>
      <c r="X527" s="24">
        <f t="shared" si="211"/>
        <v>10</v>
      </c>
      <c r="Y527" s="24">
        <f t="shared" si="211"/>
        <v>17</v>
      </c>
      <c r="Z527" s="24">
        <f t="shared" si="211"/>
        <v>17</v>
      </c>
      <c r="AA527" s="24">
        <f t="shared" si="211"/>
        <v>19</v>
      </c>
      <c r="AB527" s="123">
        <f t="shared" si="209"/>
        <v>0.20133333333333334</v>
      </c>
      <c r="AC527" s="22">
        <f t="shared" si="210"/>
        <v>408.36466666666661</v>
      </c>
    </row>
    <row r="528" spans="2:29" x14ac:dyDescent="0.15">
      <c r="B528" s="24">
        <v>526</v>
      </c>
      <c r="C528" s="24" t="str">
        <f t="shared" si="205"/>
        <v>武器526</v>
      </c>
      <c r="D528" s="24" t="str">
        <f t="shared" si="192"/>
        <v>a</v>
      </c>
      <c r="E528" s="99" t="s">
        <v>123</v>
      </c>
      <c r="F528" s="100" t="s">
        <v>16</v>
      </c>
      <c r="G528" s="23" t="s">
        <v>1798</v>
      </c>
      <c r="H528" s="24">
        <f t="shared" si="212"/>
        <v>6</v>
      </c>
      <c r="I528" s="24">
        <f t="shared" si="196"/>
        <v>111</v>
      </c>
      <c r="J528" s="24">
        <f t="shared" si="197"/>
        <v>43</v>
      </c>
      <c r="K528" s="24">
        <f t="shared" si="198"/>
        <v>33</v>
      </c>
      <c r="L528" s="24">
        <f t="shared" si="199"/>
        <v>29</v>
      </c>
      <c r="M528" s="24">
        <f t="shared" si="200"/>
        <v>33</v>
      </c>
      <c r="N528" s="24">
        <f t="shared" si="201"/>
        <v>69</v>
      </c>
      <c r="O528" s="24">
        <f t="shared" si="202"/>
        <v>24</v>
      </c>
      <c r="P528" s="24">
        <f t="shared" si="203"/>
        <v>21</v>
      </c>
      <c r="Q528" s="122">
        <f t="shared" si="206"/>
        <v>0.105</v>
      </c>
      <c r="R528" s="122">
        <f t="shared" si="207"/>
        <v>0.06</v>
      </c>
      <c r="S528" s="122">
        <f t="shared" si="208"/>
        <v>3.5000000000000003E-2</v>
      </c>
      <c r="T528" s="23" t="str">
        <f t="shared" si="189"/>
        <v>光</v>
      </c>
      <c r="U528" s="24">
        <f t="shared" si="204"/>
        <v>22</v>
      </c>
      <c r="V528" s="24">
        <f t="shared" si="211"/>
        <v>15</v>
      </c>
      <c r="W528" s="24">
        <f t="shared" si="211"/>
        <v>15</v>
      </c>
      <c r="X528" s="24">
        <f t="shared" si="211"/>
        <v>12</v>
      </c>
      <c r="Y528" s="24">
        <f t="shared" si="211"/>
        <v>20</v>
      </c>
      <c r="Z528" s="24">
        <f t="shared" si="211"/>
        <v>20</v>
      </c>
      <c r="AA528" s="24">
        <f t="shared" si="211"/>
        <v>22</v>
      </c>
      <c r="AB528" s="123">
        <f t="shared" si="209"/>
        <v>0.24199999999999999</v>
      </c>
      <c r="AC528" s="22">
        <f t="shared" si="210"/>
        <v>489.44200000000006</v>
      </c>
    </row>
    <row r="529" spans="2:29" x14ac:dyDescent="0.15">
      <c r="B529" s="24">
        <v>527</v>
      </c>
      <c r="C529" s="24" t="str">
        <f t="shared" si="205"/>
        <v>武器527</v>
      </c>
      <c r="D529" s="24" t="str">
        <f t="shared" si="192"/>
        <v>a</v>
      </c>
      <c r="E529" s="99" t="s">
        <v>123</v>
      </c>
      <c r="F529" s="100" t="s">
        <v>16</v>
      </c>
      <c r="G529" s="23" t="s">
        <v>1798</v>
      </c>
      <c r="H529" s="24">
        <f t="shared" si="212"/>
        <v>7</v>
      </c>
      <c r="I529" s="24">
        <f t="shared" si="196"/>
        <v>130</v>
      </c>
      <c r="J529" s="24">
        <f t="shared" si="197"/>
        <v>50</v>
      </c>
      <c r="K529" s="24">
        <f t="shared" si="198"/>
        <v>38</v>
      </c>
      <c r="L529" s="24">
        <f t="shared" si="199"/>
        <v>34</v>
      </c>
      <c r="M529" s="24">
        <f t="shared" si="200"/>
        <v>38</v>
      </c>
      <c r="N529" s="24">
        <f t="shared" si="201"/>
        <v>81</v>
      </c>
      <c r="O529" s="24">
        <f t="shared" si="202"/>
        <v>29</v>
      </c>
      <c r="P529" s="24">
        <f t="shared" si="203"/>
        <v>24</v>
      </c>
      <c r="Q529" s="122">
        <f t="shared" si="206"/>
        <v>0.12</v>
      </c>
      <c r="R529" s="122">
        <f t="shared" si="207"/>
        <v>7.2499999999999995E-2</v>
      </c>
      <c r="S529" s="122">
        <f t="shared" si="208"/>
        <v>0.04</v>
      </c>
      <c r="T529" s="23" t="str">
        <f t="shared" si="189"/>
        <v>光</v>
      </c>
      <c r="U529" s="24">
        <f t="shared" si="204"/>
        <v>26</v>
      </c>
      <c r="V529" s="24">
        <f t="shared" si="211"/>
        <v>17</v>
      </c>
      <c r="W529" s="24">
        <f t="shared" si="211"/>
        <v>17</v>
      </c>
      <c r="X529" s="24">
        <f t="shared" si="211"/>
        <v>14</v>
      </c>
      <c r="Y529" s="24">
        <f t="shared" si="211"/>
        <v>23</v>
      </c>
      <c r="Z529" s="24">
        <f t="shared" si="211"/>
        <v>23</v>
      </c>
      <c r="AA529" s="24">
        <f t="shared" si="211"/>
        <v>26</v>
      </c>
      <c r="AB529" s="123">
        <f t="shared" si="209"/>
        <v>0.28266666666666668</v>
      </c>
      <c r="AC529" s="22">
        <f t="shared" si="210"/>
        <v>570.51516666666669</v>
      </c>
    </row>
    <row r="530" spans="2:29" x14ac:dyDescent="0.15">
      <c r="B530" s="24">
        <v>528</v>
      </c>
      <c r="C530" s="24" t="str">
        <f t="shared" si="205"/>
        <v>武器528</v>
      </c>
      <c r="D530" s="24" t="str">
        <f t="shared" si="192"/>
        <v>a</v>
      </c>
      <c r="E530" s="99" t="s">
        <v>123</v>
      </c>
      <c r="F530" s="100" t="s">
        <v>16</v>
      </c>
      <c r="G530" s="23" t="s">
        <v>1798</v>
      </c>
      <c r="H530" s="24">
        <f t="shared" si="212"/>
        <v>8</v>
      </c>
      <c r="I530" s="24">
        <f t="shared" si="196"/>
        <v>148</v>
      </c>
      <c r="J530" s="24">
        <f t="shared" si="197"/>
        <v>58</v>
      </c>
      <c r="K530" s="24">
        <f t="shared" si="198"/>
        <v>44</v>
      </c>
      <c r="L530" s="24">
        <f t="shared" si="199"/>
        <v>39</v>
      </c>
      <c r="M530" s="24">
        <f t="shared" si="200"/>
        <v>44</v>
      </c>
      <c r="N530" s="24">
        <f t="shared" si="201"/>
        <v>92</v>
      </c>
      <c r="O530" s="24">
        <f t="shared" si="202"/>
        <v>33</v>
      </c>
      <c r="P530" s="24">
        <f t="shared" si="203"/>
        <v>28</v>
      </c>
      <c r="Q530" s="122">
        <f t="shared" si="206"/>
        <v>0.14000000000000001</v>
      </c>
      <c r="R530" s="122">
        <f t="shared" si="207"/>
        <v>8.2500000000000004E-2</v>
      </c>
      <c r="S530" s="122">
        <f t="shared" si="208"/>
        <v>4.6666666666666669E-2</v>
      </c>
      <c r="T530" s="23" t="str">
        <f t="shared" si="189"/>
        <v>光</v>
      </c>
      <c r="U530" s="24">
        <f t="shared" si="204"/>
        <v>30</v>
      </c>
      <c r="V530" s="24">
        <f t="shared" si="211"/>
        <v>20</v>
      </c>
      <c r="W530" s="24">
        <f t="shared" si="211"/>
        <v>20</v>
      </c>
      <c r="X530" s="24">
        <f t="shared" si="211"/>
        <v>16</v>
      </c>
      <c r="Y530" s="24">
        <f t="shared" si="211"/>
        <v>26</v>
      </c>
      <c r="Z530" s="24">
        <f t="shared" si="211"/>
        <v>26</v>
      </c>
      <c r="AA530" s="24">
        <f t="shared" si="211"/>
        <v>30</v>
      </c>
      <c r="AB530" s="123">
        <f t="shared" si="209"/>
        <v>0.32400000000000001</v>
      </c>
      <c r="AC530" s="22">
        <f t="shared" si="210"/>
        <v>654.59316666666666</v>
      </c>
    </row>
    <row r="531" spans="2:29" x14ac:dyDescent="0.15">
      <c r="B531" s="24">
        <v>529</v>
      </c>
      <c r="C531" s="24" t="str">
        <f t="shared" si="205"/>
        <v>武器529</v>
      </c>
      <c r="D531" s="24" t="str">
        <f t="shared" si="192"/>
        <v>b</v>
      </c>
      <c r="E531" s="99" t="s">
        <v>123</v>
      </c>
      <c r="F531" s="100" t="s">
        <v>16</v>
      </c>
      <c r="G531" s="23" t="s">
        <v>1798</v>
      </c>
      <c r="H531" s="24">
        <f t="shared" si="212"/>
        <v>1</v>
      </c>
      <c r="I531" s="24">
        <f t="shared" si="196"/>
        <v>20</v>
      </c>
      <c r="J531" s="24">
        <f t="shared" si="197"/>
        <v>3</v>
      </c>
      <c r="K531" s="24">
        <f t="shared" si="198"/>
        <v>2</v>
      </c>
      <c r="L531" s="24">
        <f t="shared" si="199"/>
        <v>2</v>
      </c>
      <c r="M531" s="24">
        <f t="shared" si="200"/>
        <v>2</v>
      </c>
      <c r="N531" s="24">
        <f t="shared" si="201"/>
        <v>5</v>
      </c>
      <c r="O531" s="24">
        <f t="shared" si="202"/>
        <v>2</v>
      </c>
      <c r="P531" s="24">
        <f t="shared" si="203"/>
        <v>1</v>
      </c>
      <c r="Q531" s="122">
        <f t="shared" si="206"/>
        <v>5.0000000000000001E-3</v>
      </c>
      <c r="R531" s="122">
        <f t="shared" si="207"/>
        <v>5.0000000000000001E-3</v>
      </c>
      <c r="S531" s="122">
        <f t="shared" si="208"/>
        <v>1.6666666666666666E-3</v>
      </c>
      <c r="T531" s="23" t="str">
        <f t="shared" si="189"/>
        <v>光</v>
      </c>
      <c r="U531" s="24">
        <f t="shared" si="204"/>
        <v>2</v>
      </c>
      <c r="V531" s="24">
        <f t="shared" si="211"/>
        <v>1</v>
      </c>
      <c r="W531" s="24">
        <f t="shared" si="211"/>
        <v>1</v>
      </c>
      <c r="X531" s="24">
        <f t="shared" si="211"/>
        <v>1</v>
      </c>
      <c r="Y531" s="24">
        <f t="shared" si="211"/>
        <v>1</v>
      </c>
      <c r="Z531" s="24">
        <f t="shared" si="211"/>
        <v>1</v>
      </c>
      <c r="AA531" s="24">
        <f t="shared" si="211"/>
        <v>2</v>
      </c>
      <c r="AB531" s="123">
        <f t="shared" si="209"/>
        <v>0.08</v>
      </c>
      <c r="AC531" s="22">
        <f t="shared" si="210"/>
        <v>46.091666666666669</v>
      </c>
    </row>
    <row r="532" spans="2:29" x14ac:dyDescent="0.15">
      <c r="B532" s="24">
        <v>530</v>
      </c>
      <c r="C532" s="24" t="str">
        <f t="shared" si="205"/>
        <v>武器530</v>
      </c>
      <c r="D532" s="24" t="str">
        <f t="shared" si="192"/>
        <v>b</v>
      </c>
      <c r="E532" s="99" t="s">
        <v>123</v>
      </c>
      <c r="F532" s="100" t="s">
        <v>16</v>
      </c>
      <c r="G532" s="23" t="s">
        <v>1798</v>
      </c>
      <c r="H532" s="24">
        <f t="shared" si="212"/>
        <v>2</v>
      </c>
      <c r="I532" s="24">
        <f t="shared" si="196"/>
        <v>40</v>
      </c>
      <c r="J532" s="24">
        <f t="shared" si="197"/>
        <v>6</v>
      </c>
      <c r="K532" s="24">
        <f t="shared" si="198"/>
        <v>5</v>
      </c>
      <c r="L532" s="24">
        <f t="shared" si="199"/>
        <v>4</v>
      </c>
      <c r="M532" s="24">
        <f t="shared" si="200"/>
        <v>5</v>
      </c>
      <c r="N532" s="24">
        <f t="shared" si="201"/>
        <v>10</v>
      </c>
      <c r="O532" s="24">
        <f t="shared" si="202"/>
        <v>3</v>
      </c>
      <c r="P532" s="24">
        <f t="shared" si="203"/>
        <v>3</v>
      </c>
      <c r="Q532" s="122">
        <f t="shared" si="206"/>
        <v>1.4999999999999999E-2</v>
      </c>
      <c r="R532" s="122">
        <f t="shared" si="207"/>
        <v>7.4999999999999997E-3</v>
      </c>
      <c r="S532" s="122">
        <f t="shared" si="208"/>
        <v>5.0000000000000001E-3</v>
      </c>
      <c r="T532" s="23" t="str">
        <f t="shared" si="189"/>
        <v>光</v>
      </c>
      <c r="U532" s="24">
        <f t="shared" si="204"/>
        <v>3</v>
      </c>
      <c r="V532" s="24">
        <f t="shared" si="211"/>
        <v>2</v>
      </c>
      <c r="W532" s="24">
        <f t="shared" si="211"/>
        <v>2</v>
      </c>
      <c r="X532" s="24">
        <f t="shared" si="211"/>
        <v>2</v>
      </c>
      <c r="Y532" s="24">
        <f t="shared" si="211"/>
        <v>3</v>
      </c>
      <c r="Z532" s="24">
        <f t="shared" si="211"/>
        <v>3</v>
      </c>
      <c r="AA532" s="24">
        <f t="shared" si="211"/>
        <v>3</v>
      </c>
      <c r="AB532" s="123">
        <f t="shared" si="209"/>
        <v>0.08</v>
      </c>
      <c r="AC532" s="22">
        <f t="shared" si="210"/>
        <v>94.107499999999987</v>
      </c>
    </row>
    <row r="533" spans="2:29" x14ac:dyDescent="0.15">
      <c r="B533" s="24">
        <v>531</v>
      </c>
      <c r="C533" s="24" t="str">
        <f t="shared" si="205"/>
        <v>武器531</v>
      </c>
      <c r="D533" s="24" t="str">
        <f t="shared" si="192"/>
        <v>b</v>
      </c>
      <c r="E533" s="99" t="s">
        <v>123</v>
      </c>
      <c r="F533" s="100" t="s">
        <v>16</v>
      </c>
      <c r="G533" s="23" t="s">
        <v>1798</v>
      </c>
      <c r="H533" s="24">
        <f t="shared" si="212"/>
        <v>3</v>
      </c>
      <c r="I533" s="24">
        <f t="shared" si="196"/>
        <v>60</v>
      </c>
      <c r="J533" s="24">
        <f t="shared" si="197"/>
        <v>9</v>
      </c>
      <c r="K533" s="24">
        <f t="shared" si="198"/>
        <v>7</v>
      </c>
      <c r="L533" s="24">
        <f t="shared" si="199"/>
        <v>6</v>
      </c>
      <c r="M533" s="24">
        <f t="shared" si="200"/>
        <v>7</v>
      </c>
      <c r="N533" s="24">
        <f t="shared" si="201"/>
        <v>14</v>
      </c>
      <c r="O533" s="24">
        <f t="shared" si="202"/>
        <v>5</v>
      </c>
      <c r="P533" s="24">
        <f t="shared" si="203"/>
        <v>4</v>
      </c>
      <c r="Q533" s="122">
        <f t="shared" si="206"/>
        <v>0.02</v>
      </c>
      <c r="R533" s="122">
        <f t="shared" si="207"/>
        <v>1.2500000000000001E-2</v>
      </c>
      <c r="S533" s="122">
        <f t="shared" si="208"/>
        <v>6.6666666666666662E-3</v>
      </c>
      <c r="T533" s="23" t="str">
        <f t="shared" ref="T533:T596" si="213">VLOOKUP(G533,professionNature,2,FALSE)</f>
        <v>光</v>
      </c>
      <c r="U533" s="24">
        <f t="shared" si="204"/>
        <v>5</v>
      </c>
      <c r="V533" s="24">
        <f t="shared" ref="V533:AA542" si="214">ROUND(VLOOKUP($F533,professionGrow,MATCH(V$2,professionGrowPName,0),FALSE)*(1+VLOOKUP($G533,professionGrowP,MATCH(V$2,professionGrowPName,0),FALSE))*$H533*10*VLOOKUP($D533,eq_qulity,5,FALSE),0)</f>
        <v>3</v>
      </c>
      <c r="W533" s="24">
        <f t="shared" si="214"/>
        <v>3</v>
      </c>
      <c r="X533" s="24">
        <f t="shared" si="214"/>
        <v>3</v>
      </c>
      <c r="Y533" s="24">
        <f t="shared" si="214"/>
        <v>4</v>
      </c>
      <c r="Z533" s="24">
        <f t="shared" si="214"/>
        <v>4</v>
      </c>
      <c r="AA533" s="24">
        <f t="shared" si="214"/>
        <v>5</v>
      </c>
      <c r="AB533" s="123">
        <f t="shared" si="209"/>
        <v>0.08</v>
      </c>
      <c r="AC533" s="22">
        <f t="shared" si="210"/>
        <v>139.11916666666667</v>
      </c>
    </row>
    <row r="534" spans="2:29" x14ac:dyDescent="0.15">
      <c r="B534" s="24">
        <v>532</v>
      </c>
      <c r="C534" s="24" t="str">
        <f t="shared" si="205"/>
        <v>武器532</v>
      </c>
      <c r="D534" s="24" t="str">
        <f t="shared" si="192"/>
        <v>b</v>
      </c>
      <c r="E534" s="99" t="s">
        <v>123</v>
      </c>
      <c r="F534" s="100" t="s">
        <v>16</v>
      </c>
      <c r="G534" s="23" t="s">
        <v>1798</v>
      </c>
      <c r="H534" s="24">
        <f t="shared" si="212"/>
        <v>4</v>
      </c>
      <c r="I534" s="24">
        <f t="shared" si="196"/>
        <v>81</v>
      </c>
      <c r="J534" s="24">
        <f t="shared" si="197"/>
        <v>12</v>
      </c>
      <c r="K534" s="24">
        <f t="shared" si="198"/>
        <v>9</v>
      </c>
      <c r="L534" s="24">
        <f t="shared" si="199"/>
        <v>8</v>
      </c>
      <c r="M534" s="24">
        <f t="shared" si="200"/>
        <v>9</v>
      </c>
      <c r="N534" s="24">
        <f t="shared" si="201"/>
        <v>19</v>
      </c>
      <c r="O534" s="24">
        <f t="shared" si="202"/>
        <v>7</v>
      </c>
      <c r="P534" s="24">
        <f t="shared" si="203"/>
        <v>6</v>
      </c>
      <c r="Q534" s="122">
        <f t="shared" si="206"/>
        <v>0.03</v>
      </c>
      <c r="R534" s="122">
        <f t="shared" si="207"/>
        <v>1.7500000000000002E-2</v>
      </c>
      <c r="S534" s="122">
        <f t="shared" si="208"/>
        <v>0.01</v>
      </c>
      <c r="T534" s="23" t="str">
        <f t="shared" si="213"/>
        <v>光</v>
      </c>
      <c r="U534" s="24">
        <f t="shared" si="204"/>
        <v>6</v>
      </c>
      <c r="V534" s="24">
        <f t="shared" si="214"/>
        <v>4</v>
      </c>
      <c r="W534" s="24">
        <f t="shared" si="214"/>
        <v>4</v>
      </c>
      <c r="X534" s="24">
        <f t="shared" si="214"/>
        <v>3</v>
      </c>
      <c r="Y534" s="24">
        <f t="shared" si="214"/>
        <v>6</v>
      </c>
      <c r="Z534" s="24">
        <f t="shared" si="214"/>
        <v>6</v>
      </c>
      <c r="AA534" s="24">
        <f t="shared" si="214"/>
        <v>6</v>
      </c>
      <c r="AB534" s="123">
        <f t="shared" si="209"/>
        <v>0.10066666666666667</v>
      </c>
      <c r="AC534" s="22">
        <f t="shared" si="210"/>
        <v>186.15816666666666</v>
      </c>
    </row>
    <row r="535" spans="2:29" x14ac:dyDescent="0.15">
      <c r="B535" s="24">
        <v>533</v>
      </c>
      <c r="C535" s="24" t="str">
        <f t="shared" si="205"/>
        <v>武器533</v>
      </c>
      <c r="D535" s="24" t="str">
        <f t="shared" si="192"/>
        <v>b</v>
      </c>
      <c r="E535" s="99" t="s">
        <v>123</v>
      </c>
      <c r="F535" s="100" t="s">
        <v>16</v>
      </c>
      <c r="G535" s="23" t="s">
        <v>1798</v>
      </c>
      <c r="H535" s="24">
        <f t="shared" si="212"/>
        <v>5</v>
      </c>
      <c r="I535" s="24">
        <f t="shared" si="196"/>
        <v>101</v>
      </c>
      <c r="J535" s="24">
        <f t="shared" si="197"/>
        <v>15</v>
      </c>
      <c r="K535" s="24">
        <f t="shared" si="198"/>
        <v>11</v>
      </c>
      <c r="L535" s="24">
        <f t="shared" si="199"/>
        <v>10</v>
      </c>
      <c r="M535" s="24">
        <f t="shared" si="200"/>
        <v>11</v>
      </c>
      <c r="N535" s="24">
        <f t="shared" si="201"/>
        <v>24</v>
      </c>
      <c r="O535" s="24">
        <f t="shared" si="202"/>
        <v>9</v>
      </c>
      <c r="P535" s="24">
        <f t="shared" si="203"/>
        <v>7</v>
      </c>
      <c r="Q535" s="122">
        <f t="shared" si="206"/>
        <v>3.5000000000000003E-2</v>
      </c>
      <c r="R535" s="122">
        <f t="shared" si="207"/>
        <v>2.2499999999999999E-2</v>
      </c>
      <c r="S535" s="122">
        <f t="shared" si="208"/>
        <v>1.1666666666666667E-2</v>
      </c>
      <c r="T535" s="23" t="str">
        <f t="shared" si="213"/>
        <v>光</v>
      </c>
      <c r="U535" s="24">
        <f t="shared" si="204"/>
        <v>8</v>
      </c>
      <c r="V535" s="24">
        <f t="shared" si="214"/>
        <v>5</v>
      </c>
      <c r="W535" s="24">
        <f t="shared" si="214"/>
        <v>5</v>
      </c>
      <c r="X535" s="24">
        <f t="shared" si="214"/>
        <v>4</v>
      </c>
      <c r="Y535" s="24">
        <f t="shared" si="214"/>
        <v>7</v>
      </c>
      <c r="Z535" s="24">
        <f t="shared" si="214"/>
        <v>7</v>
      </c>
      <c r="AA535" s="24">
        <f t="shared" si="214"/>
        <v>8</v>
      </c>
      <c r="AB535" s="123">
        <f t="shared" si="209"/>
        <v>0.12533333333333332</v>
      </c>
      <c r="AC535" s="22">
        <f t="shared" si="210"/>
        <v>232.19450000000001</v>
      </c>
    </row>
    <row r="536" spans="2:29" x14ac:dyDescent="0.15">
      <c r="B536" s="24">
        <v>534</v>
      </c>
      <c r="C536" s="24" t="str">
        <f t="shared" si="205"/>
        <v>武器534</v>
      </c>
      <c r="D536" s="24" t="str">
        <f t="shared" si="192"/>
        <v>b</v>
      </c>
      <c r="E536" s="99" t="s">
        <v>123</v>
      </c>
      <c r="F536" s="100" t="s">
        <v>16</v>
      </c>
      <c r="G536" s="23" t="s">
        <v>1798</v>
      </c>
      <c r="H536" s="24">
        <f t="shared" si="212"/>
        <v>6</v>
      </c>
      <c r="I536" s="24">
        <f t="shared" si="196"/>
        <v>121</v>
      </c>
      <c r="J536" s="24">
        <f t="shared" si="197"/>
        <v>18</v>
      </c>
      <c r="K536" s="24">
        <f t="shared" si="198"/>
        <v>14</v>
      </c>
      <c r="L536" s="24">
        <f t="shared" si="199"/>
        <v>12</v>
      </c>
      <c r="M536" s="24">
        <f t="shared" si="200"/>
        <v>14</v>
      </c>
      <c r="N536" s="24">
        <f t="shared" si="201"/>
        <v>29</v>
      </c>
      <c r="O536" s="24">
        <f t="shared" si="202"/>
        <v>10</v>
      </c>
      <c r="P536" s="24">
        <f t="shared" si="203"/>
        <v>9</v>
      </c>
      <c r="Q536" s="122">
        <f t="shared" si="206"/>
        <v>4.4999999999999998E-2</v>
      </c>
      <c r="R536" s="122">
        <f t="shared" si="207"/>
        <v>2.5000000000000001E-2</v>
      </c>
      <c r="S536" s="122">
        <f t="shared" si="208"/>
        <v>1.4999999999999999E-2</v>
      </c>
      <c r="T536" s="23" t="str">
        <f t="shared" si="213"/>
        <v>光</v>
      </c>
      <c r="U536" s="24">
        <f t="shared" si="204"/>
        <v>9</v>
      </c>
      <c r="V536" s="24">
        <f t="shared" si="214"/>
        <v>6</v>
      </c>
      <c r="W536" s="24">
        <f t="shared" si="214"/>
        <v>6</v>
      </c>
      <c r="X536" s="24">
        <f t="shared" si="214"/>
        <v>5</v>
      </c>
      <c r="Y536" s="24">
        <f t="shared" si="214"/>
        <v>8</v>
      </c>
      <c r="Z536" s="24">
        <f t="shared" si="214"/>
        <v>8</v>
      </c>
      <c r="AA536" s="24">
        <f t="shared" si="214"/>
        <v>9</v>
      </c>
      <c r="AB536" s="123">
        <f t="shared" si="209"/>
        <v>0.15133333333333332</v>
      </c>
      <c r="AC536" s="22">
        <f t="shared" si="210"/>
        <v>278.23633333333333</v>
      </c>
    </row>
    <row r="537" spans="2:29" x14ac:dyDescent="0.15">
      <c r="B537" s="24">
        <v>535</v>
      </c>
      <c r="C537" s="24" t="str">
        <f t="shared" si="205"/>
        <v>武器535</v>
      </c>
      <c r="D537" s="24" t="str">
        <f t="shared" si="192"/>
        <v>b</v>
      </c>
      <c r="E537" s="99" t="s">
        <v>123</v>
      </c>
      <c r="F537" s="100" t="s">
        <v>16</v>
      </c>
      <c r="G537" s="23" t="s">
        <v>1798</v>
      </c>
      <c r="H537" s="24">
        <f t="shared" si="212"/>
        <v>7</v>
      </c>
      <c r="I537" s="24">
        <f t="shared" si="196"/>
        <v>141</v>
      </c>
      <c r="J537" s="24">
        <f t="shared" si="197"/>
        <v>21</v>
      </c>
      <c r="K537" s="24">
        <f t="shared" si="198"/>
        <v>16</v>
      </c>
      <c r="L537" s="24">
        <f t="shared" si="199"/>
        <v>14</v>
      </c>
      <c r="M537" s="24">
        <f t="shared" si="200"/>
        <v>16</v>
      </c>
      <c r="N537" s="24">
        <f t="shared" si="201"/>
        <v>34</v>
      </c>
      <c r="O537" s="24">
        <f t="shared" si="202"/>
        <v>12</v>
      </c>
      <c r="P537" s="24">
        <f t="shared" si="203"/>
        <v>10</v>
      </c>
      <c r="Q537" s="122">
        <f t="shared" si="206"/>
        <v>0.05</v>
      </c>
      <c r="R537" s="122">
        <f t="shared" si="207"/>
        <v>0.03</v>
      </c>
      <c r="S537" s="122">
        <f t="shared" si="208"/>
        <v>1.6666666666666666E-2</v>
      </c>
      <c r="T537" s="23" t="str">
        <f t="shared" si="213"/>
        <v>光</v>
      </c>
      <c r="U537" s="24">
        <f t="shared" si="204"/>
        <v>11</v>
      </c>
      <c r="V537" s="24">
        <f t="shared" si="214"/>
        <v>7</v>
      </c>
      <c r="W537" s="24">
        <f t="shared" si="214"/>
        <v>7</v>
      </c>
      <c r="X537" s="24">
        <f t="shared" si="214"/>
        <v>6</v>
      </c>
      <c r="Y537" s="24">
        <f t="shared" si="214"/>
        <v>10</v>
      </c>
      <c r="Z537" s="24">
        <f t="shared" si="214"/>
        <v>10</v>
      </c>
      <c r="AA537" s="24">
        <f t="shared" si="214"/>
        <v>11</v>
      </c>
      <c r="AB537" s="123">
        <f t="shared" si="209"/>
        <v>0.17600000000000002</v>
      </c>
      <c r="AC537" s="22">
        <f t="shared" si="210"/>
        <v>326.27266666666662</v>
      </c>
    </row>
    <row r="538" spans="2:29" x14ac:dyDescent="0.15">
      <c r="B538" s="24">
        <v>536</v>
      </c>
      <c r="C538" s="24" t="str">
        <f t="shared" si="205"/>
        <v>武器536</v>
      </c>
      <c r="D538" s="24" t="str">
        <f t="shared" si="192"/>
        <v>b</v>
      </c>
      <c r="E538" s="99" t="s">
        <v>123</v>
      </c>
      <c r="F538" s="100" t="s">
        <v>16</v>
      </c>
      <c r="G538" s="23" t="s">
        <v>1798</v>
      </c>
      <c r="H538" s="24">
        <f t="shared" si="212"/>
        <v>8</v>
      </c>
      <c r="I538" s="24">
        <f t="shared" si="196"/>
        <v>161</v>
      </c>
      <c r="J538" s="24">
        <f t="shared" si="197"/>
        <v>24</v>
      </c>
      <c r="K538" s="24">
        <f t="shared" si="198"/>
        <v>18</v>
      </c>
      <c r="L538" s="24">
        <f t="shared" si="199"/>
        <v>16</v>
      </c>
      <c r="M538" s="24">
        <f t="shared" si="200"/>
        <v>18</v>
      </c>
      <c r="N538" s="24">
        <f t="shared" si="201"/>
        <v>38</v>
      </c>
      <c r="O538" s="24">
        <f t="shared" si="202"/>
        <v>14</v>
      </c>
      <c r="P538" s="24">
        <f t="shared" si="203"/>
        <v>12</v>
      </c>
      <c r="Q538" s="122">
        <f t="shared" si="206"/>
        <v>0.06</v>
      </c>
      <c r="R538" s="122">
        <f t="shared" si="207"/>
        <v>3.5000000000000003E-2</v>
      </c>
      <c r="S538" s="122">
        <f t="shared" si="208"/>
        <v>0.02</v>
      </c>
      <c r="T538" s="23" t="str">
        <f t="shared" si="213"/>
        <v>光</v>
      </c>
      <c r="U538" s="24">
        <f t="shared" si="204"/>
        <v>12</v>
      </c>
      <c r="V538" s="24">
        <f t="shared" si="214"/>
        <v>8</v>
      </c>
      <c r="W538" s="24">
        <f t="shared" si="214"/>
        <v>8</v>
      </c>
      <c r="X538" s="24">
        <f t="shared" si="214"/>
        <v>7</v>
      </c>
      <c r="Y538" s="24">
        <f t="shared" si="214"/>
        <v>11</v>
      </c>
      <c r="Z538" s="24">
        <f t="shared" si="214"/>
        <v>11</v>
      </c>
      <c r="AA538" s="24">
        <f t="shared" si="214"/>
        <v>12</v>
      </c>
      <c r="AB538" s="123">
        <f t="shared" si="209"/>
        <v>0.20066666666666666</v>
      </c>
      <c r="AC538" s="22">
        <f t="shared" si="210"/>
        <v>370.31566666666669</v>
      </c>
    </row>
    <row r="539" spans="2:29" x14ac:dyDescent="0.15">
      <c r="B539" s="24">
        <v>537</v>
      </c>
      <c r="C539" s="24" t="str">
        <f t="shared" si="205"/>
        <v>武器537</v>
      </c>
      <c r="D539" s="24" t="str">
        <f t="shared" si="192"/>
        <v>c</v>
      </c>
      <c r="E539" s="99" t="s">
        <v>123</v>
      </c>
      <c r="F539" s="100" t="s">
        <v>16</v>
      </c>
      <c r="G539" s="23" t="s">
        <v>1798</v>
      </c>
      <c r="H539" s="24">
        <f t="shared" si="212"/>
        <v>1</v>
      </c>
      <c r="I539" s="24">
        <f t="shared" si="196"/>
        <v>23</v>
      </c>
      <c r="J539" s="24">
        <f t="shared" si="197"/>
        <v>0</v>
      </c>
      <c r="K539" s="24">
        <f t="shared" si="198"/>
        <v>0</v>
      </c>
      <c r="L539" s="24">
        <f t="shared" si="199"/>
        <v>0</v>
      </c>
      <c r="M539" s="24">
        <f t="shared" si="200"/>
        <v>0</v>
      </c>
      <c r="N539" s="24">
        <f t="shared" si="201"/>
        <v>0</v>
      </c>
      <c r="O539" s="24">
        <f t="shared" si="202"/>
        <v>0</v>
      </c>
      <c r="P539" s="24">
        <f t="shared" si="203"/>
        <v>0</v>
      </c>
      <c r="Q539" s="122">
        <f t="shared" si="206"/>
        <v>0</v>
      </c>
      <c r="R539" s="122">
        <f t="shared" si="207"/>
        <v>0</v>
      </c>
      <c r="S539" s="122">
        <f t="shared" si="208"/>
        <v>0</v>
      </c>
      <c r="T539" s="23" t="str">
        <f t="shared" si="213"/>
        <v>光</v>
      </c>
      <c r="U539" s="24">
        <f t="shared" si="204"/>
        <v>0</v>
      </c>
      <c r="V539" s="24">
        <f t="shared" si="214"/>
        <v>0</v>
      </c>
      <c r="W539" s="24">
        <f t="shared" si="214"/>
        <v>0</v>
      </c>
      <c r="X539" s="24">
        <f t="shared" si="214"/>
        <v>0</v>
      </c>
      <c r="Y539" s="24">
        <f t="shared" si="214"/>
        <v>0</v>
      </c>
      <c r="Z539" s="24">
        <f t="shared" si="214"/>
        <v>0</v>
      </c>
      <c r="AA539" s="24">
        <f t="shared" si="214"/>
        <v>0</v>
      </c>
      <c r="AB539" s="123">
        <f t="shared" si="209"/>
        <v>0</v>
      </c>
      <c r="AC539" s="22">
        <f t="shared" si="210"/>
        <v>23</v>
      </c>
    </row>
    <row r="540" spans="2:29" x14ac:dyDescent="0.15">
      <c r="B540" s="24">
        <v>538</v>
      </c>
      <c r="C540" s="24" t="str">
        <f t="shared" si="205"/>
        <v>武器538</v>
      </c>
      <c r="D540" s="24" t="str">
        <f t="shared" si="192"/>
        <v>c</v>
      </c>
      <c r="E540" s="99" t="s">
        <v>123</v>
      </c>
      <c r="F540" s="100" t="s">
        <v>16</v>
      </c>
      <c r="G540" s="23" t="s">
        <v>1798</v>
      </c>
      <c r="H540" s="24">
        <f t="shared" si="212"/>
        <v>2</v>
      </c>
      <c r="I540" s="24">
        <f t="shared" si="196"/>
        <v>46</v>
      </c>
      <c r="J540" s="24">
        <f t="shared" si="197"/>
        <v>0</v>
      </c>
      <c r="K540" s="24">
        <f t="shared" si="198"/>
        <v>0</v>
      </c>
      <c r="L540" s="24">
        <f t="shared" si="199"/>
        <v>0</v>
      </c>
      <c r="M540" s="24">
        <f t="shared" si="200"/>
        <v>0</v>
      </c>
      <c r="N540" s="24">
        <f t="shared" si="201"/>
        <v>0</v>
      </c>
      <c r="O540" s="24">
        <f t="shared" si="202"/>
        <v>0</v>
      </c>
      <c r="P540" s="24">
        <f t="shared" si="203"/>
        <v>0</v>
      </c>
      <c r="Q540" s="122">
        <f t="shared" si="206"/>
        <v>0</v>
      </c>
      <c r="R540" s="122">
        <f t="shared" si="207"/>
        <v>0</v>
      </c>
      <c r="S540" s="122">
        <f t="shared" si="208"/>
        <v>0</v>
      </c>
      <c r="T540" s="23" t="str">
        <f t="shared" si="213"/>
        <v>光</v>
      </c>
      <c r="U540" s="24">
        <f t="shared" si="204"/>
        <v>0</v>
      </c>
      <c r="V540" s="24">
        <f t="shared" si="214"/>
        <v>0</v>
      </c>
      <c r="W540" s="24">
        <f t="shared" si="214"/>
        <v>0</v>
      </c>
      <c r="X540" s="24">
        <f t="shared" si="214"/>
        <v>0</v>
      </c>
      <c r="Y540" s="24">
        <f t="shared" si="214"/>
        <v>0</v>
      </c>
      <c r="Z540" s="24">
        <f t="shared" si="214"/>
        <v>0</v>
      </c>
      <c r="AA540" s="24">
        <f t="shared" si="214"/>
        <v>0</v>
      </c>
      <c r="AB540" s="123">
        <f t="shared" si="209"/>
        <v>0</v>
      </c>
      <c r="AC540" s="22">
        <f t="shared" si="210"/>
        <v>46</v>
      </c>
    </row>
    <row r="541" spans="2:29" x14ac:dyDescent="0.15">
      <c r="B541" s="24">
        <v>539</v>
      </c>
      <c r="C541" s="24" t="str">
        <f t="shared" si="205"/>
        <v>武器539</v>
      </c>
      <c r="D541" s="24" t="str">
        <f t="shared" si="192"/>
        <v>c</v>
      </c>
      <c r="E541" s="99" t="s">
        <v>123</v>
      </c>
      <c r="F541" s="100" t="s">
        <v>16</v>
      </c>
      <c r="G541" s="23" t="s">
        <v>1798</v>
      </c>
      <c r="H541" s="24">
        <f t="shared" si="212"/>
        <v>3</v>
      </c>
      <c r="I541" s="24">
        <f t="shared" si="196"/>
        <v>69</v>
      </c>
      <c r="J541" s="24">
        <f t="shared" si="197"/>
        <v>0</v>
      </c>
      <c r="K541" s="24">
        <f t="shared" si="198"/>
        <v>0</v>
      </c>
      <c r="L541" s="24">
        <f t="shared" si="199"/>
        <v>0</v>
      </c>
      <c r="M541" s="24">
        <f t="shared" si="200"/>
        <v>0</v>
      </c>
      <c r="N541" s="24">
        <f t="shared" si="201"/>
        <v>0</v>
      </c>
      <c r="O541" s="24">
        <f t="shared" si="202"/>
        <v>0</v>
      </c>
      <c r="P541" s="24">
        <f t="shared" si="203"/>
        <v>0</v>
      </c>
      <c r="Q541" s="122">
        <f t="shared" si="206"/>
        <v>0</v>
      </c>
      <c r="R541" s="122">
        <f t="shared" si="207"/>
        <v>0</v>
      </c>
      <c r="S541" s="122">
        <f t="shared" si="208"/>
        <v>0</v>
      </c>
      <c r="T541" s="23" t="str">
        <f t="shared" si="213"/>
        <v>光</v>
      </c>
      <c r="U541" s="24">
        <f t="shared" si="204"/>
        <v>0</v>
      </c>
      <c r="V541" s="24">
        <f t="shared" si="214"/>
        <v>0</v>
      </c>
      <c r="W541" s="24">
        <f t="shared" si="214"/>
        <v>0</v>
      </c>
      <c r="X541" s="24">
        <f t="shared" si="214"/>
        <v>0</v>
      </c>
      <c r="Y541" s="24">
        <f t="shared" si="214"/>
        <v>0</v>
      </c>
      <c r="Z541" s="24">
        <f t="shared" si="214"/>
        <v>0</v>
      </c>
      <c r="AA541" s="24">
        <f t="shared" si="214"/>
        <v>0</v>
      </c>
      <c r="AB541" s="123">
        <f t="shared" si="209"/>
        <v>0</v>
      </c>
      <c r="AC541" s="22">
        <f t="shared" si="210"/>
        <v>69</v>
      </c>
    </row>
    <row r="542" spans="2:29" x14ac:dyDescent="0.15">
      <c r="B542" s="24">
        <v>540</v>
      </c>
      <c r="C542" s="24" t="str">
        <f t="shared" si="205"/>
        <v>武器540</v>
      </c>
      <c r="D542" s="24" t="str">
        <f t="shared" si="192"/>
        <v>c</v>
      </c>
      <c r="E542" s="99" t="s">
        <v>123</v>
      </c>
      <c r="F542" s="100" t="s">
        <v>16</v>
      </c>
      <c r="G542" s="23" t="s">
        <v>1798</v>
      </c>
      <c r="H542" s="24">
        <f t="shared" si="212"/>
        <v>4</v>
      </c>
      <c r="I542" s="24">
        <f t="shared" si="196"/>
        <v>92</v>
      </c>
      <c r="J542" s="24">
        <f t="shared" si="197"/>
        <v>0</v>
      </c>
      <c r="K542" s="24">
        <f t="shared" si="198"/>
        <v>0</v>
      </c>
      <c r="L542" s="24">
        <f t="shared" si="199"/>
        <v>0</v>
      </c>
      <c r="M542" s="24">
        <f t="shared" si="200"/>
        <v>0</v>
      </c>
      <c r="N542" s="24">
        <f t="shared" si="201"/>
        <v>0</v>
      </c>
      <c r="O542" s="24">
        <f t="shared" si="202"/>
        <v>0</v>
      </c>
      <c r="P542" s="24">
        <f t="shared" si="203"/>
        <v>0</v>
      </c>
      <c r="Q542" s="122">
        <f t="shared" si="206"/>
        <v>0</v>
      </c>
      <c r="R542" s="122">
        <f t="shared" si="207"/>
        <v>0</v>
      </c>
      <c r="S542" s="122">
        <f t="shared" si="208"/>
        <v>0</v>
      </c>
      <c r="T542" s="23" t="str">
        <f t="shared" si="213"/>
        <v>光</v>
      </c>
      <c r="U542" s="24">
        <f t="shared" si="204"/>
        <v>0</v>
      </c>
      <c r="V542" s="24">
        <f t="shared" si="214"/>
        <v>0</v>
      </c>
      <c r="W542" s="24">
        <f t="shared" si="214"/>
        <v>0</v>
      </c>
      <c r="X542" s="24">
        <f t="shared" si="214"/>
        <v>0</v>
      </c>
      <c r="Y542" s="24">
        <f t="shared" si="214"/>
        <v>0</v>
      </c>
      <c r="Z542" s="24">
        <f t="shared" si="214"/>
        <v>0</v>
      </c>
      <c r="AA542" s="24">
        <f t="shared" si="214"/>
        <v>0</v>
      </c>
      <c r="AB542" s="123">
        <f t="shared" si="209"/>
        <v>0</v>
      </c>
      <c r="AC542" s="22">
        <f t="shared" si="210"/>
        <v>92</v>
      </c>
    </row>
    <row r="543" spans="2:29" x14ac:dyDescent="0.15">
      <c r="B543" s="24">
        <v>541</v>
      </c>
      <c r="C543" s="24" t="str">
        <f t="shared" si="205"/>
        <v>武器541</v>
      </c>
      <c r="D543" s="24" t="str">
        <f t="shared" si="192"/>
        <v>c</v>
      </c>
      <c r="E543" s="99" t="s">
        <v>123</v>
      </c>
      <c r="F543" s="100" t="s">
        <v>16</v>
      </c>
      <c r="G543" s="23" t="s">
        <v>1798</v>
      </c>
      <c r="H543" s="24">
        <f t="shared" si="212"/>
        <v>5</v>
      </c>
      <c r="I543" s="24">
        <f t="shared" si="196"/>
        <v>115</v>
      </c>
      <c r="J543" s="24">
        <f t="shared" si="197"/>
        <v>0</v>
      </c>
      <c r="K543" s="24">
        <f t="shared" si="198"/>
        <v>0</v>
      </c>
      <c r="L543" s="24">
        <f t="shared" si="199"/>
        <v>0</v>
      </c>
      <c r="M543" s="24">
        <f t="shared" si="200"/>
        <v>0</v>
      </c>
      <c r="N543" s="24">
        <f t="shared" si="201"/>
        <v>0</v>
      </c>
      <c r="O543" s="24">
        <f t="shared" si="202"/>
        <v>0</v>
      </c>
      <c r="P543" s="24">
        <f t="shared" si="203"/>
        <v>0</v>
      </c>
      <c r="Q543" s="122">
        <f t="shared" si="206"/>
        <v>0</v>
      </c>
      <c r="R543" s="122">
        <f t="shared" si="207"/>
        <v>0</v>
      </c>
      <c r="S543" s="122">
        <f t="shared" si="208"/>
        <v>0</v>
      </c>
      <c r="T543" s="23" t="str">
        <f t="shared" si="213"/>
        <v>光</v>
      </c>
      <c r="U543" s="24">
        <f t="shared" si="204"/>
        <v>0</v>
      </c>
      <c r="V543" s="24">
        <f t="shared" ref="V543:AA552" si="215">ROUND(VLOOKUP($F543,professionGrow,MATCH(V$2,professionGrowPName,0),FALSE)*(1+VLOOKUP($G543,professionGrowP,MATCH(V$2,professionGrowPName,0),FALSE))*$H543*10*VLOOKUP($D543,eq_qulity,5,FALSE),0)</f>
        <v>0</v>
      </c>
      <c r="W543" s="24">
        <f t="shared" si="215"/>
        <v>0</v>
      </c>
      <c r="X543" s="24">
        <f t="shared" si="215"/>
        <v>0</v>
      </c>
      <c r="Y543" s="24">
        <f t="shared" si="215"/>
        <v>0</v>
      </c>
      <c r="Z543" s="24">
        <f t="shared" si="215"/>
        <v>0</v>
      </c>
      <c r="AA543" s="24">
        <f t="shared" si="215"/>
        <v>0</v>
      </c>
      <c r="AB543" s="123">
        <f t="shared" si="209"/>
        <v>0</v>
      </c>
      <c r="AC543" s="22">
        <f t="shared" si="210"/>
        <v>115</v>
      </c>
    </row>
    <row r="544" spans="2:29" x14ac:dyDescent="0.15">
      <c r="B544" s="24">
        <v>542</v>
      </c>
      <c r="C544" s="24" t="str">
        <f t="shared" si="205"/>
        <v>武器542</v>
      </c>
      <c r="D544" s="24" t="str">
        <f t="shared" si="192"/>
        <v>c</v>
      </c>
      <c r="E544" s="99" t="s">
        <v>123</v>
      </c>
      <c r="F544" s="100" t="s">
        <v>16</v>
      </c>
      <c r="G544" s="23" t="s">
        <v>1798</v>
      </c>
      <c r="H544" s="24">
        <f t="shared" si="212"/>
        <v>6</v>
      </c>
      <c r="I544" s="24">
        <f t="shared" si="196"/>
        <v>138</v>
      </c>
      <c r="J544" s="24">
        <f t="shared" si="197"/>
        <v>0</v>
      </c>
      <c r="K544" s="24">
        <f t="shared" si="198"/>
        <v>0</v>
      </c>
      <c r="L544" s="24">
        <f t="shared" si="199"/>
        <v>0</v>
      </c>
      <c r="M544" s="24">
        <f t="shared" si="200"/>
        <v>0</v>
      </c>
      <c r="N544" s="24">
        <f t="shared" si="201"/>
        <v>0</v>
      </c>
      <c r="O544" s="24">
        <f t="shared" si="202"/>
        <v>0</v>
      </c>
      <c r="P544" s="24">
        <f t="shared" si="203"/>
        <v>0</v>
      </c>
      <c r="Q544" s="122">
        <f t="shared" si="206"/>
        <v>0</v>
      </c>
      <c r="R544" s="122">
        <f t="shared" si="207"/>
        <v>0</v>
      </c>
      <c r="S544" s="122">
        <f t="shared" si="208"/>
        <v>0</v>
      </c>
      <c r="T544" s="23" t="str">
        <f t="shared" si="213"/>
        <v>光</v>
      </c>
      <c r="U544" s="24">
        <f t="shared" si="204"/>
        <v>0</v>
      </c>
      <c r="V544" s="24">
        <f t="shared" si="215"/>
        <v>0</v>
      </c>
      <c r="W544" s="24">
        <f t="shared" si="215"/>
        <v>0</v>
      </c>
      <c r="X544" s="24">
        <f t="shared" si="215"/>
        <v>0</v>
      </c>
      <c r="Y544" s="24">
        <f t="shared" si="215"/>
        <v>0</v>
      </c>
      <c r="Z544" s="24">
        <f t="shared" si="215"/>
        <v>0</v>
      </c>
      <c r="AA544" s="24">
        <f t="shared" si="215"/>
        <v>0</v>
      </c>
      <c r="AB544" s="123">
        <f t="shared" si="209"/>
        <v>0</v>
      </c>
      <c r="AC544" s="22">
        <f t="shared" si="210"/>
        <v>138</v>
      </c>
    </row>
    <row r="545" spans="2:29" x14ac:dyDescent="0.15">
      <c r="B545" s="24">
        <v>543</v>
      </c>
      <c r="C545" s="24" t="str">
        <f t="shared" si="205"/>
        <v>武器543</v>
      </c>
      <c r="D545" s="24" t="str">
        <f t="shared" si="192"/>
        <v>c</v>
      </c>
      <c r="E545" s="99" t="s">
        <v>123</v>
      </c>
      <c r="F545" s="100" t="s">
        <v>16</v>
      </c>
      <c r="G545" s="23" t="s">
        <v>1798</v>
      </c>
      <c r="H545" s="24">
        <f t="shared" si="212"/>
        <v>7</v>
      </c>
      <c r="I545" s="24">
        <f t="shared" si="196"/>
        <v>161</v>
      </c>
      <c r="J545" s="24">
        <f t="shared" si="197"/>
        <v>0</v>
      </c>
      <c r="K545" s="24">
        <f t="shared" si="198"/>
        <v>0</v>
      </c>
      <c r="L545" s="24">
        <f t="shared" si="199"/>
        <v>0</v>
      </c>
      <c r="M545" s="24">
        <f t="shared" si="200"/>
        <v>0</v>
      </c>
      <c r="N545" s="24">
        <f t="shared" si="201"/>
        <v>0</v>
      </c>
      <c r="O545" s="24">
        <f t="shared" si="202"/>
        <v>0</v>
      </c>
      <c r="P545" s="24">
        <f t="shared" si="203"/>
        <v>0</v>
      </c>
      <c r="Q545" s="122">
        <f t="shared" si="206"/>
        <v>0</v>
      </c>
      <c r="R545" s="122">
        <f t="shared" si="207"/>
        <v>0</v>
      </c>
      <c r="S545" s="122">
        <f t="shared" si="208"/>
        <v>0</v>
      </c>
      <c r="T545" s="23" t="str">
        <f t="shared" si="213"/>
        <v>光</v>
      </c>
      <c r="U545" s="24">
        <f t="shared" si="204"/>
        <v>0</v>
      </c>
      <c r="V545" s="24">
        <f t="shared" si="215"/>
        <v>0</v>
      </c>
      <c r="W545" s="24">
        <f t="shared" si="215"/>
        <v>0</v>
      </c>
      <c r="X545" s="24">
        <f t="shared" si="215"/>
        <v>0</v>
      </c>
      <c r="Y545" s="24">
        <f t="shared" si="215"/>
        <v>0</v>
      </c>
      <c r="Z545" s="24">
        <f t="shared" si="215"/>
        <v>0</v>
      </c>
      <c r="AA545" s="24">
        <f t="shared" si="215"/>
        <v>0</v>
      </c>
      <c r="AB545" s="123">
        <f t="shared" si="209"/>
        <v>0</v>
      </c>
      <c r="AC545" s="22">
        <f t="shared" si="210"/>
        <v>161</v>
      </c>
    </row>
    <row r="546" spans="2:29" x14ac:dyDescent="0.15">
      <c r="B546" s="24">
        <v>544</v>
      </c>
      <c r="C546" s="24" t="str">
        <f t="shared" si="205"/>
        <v>武器544</v>
      </c>
      <c r="D546" s="24" t="str">
        <f t="shared" si="192"/>
        <v>c</v>
      </c>
      <c r="E546" s="99" t="s">
        <v>123</v>
      </c>
      <c r="F546" s="100" t="s">
        <v>16</v>
      </c>
      <c r="G546" s="23" t="s">
        <v>1798</v>
      </c>
      <c r="H546" s="24">
        <f t="shared" si="212"/>
        <v>8</v>
      </c>
      <c r="I546" s="24">
        <f t="shared" si="196"/>
        <v>184</v>
      </c>
      <c r="J546" s="24">
        <f t="shared" si="197"/>
        <v>0</v>
      </c>
      <c r="K546" s="24">
        <f t="shared" si="198"/>
        <v>0</v>
      </c>
      <c r="L546" s="24">
        <f t="shared" si="199"/>
        <v>0</v>
      </c>
      <c r="M546" s="24">
        <f t="shared" si="200"/>
        <v>0</v>
      </c>
      <c r="N546" s="24">
        <f t="shared" si="201"/>
        <v>0</v>
      </c>
      <c r="O546" s="24">
        <f t="shared" si="202"/>
        <v>0</v>
      </c>
      <c r="P546" s="24">
        <f t="shared" si="203"/>
        <v>0</v>
      </c>
      <c r="Q546" s="122">
        <f t="shared" si="206"/>
        <v>0</v>
      </c>
      <c r="R546" s="122">
        <f t="shared" si="207"/>
        <v>0</v>
      </c>
      <c r="S546" s="122">
        <f t="shared" si="208"/>
        <v>0</v>
      </c>
      <c r="T546" s="23" t="str">
        <f t="shared" si="213"/>
        <v>光</v>
      </c>
      <c r="U546" s="24">
        <f t="shared" si="204"/>
        <v>0</v>
      </c>
      <c r="V546" s="24">
        <f t="shared" si="215"/>
        <v>0</v>
      </c>
      <c r="W546" s="24">
        <f t="shared" si="215"/>
        <v>0</v>
      </c>
      <c r="X546" s="24">
        <f t="shared" si="215"/>
        <v>0</v>
      </c>
      <c r="Y546" s="24">
        <f t="shared" si="215"/>
        <v>0</v>
      </c>
      <c r="Z546" s="24">
        <f t="shared" si="215"/>
        <v>0</v>
      </c>
      <c r="AA546" s="24">
        <f t="shared" si="215"/>
        <v>0</v>
      </c>
      <c r="AB546" s="123">
        <f t="shared" si="209"/>
        <v>0</v>
      </c>
      <c r="AC546" s="22">
        <f t="shared" si="210"/>
        <v>184</v>
      </c>
    </row>
    <row r="547" spans="2:29" x14ac:dyDescent="0.15">
      <c r="B547" s="24">
        <v>545</v>
      </c>
      <c r="C547" s="24" t="str">
        <f t="shared" si="205"/>
        <v>武器545</v>
      </c>
      <c r="D547" s="24" t="str">
        <f t="shared" si="192"/>
        <v>s</v>
      </c>
      <c r="E547" s="99" t="s">
        <v>123</v>
      </c>
      <c r="F547" s="100" t="s">
        <v>16</v>
      </c>
      <c r="G547" s="23" t="s">
        <v>41</v>
      </c>
      <c r="H547" s="24">
        <f t="shared" si="212"/>
        <v>1</v>
      </c>
      <c r="I547" s="24">
        <f t="shared" si="196"/>
        <v>20</v>
      </c>
      <c r="J547" s="24">
        <f t="shared" si="197"/>
        <v>10</v>
      </c>
      <c r="K547" s="24">
        <f t="shared" si="198"/>
        <v>9</v>
      </c>
      <c r="L547" s="24">
        <f t="shared" si="199"/>
        <v>6</v>
      </c>
      <c r="M547" s="24">
        <f t="shared" si="200"/>
        <v>7</v>
      </c>
      <c r="N547" s="24">
        <f t="shared" si="201"/>
        <v>23</v>
      </c>
      <c r="O547" s="24">
        <f t="shared" si="202"/>
        <v>7</v>
      </c>
      <c r="P547" s="24">
        <f t="shared" si="203"/>
        <v>4</v>
      </c>
      <c r="Q547" s="122">
        <f t="shared" si="206"/>
        <v>0.02</v>
      </c>
      <c r="R547" s="122">
        <f t="shared" si="207"/>
        <v>1.7500000000000002E-2</v>
      </c>
      <c r="S547" s="122">
        <f t="shared" si="208"/>
        <v>6.6666666666666662E-3</v>
      </c>
      <c r="T547" s="23" t="str">
        <f t="shared" si="213"/>
        <v>雷</v>
      </c>
      <c r="U547" s="24">
        <f t="shared" si="204"/>
        <v>4</v>
      </c>
      <c r="V547" s="24">
        <f t="shared" si="215"/>
        <v>4</v>
      </c>
      <c r="W547" s="24">
        <f t="shared" si="215"/>
        <v>4</v>
      </c>
      <c r="X547" s="24">
        <f t="shared" si="215"/>
        <v>3</v>
      </c>
      <c r="Y547" s="24">
        <f t="shared" si="215"/>
        <v>3</v>
      </c>
      <c r="Z547" s="24">
        <f t="shared" si="215"/>
        <v>4</v>
      </c>
      <c r="AA547" s="24">
        <f t="shared" si="215"/>
        <v>5</v>
      </c>
      <c r="AB547" s="123">
        <f t="shared" si="209"/>
        <v>0.08</v>
      </c>
      <c r="AC547" s="22">
        <f t="shared" si="210"/>
        <v>113.12416666666665</v>
      </c>
    </row>
    <row r="548" spans="2:29" x14ac:dyDescent="0.15">
      <c r="B548" s="24">
        <v>546</v>
      </c>
      <c r="C548" s="24" t="str">
        <f t="shared" si="205"/>
        <v>武器546</v>
      </c>
      <c r="D548" s="24" t="str">
        <f t="shared" ref="D548:D611" si="216">D516</f>
        <v>s</v>
      </c>
      <c r="E548" s="99" t="s">
        <v>123</v>
      </c>
      <c r="F548" s="100" t="s">
        <v>16</v>
      </c>
      <c r="G548" s="23" t="s">
        <v>41</v>
      </c>
      <c r="H548" s="24">
        <f t="shared" si="212"/>
        <v>2</v>
      </c>
      <c r="I548" s="24">
        <f t="shared" si="196"/>
        <v>40</v>
      </c>
      <c r="J548" s="24">
        <f t="shared" si="197"/>
        <v>21</v>
      </c>
      <c r="K548" s="24">
        <f t="shared" si="198"/>
        <v>18</v>
      </c>
      <c r="L548" s="24">
        <f t="shared" si="199"/>
        <v>12</v>
      </c>
      <c r="M548" s="24">
        <f t="shared" si="200"/>
        <v>14</v>
      </c>
      <c r="N548" s="24">
        <f t="shared" si="201"/>
        <v>46</v>
      </c>
      <c r="O548" s="24">
        <f t="shared" si="202"/>
        <v>13</v>
      </c>
      <c r="P548" s="24">
        <f t="shared" si="203"/>
        <v>8</v>
      </c>
      <c r="Q548" s="122">
        <f t="shared" si="206"/>
        <v>0.04</v>
      </c>
      <c r="R548" s="122">
        <f t="shared" si="207"/>
        <v>3.2500000000000001E-2</v>
      </c>
      <c r="S548" s="122">
        <f t="shared" si="208"/>
        <v>1.3333333333333332E-2</v>
      </c>
      <c r="T548" s="23" t="str">
        <f t="shared" si="213"/>
        <v>雷</v>
      </c>
      <c r="U548" s="24">
        <f t="shared" si="204"/>
        <v>8</v>
      </c>
      <c r="V548" s="24">
        <f t="shared" si="215"/>
        <v>8</v>
      </c>
      <c r="W548" s="24">
        <f t="shared" si="215"/>
        <v>8</v>
      </c>
      <c r="X548" s="24">
        <f t="shared" si="215"/>
        <v>5</v>
      </c>
      <c r="Y548" s="24">
        <f t="shared" si="215"/>
        <v>7</v>
      </c>
      <c r="Z548" s="24">
        <f t="shared" si="215"/>
        <v>9</v>
      </c>
      <c r="AA548" s="24">
        <f t="shared" si="215"/>
        <v>10</v>
      </c>
      <c r="AB548" s="123">
        <f t="shared" si="209"/>
        <v>0.11466666666666667</v>
      </c>
      <c r="AC548" s="22">
        <f t="shared" si="210"/>
        <v>227.20049999999998</v>
      </c>
    </row>
    <row r="549" spans="2:29" x14ac:dyDescent="0.15">
      <c r="B549" s="24">
        <v>547</v>
      </c>
      <c r="C549" s="24" t="str">
        <f t="shared" si="205"/>
        <v>武器547</v>
      </c>
      <c r="D549" s="24" t="str">
        <f t="shared" si="216"/>
        <v>s</v>
      </c>
      <c r="E549" s="99" t="s">
        <v>123</v>
      </c>
      <c r="F549" s="100" t="s">
        <v>16</v>
      </c>
      <c r="G549" s="23" t="s">
        <v>41</v>
      </c>
      <c r="H549" s="24">
        <f t="shared" si="212"/>
        <v>3</v>
      </c>
      <c r="I549" s="24">
        <f t="shared" si="196"/>
        <v>61</v>
      </c>
      <c r="J549" s="24">
        <f t="shared" si="197"/>
        <v>31</v>
      </c>
      <c r="K549" s="24">
        <f t="shared" si="198"/>
        <v>28</v>
      </c>
      <c r="L549" s="24">
        <f t="shared" si="199"/>
        <v>19</v>
      </c>
      <c r="M549" s="24">
        <f t="shared" si="200"/>
        <v>21</v>
      </c>
      <c r="N549" s="24">
        <f t="shared" si="201"/>
        <v>69</v>
      </c>
      <c r="O549" s="24">
        <f t="shared" si="202"/>
        <v>20</v>
      </c>
      <c r="P549" s="24">
        <f t="shared" si="203"/>
        <v>12</v>
      </c>
      <c r="Q549" s="122">
        <f t="shared" si="206"/>
        <v>0.06</v>
      </c>
      <c r="R549" s="122">
        <f t="shared" si="207"/>
        <v>0.05</v>
      </c>
      <c r="S549" s="122">
        <f t="shared" si="208"/>
        <v>0.02</v>
      </c>
      <c r="T549" s="23" t="str">
        <f t="shared" si="213"/>
        <v>雷</v>
      </c>
      <c r="U549" s="24">
        <f t="shared" si="204"/>
        <v>12</v>
      </c>
      <c r="V549" s="24">
        <f t="shared" si="215"/>
        <v>12</v>
      </c>
      <c r="W549" s="24">
        <f t="shared" si="215"/>
        <v>12</v>
      </c>
      <c r="X549" s="24">
        <f t="shared" si="215"/>
        <v>8</v>
      </c>
      <c r="Y549" s="24">
        <f t="shared" si="215"/>
        <v>10</v>
      </c>
      <c r="Z549" s="24">
        <f t="shared" si="215"/>
        <v>13</v>
      </c>
      <c r="AA549" s="24">
        <f t="shared" si="215"/>
        <v>15</v>
      </c>
      <c r="AB549" s="123">
        <f t="shared" si="209"/>
        <v>0.17399999999999999</v>
      </c>
      <c r="AC549" s="22">
        <f t="shared" si="210"/>
        <v>343.30399999999997</v>
      </c>
    </row>
    <row r="550" spans="2:29" x14ac:dyDescent="0.15">
      <c r="B550" s="24">
        <v>548</v>
      </c>
      <c r="C550" s="24" t="str">
        <f t="shared" si="205"/>
        <v>武器548</v>
      </c>
      <c r="D550" s="24" t="str">
        <f t="shared" si="216"/>
        <v>s</v>
      </c>
      <c r="E550" s="99" t="s">
        <v>123</v>
      </c>
      <c r="F550" s="100" t="s">
        <v>16</v>
      </c>
      <c r="G550" s="23" t="s">
        <v>41</v>
      </c>
      <c r="H550" s="24">
        <f t="shared" si="212"/>
        <v>4</v>
      </c>
      <c r="I550" s="24">
        <f t="shared" si="196"/>
        <v>81</v>
      </c>
      <c r="J550" s="24">
        <f t="shared" si="197"/>
        <v>41</v>
      </c>
      <c r="K550" s="24">
        <f t="shared" si="198"/>
        <v>37</v>
      </c>
      <c r="L550" s="24">
        <f t="shared" si="199"/>
        <v>25</v>
      </c>
      <c r="M550" s="24">
        <f t="shared" si="200"/>
        <v>28</v>
      </c>
      <c r="N550" s="24">
        <f t="shared" si="201"/>
        <v>92</v>
      </c>
      <c r="O550" s="24">
        <f t="shared" si="202"/>
        <v>26</v>
      </c>
      <c r="P550" s="24">
        <f t="shared" si="203"/>
        <v>15</v>
      </c>
      <c r="Q550" s="122">
        <f t="shared" si="206"/>
        <v>7.4999999999999997E-2</v>
      </c>
      <c r="R550" s="122">
        <f t="shared" si="207"/>
        <v>6.5000000000000002E-2</v>
      </c>
      <c r="S550" s="122">
        <f t="shared" si="208"/>
        <v>2.5000000000000001E-2</v>
      </c>
      <c r="T550" s="23" t="str">
        <f t="shared" si="213"/>
        <v>雷</v>
      </c>
      <c r="U550" s="24">
        <f t="shared" si="204"/>
        <v>15</v>
      </c>
      <c r="V550" s="24">
        <f t="shared" si="215"/>
        <v>15</v>
      </c>
      <c r="W550" s="24">
        <f t="shared" si="215"/>
        <v>15</v>
      </c>
      <c r="X550" s="24">
        <f t="shared" si="215"/>
        <v>11</v>
      </c>
      <c r="Y550" s="24">
        <f t="shared" si="215"/>
        <v>13</v>
      </c>
      <c r="Z550" s="24">
        <f t="shared" si="215"/>
        <v>18</v>
      </c>
      <c r="AA550" s="24">
        <f t="shared" si="215"/>
        <v>20</v>
      </c>
      <c r="AB550" s="123">
        <f t="shared" si="209"/>
        <v>0.23</v>
      </c>
      <c r="AC550" s="22">
        <f t="shared" si="210"/>
        <v>452.39499999999998</v>
      </c>
    </row>
    <row r="551" spans="2:29" x14ac:dyDescent="0.15">
      <c r="B551" s="24">
        <v>549</v>
      </c>
      <c r="C551" s="24" t="str">
        <f t="shared" si="205"/>
        <v>武器549</v>
      </c>
      <c r="D551" s="24" t="str">
        <f t="shared" si="216"/>
        <v>s</v>
      </c>
      <c r="E551" s="99" t="s">
        <v>123</v>
      </c>
      <c r="F551" s="100" t="s">
        <v>16</v>
      </c>
      <c r="G551" s="23" t="s">
        <v>41</v>
      </c>
      <c r="H551" s="24">
        <f t="shared" si="212"/>
        <v>5</v>
      </c>
      <c r="I551" s="24">
        <f t="shared" si="196"/>
        <v>101</v>
      </c>
      <c r="J551" s="24">
        <f t="shared" si="197"/>
        <v>52</v>
      </c>
      <c r="K551" s="24">
        <f t="shared" si="198"/>
        <v>46</v>
      </c>
      <c r="L551" s="24">
        <f t="shared" si="199"/>
        <v>31</v>
      </c>
      <c r="M551" s="24">
        <f t="shared" si="200"/>
        <v>35</v>
      </c>
      <c r="N551" s="24">
        <f t="shared" si="201"/>
        <v>115</v>
      </c>
      <c r="O551" s="24">
        <f t="shared" si="202"/>
        <v>33</v>
      </c>
      <c r="P551" s="24">
        <f t="shared" si="203"/>
        <v>19</v>
      </c>
      <c r="Q551" s="122">
        <f t="shared" si="206"/>
        <v>9.5000000000000001E-2</v>
      </c>
      <c r="R551" s="122">
        <f t="shared" si="207"/>
        <v>8.2500000000000004E-2</v>
      </c>
      <c r="S551" s="122">
        <f t="shared" si="208"/>
        <v>3.1666666666666662E-2</v>
      </c>
      <c r="T551" s="23" t="str">
        <f t="shared" si="213"/>
        <v>雷</v>
      </c>
      <c r="U551" s="24">
        <f t="shared" si="204"/>
        <v>19</v>
      </c>
      <c r="V551" s="24">
        <f t="shared" si="215"/>
        <v>19</v>
      </c>
      <c r="W551" s="24">
        <f t="shared" si="215"/>
        <v>19</v>
      </c>
      <c r="X551" s="24">
        <f t="shared" si="215"/>
        <v>13</v>
      </c>
      <c r="Y551" s="24">
        <f t="shared" si="215"/>
        <v>16</v>
      </c>
      <c r="Z551" s="24">
        <f t="shared" si="215"/>
        <v>22</v>
      </c>
      <c r="AA551" s="24">
        <f t="shared" si="215"/>
        <v>25</v>
      </c>
      <c r="AB551" s="123">
        <f t="shared" si="209"/>
        <v>0.28800000000000003</v>
      </c>
      <c r="AC551" s="22">
        <f t="shared" si="210"/>
        <v>565.49716666666677</v>
      </c>
    </row>
    <row r="552" spans="2:29" x14ac:dyDescent="0.15">
      <c r="B552" s="24">
        <v>550</v>
      </c>
      <c r="C552" s="24" t="str">
        <f t="shared" si="205"/>
        <v>武器550</v>
      </c>
      <c r="D552" s="24" t="str">
        <f t="shared" si="216"/>
        <v>s</v>
      </c>
      <c r="E552" s="99" t="s">
        <v>123</v>
      </c>
      <c r="F552" s="100" t="s">
        <v>16</v>
      </c>
      <c r="G552" s="23" t="s">
        <v>41</v>
      </c>
      <c r="H552" s="24">
        <f t="shared" si="212"/>
        <v>6</v>
      </c>
      <c r="I552" s="24">
        <f t="shared" si="196"/>
        <v>121</v>
      </c>
      <c r="J552" s="24">
        <f t="shared" si="197"/>
        <v>62</v>
      </c>
      <c r="K552" s="24">
        <f t="shared" si="198"/>
        <v>55</v>
      </c>
      <c r="L552" s="24">
        <f t="shared" si="199"/>
        <v>37</v>
      </c>
      <c r="M552" s="24">
        <f t="shared" si="200"/>
        <v>41</v>
      </c>
      <c r="N552" s="24">
        <f t="shared" si="201"/>
        <v>138</v>
      </c>
      <c r="O552" s="24">
        <f t="shared" si="202"/>
        <v>40</v>
      </c>
      <c r="P552" s="24">
        <f t="shared" si="203"/>
        <v>23</v>
      </c>
      <c r="Q552" s="122">
        <f t="shared" si="206"/>
        <v>0.115</v>
      </c>
      <c r="R552" s="122">
        <f t="shared" si="207"/>
        <v>0.1</v>
      </c>
      <c r="S552" s="122">
        <f t="shared" si="208"/>
        <v>3.8333333333333337E-2</v>
      </c>
      <c r="T552" s="23" t="str">
        <f t="shared" si="213"/>
        <v>雷</v>
      </c>
      <c r="U552" s="24">
        <f t="shared" si="204"/>
        <v>23</v>
      </c>
      <c r="V552" s="24">
        <f t="shared" si="215"/>
        <v>23</v>
      </c>
      <c r="W552" s="24">
        <f t="shared" si="215"/>
        <v>23</v>
      </c>
      <c r="X552" s="24">
        <f t="shared" si="215"/>
        <v>16</v>
      </c>
      <c r="Y552" s="24">
        <f t="shared" si="215"/>
        <v>20</v>
      </c>
      <c r="Z552" s="24">
        <f t="shared" si="215"/>
        <v>26</v>
      </c>
      <c r="AA552" s="24">
        <f t="shared" si="215"/>
        <v>30</v>
      </c>
      <c r="AB552" s="123">
        <f t="shared" si="209"/>
        <v>0.34466666666666668</v>
      </c>
      <c r="AC552" s="22">
        <f t="shared" si="210"/>
        <v>678.59799999999996</v>
      </c>
    </row>
    <row r="553" spans="2:29" x14ac:dyDescent="0.15">
      <c r="B553" s="24">
        <v>551</v>
      </c>
      <c r="C553" s="24" t="str">
        <f t="shared" si="205"/>
        <v>武器551</v>
      </c>
      <c r="D553" s="24" t="str">
        <f t="shared" si="216"/>
        <v>s</v>
      </c>
      <c r="E553" s="99" t="s">
        <v>123</v>
      </c>
      <c r="F553" s="100" t="s">
        <v>16</v>
      </c>
      <c r="G553" s="23" t="s">
        <v>41</v>
      </c>
      <c r="H553" s="24">
        <f t="shared" si="212"/>
        <v>7</v>
      </c>
      <c r="I553" s="24">
        <f t="shared" si="196"/>
        <v>142</v>
      </c>
      <c r="J553" s="24">
        <f t="shared" si="197"/>
        <v>73</v>
      </c>
      <c r="K553" s="24">
        <f t="shared" si="198"/>
        <v>65</v>
      </c>
      <c r="L553" s="24">
        <f t="shared" si="199"/>
        <v>44</v>
      </c>
      <c r="M553" s="24">
        <f t="shared" si="200"/>
        <v>48</v>
      </c>
      <c r="N553" s="24">
        <f t="shared" si="201"/>
        <v>161</v>
      </c>
      <c r="O553" s="24">
        <f t="shared" si="202"/>
        <v>46</v>
      </c>
      <c r="P553" s="24">
        <f t="shared" si="203"/>
        <v>27</v>
      </c>
      <c r="Q553" s="122">
        <f t="shared" si="206"/>
        <v>0.13500000000000001</v>
      </c>
      <c r="R553" s="122">
        <f t="shared" si="207"/>
        <v>0.115</v>
      </c>
      <c r="S553" s="122">
        <f t="shared" si="208"/>
        <v>4.4999999999999998E-2</v>
      </c>
      <c r="T553" s="23" t="str">
        <f t="shared" si="213"/>
        <v>雷</v>
      </c>
      <c r="U553" s="24">
        <f t="shared" si="204"/>
        <v>27</v>
      </c>
      <c r="V553" s="24">
        <f t="shared" ref="V553:AA562" si="217">ROUND(VLOOKUP($F553,professionGrow,MATCH(V$2,professionGrowPName,0),FALSE)*(1+VLOOKUP($G553,professionGrowP,MATCH(V$2,professionGrowPName,0),FALSE))*$H553*10*VLOOKUP($D553,eq_qulity,5,FALSE),0)</f>
        <v>27</v>
      </c>
      <c r="W553" s="24">
        <f t="shared" si="217"/>
        <v>27</v>
      </c>
      <c r="X553" s="24">
        <f t="shared" si="217"/>
        <v>19</v>
      </c>
      <c r="Y553" s="24">
        <f t="shared" si="217"/>
        <v>23</v>
      </c>
      <c r="Z553" s="24">
        <f t="shared" si="217"/>
        <v>31</v>
      </c>
      <c r="AA553" s="24">
        <f t="shared" si="217"/>
        <v>35</v>
      </c>
      <c r="AB553" s="123">
        <f t="shared" si="209"/>
        <v>0.40399999999999997</v>
      </c>
      <c r="AC553" s="22">
        <f t="shared" si="210"/>
        <v>795.69899999999996</v>
      </c>
    </row>
    <row r="554" spans="2:29" x14ac:dyDescent="0.15">
      <c r="B554" s="24">
        <v>552</v>
      </c>
      <c r="C554" s="24" t="str">
        <f t="shared" si="205"/>
        <v>武器552</v>
      </c>
      <c r="D554" s="24" t="str">
        <f t="shared" si="216"/>
        <v>s</v>
      </c>
      <c r="E554" s="99" t="s">
        <v>123</v>
      </c>
      <c r="F554" s="100" t="s">
        <v>16</v>
      </c>
      <c r="G554" s="23" t="s">
        <v>41</v>
      </c>
      <c r="H554" s="24">
        <f t="shared" si="212"/>
        <v>8</v>
      </c>
      <c r="I554" s="24">
        <f t="shared" si="196"/>
        <v>162</v>
      </c>
      <c r="J554" s="24">
        <f t="shared" si="197"/>
        <v>83</v>
      </c>
      <c r="K554" s="24">
        <f t="shared" si="198"/>
        <v>74</v>
      </c>
      <c r="L554" s="24">
        <f t="shared" si="199"/>
        <v>50</v>
      </c>
      <c r="M554" s="24">
        <f t="shared" si="200"/>
        <v>55</v>
      </c>
      <c r="N554" s="24">
        <f t="shared" si="201"/>
        <v>184</v>
      </c>
      <c r="O554" s="24">
        <f t="shared" si="202"/>
        <v>53</v>
      </c>
      <c r="P554" s="24">
        <f t="shared" si="203"/>
        <v>31</v>
      </c>
      <c r="Q554" s="122">
        <f t="shared" si="206"/>
        <v>0.155</v>
      </c>
      <c r="R554" s="122">
        <f t="shared" si="207"/>
        <v>0.13250000000000001</v>
      </c>
      <c r="S554" s="122">
        <f t="shared" si="208"/>
        <v>5.1666666666666666E-2</v>
      </c>
      <c r="T554" s="23" t="str">
        <f t="shared" si="213"/>
        <v>雷</v>
      </c>
      <c r="U554" s="24">
        <f t="shared" si="204"/>
        <v>31</v>
      </c>
      <c r="V554" s="24">
        <f t="shared" si="217"/>
        <v>31</v>
      </c>
      <c r="W554" s="24">
        <f t="shared" si="217"/>
        <v>31</v>
      </c>
      <c r="X554" s="24">
        <f t="shared" si="217"/>
        <v>22</v>
      </c>
      <c r="Y554" s="24">
        <f t="shared" si="217"/>
        <v>26</v>
      </c>
      <c r="Z554" s="24">
        <f t="shared" si="217"/>
        <v>35</v>
      </c>
      <c r="AA554" s="24">
        <f t="shared" si="217"/>
        <v>40</v>
      </c>
      <c r="AB554" s="123">
        <f t="shared" si="209"/>
        <v>0.46133333333333332</v>
      </c>
      <c r="AC554" s="22">
        <f t="shared" si="210"/>
        <v>908.80049999999994</v>
      </c>
    </row>
    <row r="555" spans="2:29" x14ac:dyDescent="0.15">
      <c r="B555" s="24">
        <v>553</v>
      </c>
      <c r="C555" s="24" t="str">
        <f t="shared" si="205"/>
        <v>武器553</v>
      </c>
      <c r="D555" s="24" t="str">
        <f t="shared" si="216"/>
        <v>a</v>
      </c>
      <c r="E555" s="99" t="s">
        <v>123</v>
      </c>
      <c r="F555" s="100" t="s">
        <v>16</v>
      </c>
      <c r="G555" s="23" t="s">
        <v>41</v>
      </c>
      <c r="H555" s="24">
        <f t="shared" si="212"/>
        <v>1</v>
      </c>
      <c r="I555" s="24">
        <f t="shared" si="196"/>
        <v>18</v>
      </c>
      <c r="J555" s="24">
        <f t="shared" si="197"/>
        <v>8</v>
      </c>
      <c r="K555" s="24">
        <f t="shared" si="198"/>
        <v>7</v>
      </c>
      <c r="L555" s="24">
        <f t="shared" si="199"/>
        <v>5</v>
      </c>
      <c r="M555" s="24">
        <f t="shared" si="200"/>
        <v>5</v>
      </c>
      <c r="N555" s="24">
        <f t="shared" si="201"/>
        <v>17</v>
      </c>
      <c r="O555" s="24">
        <f t="shared" si="202"/>
        <v>5</v>
      </c>
      <c r="P555" s="24">
        <f t="shared" si="203"/>
        <v>3</v>
      </c>
      <c r="Q555" s="122">
        <f t="shared" si="206"/>
        <v>1.4999999999999999E-2</v>
      </c>
      <c r="R555" s="122">
        <f t="shared" si="207"/>
        <v>1.2500000000000001E-2</v>
      </c>
      <c r="S555" s="122">
        <f t="shared" si="208"/>
        <v>5.0000000000000001E-3</v>
      </c>
      <c r="T555" s="23" t="str">
        <f t="shared" si="213"/>
        <v>雷</v>
      </c>
      <c r="U555" s="24">
        <f t="shared" si="204"/>
        <v>3</v>
      </c>
      <c r="V555" s="24">
        <f t="shared" si="217"/>
        <v>3</v>
      </c>
      <c r="W555" s="24">
        <f t="shared" si="217"/>
        <v>3</v>
      </c>
      <c r="X555" s="24">
        <f t="shared" si="217"/>
        <v>2</v>
      </c>
      <c r="Y555" s="24">
        <f t="shared" si="217"/>
        <v>2</v>
      </c>
      <c r="Z555" s="24">
        <f t="shared" si="217"/>
        <v>3</v>
      </c>
      <c r="AA555" s="24">
        <f t="shared" si="217"/>
        <v>4</v>
      </c>
      <c r="AB555" s="123">
        <f t="shared" si="209"/>
        <v>0.08</v>
      </c>
      <c r="AC555" s="22">
        <f t="shared" si="210"/>
        <v>88.112499999999997</v>
      </c>
    </row>
    <row r="556" spans="2:29" x14ac:dyDescent="0.15">
      <c r="B556" s="24">
        <v>554</v>
      </c>
      <c r="C556" s="24" t="str">
        <f t="shared" si="205"/>
        <v>武器554</v>
      </c>
      <c r="D556" s="24" t="str">
        <f t="shared" si="216"/>
        <v>a</v>
      </c>
      <c r="E556" s="99" t="s">
        <v>123</v>
      </c>
      <c r="F556" s="100" t="s">
        <v>16</v>
      </c>
      <c r="G556" s="23" t="s">
        <v>41</v>
      </c>
      <c r="H556" s="24">
        <f t="shared" si="212"/>
        <v>2</v>
      </c>
      <c r="I556" s="24">
        <f t="shared" si="196"/>
        <v>36</v>
      </c>
      <c r="J556" s="24">
        <f t="shared" si="197"/>
        <v>16</v>
      </c>
      <c r="K556" s="24">
        <f t="shared" si="198"/>
        <v>14</v>
      </c>
      <c r="L556" s="24">
        <f t="shared" si="199"/>
        <v>9</v>
      </c>
      <c r="M556" s="24">
        <f t="shared" si="200"/>
        <v>10</v>
      </c>
      <c r="N556" s="24">
        <f t="shared" si="201"/>
        <v>35</v>
      </c>
      <c r="O556" s="24">
        <f t="shared" si="202"/>
        <v>10</v>
      </c>
      <c r="P556" s="24">
        <f t="shared" si="203"/>
        <v>6</v>
      </c>
      <c r="Q556" s="122">
        <f t="shared" si="206"/>
        <v>0.03</v>
      </c>
      <c r="R556" s="122">
        <f t="shared" si="207"/>
        <v>2.5000000000000001E-2</v>
      </c>
      <c r="S556" s="122">
        <f t="shared" si="208"/>
        <v>0.01</v>
      </c>
      <c r="T556" s="23" t="str">
        <f t="shared" si="213"/>
        <v>雷</v>
      </c>
      <c r="U556" s="24">
        <f t="shared" si="204"/>
        <v>6</v>
      </c>
      <c r="V556" s="24">
        <f t="shared" si="217"/>
        <v>6</v>
      </c>
      <c r="W556" s="24">
        <f t="shared" si="217"/>
        <v>6</v>
      </c>
      <c r="X556" s="24">
        <f t="shared" si="217"/>
        <v>4</v>
      </c>
      <c r="Y556" s="24">
        <f t="shared" si="217"/>
        <v>5</v>
      </c>
      <c r="Z556" s="24">
        <f t="shared" si="217"/>
        <v>7</v>
      </c>
      <c r="AA556" s="24">
        <f t="shared" si="217"/>
        <v>7</v>
      </c>
      <c r="AB556" s="123">
        <f t="shared" si="209"/>
        <v>9.0666666666666659E-2</v>
      </c>
      <c r="AC556" s="22">
        <f t="shared" si="210"/>
        <v>177.15566666666666</v>
      </c>
    </row>
    <row r="557" spans="2:29" x14ac:dyDescent="0.15">
      <c r="B557" s="24">
        <v>555</v>
      </c>
      <c r="C557" s="24" t="str">
        <f t="shared" si="205"/>
        <v>武器555</v>
      </c>
      <c r="D557" s="24" t="str">
        <f t="shared" si="216"/>
        <v>a</v>
      </c>
      <c r="E557" s="99" t="s">
        <v>123</v>
      </c>
      <c r="F557" s="100" t="s">
        <v>16</v>
      </c>
      <c r="G557" s="23" t="s">
        <v>41</v>
      </c>
      <c r="H557" s="24">
        <f t="shared" si="212"/>
        <v>3</v>
      </c>
      <c r="I557" s="24">
        <f t="shared" si="196"/>
        <v>54</v>
      </c>
      <c r="J557" s="24">
        <f t="shared" si="197"/>
        <v>23</v>
      </c>
      <c r="K557" s="24">
        <f t="shared" si="198"/>
        <v>21</v>
      </c>
      <c r="L557" s="24">
        <f t="shared" si="199"/>
        <v>14</v>
      </c>
      <c r="M557" s="24">
        <f t="shared" si="200"/>
        <v>16</v>
      </c>
      <c r="N557" s="24">
        <f t="shared" si="201"/>
        <v>52</v>
      </c>
      <c r="O557" s="24">
        <f t="shared" si="202"/>
        <v>15</v>
      </c>
      <c r="P557" s="24">
        <f t="shared" si="203"/>
        <v>9</v>
      </c>
      <c r="Q557" s="122">
        <f t="shared" si="206"/>
        <v>4.4999999999999998E-2</v>
      </c>
      <c r="R557" s="122">
        <f t="shared" si="207"/>
        <v>3.7499999999999999E-2</v>
      </c>
      <c r="S557" s="122">
        <f t="shared" si="208"/>
        <v>1.4999999999999999E-2</v>
      </c>
      <c r="T557" s="23" t="str">
        <f t="shared" si="213"/>
        <v>雷</v>
      </c>
      <c r="U557" s="24">
        <f t="shared" si="204"/>
        <v>9</v>
      </c>
      <c r="V557" s="24">
        <f t="shared" si="217"/>
        <v>9</v>
      </c>
      <c r="W557" s="24">
        <f t="shared" si="217"/>
        <v>9</v>
      </c>
      <c r="X557" s="24">
        <f t="shared" si="217"/>
        <v>6</v>
      </c>
      <c r="Y557" s="24">
        <f t="shared" si="217"/>
        <v>7</v>
      </c>
      <c r="Z557" s="24">
        <f t="shared" si="217"/>
        <v>10</v>
      </c>
      <c r="AA557" s="24">
        <f t="shared" si="217"/>
        <v>11</v>
      </c>
      <c r="AB557" s="123">
        <f t="shared" si="209"/>
        <v>0.13600000000000001</v>
      </c>
      <c r="AC557" s="22">
        <f t="shared" si="210"/>
        <v>265.23349999999999</v>
      </c>
    </row>
    <row r="558" spans="2:29" x14ac:dyDescent="0.15">
      <c r="B558" s="24">
        <v>556</v>
      </c>
      <c r="C558" s="24" t="str">
        <f t="shared" si="205"/>
        <v>武器556</v>
      </c>
      <c r="D558" s="24" t="str">
        <f t="shared" si="216"/>
        <v>a</v>
      </c>
      <c r="E558" s="99" t="s">
        <v>123</v>
      </c>
      <c r="F558" s="100" t="s">
        <v>16</v>
      </c>
      <c r="G558" s="23" t="s">
        <v>41</v>
      </c>
      <c r="H558" s="24">
        <f t="shared" si="212"/>
        <v>4</v>
      </c>
      <c r="I558" s="24">
        <f t="shared" si="196"/>
        <v>72</v>
      </c>
      <c r="J558" s="24">
        <f t="shared" si="197"/>
        <v>31</v>
      </c>
      <c r="K558" s="24">
        <f t="shared" si="198"/>
        <v>28</v>
      </c>
      <c r="L558" s="24">
        <f t="shared" si="199"/>
        <v>19</v>
      </c>
      <c r="M558" s="24">
        <f t="shared" si="200"/>
        <v>21</v>
      </c>
      <c r="N558" s="24">
        <f t="shared" si="201"/>
        <v>69</v>
      </c>
      <c r="O558" s="24">
        <f t="shared" si="202"/>
        <v>20</v>
      </c>
      <c r="P558" s="24">
        <f t="shared" si="203"/>
        <v>12</v>
      </c>
      <c r="Q558" s="122">
        <f t="shared" si="206"/>
        <v>0.06</v>
      </c>
      <c r="R558" s="122">
        <f t="shared" si="207"/>
        <v>0.05</v>
      </c>
      <c r="S558" s="122">
        <f t="shared" si="208"/>
        <v>0.02</v>
      </c>
      <c r="T558" s="23" t="str">
        <f t="shared" si="213"/>
        <v>雷</v>
      </c>
      <c r="U558" s="24">
        <f t="shared" si="204"/>
        <v>12</v>
      </c>
      <c r="V558" s="24">
        <f t="shared" si="217"/>
        <v>12</v>
      </c>
      <c r="W558" s="24">
        <f t="shared" si="217"/>
        <v>12</v>
      </c>
      <c r="X558" s="24">
        <f t="shared" si="217"/>
        <v>8</v>
      </c>
      <c r="Y558" s="24">
        <f t="shared" si="217"/>
        <v>10</v>
      </c>
      <c r="Z558" s="24">
        <f t="shared" si="217"/>
        <v>13</v>
      </c>
      <c r="AA558" s="24">
        <f t="shared" si="217"/>
        <v>15</v>
      </c>
      <c r="AB558" s="123">
        <f t="shared" si="209"/>
        <v>0.18133333333333332</v>
      </c>
      <c r="AC558" s="22">
        <f t="shared" si="210"/>
        <v>354.31133333333332</v>
      </c>
    </row>
    <row r="559" spans="2:29" x14ac:dyDescent="0.15">
      <c r="B559" s="24">
        <v>557</v>
      </c>
      <c r="C559" s="24" t="str">
        <f t="shared" si="205"/>
        <v>武器557</v>
      </c>
      <c r="D559" s="24" t="str">
        <f t="shared" si="216"/>
        <v>a</v>
      </c>
      <c r="E559" s="99" t="s">
        <v>123</v>
      </c>
      <c r="F559" s="100" t="s">
        <v>16</v>
      </c>
      <c r="G559" s="23" t="s">
        <v>41</v>
      </c>
      <c r="H559" s="24">
        <f t="shared" si="212"/>
        <v>5</v>
      </c>
      <c r="I559" s="24">
        <f t="shared" si="196"/>
        <v>89</v>
      </c>
      <c r="J559" s="24">
        <f t="shared" si="197"/>
        <v>39</v>
      </c>
      <c r="K559" s="24">
        <f t="shared" si="198"/>
        <v>35</v>
      </c>
      <c r="L559" s="24">
        <f t="shared" si="199"/>
        <v>23</v>
      </c>
      <c r="M559" s="24">
        <f t="shared" si="200"/>
        <v>26</v>
      </c>
      <c r="N559" s="24">
        <f t="shared" si="201"/>
        <v>86</v>
      </c>
      <c r="O559" s="24">
        <f t="shared" si="202"/>
        <v>25</v>
      </c>
      <c r="P559" s="24">
        <f t="shared" si="203"/>
        <v>14</v>
      </c>
      <c r="Q559" s="122">
        <f t="shared" si="206"/>
        <v>7.0000000000000007E-2</v>
      </c>
      <c r="R559" s="122">
        <f t="shared" si="207"/>
        <v>6.25E-2</v>
      </c>
      <c r="S559" s="122">
        <f t="shared" si="208"/>
        <v>2.3333333333333334E-2</v>
      </c>
      <c r="T559" s="23" t="str">
        <f t="shared" si="213"/>
        <v>雷</v>
      </c>
      <c r="U559" s="24">
        <f t="shared" si="204"/>
        <v>14</v>
      </c>
      <c r="V559" s="24">
        <f t="shared" si="217"/>
        <v>14</v>
      </c>
      <c r="W559" s="24">
        <f t="shared" si="217"/>
        <v>14</v>
      </c>
      <c r="X559" s="24">
        <f t="shared" si="217"/>
        <v>10</v>
      </c>
      <c r="Y559" s="24">
        <f t="shared" si="217"/>
        <v>12</v>
      </c>
      <c r="Z559" s="24">
        <f t="shared" si="217"/>
        <v>17</v>
      </c>
      <c r="AA559" s="24">
        <f t="shared" si="217"/>
        <v>19</v>
      </c>
      <c r="AB559" s="123">
        <f t="shared" si="209"/>
        <v>0.22466666666666665</v>
      </c>
      <c r="AC559" s="22">
        <f t="shared" si="210"/>
        <v>437.38049999999998</v>
      </c>
    </row>
    <row r="560" spans="2:29" x14ac:dyDescent="0.15">
      <c r="B560" s="24">
        <v>558</v>
      </c>
      <c r="C560" s="24" t="str">
        <f t="shared" si="205"/>
        <v>武器558</v>
      </c>
      <c r="D560" s="24" t="str">
        <f t="shared" si="216"/>
        <v>a</v>
      </c>
      <c r="E560" s="99" t="s">
        <v>123</v>
      </c>
      <c r="F560" s="100" t="s">
        <v>16</v>
      </c>
      <c r="G560" s="23" t="s">
        <v>41</v>
      </c>
      <c r="H560" s="24">
        <f t="shared" si="212"/>
        <v>6</v>
      </c>
      <c r="I560" s="24">
        <f t="shared" si="196"/>
        <v>107</v>
      </c>
      <c r="J560" s="24">
        <f t="shared" si="197"/>
        <v>47</v>
      </c>
      <c r="K560" s="24">
        <f t="shared" si="198"/>
        <v>41</v>
      </c>
      <c r="L560" s="24">
        <f t="shared" si="199"/>
        <v>28</v>
      </c>
      <c r="M560" s="24">
        <f t="shared" si="200"/>
        <v>31</v>
      </c>
      <c r="N560" s="24">
        <f t="shared" si="201"/>
        <v>104</v>
      </c>
      <c r="O560" s="24">
        <f t="shared" si="202"/>
        <v>30</v>
      </c>
      <c r="P560" s="24">
        <f t="shared" si="203"/>
        <v>17</v>
      </c>
      <c r="Q560" s="122">
        <f t="shared" si="206"/>
        <v>8.5000000000000006E-2</v>
      </c>
      <c r="R560" s="122">
        <f t="shared" si="207"/>
        <v>7.4999999999999997E-2</v>
      </c>
      <c r="S560" s="122">
        <f t="shared" si="208"/>
        <v>2.8333333333333335E-2</v>
      </c>
      <c r="T560" s="23" t="str">
        <f t="shared" si="213"/>
        <v>雷</v>
      </c>
      <c r="U560" s="24">
        <f t="shared" si="204"/>
        <v>17</v>
      </c>
      <c r="V560" s="24">
        <f t="shared" si="217"/>
        <v>17</v>
      </c>
      <c r="W560" s="24">
        <f t="shared" si="217"/>
        <v>17</v>
      </c>
      <c r="X560" s="24">
        <f t="shared" si="217"/>
        <v>12</v>
      </c>
      <c r="Y560" s="24">
        <f t="shared" si="217"/>
        <v>15</v>
      </c>
      <c r="Z560" s="24">
        <f t="shared" si="217"/>
        <v>20</v>
      </c>
      <c r="AA560" s="24">
        <f t="shared" si="217"/>
        <v>22</v>
      </c>
      <c r="AB560" s="123">
        <f t="shared" si="209"/>
        <v>0.27</v>
      </c>
      <c r="AC560" s="22">
        <f t="shared" si="210"/>
        <v>525.45833333333326</v>
      </c>
    </row>
    <row r="561" spans="2:29" x14ac:dyDescent="0.15">
      <c r="B561" s="24">
        <v>559</v>
      </c>
      <c r="C561" s="24" t="str">
        <f t="shared" si="205"/>
        <v>武器559</v>
      </c>
      <c r="D561" s="24" t="str">
        <f t="shared" si="216"/>
        <v>a</v>
      </c>
      <c r="E561" s="99" t="s">
        <v>123</v>
      </c>
      <c r="F561" s="100" t="s">
        <v>16</v>
      </c>
      <c r="G561" s="23" t="s">
        <v>41</v>
      </c>
      <c r="H561" s="24">
        <f t="shared" si="212"/>
        <v>7</v>
      </c>
      <c r="I561" s="24">
        <f t="shared" si="196"/>
        <v>125</v>
      </c>
      <c r="J561" s="24">
        <f t="shared" si="197"/>
        <v>54</v>
      </c>
      <c r="K561" s="24">
        <f t="shared" si="198"/>
        <v>48</v>
      </c>
      <c r="L561" s="24">
        <f t="shared" si="199"/>
        <v>33</v>
      </c>
      <c r="M561" s="24">
        <f t="shared" si="200"/>
        <v>36</v>
      </c>
      <c r="N561" s="24">
        <f t="shared" si="201"/>
        <v>121</v>
      </c>
      <c r="O561" s="24">
        <f t="shared" si="202"/>
        <v>35</v>
      </c>
      <c r="P561" s="24">
        <f t="shared" si="203"/>
        <v>20</v>
      </c>
      <c r="Q561" s="122">
        <f t="shared" si="206"/>
        <v>0.1</v>
      </c>
      <c r="R561" s="122">
        <f t="shared" si="207"/>
        <v>8.7499999999999994E-2</v>
      </c>
      <c r="S561" s="122">
        <f t="shared" si="208"/>
        <v>3.3333333333333333E-2</v>
      </c>
      <c r="T561" s="23" t="str">
        <f t="shared" si="213"/>
        <v>雷</v>
      </c>
      <c r="U561" s="24">
        <f t="shared" si="204"/>
        <v>20</v>
      </c>
      <c r="V561" s="24">
        <f t="shared" si="217"/>
        <v>20</v>
      </c>
      <c r="W561" s="24">
        <f t="shared" si="217"/>
        <v>20</v>
      </c>
      <c r="X561" s="24">
        <f t="shared" si="217"/>
        <v>14</v>
      </c>
      <c r="Y561" s="24">
        <f t="shared" si="217"/>
        <v>17</v>
      </c>
      <c r="Z561" s="24">
        <f t="shared" si="217"/>
        <v>23</v>
      </c>
      <c r="AA561" s="24">
        <f t="shared" si="217"/>
        <v>26</v>
      </c>
      <c r="AB561" s="123">
        <f t="shared" si="209"/>
        <v>0.31466666666666665</v>
      </c>
      <c r="AC561" s="22">
        <f t="shared" si="210"/>
        <v>612.53549999999996</v>
      </c>
    </row>
    <row r="562" spans="2:29" x14ac:dyDescent="0.15">
      <c r="B562" s="24">
        <v>560</v>
      </c>
      <c r="C562" s="24" t="str">
        <f t="shared" si="205"/>
        <v>武器560</v>
      </c>
      <c r="D562" s="24" t="str">
        <f t="shared" si="216"/>
        <v>a</v>
      </c>
      <c r="E562" s="99" t="s">
        <v>123</v>
      </c>
      <c r="F562" s="100" t="s">
        <v>16</v>
      </c>
      <c r="G562" s="23" t="s">
        <v>41</v>
      </c>
      <c r="H562" s="24">
        <f t="shared" si="212"/>
        <v>8</v>
      </c>
      <c r="I562" s="24">
        <f t="shared" si="196"/>
        <v>143</v>
      </c>
      <c r="J562" s="24">
        <f t="shared" si="197"/>
        <v>62</v>
      </c>
      <c r="K562" s="24">
        <f t="shared" si="198"/>
        <v>55</v>
      </c>
      <c r="L562" s="24">
        <f t="shared" si="199"/>
        <v>37</v>
      </c>
      <c r="M562" s="24">
        <f t="shared" si="200"/>
        <v>41</v>
      </c>
      <c r="N562" s="24">
        <f t="shared" si="201"/>
        <v>138</v>
      </c>
      <c r="O562" s="24">
        <f t="shared" si="202"/>
        <v>40</v>
      </c>
      <c r="P562" s="24">
        <f t="shared" si="203"/>
        <v>23</v>
      </c>
      <c r="Q562" s="122">
        <f t="shared" si="206"/>
        <v>0.115</v>
      </c>
      <c r="R562" s="122">
        <f t="shared" si="207"/>
        <v>0.1</v>
      </c>
      <c r="S562" s="122">
        <f t="shared" si="208"/>
        <v>3.8333333333333337E-2</v>
      </c>
      <c r="T562" s="23" t="str">
        <f t="shared" si="213"/>
        <v>雷</v>
      </c>
      <c r="U562" s="24">
        <f t="shared" si="204"/>
        <v>23</v>
      </c>
      <c r="V562" s="24">
        <f t="shared" si="217"/>
        <v>23</v>
      </c>
      <c r="W562" s="24">
        <f t="shared" si="217"/>
        <v>23</v>
      </c>
      <c r="X562" s="24">
        <f t="shared" si="217"/>
        <v>16</v>
      </c>
      <c r="Y562" s="24">
        <f t="shared" si="217"/>
        <v>20</v>
      </c>
      <c r="Z562" s="24">
        <f t="shared" si="217"/>
        <v>26</v>
      </c>
      <c r="AA562" s="24">
        <f t="shared" si="217"/>
        <v>30</v>
      </c>
      <c r="AB562" s="123">
        <f t="shared" si="209"/>
        <v>0.35933333333333328</v>
      </c>
      <c r="AC562" s="22">
        <f t="shared" si="210"/>
        <v>700.61266666666666</v>
      </c>
    </row>
    <row r="563" spans="2:29" x14ac:dyDescent="0.15">
      <c r="B563" s="24">
        <v>561</v>
      </c>
      <c r="C563" s="24" t="str">
        <f t="shared" si="205"/>
        <v>武器561</v>
      </c>
      <c r="D563" s="24" t="str">
        <f t="shared" si="216"/>
        <v>b</v>
      </c>
      <c r="E563" s="99" t="s">
        <v>123</v>
      </c>
      <c r="F563" s="100" t="s">
        <v>16</v>
      </c>
      <c r="G563" s="23" t="s">
        <v>41</v>
      </c>
      <c r="H563" s="24">
        <f t="shared" si="212"/>
        <v>1</v>
      </c>
      <c r="I563" s="24">
        <f t="shared" si="196"/>
        <v>19</v>
      </c>
      <c r="J563" s="24">
        <f t="shared" si="197"/>
        <v>3</v>
      </c>
      <c r="K563" s="24">
        <f t="shared" si="198"/>
        <v>3</v>
      </c>
      <c r="L563" s="24">
        <f t="shared" si="199"/>
        <v>2</v>
      </c>
      <c r="M563" s="24">
        <f t="shared" si="200"/>
        <v>2</v>
      </c>
      <c r="N563" s="24">
        <f t="shared" si="201"/>
        <v>7</v>
      </c>
      <c r="O563" s="24">
        <f t="shared" si="202"/>
        <v>2</v>
      </c>
      <c r="P563" s="24">
        <f t="shared" si="203"/>
        <v>1</v>
      </c>
      <c r="Q563" s="122">
        <f t="shared" si="206"/>
        <v>5.0000000000000001E-3</v>
      </c>
      <c r="R563" s="122">
        <f t="shared" si="207"/>
        <v>5.0000000000000001E-3</v>
      </c>
      <c r="S563" s="122">
        <f t="shared" si="208"/>
        <v>1.6666666666666666E-3</v>
      </c>
      <c r="T563" s="23" t="str">
        <f t="shared" si="213"/>
        <v>雷</v>
      </c>
      <c r="U563" s="24">
        <f t="shared" si="204"/>
        <v>1</v>
      </c>
      <c r="V563" s="24">
        <f t="shared" ref="V563:AA572" si="218">ROUND(VLOOKUP($F563,professionGrow,MATCH(V$2,professionGrowPName,0),FALSE)*(1+VLOOKUP($G563,professionGrowP,MATCH(V$2,professionGrowPName,0),FALSE))*$H563*10*VLOOKUP($D563,eq_qulity,5,FALSE),0)</f>
        <v>1</v>
      </c>
      <c r="W563" s="24">
        <f t="shared" si="218"/>
        <v>1</v>
      </c>
      <c r="X563" s="24">
        <f t="shared" si="218"/>
        <v>1</v>
      </c>
      <c r="Y563" s="24">
        <f t="shared" si="218"/>
        <v>1</v>
      </c>
      <c r="Z563" s="24">
        <f t="shared" si="218"/>
        <v>1</v>
      </c>
      <c r="AA563" s="24">
        <f t="shared" si="218"/>
        <v>2</v>
      </c>
      <c r="AB563" s="123">
        <f t="shared" si="209"/>
        <v>0.08</v>
      </c>
      <c r="AC563" s="22">
        <f t="shared" si="210"/>
        <v>47.091666666666669</v>
      </c>
    </row>
    <row r="564" spans="2:29" x14ac:dyDescent="0.15">
      <c r="B564" s="24">
        <v>562</v>
      </c>
      <c r="C564" s="24" t="str">
        <f t="shared" si="205"/>
        <v>武器562</v>
      </c>
      <c r="D564" s="24" t="str">
        <f t="shared" si="216"/>
        <v>b</v>
      </c>
      <c r="E564" s="99" t="s">
        <v>123</v>
      </c>
      <c r="F564" s="100" t="s">
        <v>16</v>
      </c>
      <c r="G564" s="23" t="s">
        <v>41</v>
      </c>
      <c r="H564" s="24">
        <f t="shared" si="212"/>
        <v>2</v>
      </c>
      <c r="I564" s="24">
        <f t="shared" si="196"/>
        <v>39</v>
      </c>
      <c r="J564" s="24">
        <f t="shared" si="197"/>
        <v>6</v>
      </c>
      <c r="K564" s="24">
        <f t="shared" si="198"/>
        <v>6</v>
      </c>
      <c r="L564" s="24">
        <f t="shared" si="199"/>
        <v>4</v>
      </c>
      <c r="M564" s="24">
        <f t="shared" si="200"/>
        <v>4</v>
      </c>
      <c r="N564" s="24">
        <f t="shared" si="201"/>
        <v>14</v>
      </c>
      <c r="O564" s="24">
        <f t="shared" si="202"/>
        <v>4</v>
      </c>
      <c r="P564" s="24">
        <f t="shared" si="203"/>
        <v>2</v>
      </c>
      <c r="Q564" s="122">
        <f t="shared" si="206"/>
        <v>0.01</v>
      </c>
      <c r="R564" s="122">
        <f t="shared" si="207"/>
        <v>0.01</v>
      </c>
      <c r="S564" s="122">
        <f t="shared" si="208"/>
        <v>3.3333333333333331E-3</v>
      </c>
      <c r="T564" s="23" t="str">
        <f t="shared" si="213"/>
        <v>雷</v>
      </c>
      <c r="U564" s="24">
        <f t="shared" si="204"/>
        <v>2</v>
      </c>
      <c r="V564" s="24">
        <f t="shared" si="218"/>
        <v>2</v>
      </c>
      <c r="W564" s="24">
        <f t="shared" si="218"/>
        <v>2</v>
      </c>
      <c r="X564" s="24">
        <f t="shared" si="218"/>
        <v>2</v>
      </c>
      <c r="Y564" s="24">
        <f t="shared" si="218"/>
        <v>2</v>
      </c>
      <c r="Z564" s="24">
        <f t="shared" si="218"/>
        <v>3</v>
      </c>
      <c r="AA564" s="24">
        <f t="shared" si="218"/>
        <v>3</v>
      </c>
      <c r="AB564" s="123">
        <f t="shared" si="209"/>
        <v>0.08</v>
      </c>
      <c r="AC564" s="22">
        <f t="shared" si="210"/>
        <v>95.103333333333339</v>
      </c>
    </row>
    <row r="565" spans="2:29" x14ac:dyDescent="0.15">
      <c r="B565" s="24">
        <v>563</v>
      </c>
      <c r="C565" s="24" t="str">
        <f t="shared" si="205"/>
        <v>武器563</v>
      </c>
      <c r="D565" s="24" t="str">
        <f t="shared" si="216"/>
        <v>b</v>
      </c>
      <c r="E565" s="99" t="s">
        <v>123</v>
      </c>
      <c r="F565" s="100" t="s">
        <v>16</v>
      </c>
      <c r="G565" s="23" t="s">
        <v>41</v>
      </c>
      <c r="H565" s="24">
        <f t="shared" si="212"/>
        <v>3</v>
      </c>
      <c r="I565" s="24">
        <f t="shared" si="196"/>
        <v>58</v>
      </c>
      <c r="J565" s="24">
        <f t="shared" si="197"/>
        <v>10</v>
      </c>
      <c r="K565" s="24">
        <f t="shared" si="198"/>
        <v>9</v>
      </c>
      <c r="L565" s="24">
        <f t="shared" si="199"/>
        <v>6</v>
      </c>
      <c r="M565" s="24">
        <f t="shared" si="200"/>
        <v>6</v>
      </c>
      <c r="N565" s="24">
        <f t="shared" si="201"/>
        <v>22</v>
      </c>
      <c r="O565" s="24">
        <f t="shared" si="202"/>
        <v>6</v>
      </c>
      <c r="P565" s="24">
        <f t="shared" si="203"/>
        <v>4</v>
      </c>
      <c r="Q565" s="122">
        <f t="shared" si="206"/>
        <v>0.02</v>
      </c>
      <c r="R565" s="122">
        <f t="shared" si="207"/>
        <v>1.4999999999999999E-2</v>
      </c>
      <c r="S565" s="122">
        <f t="shared" si="208"/>
        <v>6.6666666666666662E-3</v>
      </c>
      <c r="T565" s="23" t="str">
        <f t="shared" si="213"/>
        <v>雷</v>
      </c>
      <c r="U565" s="24">
        <f t="shared" si="204"/>
        <v>4</v>
      </c>
      <c r="V565" s="24">
        <f t="shared" si="218"/>
        <v>4</v>
      </c>
      <c r="W565" s="24">
        <f t="shared" si="218"/>
        <v>4</v>
      </c>
      <c r="X565" s="24">
        <f t="shared" si="218"/>
        <v>3</v>
      </c>
      <c r="Y565" s="24">
        <f t="shared" si="218"/>
        <v>3</v>
      </c>
      <c r="Z565" s="24">
        <f t="shared" si="218"/>
        <v>4</v>
      </c>
      <c r="AA565" s="24">
        <f t="shared" si="218"/>
        <v>5</v>
      </c>
      <c r="AB565" s="123">
        <f t="shared" si="209"/>
        <v>8.0666666666666664E-2</v>
      </c>
      <c r="AC565" s="22">
        <f t="shared" si="210"/>
        <v>148.12233333333333</v>
      </c>
    </row>
    <row r="566" spans="2:29" x14ac:dyDescent="0.15">
      <c r="B566" s="24">
        <v>564</v>
      </c>
      <c r="C566" s="24" t="str">
        <f t="shared" si="205"/>
        <v>武器564</v>
      </c>
      <c r="D566" s="24" t="str">
        <f t="shared" si="216"/>
        <v>b</v>
      </c>
      <c r="E566" s="99" t="s">
        <v>123</v>
      </c>
      <c r="F566" s="100" t="s">
        <v>16</v>
      </c>
      <c r="G566" s="23" t="s">
        <v>41</v>
      </c>
      <c r="H566" s="24">
        <f t="shared" si="212"/>
        <v>4</v>
      </c>
      <c r="I566" s="24">
        <f t="shared" si="196"/>
        <v>78</v>
      </c>
      <c r="J566" s="24">
        <f t="shared" si="197"/>
        <v>13</v>
      </c>
      <c r="K566" s="24">
        <f t="shared" si="198"/>
        <v>12</v>
      </c>
      <c r="L566" s="24">
        <f t="shared" si="199"/>
        <v>8</v>
      </c>
      <c r="M566" s="24">
        <f t="shared" si="200"/>
        <v>9</v>
      </c>
      <c r="N566" s="24">
        <f t="shared" si="201"/>
        <v>29</v>
      </c>
      <c r="O566" s="24">
        <f t="shared" si="202"/>
        <v>8</v>
      </c>
      <c r="P566" s="24">
        <f t="shared" si="203"/>
        <v>5</v>
      </c>
      <c r="Q566" s="122">
        <f t="shared" si="206"/>
        <v>2.5000000000000001E-2</v>
      </c>
      <c r="R566" s="122">
        <f t="shared" si="207"/>
        <v>0.02</v>
      </c>
      <c r="S566" s="122">
        <f t="shared" si="208"/>
        <v>8.3333333333333332E-3</v>
      </c>
      <c r="T566" s="23" t="str">
        <f t="shared" si="213"/>
        <v>雷</v>
      </c>
      <c r="U566" s="24">
        <f t="shared" si="204"/>
        <v>5</v>
      </c>
      <c r="V566" s="24">
        <f t="shared" si="218"/>
        <v>5</v>
      </c>
      <c r="W566" s="24">
        <f t="shared" si="218"/>
        <v>5</v>
      </c>
      <c r="X566" s="24">
        <f t="shared" si="218"/>
        <v>3</v>
      </c>
      <c r="Y566" s="24">
        <f t="shared" si="218"/>
        <v>4</v>
      </c>
      <c r="Z566" s="24">
        <f t="shared" si="218"/>
        <v>6</v>
      </c>
      <c r="AA566" s="24">
        <f t="shared" si="218"/>
        <v>6</v>
      </c>
      <c r="AB566" s="123">
        <f t="shared" si="209"/>
        <v>0.10800000000000001</v>
      </c>
      <c r="AC566" s="22">
        <f t="shared" si="210"/>
        <v>196.16133333333335</v>
      </c>
    </row>
    <row r="567" spans="2:29" x14ac:dyDescent="0.15">
      <c r="B567" s="24">
        <v>565</v>
      </c>
      <c r="C567" s="24" t="str">
        <f t="shared" si="205"/>
        <v>武器565</v>
      </c>
      <c r="D567" s="24" t="str">
        <f t="shared" si="216"/>
        <v>b</v>
      </c>
      <c r="E567" s="99" t="s">
        <v>123</v>
      </c>
      <c r="F567" s="100" t="s">
        <v>16</v>
      </c>
      <c r="G567" s="23" t="s">
        <v>41</v>
      </c>
      <c r="H567" s="24">
        <f t="shared" si="212"/>
        <v>5</v>
      </c>
      <c r="I567" s="24">
        <f t="shared" si="196"/>
        <v>97</v>
      </c>
      <c r="J567" s="24">
        <f t="shared" si="197"/>
        <v>16</v>
      </c>
      <c r="K567" s="24">
        <f t="shared" si="198"/>
        <v>14</v>
      </c>
      <c r="L567" s="24">
        <f t="shared" si="199"/>
        <v>10</v>
      </c>
      <c r="M567" s="24">
        <f t="shared" si="200"/>
        <v>11</v>
      </c>
      <c r="N567" s="24">
        <f t="shared" si="201"/>
        <v>36</v>
      </c>
      <c r="O567" s="24">
        <f t="shared" si="202"/>
        <v>10</v>
      </c>
      <c r="P567" s="24">
        <f t="shared" si="203"/>
        <v>6</v>
      </c>
      <c r="Q567" s="122">
        <f t="shared" si="206"/>
        <v>0.03</v>
      </c>
      <c r="R567" s="122">
        <f t="shared" si="207"/>
        <v>2.5000000000000001E-2</v>
      </c>
      <c r="S567" s="122">
        <f t="shared" si="208"/>
        <v>0.01</v>
      </c>
      <c r="T567" s="23" t="str">
        <f t="shared" si="213"/>
        <v>雷</v>
      </c>
      <c r="U567" s="24">
        <f t="shared" si="204"/>
        <v>6</v>
      </c>
      <c r="V567" s="24">
        <f t="shared" si="218"/>
        <v>6</v>
      </c>
      <c r="W567" s="24">
        <f t="shared" si="218"/>
        <v>6</v>
      </c>
      <c r="X567" s="24">
        <f t="shared" si="218"/>
        <v>4</v>
      </c>
      <c r="Y567" s="24">
        <f t="shared" si="218"/>
        <v>5</v>
      </c>
      <c r="Z567" s="24">
        <f t="shared" si="218"/>
        <v>7</v>
      </c>
      <c r="AA567" s="24">
        <f t="shared" si="218"/>
        <v>8</v>
      </c>
      <c r="AB567" s="123">
        <f t="shared" si="209"/>
        <v>0.13333333333333333</v>
      </c>
      <c r="AC567" s="22">
        <f t="shared" si="210"/>
        <v>242.19833333333332</v>
      </c>
    </row>
    <row r="568" spans="2:29" x14ac:dyDescent="0.15">
      <c r="B568" s="24">
        <v>566</v>
      </c>
      <c r="C568" s="24" t="str">
        <f t="shared" si="205"/>
        <v>武器566</v>
      </c>
      <c r="D568" s="24" t="str">
        <f t="shared" si="216"/>
        <v>b</v>
      </c>
      <c r="E568" s="99" t="s">
        <v>123</v>
      </c>
      <c r="F568" s="100" t="s">
        <v>16</v>
      </c>
      <c r="G568" s="23" t="s">
        <v>41</v>
      </c>
      <c r="H568" s="24">
        <f t="shared" si="212"/>
        <v>6</v>
      </c>
      <c r="I568" s="24">
        <f t="shared" si="196"/>
        <v>117</v>
      </c>
      <c r="J568" s="24">
        <f t="shared" si="197"/>
        <v>19</v>
      </c>
      <c r="K568" s="24">
        <f t="shared" si="198"/>
        <v>17</v>
      </c>
      <c r="L568" s="24">
        <f t="shared" si="199"/>
        <v>12</v>
      </c>
      <c r="M568" s="24">
        <f t="shared" si="200"/>
        <v>13</v>
      </c>
      <c r="N568" s="24">
        <f t="shared" si="201"/>
        <v>43</v>
      </c>
      <c r="O568" s="24">
        <f t="shared" si="202"/>
        <v>12</v>
      </c>
      <c r="P568" s="24">
        <f t="shared" si="203"/>
        <v>7</v>
      </c>
      <c r="Q568" s="122">
        <f t="shared" si="206"/>
        <v>3.5000000000000003E-2</v>
      </c>
      <c r="R568" s="122">
        <f t="shared" si="207"/>
        <v>0.03</v>
      </c>
      <c r="S568" s="122">
        <f t="shared" si="208"/>
        <v>1.1666666666666667E-2</v>
      </c>
      <c r="T568" s="23" t="str">
        <f t="shared" si="213"/>
        <v>雷</v>
      </c>
      <c r="U568" s="24">
        <f t="shared" si="204"/>
        <v>7</v>
      </c>
      <c r="V568" s="24">
        <f t="shared" si="218"/>
        <v>7</v>
      </c>
      <c r="W568" s="24">
        <f t="shared" si="218"/>
        <v>7</v>
      </c>
      <c r="X568" s="24">
        <f t="shared" si="218"/>
        <v>5</v>
      </c>
      <c r="Y568" s="24">
        <f t="shared" si="218"/>
        <v>6</v>
      </c>
      <c r="Z568" s="24">
        <f t="shared" si="218"/>
        <v>8</v>
      </c>
      <c r="AA568" s="24">
        <f t="shared" si="218"/>
        <v>9</v>
      </c>
      <c r="AB568" s="123">
        <f t="shared" si="209"/>
        <v>0.16</v>
      </c>
      <c r="AC568" s="22">
        <f t="shared" si="210"/>
        <v>289.23666666666668</v>
      </c>
    </row>
    <row r="569" spans="2:29" x14ac:dyDescent="0.15">
      <c r="B569" s="24">
        <v>567</v>
      </c>
      <c r="C569" s="24" t="str">
        <f t="shared" si="205"/>
        <v>武器567</v>
      </c>
      <c r="D569" s="24" t="str">
        <f t="shared" si="216"/>
        <v>b</v>
      </c>
      <c r="E569" s="99" t="s">
        <v>123</v>
      </c>
      <c r="F569" s="100" t="s">
        <v>16</v>
      </c>
      <c r="G569" s="23" t="s">
        <v>41</v>
      </c>
      <c r="H569" s="24">
        <f t="shared" si="212"/>
        <v>7</v>
      </c>
      <c r="I569" s="24">
        <f t="shared" si="196"/>
        <v>136</v>
      </c>
      <c r="J569" s="24">
        <f t="shared" si="197"/>
        <v>23</v>
      </c>
      <c r="K569" s="24">
        <f t="shared" si="198"/>
        <v>20</v>
      </c>
      <c r="L569" s="24">
        <f t="shared" si="199"/>
        <v>14</v>
      </c>
      <c r="M569" s="24">
        <f t="shared" si="200"/>
        <v>15</v>
      </c>
      <c r="N569" s="24">
        <f t="shared" si="201"/>
        <v>50</v>
      </c>
      <c r="O569" s="24">
        <f t="shared" si="202"/>
        <v>14</v>
      </c>
      <c r="P569" s="24">
        <f t="shared" si="203"/>
        <v>8</v>
      </c>
      <c r="Q569" s="122">
        <f t="shared" si="206"/>
        <v>0.04</v>
      </c>
      <c r="R569" s="122">
        <f t="shared" si="207"/>
        <v>3.5000000000000003E-2</v>
      </c>
      <c r="S569" s="122">
        <f t="shared" si="208"/>
        <v>1.3333333333333332E-2</v>
      </c>
      <c r="T569" s="23" t="str">
        <f t="shared" si="213"/>
        <v>雷</v>
      </c>
      <c r="U569" s="24">
        <f t="shared" si="204"/>
        <v>8</v>
      </c>
      <c r="V569" s="24">
        <f t="shared" si="218"/>
        <v>8</v>
      </c>
      <c r="W569" s="24">
        <f t="shared" si="218"/>
        <v>8</v>
      </c>
      <c r="X569" s="24">
        <f t="shared" si="218"/>
        <v>6</v>
      </c>
      <c r="Y569" s="24">
        <f t="shared" si="218"/>
        <v>7</v>
      </c>
      <c r="Z569" s="24">
        <f t="shared" si="218"/>
        <v>10</v>
      </c>
      <c r="AA569" s="24">
        <f t="shared" si="218"/>
        <v>11</v>
      </c>
      <c r="AB569" s="123">
        <f t="shared" si="209"/>
        <v>0.18666666666666668</v>
      </c>
      <c r="AC569" s="22">
        <f t="shared" si="210"/>
        <v>338.27500000000003</v>
      </c>
    </row>
    <row r="570" spans="2:29" x14ac:dyDescent="0.15">
      <c r="B570" s="24">
        <v>568</v>
      </c>
      <c r="C570" s="24" t="str">
        <f t="shared" si="205"/>
        <v>武器568</v>
      </c>
      <c r="D570" s="24" t="str">
        <f t="shared" si="216"/>
        <v>b</v>
      </c>
      <c r="E570" s="99" t="s">
        <v>123</v>
      </c>
      <c r="F570" s="100" t="s">
        <v>16</v>
      </c>
      <c r="G570" s="23" t="s">
        <v>41</v>
      </c>
      <c r="H570" s="24">
        <f t="shared" si="212"/>
        <v>8</v>
      </c>
      <c r="I570" s="24">
        <f t="shared" si="196"/>
        <v>156</v>
      </c>
      <c r="J570" s="24">
        <f t="shared" si="197"/>
        <v>26</v>
      </c>
      <c r="K570" s="24">
        <f t="shared" si="198"/>
        <v>23</v>
      </c>
      <c r="L570" s="24">
        <f t="shared" si="199"/>
        <v>16</v>
      </c>
      <c r="M570" s="24">
        <f t="shared" si="200"/>
        <v>17</v>
      </c>
      <c r="N570" s="24">
        <f t="shared" si="201"/>
        <v>58</v>
      </c>
      <c r="O570" s="24">
        <f t="shared" si="202"/>
        <v>17</v>
      </c>
      <c r="P570" s="24">
        <f t="shared" si="203"/>
        <v>10</v>
      </c>
      <c r="Q570" s="122">
        <f t="shared" si="206"/>
        <v>0.05</v>
      </c>
      <c r="R570" s="122">
        <f t="shared" si="207"/>
        <v>4.2500000000000003E-2</v>
      </c>
      <c r="S570" s="122">
        <f t="shared" si="208"/>
        <v>1.6666666666666666E-2</v>
      </c>
      <c r="T570" s="23" t="str">
        <f t="shared" si="213"/>
        <v>雷</v>
      </c>
      <c r="U570" s="24">
        <f t="shared" si="204"/>
        <v>10</v>
      </c>
      <c r="V570" s="24">
        <f t="shared" si="218"/>
        <v>10</v>
      </c>
      <c r="W570" s="24">
        <f t="shared" si="218"/>
        <v>10</v>
      </c>
      <c r="X570" s="24">
        <f t="shared" si="218"/>
        <v>7</v>
      </c>
      <c r="Y570" s="24">
        <f t="shared" si="218"/>
        <v>8</v>
      </c>
      <c r="Z570" s="24">
        <f t="shared" si="218"/>
        <v>11</v>
      </c>
      <c r="AA570" s="24">
        <f t="shared" si="218"/>
        <v>12</v>
      </c>
      <c r="AB570" s="123">
        <f t="shared" si="209"/>
        <v>0.21533333333333335</v>
      </c>
      <c r="AC570" s="22">
        <f t="shared" si="210"/>
        <v>391.3245</v>
      </c>
    </row>
    <row r="571" spans="2:29" x14ac:dyDescent="0.15">
      <c r="B571" s="24">
        <v>569</v>
      </c>
      <c r="C571" s="24" t="str">
        <f t="shared" si="205"/>
        <v>武器569</v>
      </c>
      <c r="D571" s="24" t="str">
        <f t="shared" si="216"/>
        <v>c</v>
      </c>
      <c r="E571" s="99" t="s">
        <v>123</v>
      </c>
      <c r="F571" s="100" t="s">
        <v>16</v>
      </c>
      <c r="G571" s="23" t="s">
        <v>41</v>
      </c>
      <c r="H571" s="24">
        <f t="shared" si="212"/>
        <v>1</v>
      </c>
      <c r="I571" s="24">
        <f t="shared" si="196"/>
        <v>22</v>
      </c>
      <c r="J571" s="24">
        <f t="shared" si="197"/>
        <v>0</v>
      </c>
      <c r="K571" s="24">
        <f t="shared" si="198"/>
        <v>0</v>
      </c>
      <c r="L571" s="24">
        <f t="shared" si="199"/>
        <v>0</v>
      </c>
      <c r="M571" s="24">
        <f t="shared" si="200"/>
        <v>0</v>
      </c>
      <c r="N571" s="24">
        <f t="shared" si="201"/>
        <v>0</v>
      </c>
      <c r="O571" s="24">
        <f t="shared" si="202"/>
        <v>0</v>
      </c>
      <c r="P571" s="24">
        <f t="shared" si="203"/>
        <v>0</v>
      </c>
      <c r="Q571" s="122">
        <f t="shared" si="206"/>
        <v>0</v>
      </c>
      <c r="R571" s="122">
        <f t="shared" si="207"/>
        <v>0</v>
      </c>
      <c r="S571" s="122">
        <f t="shared" si="208"/>
        <v>0</v>
      </c>
      <c r="T571" s="23" t="str">
        <f t="shared" si="213"/>
        <v>雷</v>
      </c>
      <c r="U571" s="24">
        <f t="shared" si="204"/>
        <v>0</v>
      </c>
      <c r="V571" s="24">
        <f t="shared" si="218"/>
        <v>0</v>
      </c>
      <c r="W571" s="24">
        <f t="shared" si="218"/>
        <v>0</v>
      </c>
      <c r="X571" s="24">
        <f t="shared" si="218"/>
        <v>0</v>
      </c>
      <c r="Y571" s="24">
        <f t="shared" si="218"/>
        <v>0</v>
      </c>
      <c r="Z571" s="24">
        <f t="shared" si="218"/>
        <v>0</v>
      </c>
      <c r="AA571" s="24">
        <f t="shared" si="218"/>
        <v>0</v>
      </c>
      <c r="AB571" s="123">
        <f t="shared" si="209"/>
        <v>0</v>
      </c>
      <c r="AC571" s="22">
        <f t="shared" si="210"/>
        <v>22</v>
      </c>
    </row>
    <row r="572" spans="2:29" x14ac:dyDescent="0.15">
      <c r="B572" s="24">
        <v>570</v>
      </c>
      <c r="C572" s="24" t="str">
        <f t="shared" si="205"/>
        <v>武器570</v>
      </c>
      <c r="D572" s="24" t="str">
        <f t="shared" si="216"/>
        <v>c</v>
      </c>
      <c r="E572" s="99" t="s">
        <v>123</v>
      </c>
      <c r="F572" s="100" t="s">
        <v>16</v>
      </c>
      <c r="G572" s="23" t="s">
        <v>41</v>
      </c>
      <c r="H572" s="24">
        <f t="shared" si="212"/>
        <v>2</v>
      </c>
      <c r="I572" s="24">
        <f t="shared" si="196"/>
        <v>44</v>
      </c>
      <c r="J572" s="24">
        <f t="shared" si="197"/>
        <v>0</v>
      </c>
      <c r="K572" s="24">
        <f t="shared" si="198"/>
        <v>0</v>
      </c>
      <c r="L572" s="24">
        <f t="shared" si="199"/>
        <v>0</v>
      </c>
      <c r="M572" s="24">
        <f t="shared" si="200"/>
        <v>0</v>
      </c>
      <c r="N572" s="24">
        <f t="shared" si="201"/>
        <v>0</v>
      </c>
      <c r="O572" s="24">
        <f t="shared" si="202"/>
        <v>0</v>
      </c>
      <c r="P572" s="24">
        <f t="shared" si="203"/>
        <v>0</v>
      </c>
      <c r="Q572" s="122">
        <f t="shared" si="206"/>
        <v>0</v>
      </c>
      <c r="R572" s="122">
        <f t="shared" si="207"/>
        <v>0</v>
      </c>
      <c r="S572" s="122">
        <f t="shared" si="208"/>
        <v>0</v>
      </c>
      <c r="T572" s="23" t="str">
        <f t="shared" si="213"/>
        <v>雷</v>
      </c>
      <c r="U572" s="24">
        <f t="shared" si="204"/>
        <v>0</v>
      </c>
      <c r="V572" s="24">
        <f t="shared" si="218"/>
        <v>0</v>
      </c>
      <c r="W572" s="24">
        <f t="shared" si="218"/>
        <v>0</v>
      </c>
      <c r="X572" s="24">
        <f t="shared" si="218"/>
        <v>0</v>
      </c>
      <c r="Y572" s="24">
        <f t="shared" si="218"/>
        <v>0</v>
      </c>
      <c r="Z572" s="24">
        <f t="shared" si="218"/>
        <v>0</v>
      </c>
      <c r="AA572" s="24">
        <f t="shared" si="218"/>
        <v>0</v>
      </c>
      <c r="AB572" s="123">
        <f t="shared" si="209"/>
        <v>0</v>
      </c>
      <c r="AC572" s="22">
        <f t="shared" si="210"/>
        <v>44</v>
      </c>
    </row>
    <row r="573" spans="2:29" x14ac:dyDescent="0.15">
      <c r="B573" s="24">
        <v>571</v>
      </c>
      <c r="C573" s="24" t="str">
        <f t="shared" si="205"/>
        <v>武器571</v>
      </c>
      <c r="D573" s="24" t="str">
        <f t="shared" si="216"/>
        <v>c</v>
      </c>
      <c r="E573" s="99" t="s">
        <v>123</v>
      </c>
      <c r="F573" s="100" t="s">
        <v>16</v>
      </c>
      <c r="G573" s="23" t="s">
        <v>41</v>
      </c>
      <c r="H573" s="24">
        <f t="shared" si="212"/>
        <v>3</v>
      </c>
      <c r="I573" s="24">
        <f t="shared" si="196"/>
        <v>66</v>
      </c>
      <c r="J573" s="24">
        <f t="shared" si="197"/>
        <v>0</v>
      </c>
      <c r="K573" s="24">
        <f t="shared" si="198"/>
        <v>0</v>
      </c>
      <c r="L573" s="24">
        <f t="shared" si="199"/>
        <v>0</v>
      </c>
      <c r="M573" s="24">
        <f t="shared" si="200"/>
        <v>0</v>
      </c>
      <c r="N573" s="24">
        <f t="shared" si="201"/>
        <v>0</v>
      </c>
      <c r="O573" s="24">
        <f t="shared" si="202"/>
        <v>0</v>
      </c>
      <c r="P573" s="24">
        <f t="shared" si="203"/>
        <v>0</v>
      </c>
      <c r="Q573" s="122">
        <f t="shared" si="206"/>
        <v>0</v>
      </c>
      <c r="R573" s="122">
        <f t="shared" si="207"/>
        <v>0</v>
      </c>
      <c r="S573" s="122">
        <f t="shared" si="208"/>
        <v>0</v>
      </c>
      <c r="T573" s="23" t="str">
        <f t="shared" si="213"/>
        <v>雷</v>
      </c>
      <c r="U573" s="24">
        <f t="shared" si="204"/>
        <v>0</v>
      </c>
      <c r="V573" s="24">
        <f t="shared" ref="V573:AA582" si="219">ROUND(VLOOKUP($F573,professionGrow,MATCH(V$2,professionGrowPName,0),FALSE)*(1+VLOOKUP($G573,professionGrowP,MATCH(V$2,professionGrowPName,0),FALSE))*$H573*10*VLOOKUP($D573,eq_qulity,5,FALSE),0)</f>
        <v>0</v>
      </c>
      <c r="W573" s="24">
        <f t="shared" si="219"/>
        <v>0</v>
      </c>
      <c r="X573" s="24">
        <f t="shared" si="219"/>
        <v>0</v>
      </c>
      <c r="Y573" s="24">
        <f t="shared" si="219"/>
        <v>0</v>
      </c>
      <c r="Z573" s="24">
        <f t="shared" si="219"/>
        <v>0</v>
      </c>
      <c r="AA573" s="24">
        <f t="shared" si="219"/>
        <v>0</v>
      </c>
      <c r="AB573" s="123">
        <f t="shared" si="209"/>
        <v>0</v>
      </c>
      <c r="AC573" s="22">
        <f t="shared" si="210"/>
        <v>66</v>
      </c>
    </row>
    <row r="574" spans="2:29" x14ac:dyDescent="0.15">
      <c r="B574" s="24">
        <v>572</v>
      </c>
      <c r="C574" s="24" t="str">
        <f t="shared" si="205"/>
        <v>武器572</v>
      </c>
      <c r="D574" s="24" t="str">
        <f t="shared" si="216"/>
        <v>c</v>
      </c>
      <c r="E574" s="99" t="s">
        <v>123</v>
      </c>
      <c r="F574" s="100" t="s">
        <v>16</v>
      </c>
      <c r="G574" s="23" t="s">
        <v>41</v>
      </c>
      <c r="H574" s="24">
        <f t="shared" si="212"/>
        <v>4</v>
      </c>
      <c r="I574" s="24">
        <f t="shared" si="196"/>
        <v>89</v>
      </c>
      <c r="J574" s="24">
        <f t="shared" si="197"/>
        <v>0</v>
      </c>
      <c r="K574" s="24">
        <f t="shared" si="198"/>
        <v>0</v>
      </c>
      <c r="L574" s="24">
        <f t="shared" si="199"/>
        <v>0</v>
      </c>
      <c r="M574" s="24">
        <f t="shared" si="200"/>
        <v>0</v>
      </c>
      <c r="N574" s="24">
        <f t="shared" si="201"/>
        <v>0</v>
      </c>
      <c r="O574" s="24">
        <f t="shared" si="202"/>
        <v>0</v>
      </c>
      <c r="P574" s="24">
        <f t="shared" si="203"/>
        <v>0</v>
      </c>
      <c r="Q574" s="122">
        <f t="shared" si="206"/>
        <v>0</v>
      </c>
      <c r="R574" s="122">
        <f t="shared" si="207"/>
        <v>0</v>
      </c>
      <c r="S574" s="122">
        <f t="shared" si="208"/>
        <v>0</v>
      </c>
      <c r="T574" s="23" t="str">
        <f t="shared" si="213"/>
        <v>雷</v>
      </c>
      <c r="U574" s="24">
        <f t="shared" si="204"/>
        <v>0</v>
      </c>
      <c r="V574" s="24">
        <f t="shared" si="219"/>
        <v>0</v>
      </c>
      <c r="W574" s="24">
        <f t="shared" si="219"/>
        <v>0</v>
      </c>
      <c r="X574" s="24">
        <f t="shared" si="219"/>
        <v>0</v>
      </c>
      <c r="Y574" s="24">
        <f t="shared" si="219"/>
        <v>0</v>
      </c>
      <c r="Z574" s="24">
        <f t="shared" si="219"/>
        <v>0</v>
      </c>
      <c r="AA574" s="24">
        <f t="shared" si="219"/>
        <v>0</v>
      </c>
      <c r="AB574" s="123">
        <f t="shared" si="209"/>
        <v>0</v>
      </c>
      <c r="AC574" s="22">
        <f t="shared" si="210"/>
        <v>89</v>
      </c>
    </row>
    <row r="575" spans="2:29" x14ac:dyDescent="0.15">
      <c r="B575" s="24">
        <v>573</v>
      </c>
      <c r="C575" s="24" t="str">
        <f t="shared" si="205"/>
        <v>武器573</v>
      </c>
      <c r="D575" s="24" t="str">
        <f t="shared" si="216"/>
        <v>c</v>
      </c>
      <c r="E575" s="99" t="s">
        <v>123</v>
      </c>
      <c r="F575" s="100" t="s">
        <v>16</v>
      </c>
      <c r="G575" s="23" t="s">
        <v>41</v>
      </c>
      <c r="H575" s="24">
        <f t="shared" si="212"/>
        <v>5</v>
      </c>
      <c r="I575" s="24">
        <f t="shared" si="196"/>
        <v>111</v>
      </c>
      <c r="J575" s="24">
        <f t="shared" si="197"/>
        <v>0</v>
      </c>
      <c r="K575" s="24">
        <f t="shared" si="198"/>
        <v>0</v>
      </c>
      <c r="L575" s="24">
        <f t="shared" si="199"/>
        <v>0</v>
      </c>
      <c r="M575" s="24">
        <f t="shared" si="200"/>
        <v>0</v>
      </c>
      <c r="N575" s="24">
        <f t="shared" si="201"/>
        <v>0</v>
      </c>
      <c r="O575" s="24">
        <f t="shared" si="202"/>
        <v>0</v>
      </c>
      <c r="P575" s="24">
        <f t="shared" si="203"/>
        <v>0</v>
      </c>
      <c r="Q575" s="122">
        <f t="shared" si="206"/>
        <v>0</v>
      </c>
      <c r="R575" s="122">
        <f t="shared" si="207"/>
        <v>0</v>
      </c>
      <c r="S575" s="122">
        <f t="shared" si="208"/>
        <v>0</v>
      </c>
      <c r="T575" s="23" t="str">
        <f t="shared" si="213"/>
        <v>雷</v>
      </c>
      <c r="U575" s="24">
        <f t="shared" si="204"/>
        <v>0</v>
      </c>
      <c r="V575" s="24">
        <f t="shared" si="219"/>
        <v>0</v>
      </c>
      <c r="W575" s="24">
        <f t="shared" si="219"/>
        <v>0</v>
      </c>
      <c r="X575" s="24">
        <f t="shared" si="219"/>
        <v>0</v>
      </c>
      <c r="Y575" s="24">
        <f t="shared" si="219"/>
        <v>0</v>
      </c>
      <c r="Z575" s="24">
        <f t="shared" si="219"/>
        <v>0</v>
      </c>
      <c r="AA575" s="24">
        <f t="shared" si="219"/>
        <v>0</v>
      </c>
      <c r="AB575" s="123">
        <f t="shared" si="209"/>
        <v>0</v>
      </c>
      <c r="AC575" s="22">
        <f t="shared" si="210"/>
        <v>111</v>
      </c>
    </row>
    <row r="576" spans="2:29" x14ac:dyDescent="0.15">
      <c r="B576" s="24">
        <v>574</v>
      </c>
      <c r="C576" s="24" t="str">
        <f t="shared" si="205"/>
        <v>武器574</v>
      </c>
      <c r="D576" s="24" t="str">
        <f t="shared" si="216"/>
        <v>c</v>
      </c>
      <c r="E576" s="99" t="s">
        <v>123</v>
      </c>
      <c r="F576" s="100" t="s">
        <v>16</v>
      </c>
      <c r="G576" s="23" t="s">
        <v>41</v>
      </c>
      <c r="H576" s="24">
        <f t="shared" si="212"/>
        <v>6</v>
      </c>
      <c r="I576" s="24">
        <f t="shared" si="196"/>
        <v>133</v>
      </c>
      <c r="J576" s="24">
        <f t="shared" si="197"/>
        <v>0</v>
      </c>
      <c r="K576" s="24">
        <f t="shared" si="198"/>
        <v>0</v>
      </c>
      <c r="L576" s="24">
        <f t="shared" si="199"/>
        <v>0</v>
      </c>
      <c r="M576" s="24">
        <f t="shared" si="200"/>
        <v>0</v>
      </c>
      <c r="N576" s="24">
        <f t="shared" si="201"/>
        <v>0</v>
      </c>
      <c r="O576" s="24">
        <f t="shared" si="202"/>
        <v>0</v>
      </c>
      <c r="P576" s="24">
        <f t="shared" si="203"/>
        <v>0</v>
      </c>
      <c r="Q576" s="122">
        <f t="shared" si="206"/>
        <v>0</v>
      </c>
      <c r="R576" s="122">
        <f t="shared" si="207"/>
        <v>0</v>
      </c>
      <c r="S576" s="122">
        <f t="shared" si="208"/>
        <v>0</v>
      </c>
      <c r="T576" s="23" t="str">
        <f t="shared" si="213"/>
        <v>雷</v>
      </c>
      <c r="U576" s="24">
        <f t="shared" si="204"/>
        <v>0</v>
      </c>
      <c r="V576" s="24">
        <f t="shared" si="219"/>
        <v>0</v>
      </c>
      <c r="W576" s="24">
        <f t="shared" si="219"/>
        <v>0</v>
      </c>
      <c r="X576" s="24">
        <f t="shared" si="219"/>
        <v>0</v>
      </c>
      <c r="Y576" s="24">
        <f t="shared" si="219"/>
        <v>0</v>
      </c>
      <c r="Z576" s="24">
        <f t="shared" si="219"/>
        <v>0</v>
      </c>
      <c r="AA576" s="24">
        <f t="shared" si="219"/>
        <v>0</v>
      </c>
      <c r="AB576" s="123">
        <f t="shared" si="209"/>
        <v>0</v>
      </c>
      <c r="AC576" s="22">
        <f t="shared" si="210"/>
        <v>133</v>
      </c>
    </row>
    <row r="577" spans="2:29" x14ac:dyDescent="0.15">
      <c r="B577" s="24">
        <v>575</v>
      </c>
      <c r="C577" s="24" t="str">
        <f t="shared" si="205"/>
        <v>武器575</v>
      </c>
      <c r="D577" s="24" t="str">
        <f t="shared" si="216"/>
        <v>c</v>
      </c>
      <c r="E577" s="99" t="s">
        <v>123</v>
      </c>
      <c r="F577" s="100" t="s">
        <v>16</v>
      </c>
      <c r="G577" s="23" t="s">
        <v>41</v>
      </c>
      <c r="H577" s="24">
        <f t="shared" si="212"/>
        <v>7</v>
      </c>
      <c r="I577" s="24">
        <f t="shared" si="196"/>
        <v>155</v>
      </c>
      <c r="J577" s="24">
        <f t="shared" si="197"/>
        <v>0</v>
      </c>
      <c r="K577" s="24">
        <f t="shared" si="198"/>
        <v>0</v>
      </c>
      <c r="L577" s="24">
        <f t="shared" si="199"/>
        <v>0</v>
      </c>
      <c r="M577" s="24">
        <f t="shared" si="200"/>
        <v>0</v>
      </c>
      <c r="N577" s="24">
        <f t="shared" si="201"/>
        <v>0</v>
      </c>
      <c r="O577" s="24">
        <f t="shared" si="202"/>
        <v>0</v>
      </c>
      <c r="P577" s="24">
        <f t="shared" si="203"/>
        <v>0</v>
      </c>
      <c r="Q577" s="122">
        <f t="shared" si="206"/>
        <v>0</v>
      </c>
      <c r="R577" s="122">
        <f t="shared" si="207"/>
        <v>0</v>
      </c>
      <c r="S577" s="122">
        <f t="shared" si="208"/>
        <v>0</v>
      </c>
      <c r="T577" s="23" t="str">
        <f t="shared" si="213"/>
        <v>雷</v>
      </c>
      <c r="U577" s="24">
        <f t="shared" si="204"/>
        <v>0</v>
      </c>
      <c r="V577" s="24">
        <f t="shared" si="219"/>
        <v>0</v>
      </c>
      <c r="W577" s="24">
        <f t="shared" si="219"/>
        <v>0</v>
      </c>
      <c r="X577" s="24">
        <f t="shared" si="219"/>
        <v>0</v>
      </c>
      <c r="Y577" s="24">
        <f t="shared" si="219"/>
        <v>0</v>
      </c>
      <c r="Z577" s="24">
        <f t="shared" si="219"/>
        <v>0</v>
      </c>
      <c r="AA577" s="24">
        <f t="shared" si="219"/>
        <v>0</v>
      </c>
      <c r="AB577" s="123">
        <f t="shared" si="209"/>
        <v>0</v>
      </c>
      <c r="AC577" s="22">
        <f t="shared" si="210"/>
        <v>155</v>
      </c>
    </row>
    <row r="578" spans="2:29" x14ac:dyDescent="0.15">
      <c r="B578" s="24">
        <v>576</v>
      </c>
      <c r="C578" s="24" t="str">
        <f t="shared" si="205"/>
        <v>武器576</v>
      </c>
      <c r="D578" s="24" t="str">
        <f t="shared" si="216"/>
        <v>c</v>
      </c>
      <c r="E578" s="99" t="s">
        <v>123</v>
      </c>
      <c r="F578" s="100" t="s">
        <v>16</v>
      </c>
      <c r="G578" s="23" t="s">
        <v>41</v>
      </c>
      <c r="H578" s="24">
        <f t="shared" si="212"/>
        <v>8</v>
      </c>
      <c r="I578" s="24">
        <f t="shared" si="196"/>
        <v>177</v>
      </c>
      <c r="J578" s="24">
        <f t="shared" si="197"/>
        <v>0</v>
      </c>
      <c r="K578" s="24">
        <f t="shared" si="198"/>
        <v>0</v>
      </c>
      <c r="L578" s="24">
        <f t="shared" si="199"/>
        <v>0</v>
      </c>
      <c r="M578" s="24">
        <f t="shared" si="200"/>
        <v>0</v>
      </c>
      <c r="N578" s="24">
        <f t="shared" si="201"/>
        <v>0</v>
      </c>
      <c r="O578" s="24">
        <f t="shared" si="202"/>
        <v>0</v>
      </c>
      <c r="P578" s="24">
        <f t="shared" si="203"/>
        <v>0</v>
      </c>
      <c r="Q578" s="122">
        <f t="shared" si="206"/>
        <v>0</v>
      </c>
      <c r="R578" s="122">
        <f t="shared" si="207"/>
        <v>0</v>
      </c>
      <c r="S578" s="122">
        <f t="shared" si="208"/>
        <v>0</v>
      </c>
      <c r="T578" s="23" t="str">
        <f t="shared" si="213"/>
        <v>雷</v>
      </c>
      <c r="U578" s="24">
        <f t="shared" si="204"/>
        <v>0</v>
      </c>
      <c r="V578" s="24">
        <f t="shared" si="219"/>
        <v>0</v>
      </c>
      <c r="W578" s="24">
        <f t="shared" si="219"/>
        <v>0</v>
      </c>
      <c r="X578" s="24">
        <f t="shared" si="219"/>
        <v>0</v>
      </c>
      <c r="Y578" s="24">
        <f t="shared" si="219"/>
        <v>0</v>
      </c>
      <c r="Z578" s="24">
        <f t="shared" si="219"/>
        <v>0</v>
      </c>
      <c r="AA578" s="24">
        <f t="shared" si="219"/>
        <v>0</v>
      </c>
      <c r="AB578" s="123">
        <f t="shared" si="209"/>
        <v>0</v>
      </c>
      <c r="AC578" s="22">
        <f t="shared" si="210"/>
        <v>177</v>
      </c>
    </row>
    <row r="579" spans="2:29" x14ac:dyDescent="0.15">
      <c r="B579" s="24">
        <v>577</v>
      </c>
      <c r="C579" s="24" t="str">
        <f t="shared" si="205"/>
        <v>武器577</v>
      </c>
      <c r="D579" s="24" t="str">
        <f t="shared" si="216"/>
        <v>s</v>
      </c>
      <c r="E579" s="99" t="s">
        <v>123</v>
      </c>
      <c r="F579" s="100" t="s">
        <v>104</v>
      </c>
      <c r="G579" s="23" t="s">
        <v>1799</v>
      </c>
      <c r="H579" s="24">
        <f t="shared" si="212"/>
        <v>1</v>
      </c>
      <c r="I579" s="24">
        <f t="shared" ref="I579:I642" si="220">ROUND(VLOOKUP(F579,professionGrow,4,FALSE)*(1+VLOOKUP(G579,professionGrowP,4,FALSE))*H579*10*VLOOKUP(D579,eq_qulity,4,FALSE)*(1+VLOOKUP($G579,equ_change,4,FALSE)),0)</f>
        <v>39</v>
      </c>
      <c r="J579" s="24">
        <f t="shared" ref="J579:J642" si="221">ROUND(VLOOKUP($F579,professionGrow,血量,FALSE)*(1+VLOOKUP($G579,professionGrowP,血量,FALSE))*$H579*10*VLOOKUP($D579,eq_qulity,5,FALSE)*(1+VLOOKUP($G579,equ_change,血量,FALSE)),0)</f>
        <v>16</v>
      </c>
      <c r="K579" s="24">
        <f t="shared" ref="K579:K642" si="222">ROUND(VLOOKUP($F579,professionGrow,魔法值,FALSE)*(1+VLOOKUP($G579,professionGrowP,魔法值,FALSE))*$H579*10*VLOOKUP($D579,eq_qulity,5,FALSE)*(1+VLOOKUP($G579,equ_change,魔法值,FALSE)),0)</f>
        <v>9</v>
      </c>
      <c r="L579" s="24">
        <f t="shared" ref="L579:L642" si="223">ROUND(VLOOKUP($F579,professionGrow,力量,FALSE)*(1+VLOOKUP($G579,professionGrowP,力量,FALSE))*$H579*10*VLOOKUP($D579,eq_qulity,5,FALSE)*(1+VLOOKUP(G579,equ_change,力量,FALSE)),0)</f>
        <v>12</v>
      </c>
      <c r="M579" s="24">
        <f t="shared" ref="M579:M642" si="224">ROUND(VLOOKUP($F579,professionGrow,防御力,FALSE)*(1+VLOOKUP($G579,professionGrowP,防御力,FALSE))*$H579*10*VLOOKUP($D579,eq_qulity,5,FALSE)*(1+VLOOKUP($G579,equ_change,防御力,FALSE)),0)</f>
        <v>11</v>
      </c>
      <c r="N579" s="24">
        <f t="shared" ref="N579:N642" si="225">ROUND(VLOOKUP($F579,professionGrow,魔攻,FALSE)*(1+VLOOKUP($G579,professionGrowP,魔攻,FALSE))*$H579*10*VLOOKUP($D579,eq_qulity,5,FALSE)*(1+VLOOKUP(G579,equ_change,魔攻,FALSE)),0)</f>
        <v>9</v>
      </c>
      <c r="O579" s="24">
        <f t="shared" ref="O579:O642" si="226">ROUND(VLOOKUP($F579,professionGrow,敏捷,FALSE)*(1+VLOOKUP($G579,professionGrowP,敏捷,FALSE))*$H579*10*VLOOKUP($D579,eq_qulity,5,FALSE)*(1+VLOOKUP(G579,equ_change,敏捷,FALSE)),0)</f>
        <v>8</v>
      </c>
      <c r="P579" s="24">
        <f t="shared" ref="P579:P642" si="227">ROUND(VLOOKUP($F579,professionGrow,幸运,FALSE)*(1+VLOOKUP($G579,professionGrowP,幸运,FALSE))*$H579*10*VLOOKUP($D579,eq_qulity,5,FALSE)*(1+VLOOKUP(G579,equ_change,幸运,FALSE)),0)</f>
        <v>5</v>
      </c>
      <c r="Q579" s="122">
        <f t="shared" si="206"/>
        <v>2.5000000000000001E-2</v>
      </c>
      <c r="R579" s="122">
        <f t="shared" si="207"/>
        <v>0.02</v>
      </c>
      <c r="S579" s="122">
        <f t="shared" si="208"/>
        <v>8.3333333333333332E-3</v>
      </c>
      <c r="T579" s="23" t="str">
        <f t="shared" si="213"/>
        <v>光</v>
      </c>
      <c r="U579" s="24">
        <f t="shared" ref="U579:U642" si="228">ROUND(VLOOKUP($F579,professionGrow,MATCH(T579,professionGrowPName,0),FALSE)*(1+VLOOKUP($G579,professionGrowP,MATCH(T579,professionGrowPName,0),FALSE))*$H579*10*VLOOKUP($D579,eq_qulity,5,FALSE),0)</f>
        <v>6</v>
      </c>
      <c r="V579" s="24">
        <f t="shared" si="219"/>
        <v>4</v>
      </c>
      <c r="W579" s="24">
        <f t="shared" si="219"/>
        <v>4</v>
      </c>
      <c r="X579" s="24">
        <f t="shared" si="219"/>
        <v>3</v>
      </c>
      <c r="Y579" s="24">
        <f t="shared" si="219"/>
        <v>5</v>
      </c>
      <c r="Z579" s="24">
        <f t="shared" si="219"/>
        <v>5</v>
      </c>
      <c r="AA579" s="24">
        <f t="shared" si="219"/>
        <v>6</v>
      </c>
      <c r="AB579" s="123">
        <f t="shared" si="209"/>
        <v>0.08</v>
      </c>
      <c r="AC579" s="22">
        <f t="shared" si="210"/>
        <v>142.13333333333335</v>
      </c>
    </row>
    <row r="580" spans="2:29" x14ac:dyDescent="0.15">
      <c r="B580" s="24">
        <v>578</v>
      </c>
      <c r="C580" s="24" t="str">
        <f t="shared" ref="C580:C642" si="229">"武器"&amp;B580</f>
        <v>武器578</v>
      </c>
      <c r="D580" s="24" t="str">
        <f t="shared" si="216"/>
        <v>s</v>
      </c>
      <c r="E580" s="99" t="s">
        <v>123</v>
      </c>
      <c r="F580" s="100" t="s">
        <v>104</v>
      </c>
      <c r="G580" s="23" t="s">
        <v>1799</v>
      </c>
      <c r="H580" s="24">
        <f t="shared" si="212"/>
        <v>2</v>
      </c>
      <c r="I580" s="24">
        <f t="shared" si="220"/>
        <v>79</v>
      </c>
      <c r="J580" s="24">
        <f t="shared" si="221"/>
        <v>33</v>
      </c>
      <c r="K580" s="24">
        <f t="shared" si="222"/>
        <v>17</v>
      </c>
      <c r="L580" s="24">
        <f t="shared" si="223"/>
        <v>24</v>
      </c>
      <c r="M580" s="24">
        <f t="shared" si="224"/>
        <v>21</v>
      </c>
      <c r="N580" s="24">
        <f t="shared" si="225"/>
        <v>18</v>
      </c>
      <c r="O580" s="24">
        <f t="shared" si="226"/>
        <v>16</v>
      </c>
      <c r="P580" s="24">
        <f t="shared" si="227"/>
        <v>10</v>
      </c>
      <c r="Q580" s="122">
        <f t="shared" ref="Q580:Q642" si="230">(P580/2)%</f>
        <v>0.05</v>
      </c>
      <c r="R580" s="122">
        <f t="shared" ref="R580:R642" si="231">(O580/4)%</f>
        <v>0.04</v>
      </c>
      <c r="S580" s="122">
        <f t="shared" ref="S580:S642" si="232">(P580/6)%</f>
        <v>1.6666666666666666E-2</v>
      </c>
      <c r="T580" s="23" t="str">
        <f t="shared" si="213"/>
        <v>光</v>
      </c>
      <c r="U580" s="24">
        <f t="shared" si="228"/>
        <v>12</v>
      </c>
      <c r="V580" s="24">
        <f t="shared" si="219"/>
        <v>8</v>
      </c>
      <c r="W580" s="24">
        <f t="shared" si="219"/>
        <v>8</v>
      </c>
      <c r="X580" s="24">
        <f t="shared" si="219"/>
        <v>6</v>
      </c>
      <c r="Y580" s="24">
        <f t="shared" si="219"/>
        <v>11</v>
      </c>
      <c r="Z580" s="24">
        <f t="shared" si="219"/>
        <v>11</v>
      </c>
      <c r="AA580" s="24">
        <f t="shared" si="219"/>
        <v>12</v>
      </c>
      <c r="AB580" s="123">
        <f t="shared" ref="AB580:AB642" si="233">IF(U580=0,0,IF((SUM(I580:P580)/15)&lt;8,8%,(SUM(I580:P580)/15)%))</f>
        <v>0.14533333333333334</v>
      </c>
      <c r="AC580" s="22">
        <f t="shared" ref="AC580:AC642" si="234">SUM(I580:AB580)</f>
        <v>286.25200000000001</v>
      </c>
    </row>
    <row r="581" spans="2:29" x14ac:dyDescent="0.15">
      <c r="B581" s="24">
        <v>579</v>
      </c>
      <c r="C581" s="24" t="str">
        <f t="shared" si="229"/>
        <v>武器579</v>
      </c>
      <c r="D581" s="24" t="str">
        <f t="shared" si="216"/>
        <v>s</v>
      </c>
      <c r="E581" s="99" t="s">
        <v>123</v>
      </c>
      <c r="F581" s="100" t="s">
        <v>104</v>
      </c>
      <c r="G581" s="23" t="s">
        <v>1799</v>
      </c>
      <c r="H581" s="24">
        <f t="shared" si="212"/>
        <v>3</v>
      </c>
      <c r="I581" s="24">
        <f t="shared" si="220"/>
        <v>118</v>
      </c>
      <c r="J581" s="24">
        <f t="shared" si="221"/>
        <v>49</v>
      </c>
      <c r="K581" s="24">
        <f t="shared" si="222"/>
        <v>26</v>
      </c>
      <c r="L581" s="24">
        <f t="shared" si="223"/>
        <v>36</v>
      </c>
      <c r="M581" s="24">
        <f t="shared" si="224"/>
        <v>32</v>
      </c>
      <c r="N581" s="24">
        <f t="shared" si="225"/>
        <v>28</v>
      </c>
      <c r="O581" s="24">
        <f t="shared" si="226"/>
        <v>24</v>
      </c>
      <c r="P581" s="24">
        <f t="shared" si="227"/>
        <v>15</v>
      </c>
      <c r="Q581" s="122">
        <f t="shared" si="230"/>
        <v>7.4999999999999997E-2</v>
      </c>
      <c r="R581" s="122">
        <f t="shared" si="231"/>
        <v>0.06</v>
      </c>
      <c r="S581" s="122">
        <f t="shared" si="232"/>
        <v>2.5000000000000001E-2</v>
      </c>
      <c r="T581" s="23" t="str">
        <f t="shared" si="213"/>
        <v>光</v>
      </c>
      <c r="U581" s="24">
        <f t="shared" si="228"/>
        <v>18</v>
      </c>
      <c r="V581" s="24">
        <f t="shared" si="219"/>
        <v>12</v>
      </c>
      <c r="W581" s="24">
        <f t="shared" si="219"/>
        <v>12</v>
      </c>
      <c r="X581" s="24">
        <f t="shared" si="219"/>
        <v>10</v>
      </c>
      <c r="Y581" s="24">
        <f t="shared" si="219"/>
        <v>16</v>
      </c>
      <c r="Z581" s="24">
        <f t="shared" si="219"/>
        <v>16</v>
      </c>
      <c r="AA581" s="24">
        <f t="shared" si="219"/>
        <v>18</v>
      </c>
      <c r="AB581" s="123">
        <f t="shared" si="233"/>
        <v>0.21866666666666668</v>
      </c>
      <c r="AC581" s="22">
        <f t="shared" si="234"/>
        <v>430.37866666666662</v>
      </c>
    </row>
    <row r="582" spans="2:29" x14ac:dyDescent="0.15">
      <c r="B582" s="24">
        <v>580</v>
      </c>
      <c r="C582" s="24" t="str">
        <f t="shared" si="229"/>
        <v>武器580</v>
      </c>
      <c r="D582" s="24" t="str">
        <f t="shared" si="216"/>
        <v>s</v>
      </c>
      <c r="E582" s="99" t="s">
        <v>123</v>
      </c>
      <c r="F582" s="100" t="s">
        <v>104</v>
      </c>
      <c r="G582" s="23" t="s">
        <v>1799</v>
      </c>
      <c r="H582" s="24">
        <f t="shared" si="212"/>
        <v>4</v>
      </c>
      <c r="I582" s="24">
        <f t="shared" si="220"/>
        <v>157</v>
      </c>
      <c r="J582" s="24">
        <f t="shared" si="221"/>
        <v>66</v>
      </c>
      <c r="K582" s="24">
        <f t="shared" si="222"/>
        <v>35</v>
      </c>
      <c r="L582" s="24">
        <f t="shared" si="223"/>
        <v>48</v>
      </c>
      <c r="M582" s="24">
        <f t="shared" si="224"/>
        <v>43</v>
      </c>
      <c r="N582" s="24">
        <f t="shared" si="225"/>
        <v>37</v>
      </c>
      <c r="O582" s="24">
        <f t="shared" si="226"/>
        <v>32</v>
      </c>
      <c r="P582" s="24">
        <f t="shared" si="227"/>
        <v>19</v>
      </c>
      <c r="Q582" s="122">
        <f t="shared" si="230"/>
        <v>9.5000000000000001E-2</v>
      </c>
      <c r="R582" s="122">
        <f t="shared" si="231"/>
        <v>0.08</v>
      </c>
      <c r="S582" s="122">
        <f t="shared" si="232"/>
        <v>3.1666666666666662E-2</v>
      </c>
      <c r="T582" s="23" t="str">
        <f t="shared" si="213"/>
        <v>光</v>
      </c>
      <c r="U582" s="24">
        <f t="shared" si="228"/>
        <v>24</v>
      </c>
      <c r="V582" s="24">
        <f t="shared" si="219"/>
        <v>16</v>
      </c>
      <c r="W582" s="24">
        <f t="shared" si="219"/>
        <v>16</v>
      </c>
      <c r="X582" s="24">
        <f t="shared" si="219"/>
        <v>13</v>
      </c>
      <c r="Y582" s="24">
        <f t="shared" si="219"/>
        <v>21</v>
      </c>
      <c r="Z582" s="24">
        <f t="shared" si="219"/>
        <v>21</v>
      </c>
      <c r="AA582" s="24">
        <f t="shared" si="219"/>
        <v>24</v>
      </c>
      <c r="AB582" s="123">
        <f t="shared" si="233"/>
        <v>0.29133333333333333</v>
      </c>
      <c r="AC582" s="22">
        <f t="shared" si="234"/>
        <v>572.49800000000005</v>
      </c>
    </row>
    <row r="583" spans="2:29" x14ac:dyDescent="0.15">
      <c r="B583" s="24">
        <v>581</v>
      </c>
      <c r="C583" s="24" t="str">
        <f t="shared" si="229"/>
        <v>武器581</v>
      </c>
      <c r="D583" s="24" t="str">
        <f t="shared" si="216"/>
        <v>s</v>
      </c>
      <c r="E583" s="99" t="s">
        <v>123</v>
      </c>
      <c r="F583" s="100" t="s">
        <v>104</v>
      </c>
      <c r="G583" s="23" t="s">
        <v>1799</v>
      </c>
      <c r="H583" s="24">
        <f t="shared" si="212"/>
        <v>5</v>
      </c>
      <c r="I583" s="24">
        <f t="shared" si="220"/>
        <v>197</v>
      </c>
      <c r="J583" s="24">
        <f t="shared" si="221"/>
        <v>82</v>
      </c>
      <c r="K583" s="24">
        <f t="shared" si="222"/>
        <v>44</v>
      </c>
      <c r="L583" s="24">
        <f t="shared" si="223"/>
        <v>60</v>
      </c>
      <c r="M583" s="24">
        <f t="shared" si="224"/>
        <v>53</v>
      </c>
      <c r="N583" s="24">
        <f t="shared" si="225"/>
        <v>46</v>
      </c>
      <c r="O583" s="24">
        <f t="shared" si="226"/>
        <v>40</v>
      </c>
      <c r="P583" s="24">
        <f t="shared" si="227"/>
        <v>24</v>
      </c>
      <c r="Q583" s="122">
        <f t="shared" si="230"/>
        <v>0.12</v>
      </c>
      <c r="R583" s="122">
        <f t="shared" si="231"/>
        <v>0.1</v>
      </c>
      <c r="S583" s="122">
        <f t="shared" si="232"/>
        <v>0.04</v>
      </c>
      <c r="T583" s="23" t="str">
        <f t="shared" si="213"/>
        <v>光</v>
      </c>
      <c r="U583" s="24">
        <f t="shared" si="228"/>
        <v>30</v>
      </c>
      <c r="V583" s="24">
        <f t="shared" ref="V583:AA592" si="235">ROUND(VLOOKUP($F583,professionGrow,MATCH(V$2,professionGrowPName,0),FALSE)*(1+VLOOKUP($G583,professionGrowP,MATCH(V$2,professionGrowPName,0),FALSE))*$H583*10*VLOOKUP($D583,eq_qulity,5,FALSE),0)</f>
        <v>20</v>
      </c>
      <c r="W583" s="24">
        <f t="shared" si="235"/>
        <v>20</v>
      </c>
      <c r="X583" s="24">
        <f t="shared" si="235"/>
        <v>16</v>
      </c>
      <c r="Y583" s="24">
        <f t="shared" si="235"/>
        <v>26</v>
      </c>
      <c r="Z583" s="24">
        <f t="shared" si="235"/>
        <v>26</v>
      </c>
      <c r="AA583" s="24">
        <f t="shared" si="235"/>
        <v>30</v>
      </c>
      <c r="AB583" s="123">
        <f t="shared" si="233"/>
        <v>0.36399999999999999</v>
      </c>
      <c r="AC583" s="22">
        <f t="shared" si="234"/>
        <v>714.62400000000002</v>
      </c>
    </row>
    <row r="584" spans="2:29" x14ac:dyDescent="0.15">
      <c r="B584" s="24">
        <v>582</v>
      </c>
      <c r="C584" s="24" t="str">
        <f t="shared" si="229"/>
        <v>武器582</v>
      </c>
      <c r="D584" s="24" t="str">
        <f t="shared" si="216"/>
        <v>s</v>
      </c>
      <c r="E584" s="99" t="s">
        <v>123</v>
      </c>
      <c r="F584" s="100" t="s">
        <v>104</v>
      </c>
      <c r="G584" s="23" t="s">
        <v>1799</v>
      </c>
      <c r="H584" s="24">
        <f t="shared" si="212"/>
        <v>6</v>
      </c>
      <c r="I584" s="24">
        <f t="shared" si="220"/>
        <v>236</v>
      </c>
      <c r="J584" s="24">
        <f t="shared" si="221"/>
        <v>99</v>
      </c>
      <c r="K584" s="24">
        <f t="shared" si="222"/>
        <v>52</v>
      </c>
      <c r="L584" s="24">
        <f t="shared" si="223"/>
        <v>73</v>
      </c>
      <c r="M584" s="24">
        <f t="shared" si="224"/>
        <v>64</v>
      </c>
      <c r="N584" s="24">
        <f t="shared" si="225"/>
        <v>55</v>
      </c>
      <c r="O584" s="24">
        <f t="shared" si="226"/>
        <v>48</v>
      </c>
      <c r="P584" s="24">
        <f t="shared" si="227"/>
        <v>29</v>
      </c>
      <c r="Q584" s="122">
        <f t="shared" si="230"/>
        <v>0.14499999999999999</v>
      </c>
      <c r="R584" s="122">
        <f t="shared" si="231"/>
        <v>0.12</v>
      </c>
      <c r="S584" s="122">
        <f t="shared" si="232"/>
        <v>4.8333333333333332E-2</v>
      </c>
      <c r="T584" s="23" t="str">
        <f t="shared" si="213"/>
        <v>光</v>
      </c>
      <c r="U584" s="24">
        <f t="shared" si="228"/>
        <v>36</v>
      </c>
      <c r="V584" s="24">
        <f t="shared" si="235"/>
        <v>24</v>
      </c>
      <c r="W584" s="24">
        <f t="shared" si="235"/>
        <v>24</v>
      </c>
      <c r="X584" s="24">
        <f t="shared" si="235"/>
        <v>19</v>
      </c>
      <c r="Y584" s="24">
        <f t="shared" si="235"/>
        <v>32</v>
      </c>
      <c r="Z584" s="24">
        <f t="shared" si="235"/>
        <v>32</v>
      </c>
      <c r="AA584" s="24">
        <f t="shared" si="235"/>
        <v>36</v>
      </c>
      <c r="AB584" s="123">
        <f t="shared" si="233"/>
        <v>0.43733333333333335</v>
      </c>
      <c r="AC584" s="22">
        <f t="shared" si="234"/>
        <v>859.75066666666658</v>
      </c>
    </row>
    <row r="585" spans="2:29" x14ac:dyDescent="0.15">
      <c r="B585" s="24">
        <v>583</v>
      </c>
      <c r="C585" s="24" t="str">
        <f t="shared" si="229"/>
        <v>武器583</v>
      </c>
      <c r="D585" s="24" t="str">
        <f t="shared" si="216"/>
        <v>s</v>
      </c>
      <c r="E585" s="99" t="s">
        <v>123</v>
      </c>
      <c r="F585" s="100" t="s">
        <v>104</v>
      </c>
      <c r="G585" s="23" t="s">
        <v>1799</v>
      </c>
      <c r="H585" s="24">
        <f t="shared" si="212"/>
        <v>7</v>
      </c>
      <c r="I585" s="24">
        <f t="shared" si="220"/>
        <v>275</v>
      </c>
      <c r="J585" s="24">
        <f t="shared" si="221"/>
        <v>115</v>
      </c>
      <c r="K585" s="24">
        <f t="shared" si="222"/>
        <v>61</v>
      </c>
      <c r="L585" s="24">
        <f t="shared" si="223"/>
        <v>85</v>
      </c>
      <c r="M585" s="24">
        <f t="shared" si="224"/>
        <v>75</v>
      </c>
      <c r="N585" s="24">
        <f t="shared" si="225"/>
        <v>65</v>
      </c>
      <c r="O585" s="24">
        <f t="shared" si="226"/>
        <v>56</v>
      </c>
      <c r="P585" s="24">
        <f t="shared" si="227"/>
        <v>34</v>
      </c>
      <c r="Q585" s="122">
        <f t="shared" si="230"/>
        <v>0.17</v>
      </c>
      <c r="R585" s="122">
        <f t="shared" si="231"/>
        <v>0.14000000000000001</v>
      </c>
      <c r="S585" s="122">
        <f t="shared" si="232"/>
        <v>5.6666666666666671E-2</v>
      </c>
      <c r="T585" s="23" t="str">
        <f t="shared" si="213"/>
        <v>光</v>
      </c>
      <c r="U585" s="24">
        <f t="shared" si="228"/>
        <v>42</v>
      </c>
      <c r="V585" s="24">
        <f t="shared" si="235"/>
        <v>27</v>
      </c>
      <c r="W585" s="24">
        <f t="shared" si="235"/>
        <v>27</v>
      </c>
      <c r="X585" s="24">
        <f t="shared" si="235"/>
        <v>23</v>
      </c>
      <c r="Y585" s="24">
        <f t="shared" si="235"/>
        <v>37</v>
      </c>
      <c r="Z585" s="24">
        <f t="shared" si="235"/>
        <v>37</v>
      </c>
      <c r="AA585" s="24">
        <f t="shared" si="235"/>
        <v>42</v>
      </c>
      <c r="AB585" s="123">
        <f t="shared" si="233"/>
        <v>0.51066666666666671</v>
      </c>
      <c r="AC585" s="22">
        <f t="shared" si="234"/>
        <v>1001.8773333333332</v>
      </c>
    </row>
    <row r="586" spans="2:29" x14ac:dyDescent="0.15">
      <c r="B586" s="24">
        <v>584</v>
      </c>
      <c r="C586" s="24" t="str">
        <f t="shared" si="229"/>
        <v>武器584</v>
      </c>
      <c r="D586" s="24" t="str">
        <f t="shared" si="216"/>
        <v>s</v>
      </c>
      <c r="E586" s="99" t="s">
        <v>123</v>
      </c>
      <c r="F586" s="100" t="s">
        <v>104</v>
      </c>
      <c r="G586" s="23" t="s">
        <v>1799</v>
      </c>
      <c r="H586" s="24">
        <f t="shared" si="212"/>
        <v>8</v>
      </c>
      <c r="I586" s="24">
        <f t="shared" si="220"/>
        <v>314</v>
      </c>
      <c r="J586" s="24">
        <f t="shared" si="221"/>
        <v>132</v>
      </c>
      <c r="K586" s="24">
        <f t="shared" si="222"/>
        <v>70</v>
      </c>
      <c r="L586" s="24">
        <f t="shared" si="223"/>
        <v>97</v>
      </c>
      <c r="M586" s="24">
        <f t="shared" si="224"/>
        <v>85</v>
      </c>
      <c r="N586" s="24">
        <f t="shared" si="225"/>
        <v>74</v>
      </c>
      <c r="O586" s="24">
        <f t="shared" si="226"/>
        <v>64</v>
      </c>
      <c r="P586" s="24">
        <f t="shared" si="227"/>
        <v>39</v>
      </c>
      <c r="Q586" s="122">
        <f t="shared" si="230"/>
        <v>0.19500000000000001</v>
      </c>
      <c r="R586" s="122">
        <f t="shared" si="231"/>
        <v>0.16</v>
      </c>
      <c r="S586" s="122">
        <f t="shared" si="232"/>
        <v>6.5000000000000002E-2</v>
      </c>
      <c r="T586" s="23" t="str">
        <f t="shared" si="213"/>
        <v>光</v>
      </c>
      <c r="U586" s="24">
        <f t="shared" si="228"/>
        <v>48</v>
      </c>
      <c r="V586" s="24">
        <f t="shared" si="235"/>
        <v>31</v>
      </c>
      <c r="W586" s="24">
        <f t="shared" si="235"/>
        <v>31</v>
      </c>
      <c r="X586" s="24">
        <f t="shared" si="235"/>
        <v>26</v>
      </c>
      <c r="Y586" s="24">
        <f t="shared" si="235"/>
        <v>42</v>
      </c>
      <c r="Z586" s="24">
        <f t="shared" si="235"/>
        <v>42</v>
      </c>
      <c r="AA586" s="24">
        <f t="shared" si="235"/>
        <v>48</v>
      </c>
      <c r="AB586" s="123">
        <f t="shared" si="233"/>
        <v>0.58333333333333337</v>
      </c>
      <c r="AC586" s="22">
        <f t="shared" si="234"/>
        <v>1144.0033333333333</v>
      </c>
    </row>
    <row r="587" spans="2:29" x14ac:dyDescent="0.15">
      <c r="B587" s="24">
        <v>585</v>
      </c>
      <c r="C587" s="24" t="str">
        <f t="shared" si="229"/>
        <v>武器585</v>
      </c>
      <c r="D587" s="24" t="str">
        <f t="shared" si="216"/>
        <v>a</v>
      </c>
      <c r="E587" s="99" t="s">
        <v>123</v>
      </c>
      <c r="F587" s="100" t="s">
        <v>104</v>
      </c>
      <c r="G587" s="23" t="s">
        <v>1799</v>
      </c>
      <c r="H587" s="24">
        <f t="shared" si="212"/>
        <v>1</v>
      </c>
      <c r="I587" s="24">
        <f t="shared" si="220"/>
        <v>35</v>
      </c>
      <c r="J587" s="24">
        <f t="shared" si="221"/>
        <v>12</v>
      </c>
      <c r="K587" s="24">
        <f t="shared" si="222"/>
        <v>7</v>
      </c>
      <c r="L587" s="24">
        <f t="shared" si="223"/>
        <v>9</v>
      </c>
      <c r="M587" s="24">
        <f t="shared" si="224"/>
        <v>8</v>
      </c>
      <c r="N587" s="24">
        <f t="shared" si="225"/>
        <v>7</v>
      </c>
      <c r="O587" s="24">
        <f t="shared" si="226"/>
        <v>6</v>
      </c>
      <c r="P587" s="24">
        <f t="shared" si="227"/>
        <v>4</v>
      </c>
      <c r="Q587" s="122">
        <f t="shared" si="230"/>
        <v>0.02</v>
      </c>
      <c r="R587" s="122">
        <f t="shared" si="231"/>
        <v>1.4999999999999999E-2</v>
      </c>
      <c r="S587" s="122">
        <f t="shared" si="232"/>
        <v>6.6666666666666662E-3</v>
      </c>
      <c r="T587" s="23" t="str">
        <f t="shared" si="213"/>
        <v>光</v>
      </c>
      <c r="U587" s="24">
        <f t="shared" si="228"/>
        <v>4</v>
      </c>
      <c r="V587" s="24">
        <f t="shared" si="235"/>
        <v>3</v>
      </c>
      <c r="W587" s="24">
        <f t="shared" si="235"/>
        <v>3</v>
      </c>
      <c r="X587" s="24">
        <f t="shared" si="235"/>
        <v>2</v>
      </c>
      <c r="Y587" s="24">
        <f t="shared" si="235"/>
        <v>4</v>
      </c>
      <c r="Z587" s="24">
        <f t="shared" si="235"/>
        <v>4</v>
      </c>
      <c r="AA587" s="24">
        <f t="shared" si="235"/>
        <v>4</v>
      </c>
      <c r="AB587" s="123">
        <f t="shared" si="233"/>
        <v>0.08</v>
      </c>
      <c r="AC587" s="22">
        <f t="shared" si="234"/>
        <v>112.12166666666666</v>
      </c>
    </row>
    <row r="588" spans="2:29" x14ac:dyDescent="0.15">
      <c r="B588" s="24">
        <v>586</v>
      </c>
      <c r="C588" s="24" t="str">
        <f t="shared" si="229"/>
        <v>武器586</v>
      </c>
      <c r="D588" s="24" t="str">
        <f t="shared" si="216"/>
        <v>a</v>
      </c>
      <c r="E588" s="99" t="s">
        <v>123</v>
      </c>
      <c r="F588" s="100" t="s">
        <v>104</v>
      </c>
      <c r="G588" s="23" t="s">
        <v>1799</v>
      </c>
      <c r="H588" s="24">
        <f t="shared" ref="H588:H642" si="236">H580</f>
        <v>2</v>
      </c>
      <c r="I588" s="24">
        <f t="shared" si="220"/>
        <v>70</v>
      </c>
      <c r="J588" s="24">
        <f t="shared" si="221"/>
        <v>25</v>
      </c>
      <c r="K588" s="24">
        <f t="shared" si="222"/>
        <v>13</v>
      </c>
      <c r="L588" s="24">
        <f t="shared" si="223"/>
        <v>18</v>
      </c>
      <c r="M588" s="24">
        <f t="shared" si="224"/>
        <v>16</v>
      </c>
      <c r="N588" s="24">
        <f t="shared" si="225"/>
        <v>14</v>
      </c>
      <c r="O588" s="24">
        <f t="shared" si="226"/>
        <v>12</v>
      </c>
      <c r="P588" s="24">
        <f t="shared" si="227"/>
        <v>7</v>
      </c>
      <c r="Q588" s="122">
        <f t="shared" si="230"/>
        <v>3.5000000000000003E-2</v>
      </c>
      <c r="R588" s="122">
        <f t="shared" si="231"/>
        <v>0.03</v>
      </c>
      <c r="S588" s="122">
        <f t="shared" si="232"/>
        <v>1.1666666666666667E-2</v>
      </c>
      <c r="T588" s="23" t="str">
        <f t="shared" si="213"/>
        <v>光</v>
      </c>
      <c r="U588" s="24">
        <f t="shared" si="228"/>
        <v>9</v>
      </c>
      <c r="V588" s="24">
        <f t="shared" si="235"/>
        <v>6</v>
      </c>
      <c r="W588" s="24">
        <f t="shared" si="235"/>
        <v>6</v>
      </c>
      <c r="X588" s="24">
        <f t="shared" si="235"/>
        <v>5</v>
      </c>
      <c r="Y588" s="24">
        <f t="shared" si="235"/>
        <v>8</v>
      </c>
      <c r="Z588" s="24">
        <f t="shared" si="235"/>
        <v>8</v>
      </c>
      <c r="AA588" s="24">
        <f t="shared" si="235"/>
        <v>9</v>
      </c>
      <c r="AB588" s="123">
        <f t="shared" si="233"/>
        <v>0.11666666666666665</v>
      </c>
      <c r="AC588" s="22">
        <f t="shared" si="234"/>
        <v>226.19333333333333</v>
      </c>
    </row>
    <row r="589" spans="2:29" x14ac:dyDescent="0.15">
      <c r="B589" s="24">
        <v>587</v>
      </c>
      <c r="C589" s="24" t="str">
        <f t="shared" si="229"/>
        <v>武器587</v>
      </c>
      <c r="D589" s="24" t="str">
        <f t="shared" si="216"/>
        <v>a</v>
      </c>
      <c r="E589" s="99" t="s">
        <v>123</v>
      </c>
      <c r="F589" s="100" t="s">
        <v>104</v>
      </c>
      <c r="G589" s="23" t="s">
        <v>1799</v>
      </c>
      <c r="H589" s="24">
        <f t="shared" si="236"/>
        <v>3</v>
      </c>
      <c r="I589" s="24">
        <f t="shared" si="220"/>
        <v>104</v>
      </c>
      <c r="J589" s="24">
        <f t="shared" si="221"/>
        <v>37</v>
      </c>
      <c r="K589" s="24">
        <f t="shared" si="222"/>
        <v>20</v>
      </c>
      <c r="L589" s="24">
        <f t="shared" si="223"/>
        <v>27</v>
      </c>
      <c r="M589" s="24">
        <f t="shared" si="224"/>
        <v>24</v>
      </c>
      <c r="N589" s="24">
        <f t="shared" si="225"/>
        <v>21</v>
      </c>
      <c r="O589" s="24">
        <f t="shared" si="226"/>
        <v>18</v>
      </c>
      <c r="P589" s="24">
        <f t="shared" si="227"/>
        <v>11</v>
      </c>
      <c r="Q589" s="122">
        <f t="shared" si="230"/>
        <v>5.5E-2</v>
      </c>
      <c r="R589" s="122">
        <f t="shared" si="231"/>
        <v>4.4999999999999998E-2</v>
      </c>
      <c r="S589" s="122">
        <f t="shared" si="232"/>
        <v>1.8333333333333333E-2</v>
      </c>
      <c r="T589" s="23" t="str">
        <f t="shared" si="213"/>
        <v>光</v>
      </c>
      <c r="U589" s="24">
        <f t="shared" si="228"/>
        <v>13</v>
      </c>
      <c r="V589" s="24">
        <f t="shared" si="235"/>
        <v>9</v>
      </c>
      <c r="W589" s="24">
        <f t="shared" si="235"/>
        <v>9</v>
      </c>
      <c r="X589" s="24">
        <f t="shared" si="235"/>
        <v>7</v>
      </c>
      <c r="Y589" s="24">
        <f t="shared" si="235"/>
        <v>12</v>
      </c>
      <c r="Z589" s="24">
        <f t="shared" si="235"/>
        <v>12</v>
      </c>
      <c r="AA589" s="24">
        <f t="shared" si="235"/>
        <v>13</v>
      </c>
      <c r="AB589" s="123">
        <f t="shared" si="233"/>
        <v>0.17466666666666664</v>
      </c>
      <c r="AC589" s="22">
        <f t="shared" si="234"/>
        <v>337.29300000000001</v>
      </c>
    </row>
    <row r="590" spans="2:29" x14ac:dyDescent="0.15">
      <c r="B590" s="24">
        <v>588</v>
      </c>
      <c r="C590" s="24" t="str">
        <f t="shared" si="229"/>
        <v>武器588</v>
      </c>
      <c r="D590" s="24" t="str">
        <f t="shared" si="216"/>
        <v>a</v>
      </c>
      <c r="E590" s="99" t="s">
        <v>123</v>
      </c>
      <c r="F590" s="100" t="s">
        <v>104</v>
      </c>
      <c r="G590" s="23" t="s">
        <v>1799</v>
      </c>
      <c r="H590" s="24">
        <f t="shared" si="236"/>
        <v>4</v>
      </c>
      <c r="I590" s="24">
        <f t="shared" si="220"/>
        <v>139</v>
      </c>
      <c r="J590" s="24">
        <f t="shared" si="221"/>
        <v>49</v>
      </c>
      <c r="K590" s="24">
        <f t="shared" si="222"/>
        <v>26</v>
      </c>
      <c r="L590" s="24">
        <f t="shared" si="223"/>
        <v>36</v>
      </c>
      <c r="M590" s="24">
        <f t="shared" si="224"/>
        <v>32</v>
      </c>
      <c r="N590" s="24">
        <f t="shared" si="225"/>
        <v>28</v>
      </c>
      <c r="O590" s="24">
        <f t="shared" si="226"/>
        <v>24</v>
      </c>
      <c r="P590" s="24">
        <f t="shared" si="227"/>
        <v>15</v>
      </c>
      <c r="Q590" s="122">
        <f t="shared" si="230"/>
        <v>7.4999999999999997E-2</v>
      </c>
      <c r="R590" s="122">
        <f t="shared" si="231"/>
        <v>0.06</v>
      </c>
      <c r="S590" s="122">
        <f t="shared" si="232"/>
        <v>2.5000000000000001E-2</v>
      </c>
      <c r="T590" s="23" t="str">
        <f t="shared" si="213"/>
        <v>光</v>
      </c>
      <c r="U590" s="24">
        <f t="shared" si="228"/>
        <v>18</v>
      </c>
      <c r="V590" s="24">
        <f t="shared" si="235"/>
        <v>12</v>
      </c>
      <c r="W590" s="24">
        <f t="shared" si="235"/>
        <v>12</v>
      </c>
      <c r="X590" s="24">
        <f t="shared" si="235"/>
        <v>10</v>
      </c>
      <c r="Y590" s="24">
        <f t="shared" si="235"/>
        <v>16</v>
      </c>
      <c r="Z590" s="24">
        <f t="shared" si="235"/>
        <v>16</v>
      </c>
      <c r="AA590" s="24">
        <f t="shared" si="235"/>
        <v>18</v>
      </c>
      <c r="AB590" s="123">
        <f t="shared" si="233"/>
        <v>0.23266666666666666</v>
      </c>
      <c r="AC590" s="22">
        <f t="shared" si="234"/>
        <v>451.39266666666663</v>
      </c>
    </row>
    <row r="591" spans="2:29" x14ac:dyDescent="0.15">
      <c r="B591" s="24">
        <v>589</v>
      </c>
      <c r="C591" s="24" t="str">
        <f t="shared" si="229"/>
        <v>武器589</v>
      </c>
      <c r="D591" s="24" t="str">
        <f t="shared" si="216"/>
        <v>a</v>
      </c>
      <c r="E591" s="99" t="s">
        <v>123</v>
      </c>
      <c r="F591" s="100" t="s">
        <v>104</v>
      </c>
      <c r="G591" s="23" t="s">
        <v>1799</v>
      </c>
      <c r="H591" s="24">
        <f t="shared" si="236"/>
        <v>5</v>
      </c>
      <c r="I591" s="24">
        <f t="shared" si="220"/>
        <v>174</v>
      </c>
      <c r="J591" s="24">
        <f t="shared" si="221"/>
        <v>62</v>
      </c>
      <c r="K591" s="24">
        <f t="shared" si="222"/>
        <v>33</v>
      </c>
      <c r="L591" s="24">
        <f t="shared" si="223"/>
        <v>45</v>
      </c>
      <c r="M591" s="24">
        <f t="shared" si="224"/>
        <v>40</v>
      </c>
      <c r="N591" s="24">
        <f t="shared" si="225"/>
        <v>35</v>
      </c>
      <c r="O591" s="24">
        <f t="shared" si="226"/>
        <v>30</v>
      </c>
      <c r="P591" s="24">
        <f t="shared" si="227"/>
        <v>18</v>
      </c>
      <c r="Q591" s="122">
        <f t="shared" si="230"/>
        <v>0.09</v>
      </c>
      <c r="R591" s="122">
        <f t="shared" si="231"/>
        <v>7.4999999999999997E-2</v>
      </c>
      <c r="S591" s="122">
        <f t="shared" si="232"/>
        <v>0.03</v>
      </c>
      <c r="T591" s="23" t="str">
        <f t="shared" si="213"/>
        <v>光</v>
      </c>
      <c r="U591" s="24">
        <f t="shared" si="228"/>
        <v>22</v>
      </c>
      <c r="V591" s="24">
        <f t="shared" si="235"/>
        <v>15</v>
      </c>
      <c r="W591" s="24">
        <f t="shared" si="235"/>
        <v>15</v>
      </c>
      <c r="X591" s="24">
        <f t="shared" si="235"/>
        <v>12</v>
      </c>
      <c r="Y591" s="24">
        <f t="shared" si="235"/>
        <v>20</v>
      </c>
      <c r="Z591" s="24">
        <f t="shared" si="235"/>
        <v>20</v>
      </c>
      <c r="AA591" s="24">
        <f t="shared" si="235"/>
        <v>22</v>
      </c>
      <c r="AB591" s="123">
        <f t="shared" si="233"/>
        <v>0.29133333333333333</v>
      </c>
      <c r="AC591" s="22">
        <f t="shared" si="234"/>
        <v>563.48633333333328</v>
      </c>
    </row>
    <row r="592" spans="2:29" x14ac:dyDescent="0.15">
      <c r="B592" s="24">
        <v>590</v>
      </c>
      <c r="C592" s="24" t="str">
        <f t="shared" si="229"/>
        <v>武器590</v>
      </c>
      <c r="D592" s="24" t="str">
        <f t="shared" si="216"/>
        <v>a</v>
      </c>
      <c r="E592" s="99" t="s">
        <v>123</v>
      </c>
      <c r="F592" s="100" t="s">
        <v>104</v>
      </c>
      <c r="G592" s="23" t="s">
        <v>1799</v>
      </c>
      <c r="H592" s="24">
        <f t="shared" si="236"/>
        <v>6</v>
      </c>
      <c r="I592" s="24">
        <f t="shared" si="220"/>
        <v>209</v>
      </c>
      <c r="J592" s="24">
        <f t="shared" si="221"/>
        <v>74</v>
      </c>
      <c r="K592" s="24">
        <f t="shared" si="222"/>
        <v>39</v>
      </c>
      <c r="L592" s="24">
        <f t="shared" si="223"/>
        <v>54</v>
      </c>
      <c r="M592" s="24">
        <f t="shared" si="224"/>
        <v>48</v>
      </c>
      <c r="N592" s="24">
        <f t="shared" si="225"/>
        <v>41</v>
      </c>
      <c r="O592" s="24">
        <f t="shared" si="226"/>
        <v>36</v>
      </c>
      <c r="P592" s="24">
        <f t="shared" si="227"/>
        <v>22</v>
      </c>
      <c r="Q592" s="122">
        <f t="shared" si="230"/>
        <v>0.11</v>
      </c>
      <c r="R592" s="122">
        <f t="shared" si="231"/>
        <v>0.09</v>
      </c>
      <c r="S592" s="122">
        <f t="shared" si="232"/>
        <v>3.6666666666666667E-2</v>
      </c>
      <c r="T592" s="23" t="str">
        <f t="shared" si="213"/>
        <v>光</v>
      </c>
      <c r="U592" s="24">
        <f t="shared" si="228"/>
        <v>27</v>
      </c>
      <c r="V592" s="24">
        <f t="shared" si="235"/>
        <v>18</v>
      </c>
      <c r="W592" s="24">
        <f t="shared" si="235"/>
        <v>18</v>
      </c>
      <c r="X592" s="24">
        <f t="shared" si="235"/>
        <v>15</v>
      </c>
      <c r="Y592" s="24">
        <f t="shared" si="235"/>
        <v>24</v>
      </c>
      <c r="Z592" s="24">
        <f t="shared" si="235"/>
        <v>24</v>
      </c>
      <c r="AA592" s="24">
        <f t="shared" si="235"/>
        <v>27</v>
      </c>
      <c r="AB592" s="123">
        <f t="shared" si="233"/>
        <v>0.34866666666666668</v>
      </c>
      <c r="AC592" s="22">
        <f t="shared" si="234"/>
        <v>676.58533333333332</v>
      </c>
    </row>
    <row r="593" spans="2:29" x14ac:dyDescent="0.15">
      <c r="B593" s="24">
        <v>591</v>
      </c>
      <c r="C593" s="24" t="str">
        <f t="shared" si="229"/>
        <v>武器591</v>
      </c>
      <c r="D593" s="24" t="str">
        <f t="shared" si="216"/>
        <v>a</v>
      </c>
      <c r="E593" s="99" t="s">
        <v>123</v>
      </c>
      <c r="F593" s="100" t="s">
        <v>104</v>
      </c>
      <c r="G593" s="23" t="s">
        <v>1799</v>
      </c>
      <c r="H593" s="24">
        <f t="shared" si="236"/>
        <v>7</v>
      </c>
      <c r="I593" s="24">
        <f t="shared" si="220"/>
        <v>243</v>
      </c>
      <c r="J593" s="24">
        <f t="shared" si="221"/>
        <v>86</v>
      </c>
      <c r="K593" s="24">
        <f t="shared" si="222"/>
        <v>46</v>
      </c>
      <c r="L593" s="24">
        <f t="shared" si="223"/>
        <v>64</v>
      </c>
      <c r="M593" s="24">
        <f t="shared" si="224"/>
        <v>56</v>
      </c>
      <c r="N593" s="24">
        <f t="shared" si="225"/>
        <v>48</v>
      </c>
      <c r="O593" s="24">
        <f t="shared" si="226"/>
        <v>42</v>
      </c>
      <c r="P593" s="24">
        <f t="shared" si="227"/>
        <v>25</v>
      </c>
      <c r="Q593" s="122">
        <f t="shared" si="230"/>
        <v>0.125</v>
      </c>
      <c r="R593" s="122">
        <f t="shared" si="231"/>
        <v>0.105</v>
      </c>
      <c r="S593" s="122">
        <f t="shared" si="232"/>
        <v>4.1666666666666671E-2</v>
      </c>
      <c r="T593" s="23" t="str">
        <f t="shared" si="213"/>
        <v>光</v>
      </c>
      <c r="U593" s="24">
        <f t="shared" si="228"/>
        <v>31</v>
      </c>
      <c r="V593" s="24">
        <f t="shared" ref="V593:AA602" si="237">ROUND(VLOOKUP($F593,professionGrow,MATCH(V$2,professionGrowPName,0),FALSE)*(1+VLOOKUP($G593,professionGrowP,MATCH(V$2,professionGrowPName,0),FALSE))*$H593*10*VLOOKUP($D593,eq_qulity,5,FALSE),0)</f>
        <v>21</v>
      </c>
      <c r="W593" s="24">
        <f t="shared" si="237"/>
        <v>21</v>
      </c>
      <c r="X593" s="24">
        <f t="shared" si="237"/>
        <v>17</v>
      </c>
      <c r="Y593" s="24">
        <f t="shared" si="237"/>
        <v>28</v>
      </c>
      <c r="Z593" s="24">
        <f t="shared" si="237"/>
        <v>28</v>
      </c>
      <c r="AA593" s="24">
        <f t="shared" si="237"/>
        <v>31</v>
      </c>
      <c r="AB593" s="123">
        <f t="shared" si="233"/>
        <v>0.40666666666666662</v>
      </c>
      <c r="AC593" s="22">
        <f t="shared" si="234"/>
        <v>787.67833333333328</v>
      </c>
    </row>
    <row r="594" spans="2:29" x14ac:dyDescent="0.15">
      <c r="B594" s="24">
        <v>592</v>
      </c>
      <c r="C594" s="24" t="str">
        <f t="shared" si="229"/>
        <v>武器592</v>
      </c>
      <c r="D594" s="24" t="str">
        <f t="shared" si="216"/>
        <v>a</v>
      </c>
      <c r="E594" s="99" t="s">
        <v>123</v>
      </c>
      <c r="F594" s="100" t="s">
        <v>104</v>
      </c>
      <c r="G594" s="23" t="s">
        <v>1799</v>
      </c>
      <c r="H594" s="24">
        <f t="shared" si="236"/>
        <v>8</v>
      </c>
      <c r="I594" s="24">
        <f t="shared" si="220"/>
        <v>278</v>
      </c>
      <c r="J594" s="24">
        <f t="shared" si="221"/>
        <v>99</v>
      </c>
      <c r="K594" s="24">
        <f t="shared" si="222"/>
        <v>52</v>
      </c>
      <c r="L594" s="24">
        <f t="shared" si="223"/>
        <v>73</v>
      </c>
      <c r="M594" s="24">
        <f t="shared" si="224"/>
        <v>64</v>
      </c>
      <c r="N594" s="24">
        <f t="shared" si="225"/>
        <v>55</v>
      </c>
      <c r="O594" s="24">
        <f t="shared" si="226"/>
        <v>48</v>
      </c>
      <c r="P594" s="24">
        <f t="shared" si="227"/>
        <v>29</v>
      </c>
      <c r="Q594" s="122">
        <f t="shared" si="230"/>
        <v>0.14499999999999999</v>
      </c>
      <c r="R594" s="122">
        <f t="shared" si="231"/>
        <v>0.12</v>
      </c>
      <c r="S594" s="122">
        <f t="shared" si="232"/>
        <v>4.8333333333333332E-2</v>
      </c>
      <c r="T594" s="23" t="str">
        <f t="shared" si="213"/>
        <v>光</v>
      </c>
      <c r="U594" s="24">
        <f t="shared" si="228"/>
        <v>36</v>
      </c>
      <c r="V594" s="24">
        <f t="shared" si="237"/>
        <v>24</v>
      </c>
      <c r="W594" s="24">
        <f t="shared" si="237"/>
        <v>24</v>
      </c>
      <c r="X594" s="24">
        <f t="shared" si="237"/>
        <v>19</v>
      </c>
      <c r="Y594" s="24">
        <f t="shared" si="237"/>
        <v>32</v>
      </c>
      <c r="Z594" s="24">
        <f t="shared" si="237"/>
        <v>32</v>
      </c>
      <c r="AA594" s="24">
        <f t="shared" si="237"/>
        <v>36</v>
      </c>
      <c r="AB594" s="123">
        <f t="shared" si="233"/>
        <v>0.46533333333333332</v>
      </c>
      <c r="AC594" s="22">
        <f t="shared" si="234"/>
        <v>901.7786666666666</v>
      </c>
    </row>
    <row r="595" spans="2:29" x14ac:dyDescent="0.15">
      <c r="B595" s="24">
        <v>593</v>
      </c>
      <c r="C595" s="24" t="str">
        <f t="shared" si="229"/>
        <v>武器593</v>
      </c>
      <c r="D595" s="24" t="str">
        <f t="shared" si="216"/>
        <v>b</v>
      </c>
      <c r="E595" s="99" t="s">
        <v>123</v>
      </c>
      <c r="F595" s="100" t="s">
        <v>104</v>
      </c>
      <c r="G595" s="23" t="s">
        <v>1799</v>
      </c>
      <c r="H595" s="24">
        <f t="shared" si="236"/>
        <v>1</v>
      </c>
      <c r="I595" s="24">
        <f t="shared" si="220"/>
        <v>38</v>
      </c>
      <c r="J595" s="24">
        <f t="shared" si="221"/>
        <v>5</v>
      </c>
      <c r="K595" s="24">
        <f t="shared" si="222"/>
        <v>3</v>
      </c>
      <c r="L595" s="24">
        <f t="shared" si="223"/>
        <v>4</v>
      </c>
      <c r="M595" s="24">
        <f t="shared" si="224"/>
        <v>3</v>
      </c>
      <c r="N595" s="24">
        <f t="shared" si="225"/>
        <v>3</v>
      </c>
      <c r="O595" s="24">
        <f t="shared" si="226"/>
        <v>2</v>
      </c>
      <c r="P595" s="24">
        <f t="shared" si="227"/>
        <v>2</v>
      </c>
      <c r="Q595" s="122">
        <f t="shared" si="230"/>
        <v>0.01</v>
      </c>
      <c r="R595" s="122">
        <f t="shared" si="231"/>
        <v>5.0000000000000001E-3</v>
      </c>
      <c r="S595" s="122">
        <f t="shared" si="232"/>
        <v>3.3333333333333331E-3</v>
      </c>
      <c r="T595" s="23" t="str">
        <f t="shared" si="213"/>
        <v>光</v>
      </c>
      <c r="U595" s="24">
        <f t="shared" si="228"/>
        <v>2</v>
      </c>
      <c r="V595" s="24">
        <f t="shared" si="237"/>
        <v>1</v>
      </c>
      <c r="W595" s="24">
        <f t="shared" si="237"/>
        <v>1</v>
      </c>
      <c r="X595" s="24">
        <f t="shared" si="237"/>
        <v>1</v>
      </c>
      <c r="Y595" s="24">
        <f t="shared" si="237"/>
        <v>2</v>
      </c>
      <c r="Z595" s="24">
        <f t="shared" si="237"/>
        <v>2</v>
      </c>
      <c r="AA595" s="24">
        <f t="shared" si="237"/>
        <v>2</v>
      </c>
      <c r="AB595" s="123">
        <f t="shared" si="233"/>
        <v>0.08</v>
      </c>
      <c r="AC595" s="22">
        <f t="shared" si="234"/>
        <v>71.098333333333329</v>
      </c>
    </row>
    <row r="596" spans="2:29" x14ac:dyDescent="0.15">
      <c r="B596" s="24">
        <v>594</v>
      </c>
      <c r="C596" s="24" t="str">
        <f t="shared" si="229"/>
        <v>武器594</v>
      </c>
      <c r="D596" s="24" t="str">
        <f t="shared" si="216"/>
        <v>b</v>
      </c>
      <c r="E596" s="99" t="s">
        <v>123</v>
      </c>
      <c r="F596" s="100" t="s">
        <v>104</v>
      </c>
      <c r="G596" s="23" t="s">
        <v>1799</v>
      </c>
      <c r="H596" s="24">
        <f t="shared" si="236"/>
        <v>2</v>
      </c>
      <c r="I596" s="24">
        <f t="shared" si="220"/>
        <v>76</v>
      </c>
      <c r="J596" s="24">
        <f t="shared" si="221"/>
        <v>10</v>
      </c>
      <c r="K596" s="24">
        <f t="shared" si="222"/>
        <v>5</v>
      </c>
      <c r="L596" s="24">
        <f t="shared" si="223"/>
        <v>8</v>
      </c>
      <c r="M596" s="24">
        <f t="shared" si="224"/>
        <v>7</v>
      </c>
      <c r="N596" s="24">
        <f t="shared" si="225"/>
        <v>6</v>
      </c>
      <c r="O596" s="24">
        <f t="shared" si="226"/>
        <v>5</v>
      </c>
      <c r="P596" s="24">
        <f t="shared" si="227"/>
        <v>3</v>
      </c>
      <c r="Q596" s="122">
        <f t="shared" si="230"/>
        <v>1.4999999999999999E-2</v>
      </c>
      <c r="R596" s="122">
        <f t="shared" si="231"/>
        <v>1.2500000000000001E-2</v>
      </c>
      <c r="S596" s="122">
        <f t="shared" si="232"/>
        <v>5.0000000000000001E-3</v>
      </c>
      <c r="T596" s="23" t="str">
        <f t="shared" si="213"/>
        <v>光</v>
      </c>
      <c r="U596" s="24">
        <f t="shared" si="228"/>
        <v>4</v>
      </c>
      <c r="V596" s="24">
        <f t="shared" si="237"/>
        <v>2</v>
      </c>
      <c r="W596" s="24">
        <f t="shared" si="237"/>
        <v>2</v>
      </c>
      <c r="X596" s="24">
        <f t="shared" si="237"/>
        <v>2</v>
      </c>
      <c r="Y596" s="24">
        <f t="shared" si="237"/>
        <v>3</v>
      </c>
      <c r="Z596" s="24">
        <f t="shared" si="237"/>
        <v>3</v>
      </c>
      <c r="AA596" s="24">
        <f t="shared" si="237"/>
        <v>4</v>
      </c>
      <c r="AB596" s="123">
        <f t="shared" si="233"/>
        <v>0.08</v>
      </c>
      <c r="AC596" s="22">
        <f t="shared" si="234"/>
        <v>140.11250000000001</v>
      </c>
    </row>
    <row r="597" spans="2:29" x14ac:dyDescent="0.15">
      <c r="B597" s="24">
        <v>595</v>
      </c>
      <c r="C597" s="24" t="str">
        <f t="shared" si="229"/>
        <v>武器595</v>
      </c>
      <c r="D597" s="24" t="str">
        <f t="shared" si="216"/>
        <v>b</v>
      </c>
      <c r="E597" s="99" t="s">
        <v>123</v>
      </c>
      <c r="F597" s="100" t="s">
        <v>104</v>
      </c>
      <c r="G597" s="23" t="s">
        <v>1799</v>
      </c>
      <c r="H597" s="24">
        <f t="shared" si="236"/>
        <v>3</v>
      </c>
      <c r="I597" s="24">
        <f t="shared" si="220"/>
        <v>113</v>
      </c>
      <c r="J597" s="24">
        <f t="shared" si="221"/>
        <v>15</v>
      </c>
      <c r="K597" s="24">
        <f t="shared" si="222"/>
        <v>8</v>
      </c>
      <c r="L597" s="24">
        <f t="shared" si="223"/>
        <v>11</v>
      </c>
      <c r="M597" s="24">
        <f t="shared" si="224"/>
        <v>10</v>
      </c>
      <c r="N597" s="24">
        <f t="shared" si="225"/>
        <v>9</v>
      </c>
      <c r="O597" s="24">
        <f t="shared" si="226"/>
        <v>7</v>
      </c>
      <c r="P597" s="24">
        <f t="shared" si="227"/>
        <v>5</v>
      </c>
      <c r="Q597" s="122">
        <f t="shared" si="230"/>
        <v>2.5000000000000001E-2</v>
      </c>
      <c r="R597" s="122">
        <f t="shared" si="231"/>
        <v>1.7500000000000002E-2</v>
      </c>
      <c r="S597" s="122">
        <f t="shared" si="232"/>
        <v>8.3333333333333332E-3</v>
      </c>
      <c r="T597" s="23" t="str">
        <f t="shared" ref="T597:T642" si="238">VLOOKUP(G597,professionNature,2,FALSE)</f>
        <v>光</v>
      </c>
      <c r="U597" s="24">
        <f t="shared" si="228"/>
        <v>6</v>
      </c>
      <c r="V597" s="24">
        <f t="shared" si="237"/>
        <v>4</v>
      </c>
      <c r="W597" s="24">
        <f t="shared" si="237"/>
        <v>4</v>
      </c>
      <c r="X597" s="24">
        <f t="shared" si="237"/>
        <v>3</v>
      </c>
      <c r="Y597" s="24">
        <f t="shared" si="237"/>
        <v>5</v>
      </c>
      <c r="Z597" s="24">
        <f t="shared" si="237"/>
        <v>5</v>
      </c>
      <c r="AA597" s="24">
        <f t="shared" si="237"/>
        <v>6</v>
      </c>
      <c r="AB597" s="123">
        <f t="shared" si="233"/>
        <v>0.11866666666666667</v>
      </c>
      <c r="AC597" s="22">
        <f t="shared" si="234"/>
        <v>211.1695</v>
      </c>
    </row>
    <row r="598" spans="2:29" x14ac:dyDescent="0.15">
      <c r="B598" s="24">
        <v>596</v>
      </c>
      <c r="C598" s="24" t="str">
        <f t="shared" si="229"/>
        <v>武器596</v>
      </c>
      <c r="D598" s="24" t="str">
        <f t="shared" si="216"/>
        <v>b</v>
      </c>
      <c r="E598" s="99" t="s">
        <v>123</v>
      </c>
      <c r="F598" s="100" t="s">
        <v>104</v>
      </c>
      <c r="G598" s="23" t="s">
        <v>1799</v>
      </c>
      <c r="H598" s="24">
        <f t="shared" si="236"/>
        <v>4</v>
      </c>
      <c r="I598" s="24">
        <f t="shared" si="220"/>
        <v>151</v>
      </c>
      <c r="J598" s="24">
        <f t="shared" si="221"/>
        <v>21</v>
      </c>
      <c r="K598" s="24">
        <f t="shared" si="222"/>
        <v>11</v>
      </c>
      <c r="L598" s="24">
        <f t="shared" si="223"/>
        <v>15</v>
      </c>
      <c r="M598" s="24">
        <f t="shared" si="224"/>
        <v>13</v>
      </c>
      <c r="N598" s="24">
        <f t="shared" si="225"/>
        <v>12</v>
      </c>
      <c r="O598" s="24">
        <f t="shared" si="226"/>
        <v>10</v>
      </c>
      <c r="P598" s="24">
        <f t="shared" si="227"/>
        <v>6</v>
      </c>
      <c r="Q598" s="122">
        <f t="shared" si="230"/>
        <v>0.03</v>
      </c>
      <c r="R598" s="122">
        <f t="shared" si="231"/>
        <v>2.5000000000000001E-2</v>
      </c>
      <c r="S598" s="122">
        <f t="shared" si="232"/>
        <v>0.01</v>
      </c>
      <c r="T598" s="23" t="str">
        <f t="shared" si="238"/>
        <v>光</v>
      </c>
      <c r="U598" s="24">
        <f t="shared" si="228"/>
        <v>7</v>
      </c>
      <c r="V598" s="24">
        <f t="shared" si="237"/>
        <v>5</v>
      </c>
      <c r="W598" s="24">
        <f t="shared" si="237"/>
        <v>5</v>
      </c>
      <c r="X598" s="24">
        <f t="shared" si="237"/>
        <v>4</v>
      </c>
      <c r="Y598" s="24">
        <f t="shared" si="237"/>
        <v>7</v>
      </c>
      <c r="Z598" s="24">
        <f t="shared" si="237"/>
        <v>7</v>
      </c>
      <c r="AA598" s="24">
        <f t="shared" si="237"/>
        <v>7</v>
      </c>
      <c r="AB598" s="123">
        <f t="shared" si="233"/>
        <v>0.15933333333333333</v>
      </c>
      <c r="AC598" s="22">
        <f t="shared" si="234"/>
        <v>281.22433333333333</v>
      </c>
    </row>
    <row r="599" spans="2:29" x14ac:dyDescent="0.15">
      <c r="B599" s="24">
        <v>597</v>
      </c>
      <c r="C599" s="24" t="str">
        <f t="shared" si="229"/>
        <v>武器597</v>
      </c>
      <c r="D599" s="24" t="str">
        <f t="shared" si="216"/>
        <v>b</v>
      </c>
      <c r="E599" s="99" t="s">
        <v>123</v>
      </c>
      <c r="F599" s="100" t="s">
        <v>104</v>
      </c>
      <c r="G599" s="23" t="s">
        <v>1799</v>
      </c>
      <c r="H599" s="24">
        <f t="shared" si="236"/>
        <v>5</v>
      </c>
      <c r="I599" s="24">
        <f t="shared" si="220"/>
        <v>189</v>
      </c>
      <c r="J599" s="24">
        <f t="shared" si="221"/>
        <v>26</v>
      </c>
      <c r="K599" s="24">
        <f t="shared" si="222"/>
        <v>14</v>
      </c>
      <c r="L599" s="24">
        <f t="shared" si="223"/>
        <v>19</v>
      </c>
      <c r="M599" s="24">
        <f t="shared" si="224"/>
        <v>17</v>
      </c>
      <c r="N599" s="24">
        <f t="shared" si="225"/>
        <v>14</v>
      </c>
      <c r="O599" s="24">
        <f t="shared" si="226"/>
        <v>12</v>
      </c>
      <c r="P599" s="24">
        <f t="shared" si="227"/>
        <v>8</v>
      </c>
      <c r="Q599" s="122">
        <f t="shared" si="230"/>
        <v>0.04</v>
      </c>
      <c r="R599" s="122">
        <f t="shared" si="231"/>
        <v>0.03</v>
      </c>
      <c r="S599" s="122">
        <f t="shared" si="232"/>
        <v>1.3333333333333332E-2</v>
      </c>
      <c r="T599" s="23" t="str">
        <f t="shared" si="238"/>
        <v>光</v>
      </c>
      <c r="U599" s="24">
        <f t="shared" si="228"/>
        <v>9</v>
      </c>
      <c r="V599" s="24">
        <f t="shared" si="237"/>
        <v>6</v>
      </c>
      <c r="W599" s="24">
        <f t="shared" si="237"/>
        <v>6</v>
      </c>
      <c r="X599" s="24">
        <f t="shared" si="237"/>
        <v>5</v>
      </c>
      <c r="Y599" s="24">
        <f t="shared" si="237"/>
        <v>8</v>
      </c>
      <c r="Z599" s="24">
        <f t="shared" si="237"/>
        <v>8</v>
      </c>
      <c r="AA599" s="24">
        <f t="shared" si="237"/>
        <v>9</v>
      </c>
      <c r="AB599" s="123">
        <f t="shared" si="233"/>
        <v>0.19933333333333333</v>
      </c>
      <c r="AC599" s="22">
        <f t="shared" si="234"/>
        <v>350.28266666666667</v>
      </c>
    </row>
    <row r="600" spans="2:29" x14ac:dyDescent="0.15">
      <c r="B600" s="24">
        <v>598</v>
      </c>
      <c r="C600" s="24" t="str">
        <f t="shared" si="229"/>
        <v>武器598</v>
      </c>
      <c r="D600" s="24" t="str">
        <f t="shared" si="216"/>
        <v>b</v>
      </c>
      <c r="E600" s="99" t="s">
        <v>123</v>
      </c>
      <c r="F600" s="100" t="s">
        <v>104</v>
      </c>
      <c r="G600" s="23" t="s">
        <v>1799</v>
      </c>
      <c r="H600" s="24">
        <f t="shared" si="236"/>
        <v>6</v>
      </c>
      <c r="I600" s="24">
        <f t="shared" si="220"/>
        <v>227</v>
      </c>
      <c r="J600" s="24">
        <f t="shared" si="221"/>
        <v>31</v>
      </c>
      <c r="K600" s="24">
        <f t="shared" si="222"/>
        <v>16</v>
      </c>
      <c r="L600" s="24">
        <f t="shared" si="223"/>
        <v>23</v>
      </c>
      <c r="M600" s="24">
        <f t="shared" si="224"/>
        <v>20</v>
      </c>
      <c r="N600" s="24">
        <f t="shared" si="225"/>
        <v>17</v>
      </c>
      <c r="O600" s="24">
        <f t="shared" si="226"/>
        <v>15</v>
      </c>
      <c r="P600" s="24">
        <f t="shared" si="227"/>
        <v>9</v>
      </c>
      <c r="Q600" s="122">
        <f t="shared" si="230"/>
        <v>4.4999999999999998E-2</v>
      </c>
      <c r="R600" s="122">
        <f t="shared" si="231"/>
        <v>3.7499999999999999E-2</v>
      </c>
      <c r="S600" s="122">
        <f t="shared" si="232"/>
        <v>1.4999999999999999E-2</v>
      </c>
      <c r="T600" s="23" t="str">
        <f t="shared" si="238"/>
        <v>光</v>
      </c>
      <c r="U600" s="24">
        <f t="shared" si="228"/>
        <v>11</v>
      </c>
      <c r="V600" s="24">
        <f t="shared" si="237"/>
        <v>7</v>
      </c>
      <c r="W600" s="24">
        <f t="shared" si="237"/>
        <v>7</v>
      </c>
      <c r="X600" s="24">
        <f t="shared" si="237"/>
        <v>6</v>
      </c>
      <c r="Y600" s="24">
        <f t="shared" si="237"/>
        <v>10</v>
      </c>
      <c r="Z600" s="24">
        <f t="shared" si="237"/>
        <v>10</v>
      </c>
      <c r="AA600" s="24">
        <f t="shared" si="237"/>
        <v>11</v>
      </c>
      <c r="AB600" s="123">
        <f t="shared" si="233"/>
        <v>0.23866666666666667</v>
      </c>
      <c r="AC600" s="22">
        <f t="shared" si="234"/>
        <v>420.33616666666671</v>
      </c>
    </row>
    <row r="601" spans="2:29" x14ac:dyDescent="0.15">
      <c r="B601" s="24">
        <v>599</v>
      </c>
      <c r="C601" s="24" t="str">
        <f t="shared" si="229"/>
        <v>武器599</v>
      </c>
      <c r="D601" s="24" t="str">
        <f t="shared" si="216"/>
        <v>b</v>
      </c>
      <c r="E601" s="99" t="s">
        <v>123</v>
      </c>
      <c r="F601" s="100" t="s">
        <v>104</v>
      </c>
      <c r="G601" s="23" t="s">
        <v>1799</v>
      </c>
      <c r="H601" s="24">
        <f t="shared" si="236"/>
        <v>7</v>
      </c>
      <c r="I601" s="24">
        <f t="shared" si="220"/>
        <v>265</v>
      </c>
      <c r="J601" s="24">
        <f t="shared" si="221"/>
        <v>36</v>
      </c>
      <c r="K601" s="24">
        <f t="shared" si="222"/>
        <v>19</v>
      </c>
      <c r="L601" s="24">
        <f t="shared" si="223"/>
        <v>26</v>
      </c>
      <c r="M601" s="24">
        <f t="shared" si="224"/>
        <v>23</v>
      </c>
      <c r="N601" s="24">
        <f t="shared" si="225"/>
        <v>20</v>
      </c>
      <c r="O601" s="24">
        <f t="shared" si="226"/>
        <v>17</v>
      </c>
      <c r="P601" s="24">
        <f t="shared" si="227"/>
        <v>11</v>
      </c>
      <c r="Q601" s="122">
        <f t="shared" si="230"/>
        <v>5.5E-2</v>
      </c>
      <c r="R601" s="122">
        <f t="shared" si="231"/>
        <v>4.2500000000000003E-2</v>
      </c>
      <c r="S601" s="122">
        <f t="shared" si="232"/>
        <v>1.8333333333333333E-2</v>
      </c>
      <c r="T601" s="23" t="str">
        <f t="shared" si="238"/>
        <v>光</v>
      </c>
      <c r="U601" s="24">
        <f t="shared" si="228"/>
        <v>13</v>
      </c>
      <c r="V601" s="24">
        <f t="shared" si="237"/>
        <v>9</v>
      </c>
      <c r="W601" s="24">
        <f t="shared" si="237"/>
        <v>9</v>
      </c>
      <c r="X601" s="24">
        <f t="shared" si="237"/>
        <v>7</v>
      </c>
      <c r="Y601" s="24">
        <f t="shared" si="237"/>
        <v>12</v>
      </c>
      <c r="Z601" s="24">
        <f t="shared" si="237"/>
        <v>12</v>
      </c>
      <c r="AA601" s="24">
        <f t="shared" si="237"/>
        <v>13</v>
      </c>
      <c r="AB601" s="123">
        <f t="shared" si="233"/>
        <v>0.27800000000000002</v>
      </c>
      <c r="AC601" s="22">
        <f t="shared" si="234"/>
        <v>492.39383333333336</v>
      </c>
    </row>
    <row r="602" spans="2:29" x14ac:dyDescent="0.15">
      <c r="B602" s="24">
        <v>600</v>
      </c>
      <c r="C602" s="24" t="str">
        <f t="shared" si="229"/>
        <v>武器600</v>
      </c>
      <c r="D602" s="24" t="str">
        <f t="shared" si="216"/>
        <v>b</v>
      </c>
      <c r="E602" s="99" t="s">
        <v>123</v>
      </c>
      <c r="F602" s="100" t="s">
        <v>104</v>
      </c>
      <c r="G602" s="23" t="s">
        <v>1799</v>
      </c>
      <c r="H602" s="24">
        <f t="shared" si="236"/>
        <v>8</v>
      </c>
      <c r="I602" s="24">
        <f t="shared" si="220"/>
        <v>302</v>
      </c>
      <c r="J602" s="24">
        <f t="shared" si="221"/>
        <v>41</v>
      </c>
      <c r="K602" s="24">
        <f t="shared" si="222"/>
        <v>22</v>
      </c>
      <c r="L602" s="24">
        <f t="shared" si="223"/>
        <v>30</v>
      </c>
      <c r="M602" s="24">
        <f t="shared" si="224"/>
        <v>27</v>
      </c>
      <c r="N602" s="24">
        <f t="shared" si="225"/>
        <v>23</v>
      </c>
      <c r="O602" s="24">
        <f t="shared" si="226"/>
        <v>20</v>
      </c>
      <c r="P602" s="24">
        <f t="shared" si="227"/>
        <v>12</v>
      </c>
      <c r="Q602" s="122">
        <f t="shared" si="230"/>
        <v>0.06</v>
      </c>
      <c r="R602" s="122">
        <f t="shared" si="231"/>
        <v>0.05</v>
      </c>
      <c r="S602" s="122">
        <f t="shared" si="232"/>
        <v>0.02</v>
      </c>
      <c r="T602" s="23" t="str">
        <f t="shared" si="238"/>
        <v>光</v>
      </c>
      <c r="U602" s="24">
        <f t="shared" si="228"/>
        <v>15</v>
      </c>
      <c r="V602" s="24">
        <f t="shared" si="237"/>
        <v>10</v>
      </c>
      <c r="W602" s="24">
        <f t="shared" si="237"/>
        <v>10</v>
      </c>
      <c r="X602" s="24">
        <f t="shared" si="237"/>
        <v>8</v>
      </c>
      <c r="Y602" s="24">
        <f t="shared" si="237"/>
        <v>13</v>
      </c>
      <c r="Z602" s="24">
        <f t="shared" si="237"/>
        <v>13</v>
      </c>
      <c r="AA602" s="24">
        <f t="shared" si="237"/>
        <v>15</v>
      </c>
      <c r="AB602" s="123">
        <f t="shared" si="233"/>
        <v>0.318</v>
      </c>
      <c r="AC602" s="22">
        <f t="shared" si="234"/>
        <v>561.44799999999998</v>
      </c>
    </row>
    <row r="603" spans="2:29" x14ac:dyDescent="0.15">
      <c r="B603" s="24">
        <v>601</v>
      </c>
      <c r="C603" s="24" t="str">
        <f t="shared" si="229"/>
        <v>武器601</v>
      </c>
      <c r="D603" s="24" t="str">
        <f t="shared" si="216"/>
        <v>c</v>
      </c>
      <c r="E603" s="99" t="s">
        <v>123</v>
      </c>
      <c r="F603" s="100" t="s">
        <v>104</v>
      </c>
      <c r="G603" s="23" t="s">
        <v>1799</v>
      </c>
      <c r="H603" s="24">
        <f t="shared" si="236"/>
        <v>1</v>
      </c>
      <c r="I603" s="24">
        <f t="shared" si="220"/>
        <v>43</v>
      </c>
      <c r="J603" s="24">
        <f t="shared" si="221"/>
        <v>0</v>
      </c>
      <c r="K603" s="24">
        <f t="shared" si="222"/>
        <v>0</v>
      </c>
      <c r="L603" s="24">
        <f t="shared" si="223"/>
        <v>0</v>
      </c>
      <c r="M603" s="24">
        <f t="shared" si="224"/>
        <v>0</v>
      </c>
      <c r="N603" s="24">
        <f t="shared" si="225"/>
        <v>0</v>
      </c>
      <c r="O603" s="24">
        <f t="shared" si="226"/>
        <v>0</v>
      </c>
      <c r="P603" s="24">
        <f t="shared" si="227"/>
        <v>0</v>
      </c>
      <c r="Q603" s="122">
        <f t="shared" si="230"/>
        <v>0</v>
      </c>
      <c r="R603" s="122">
        <f t="shared" si="231"/>
        <v>0</v>
      </c>
      <c r="S603" s="122">
        <f t="shared" si="232"/>
        <v>0</v>
      </c>
      <c r="T603" s="23" t="str">
        <f t="shared" si="238"/>
        <v>光</v>
      </c>
      <c r="U603" s="24">
        <f t="shared" si="228"/>
        <v>0</v>
      </c>
      <c r="V603" s="24">
        <f t="shared" ref="V603:AA612" si="239">ROUND(VLOOKUP($F603,professionGrow,MATCH(V$2,professionGrowPName,0),FALSE)*(1+VLOOKUP($G603,professionGrowP,MATCH(V$2,professionGrowPName,0),FALSE))*$H603*10*VLOOKUP($D603,eq_qulity,5,FALSE),0)</f>
        <v>0</v>
      </c>
      <c r="W603" s="24">
        <f t="shared" si="239"/>
        <v>0</v>
      </c>
      <c r="X603" s="24">
        <f t="shared" si="239"/>
        <v>0</v>
      </c>
      <c r="Y603" s="24">
        <f t="shared" si="239"/>
        <v>0</v>
      </c>
      <c r="Z603" s="24">
        <f t="shared" si="239"/>
        <v>0</v>
      </c>
      <c r="AA603" s="24">
        <f t="shared" si="239"/>
        <v>0</v>
      </c>
      <c r="AB603" s="123">
        <f t="shared" si="233"/>
        <v>0</v>
      </c>
      <c r="AC603" s="22">
        <f t="shared" si="234"/>
        <v>43</v>
      </c>
    </row>
    <row r="604" spans="2:29" x14ac:dyDescent="0.15">
      <c r="B604" s="24">
        <v>602</v>
      </c>
      <c r="C604" s="24" t="str">
        <f t="shared" si="229"/>
        <v>武器602</v>
      </c>
      <c r="D604" s="24" t="str">
        <f t="shared" si="216"/>
        <v>c</v>
      </c>
      <c r="E604" s="99" t="s">
        <v>123</v>
      </c>
      <c r="F604" s="100" t="s">
        <v>104</v>
      </c>
      <c r="G604" s="23" t="s">
        <v>1799</v>
      </c>
      <c r="H604" s="24">
        <f t="shared" si="236"/>
        <v>2</v>
      </c>
      <c r="I604" s="24">
        <f t="shared" si="220"/>
        <v>86</v>
      </c>
      <c r="J604" s="24">
        <f t="shared" si="221"/>
        <v>0</v>
      </c>
      <c r="K604" s="24">
        <f t="shared" si="222"/>
        <v>0</v>
      </c>
      <c r="L604" s="24">
        <f t="shared" si="223"/>
        <v>0</v>
      </c>
      <c r="M604" s="24">
        <f t="shared" si="224"/>
        <v>0</v>
      </c>
      <c r="N604" s="24">
        <f t="shared" si="225"/>
        <v>0</v>
      </c>
      <c r="O604" s="24">
        <f t="shared" si="226"/>
        <v>0</v>
      </c>
      <c r="P604" s="24">
        <f t="shared" si="227"/>
        <v>0</v>
      </c>
      <c r="Q604" s="122">
        <f t="shared" si="230"/>
        <v>0</v>
      </c>
      <c r="R604" s="122">
        <f t="shared" si="231"/>
        <v>0</v>
      </c>
      <c r="S604" s="122">
        <f t="shared" si="232"/>
        <v>0</v>
      </c>
      <c r="T604" s="23" t="str">
        <f t="shared" si="238"/>
        <v>光</v>
      </c>
      <c r="U604" s="24">
        <f t="shared" si="228"/>
        <v>0</v>
      </c>
      <c r="V604" s="24">
        <f t="shared" si="239"/>
        <v>0</v>
      </c>
      <c r="W604" s="24">
        <f t="shared" si="239"/>
        <v>0</v>
      </c>
      <c r="X604" s="24">
        <f t="shared" si="239"/>
        <v>0</v>
      </c>
      <c r="Y604" s="24">
        <f t="shared" si="239"/>
        <v>0</v>
      </c>
      <c r="Z604" s="24">
        <f t="shared" si="239"/>
        <v>0</v>
      </c>
      <c r="AA604" s="24">
        <f t="shared" si="239"/>
        <v>0</v>
      </c>
      <c r="AB604" s="123">
        <f t="shared" si="233"/>
        <v>0</v>
      </c>
      <c r="AC604" s="22">
        <f t="shared" si="234"/>
        <v>86</v>
      </c>
    </row>
    <row r="605" spans="2:29" x14ac:dyDescent="0.15">
      <c r="B605" s="24">
        <v>603</v>
      </c>
      <c r="C605" s="24" t="str">
        <f t="shared" si="229"/>
        <v>武器603</v>
      </c>
      <c r="D605" s="24" t="str">
        <f t="shared" si="216"/>
        <v>c</v>
      </c>
      <c r="E605" s="99" t="s">
        <v>123</v>
      </c>
      <c r="F605" s="100" t="s">
        <v>104</v>
      </c>
      <c r="G605" s="23" t="s">
        <v>1799</v>
      </c>
      <c r="H605" s="24">
        <f t="shared" si="236"/>
        <v>3</v>
      </c>
      <c r="I605" s="24">
        <f t="shared" si="220"/>
        <v>129</v>
      </c>
      <c r="J605" s="24">
        <f t="shared" si="221"/>
        <v>0</v>
      </c>
      <c r="K605" s="24">
        <f t="shared" si="222"/>
        <v>0</v>
      </c>
      <c r="L605" s="24">
        <f t="shared" si="223"/>
        <v>0</v>
      </c>
      <c r="M605" s="24">
        <f t="shared" si="224"/>
        <v>0</v>
      </c>
      <c r="N605" s="24">
        <f t="shared" si="225"/>
        <v>0</v>
      </c>
      <c r="O605" s="24">
        <f t="shared" si="226"/>
        <v>0</v>
      </c>
      <c r="P605" s="24">
        <f t="shared" si="227"/>
        <v>0</v>
      </c>
      <c r="Q605" s="122">
        <f t="shared" si="230"/>
        <v>0</v>
      </c>
      <c r="R605" s="122">
        <f t="shared" si="231"/>
        <v>0</v>
      </c>
      <c r="S605" s="122">
        <f t="shared" si="232"/>
        <v>0</v>
      </c>
      <c r="T605" s="23" t="str">
        <f t="shared" si="238"/>
        <v>光</v>
      </c>
      <c r="U605" s="24">
        <f t="shared" si="228"/>
        <v>0</v>
      </c>
      <c r="V605" s="24">
        <f t="shared" si="239"/>
        <v>0</v>
      </c>
      <c r="W605" s="24">
        <f t="shared" si="239"/>
        <v>0</v>
      </c>
      <c r="X605" s="24">
        <f t="shared" si="239"/>
        <v>0</v>
      </c>
      <c r="Y605" s="24">
        <f t="shared" si="239"/>
        <v>0</v>
      </c>
      <c r="Z605" s="24">
        <f t="shared" si="239"/>
        <v>0</v>
      </c>
      <c r="AA605" s="24">
        <f t="shared" si="239"/>
        <v>0</v>
      </c>
      <c r="AB605" s="123">
        <f t="shared" si="233"/>
        <v>0</v>
      </c>
      <c r="AC605" s="22">
        <f t="shared" si="234"/>
        <v>129</v>
      </c>
    </row>
    <row r="606" spans="2:29" x14ac:dyDescent="0.15">
      <c r="B606" s="24">
        <v>604</v>
      </c>
      <c r="C606" s="24" t="str">
        <f t="shared" si="229"/>
        <v>武器604</v>
      </c>
      <c r="D606" s="24" t="str">
        <f t="shared" si="216"/>
        <v>c</v>
      </c>
      <c r="E606" s="99" t="s">
        <v>123</v>
      </c>
      <c r="F606" s="100" t="s">
        <v>104</v>
      </c>
      <c r="G606" s="23" t="s">
        <v>1799</v>
      </c>
      <c r="H606" s="24">
        <f t="shared" si="236"/>
        <v>4</v>
      </c>
      <c r="I606" s="24">
        <f t="shared" si="220"/>
        <v>172</v>
      </c>
      <c r="J606" s="24">
        <f t="shared" si="221"/>
        <v>0</v>
      </c>
      <c r="K606" s="24">
        <f t="shared" si="222"/>
        <v>0</v>
      </c>
      <c r="L606" s="24">
        <f t="shared" si="223"/>
        <v>0</v>
      </c>
      <c r="M606" s="24">
        <f t="shared" si="224"/>
        <v>0</v>
      </c>
      <c r="N606" s="24">
        <f t="shared" si="225"/>
        <v>0</v>
      </c>
      <c r="O606" s="24">
        <f t="shared" si="226"/>
        <v>0</v>
      </c>
      <c r="P606" s="24">
        <f t="shared" si="227"/>
        <v>0</v>
      </c>
      <c r="Q606" s="122">
        <f t="shared" si="230"/>
        <v>0</v>
      </c>
      <c r="R606" s="122">
        <f t="shared" si="231"/>
        <v>0</v>
      </c>
      <c r="S606" s="122">
        <f t="shared" si="232"/>
        <v>0</v>
      </c>
      <c r="T606" s="23" t="str">
        <f t="shared" si="238"/>
        <v>光</v>
      </c>
      <c r="U606" s="24">
        <f t="shared" si="228"/>
        <v>0</v>
      </c>
      <c r="V606" s="24">
        <f t="shared" si="239"/>
        <v>0</v>
      </c>
      <c r="W606" s="24">
        <f t="shared" si="239"/>
        <v>0</v>
      </c>
      <c r="X606" s="24">
        <f t="shared" si="239"/>
        <v>0</v>
      </c>
      <c r="Y606" s="24">
        <f t="shared" si="239"/>
        <v>0</v>
      </c>
      <c r="Z606" s="24">
        <f t="shared" si="239"/>
        <v>0</v>
      </c>
      <c r="AA606" s="24">
        <f t="shared" si="239"/>
        <v>0</v>
      </c>
      <c r="AB606" s="123">
        <f t="shared" si="233"/>
        <v>0</v>
      </c>
      <c r="AC606" s="22">
        <f t="shared" si="234"/>
        <v>172</v>
      </c>
    </row>
    <row r="607" spans="2:29" x14ac:dyDescent="0.15">
      <c r="B607" s="24">
        <v>605</v>
      </c>
      <c r="C607" s="24" t="str">
        <f t="shared" si="229"/>
        <v>武器605</v>
      </c>
      <c r="D607" s="24" t="str">
        <f t="shared" si="216"/>
        <v>c</v>
      </c>
      <c r="E607" s="99" t="s">
        <v>123</v>
      </c>
      <c r="F607" s="100" t="s">
        <v>104</v>
      </c>
      <c r="G607" s="23" t="s">
        <v>1799</v>
      </c>
      <c r="H607" s="24">
        <f t="shared" si="236"/>
        <v>5</v>
      </c>
      <c r="I607" s="24">
        <f t="shared" si="220"/>
        <v>215</v>
      </c>
      <c r="J607" s="24">
        <f t="shared" si="221"/>
        <v>0</v>
      </c>
      <c r="K607" s="24">
        <f t="shared" si="222"/>
        <v>0</v>
      </c>
      <c r="L607" s="24">
        <f t="shared" si="223"/>
        <v>0</v>
      </c>
      <c r="M607" s="24">
        <f t="shared" si="224"/>
        <v>0</v>
      </c>
      <c r="N607" s="24">
        <f t="shared" si="225"/>
        <v>0</v>
      </c>
      <c r="O607" s="24">
        <f t="shared" si="226"/>
        <v>0</v>
      </c>
      <c r="P607" s="24">
        <f t="shared" si="227"/>
        <v>0</v>
      </c>
      <c r="Q607" s="122">
        <f t="shared" si="230"/>
        <v>0</v>
      </c>
      <c r="R607" s="122">
        <f t="shared" si="231"/>
        <v>0</v>
      </c>
      <c r="S607" s="122">
        <f t="shared" si="232"/>
        <v>0</v>
      </c>
      <c r="T607" s="23" t="str">
        <f t="shared" si="238"/>
        <v>光</v>
      </c>
      <c r="U607" s="24">
        <f t="shared" si="228"/>
        <v>0</v>
      </c>
      <c r="V607" s="24">
        <f t="shared" si="239"/>
        <v>0</v>
      </c>
      <c r="W607" s="24">
        <f t="shared" si="239"/>
        <v>0</v>
      </c>
      <c r="X607" s="24">
        <f t="shared" si="239"/>
        <v>0</v>
      </c>
      <c r="Y607" s="24">
        <f t="shared" si="239"/>
        <v>0</v>
      </c>
      <c r="Z607" s="24">
        <f t="shared" si="239"/>
        <v>0</v>
      </c>
      <c r="AA607" s="24">
        <f t="shared" si="239"/>
        <v>0</v>
      </c>
      <c r="AB607" s="123">
        <f t="shared" si="233"/>
        <v>0</v>
      </c>
      <c r="AC607" s="22">
        <f t="shared" si="234"/>
        <v>215</v>
      </c>
    </row>
    <row r="608" spans="2:29" x14ac:dyDescent="0.15">
      <c r="B608" s="24">
        <v>606</v>
      </c>
      <c r="C608" s="24" t="str">
        <f t="shared" si="229"/>
        <v>武器606</v>
      </c>
      <c r="D608" s="24" t="str">
        <f t="shared" si="216"/>
        <v>c</v>
      </c>
      <c r="E608" s="99" t="s">
        <v>123</v>
      </c>
      <c r="F608" s="100" t="s">
        <v>104</v>
      </c>
      <c r="G608" s="23" t="s">
        <v>1799</v>
      </c>
      <c r="H608" s="24">
        <f t="shared" si="236"/>
        <v>6</v>
      </c>
      <c r="I608" s="24">
        <f t="shared" si="220"/>
        <v>259</v>
      </c>
      <c r="J608" s="24">
        <f t="shared" si="221"/>
        <v>0</v>
      </c>
      <c r="K608" s="24">
        <f t="shared" si="222"/>
        <v>0</v>
      </c>
      <c r="L608" s="24">
        <f t="shared" si="223"/>
        <v>0</v>
      </c>
      <c r="M608" s="24">
        <f t="shared" si="224"/>
        <v>0</v>
      </c>
      <c r="N608" s="24">
        <f t="shared" si="225"/>
        <v>0</v>
      </c>
      <c r="O608" s="24">
        <f t="shared" si="226"/>
        <v>0</v>
      </c>
      <c r="P608" s="24">
        <f t="shared" si="227"/>
        <v>0</v>
      </c>
      <c r="Q608" s="122">
        <f t="shared" si="230"/>
        <v>0</v>
      </c>
      <c r="R608" s="122">
        <f t="shared" si="231"/>
        <v>0</v>
      </c>
      <c r="S608" s="122">
        <f t="shared" si="232"/>
        <v>0</v>
      </c>
      <c r="T608" s="23" t="str">
        <f t="shared" si="238"/>
        <v>光</v>
      </c>
      <c r="U608" s="24">
        <f t="shared" si="228"/>
        <v>0</v>
      </c>
      <c r="V608" s="24">
        <f t="shared" si="239"/>
        <v>0</v>
      </c>
      <c r="W608" s="24">
        <f t="shared" si="239"/>
        <v>0</v>
      </c>
      <c r="X608" s="24">
        <f t="shared" si="239"/>
        <v>0</v>
      </c>
      <c r="Y608" s="24">
        <f t="shared" si="239"/>
        <v>0</v>
      </c>
      <c r="Z608" s="24">
        <f t="shared" si="239"/>
        <v>0</v>
      </c>
      <c r="AA608" s="24">
        <f t="shared" si="239"/>
        <v>0</v>
      </c>
      <c r="AB608" s="123">
        <f t="shared" si="233"/>
        <v>0</v>
      </c>
      <c r="AC608" s="22">
        <f t="shared" si="234"/>
        <v>259</v>
      </c>
    </row>
    <row r="609" spans="2:29" x14ac:dyDescent="0.15">
      <c r="B609" s="24">
        <v>607</v>
      </c>
      <c r="C609" s="24" t="str">
        <f t="shared" si="229"/>
        <v>武器607</v>
      </c>
      <c r="D609" s="24" t="str">
        <f t="shared" si="216"/>
        <v>c</v>
      </c>
      <c r="E609" s="99" t="s">
        <v>123</v>
      </c>
      <c r="F609" s="100" t="s">
        <v>104</v>
      </c>
      <c r="G609" s="23" t="s">
        <v>1799</v>
      </c>
      <c r="H609" s="24">
        <f t="shared" si="236"/>
        <v>7</v>
      </c>
      <c r="I609" s="24">
        <f t="shared" si="220"/>
        <v>302</v>
      </c>
      <c r="J609" s="24">
        <f t="shared" si="221"/>
        <v>0</v>
      </c>
      <c r="K609" s="24">
        <f t="shared" si="222"/>
        <v>0</v>
      </c>
      <c r="L609" s="24">
        <f t="shared" si="223"/>
        <v>0</v>
      </c>
      <c r="M609" s="24">
        <f t="shared" si="224"/>
        <v>0</v>
      </c>
      <c r="N609" s="24">
        <f t="shared" si="225"/>
        <v>0</v>
      </c>
      <c r="O609" s="24">
        <f t="shared" si="226"/>
        <v>0</v>
      </c>
      <c r="P609" s="24">
        <f t="shared" si="227"/>
        <v>0</v>
      </c>
      <c r="Q609" s="122">
        <f t="shared" si="230"/>
        <v>0</v>
      </c>
      <c r="R609" s="122">
        <f t="shared" si="231"/>
        <v>0</v>
      </c>
      <c r="S609" s="122">
        <f t="shared" si="232"/>
        <v>0</v>
      </c>
      <c r="T609" s="23" t="str">
        <f t="shared" si="238"/>
        <v>光</v>
      </c>
      <c r="U609" s="24">
        <f t="shared" si="228"/>
        <v>0</v>
      </c>
      <c r="V609" s="24">
        <f t="shared" si="239"/>
        <v>0</v>
      </c>
      <c r="W609" s="24">
        <f t="shared" si="239"/>
        <v>0</v>
      </c>
      <c r="X609" s="24">
        <f t="shared" si="239"/>
        <v>0</v>
      </c>
      <c r="Y609" s="24">
        <f t="shared" si="239"/>
        <v>0</v>
      </c>
      <c r="Z609" s="24">
        <f t="shared" si="239"/>
        <v>0</v>
      </c>
      <c r="AA609" s="24">
        <f t="shared" si="239"/>
        <v>0</v>
      </c>
      <c r="AB609" s="123">
        <f t="shared" si="233"/>
        <v>0</v>
      </c>
      <c r="AC609" s="22">
        <f t="shared" si="234"/>
        <v>302</v>
      </c>
    </row>
    <row r="610" spans="2:29" x14ac:dyDescent="0.15">
      <c r="B610" s="24">
        <v>608</v>
      </c>
      <c r="C610" s="24" t="str">
        <f t="shared" si="229"/>
        <v>武器608</v>
      </c>
      <c r="D610" s="24" t="str">
        <f t="shared" si="216"/>
        <v>c</v>
      </c>
      <c r="E610" s="99" t="s">
        <v>123</v>
      </c>
      <c r="F610" s="100" t="s">
        <v>104</v>
      </c>
      <c r="G610" s="23" t="s">
        <v>1799</v>
      </c>
      <c r="H610" s="24">
        <f t="shared" si="236"/>
        <v>8</v>
      </c>
      <c r="I610" s="24">
        <f t="shared" si="220"/>
        <v>345</v>
      </c>
      <c r="J610" s="24">
        <f t="shared" si="221"/>
        <v>0</v>
      </c>
      <c r="K610" s="24">
        <f t="shared" si="222"/>
        <v>0</v>
      </c>
      <c r="L610" s="24">
        <f t="shared" si="223"/>
        <v>0</v>
      </c>
      <c r="M610" s="24">
        <f t="shared" si="224"/>
        <v>0</v>
      </c>
      <c r="N610" s="24">
        <f t="shared" si="225"/>
        <v>0</v>
      </c>
      <c r="O610" s="24">
        <f t="shared" si="226"/>
        <v>0</v>
      </c>
      <c r="P610" s="24">
        <f t="shared" si="227"/>
        <v>0</v>
      </c>
      <c r="Q610" s="122">
        <f t="shared" si="230"/>
        <v>0</v>
      </c>
      <c r="R610" s="122">
        <f t="shared" si="231"/>
        <v>0</v>
      </c>
      <c r="S610" s="122">
        <f t="shared" si="232"/>
        <v>0</v>
      </c>
      <c r="T610" s="23" t="str">
        <f t="shared" si="238"/>
        <v>光</v>
      </c>
      <c r="U610" s="24">
        <f t="shared" si="228"/>
        <v>0</v>
      </c>
      <c r="V610" s="24">
        <f t="shared" si="239"/>
        <v>0</v>
      </c>
      <c r="W610" s="24">
        <f t="shared" si="239"/>
        <v>0</v>
      </c>
      <c r="X610" s="24">
        <f t="shared" si="239"/>
        <v>0</v>
      </c>
      <c r="Y610" s="24">
        <f t="shared" si="239"/>
        <v>0</v>
      </c>
      <c r="Z610" s="24">
        <f t="shared" si="239"/>
        <v>0</v>
      </c>
      <c r="AA610" s="24">
        <f t="shared" si="239"/>
        <v>0</v>
      </c>
      <c r="AB610" s="123">
        <f t="shared" si="233"/>
        <v>0</v>
      </c>
      <c r="AC610" s="22">
        <f t="shared" si="234"/>
        <v>345</v>
      </c>
    </row>
    <row r="611" spans="2:29" x14ac:dyDescent="0.15">
      <c r="B611" s="24">
        <v>609</v>
      </c>
      <c r="C611" s="24" t="str">
        <f t="shared" si="229"/>
        <v>武器609</v>
      </c>
      <c r="D611" s="24" t="str">
        <f t="shared" si="216"/>
        <v>s</v>
      </c>
      <c r="E611" s="99" t="s">
        <v>123</v>
      </c>
      <c r="F611" s="100" t="s">
        <v>104</v>
      </c>
      <c r="G611" s="23" t="s">
        <v>1800</v>
      </c>
      <c r="H611" s="24">
        <f t="shared" si="236"/>
        <v>1</v>
      </c>
      <c r="I611" s="24">
        <f t="shared" si="220"/>
        <v>35</v>
      </c>
      <c r="J611" s="24">
        <f t="shared" si="221"/>
        <v>16</v>
      </c>
      <c r="K611" s="24">
        <f t="shared" si="222"/>
        <v>11</v>
      </c>
      <c r="L611" s="24">
        <f t="shared" si="223"/>
        <v>11</v>
      </c>
      <c r="M611" s="24">
        <f t="shared" si="224"/>
        <v>10</v>
      </c>
      <c r="N611" s="24">
        <f t="shared" si="225"/>
        <v>15</v>
      </c>
      <c r="O611" s="24">
        <f t="shared" si="226"/>
        <v>7</v>
      </c>
      <c r="P611" s="24">
        <f t="shared" si="227"/>
        <v>5</v>
      </c>
      <c r="Q611" s="122">
        <f t="shared" si="230"/>
        <v>2.5000000000000001E-2</v>
      </c>
      <c r="R611" s="122">
        <f t="shared" si="231"/>
        <v>1.7500000000000002E-2</v>
      </c>
      <c r="S611" s="122">
        <f t="shared" si="232"/>
        <v>8.3333333333333332E-3</v>
      </c>
      <c r="T611" s="23" t="str">
        <f t="shared" si="238"/>
        <v>火</v>
      </c>
      <c r="U611" s="24">
        <f t="shared" si="228"/>
        <v>5</v>
      </c>
      <c r="V611" s="24">
        <f t="shared" si="239"/>
        <v>5</v>
      </c>
      <c r="W611" s="24">
        <f t="shared" si="239"/>
        <v>5</v>
      </c>
      <c r="X611" s="24">
        <f t="shared" si="239"/>
        <v>5</v>
      </c>
      <c r="Y611" s="24">
        <f t="shared" si="239"/>
        <v>5</v>
      </c>
      <c r="Z611" s="24">
        <f t="shared" si="239"/>
        <v>5</v>
      </c>
      <c r="AA611" s="24">
        <f t="shared" si="239"/>
        <v>5</v>
      </c>
      <c r="AB611" s="123">
        <f t="shared" si="233"/>
        <v>0.08</v>
      </c>
      <c r="AC611" s="22">
        <f t="shared" si="234"/>
        <v>145.13083333333336</v>
      </c>
    </row>
    <row r="612" spans="2:29" x14ac:dyDescent="0.15">
      <c r="B612" s="24">
        <v>610</v>
      </c>
      <c r="C612" s="24" t="str">
        <f t="shared" si="229"/>
        <v>武器610</v>
      </c>
      <c r="D612" s="24" t="str">
        <f t="shared" ref="D612:D642" si="240">D580</f>
        <v>s</v>
      </c>
      <c r="E612" s="99" t="s">
        <v>123</v>
      </c>
      <c r="F612" s="100" t="s">
        <v>104</v>
      </c>
      <c r="G612" s="23" t="s">
        <v>1800</v>
      </c>
      <c r="H612" s="24">
        <f t="shared" si="236"/>
        <v>2</v>
      </c>
      <c r="I612" s="24">
        <f t="shared" si="220"/>
        <v>69</v>
      </c>
      <c r="J612" s="24">
        <f t="shared" si="221"/>
        <v>32</v>
      </c>
      <c r="K612" s="24">
        <f t="shared" si="222"/>
        <v>21</v>
      </c>
      <c r="L612" s="24">
        <f t="shared" si="223"/>
        <v>21</v>
      </c>
      <c r="M612" s="24">
        <f t="shared" si="224"/>
        <v>19</v>
      </c>
      <c r="N612" s="24">
        <f t="shared" si="225"/>
        <v>30</v>
      </c>
      <c r="O612" s="24">
        <f t="shared" si="226"/>
        <v>15</v>
      </c>
      <c r="P612" s="24">
        <f t="shared" si="227"/>
        <v>11</v>
      </c>
      <c r="Q612" s="122">
        <f t="shared" si="230"/>
        <v>5.5E-2</v>
      </c>
      <c r="R612" s="122">
        <f t="shared" si="231"/>
        <v>3.7499999999999999E-2</v>
      </c>
      <c r="S612" s="122">
        <f t="shared" si="232"/>
        <v>1.8333333333333333E-2</v>
      </c>
      <c r="T612" s="23" t="str">
        <f t="shared" si="238"/>
        <v>火</v>
      </c>
      <c r="U612" s="24">
        <f t="shared" si="228"/>
        <v>9</v>
      </c>
      <c r="V612" s="24">
        <f t="shared" si="239"/>
        <v>9</v>
      </c>
      <c r="W612" s="24">
        <f t="shared" si="239"/>
        <v>9</v>
      </c>
      <c r="X612" s="24">
        <f t="shared" si="239"/>
        <v>9</v>
      </c>
      <c r="Y612" s="24">
        <f t="shared" si="239"/>
        <v>9</v>
      </c>
      <c r="Z612" s="24">
        <f t="shared" si="239"/>
        <v>9</v>
      </c>
      <c r="AA612" s="24">
        <f t="shared" si="239"/>
        <v>9</v>
      </c>
      <c r="AB612" s="123">
        <f t="shared" si="233"/>
        <v>0.14533333333333334</v>
      </c>
      <c r="AC612" s="22">
        <f t="shared" si="234"/>
        <v>281.25616666666667</v>
      </c>
    </row>
    <row r="613" spans="2:29" x14ac:dyDescent="0.15">
      <c r="B613" s="24">
        <v>611</v>
      </c>
      <c r="C613" s="24" t="str">
        <f t="shared" si="229"/>
        <v>武器611</v>
      </c>
      <c r="D613" s="24" t="str">
        <f t="shared" si="240"/>
        <v>s</v>
      </c>
      <c r="E613" s="99" t="s">
        <v>123</v>
      </c>
      <c r="F613" s="100" t="s">
        <v>104</v>
      </c>
      <c r="G613" s="23" t="s">
        <v>1800</v>
      </c>
      <c r="H613" s="24">
        <f t="shared" si="236"/>
        <v>3</v>
      </c>
      <c r="I613" s="24">
        <f t="shared" si="220"/>
        <v>104</v>
      </c>
      <c r="J613" s="24">
        <f t="shared" si="221"/>
        <v>48</v>
      </c>
      <c r="K613" s="24">
        <f t="shared" si="222"/>
        <v>32</v>
      </c>
      <c r="L613" s="24">
        <f t="shared" si="223"/>
        <v>32</v>
      </c>
      <c r="M613" s="24">
        <f t="shared" si="224"/>
        <v>29</v>
      </c>
      <c r="N613" s="24">
        <f t="shared" si="225"/>
        <v>46</v>
      </c>
      <c r="O613" s="24">
        <f t="shared" si="226"/>
        <v>22</v>
      </c>
      <c r="P613" s="24">
        <f t="shared" si="227"/>
        <v>16</v>
      </c>
      <c r="Q613" s="122">
        <f t="shared" si="230"/>
        <v>0.08</v>
      </c>
      <c r="R613" s="122">
        <f t="shared" si="231"/>
        <v>5.5E-2</v>
      </c>
      <c r="S613" s="122">
        <f t="shared" si="232"/>
        <v>2.6666666666666665E-2</v>
      </c>
      <c r="T613" s="23" t="str">
        <f t="shared" si="238"/>
        <v>火</v>
      </c>
      <c r="U613" s="24">
        <f t="shared" si="228"/>
        <v>14</v>
      </c>
      <c r="V613" s="24">
        <f t="shared" ref="V613:AA622" si="241">ROUND(VLOOKUP($F613,professionGrow,MATCH(V$2,professionGrowPName,0),FALSE)*(1+VLOOKUP($G613,professionGrowP,MATCH(V$2,professionGrowPName,0),FALSE))*$H613*10*VLOOKUP($D613,eq_qulity,5,FALSE),0)</f>
        <v>14</v>
      </c>
      <c r="W613" s="24">
        <f t="shared" si="241"/>
        <v>14</v>
      </c>
      <c r="X613" s="24">
        <f t="shared" si="241"/>
        <v>14</v>
      </c>
      <c r="Y613" s="24">
        <f t="shared" si="241"/>
        <v>14</v>
      </c>
      <c r="Z613" s="24">
        <f t="shared" si="241"/>
        <v>14</v>
      </c>
      <c r="AA613" s="24">
        <f t="shared" si="241"/>
        <v>14</v>
      </c>
      <c r="AB613" s="123">
        <f t="shared" si="233"/>
        <v>0.21933333333333332</v>
      </c>
      <c r="AC613" s="22">
        <f t="shared" si="234"/>
        <v>427.38099999999997</v>
      </c>
    </row>
    <row r="614" spans="2:29" x14ac:dyDescent="0.15">
      <c r="B614" s="24">
        <v>612</v>
      </c>
      <c r="C614" s="24" t="str">
        <f t="shared" si="229"/>
        <v>武器612</v>
      </c>
      <c r="D614" s="24" t="str">
        <f t="shared" si="240"/>
        <v>s</v>
      </c>
      <c r="E614" s="99" t="s">
        <v>123</v>
      </c>
      <c r="F614" s="100" t="s">
        <v>104</v>
      </c>
      <c r="G614" s="23" t="s">
        <v>1800</v>
      </c>
      <c r="H614" s="24">
        <f t="shared" si="236"/>
        <v>4</v>
      </c>
      <c r="I614" s="24">
        <f t="shared" si="220"/>
        <v>138</v>
      </c>
      <c r="J614" s="24">
        <f t="shared" si="221"/>
        <v>63</v>
      </c>
      <c r="K614" s="24">
        <f t="shared" si="222"/>
        <v>43</v>
      </c>
      <c r="L614" s="24">
        <f t="shared" si="223"/>
        <v>43</v>
      </c>
      <c r="M614" s="24">
        <f t="shared" si="224"/>
        <v>39</v>
      </c>
      <c r="N614" s="24">
        <f t="shared" si="225"/>
        <v>61</v>
      </c>
      <c r="O614" s="24">
        <f t="shared" si="226"/>
        <v>29</v>
      </c>
      <c r="P614" s="24">
        <f t="shared" si="227"/>
        <v>21</v>
      </c>
      <c r="Q614" s="122">
        <f t="shared" si="230"/>
        <v>0.105</v>
      </c>
      <c r="R614" s="122">
        <f t="shared" si="231"/>
        <v>7.2499999999999995E-2</v>
      </c>
      <c r="S614" s="122">
        <f t="shared" si="232"/>
        <v>3.5000000000000003E-2</v>
      </c>
      <c r="T614" s="23" t="str">
        <f t="shared" si="238"/>
        <v>火</v>
      </c>
      <c r="U614" s="24">
        <f t="shared" si="228"/>
        <v>18</v>
      </c>
      <c r="V614" s="24">
        <f t="shared" si="241"/>
        <v>18</v>
      </c>
      <c r="W614" s="24">
        <f t="shared" si="241"/>
        <v>18</v>
      </c>
      <c r="X614" s="24">
        <f t="shared" si="241"/>
        <v>18</v>
      </c>
      <c r="Y614" s="24">
        <f t="shared" si="241"/>
        <v>18</v>
      </c>
      <c r="Z614" s="24">
        <f t="shared" si="241"/>
        <v>18</v>
      </c>
      <c r="AA614" s="24">
        <f t="shared" si="241"/>
        <v>18</v>
      </c>
      <c r="AB614" s="123">
        <f t="shared" si="233"/>
        <v>0.29133333333333333</v>
      </c>
      <c r="AC614" s="22">
        <f t="shared" si="234"/>
        <v>563.50383333333343</v>
      </c>
    </row>
    <row r="615" spans="2:29" x14ac:dyDescent="0.15">
      <c r="B615" s="24">
        <v>613</v>
      </c>
      <c r="C615" s="24" t="str">
        <f t="shared" si="229"/>
        <v>武器613</v>
      </c>
      <c r="D615" s="24" t="str">
        <f t="shared" si="240"/>
        <v>s</v>
      </c>
      <c r="E615" s="99" t="s">
        <v>123</v>
      </c>
      <c r="F615" s="100" t="s">
        <v>104</v>
      </c>
      <c r="G615" s="23" t="s">
        <v>1800</v>
      </c>
      <c r="H615" s="24">
        <f t="shared" si="236"/>
        <v>5</v>
      </c>
      <c r="I615" s="24">
        <f t="shared" si="220"/>
        <v>173</v>
      </c>
      <c r="J615" s="24">
        <f t="shared" si="221"/>
        <v>79</v>
      </c>
      <c r="K615" s="24">
        <f t="shared" si="222"/>
        <v>53</v>
      </c>
      <c r="L615" s="24">
        <f t="shared" si="223"/>
        <v>53</v>
      </c>
      <c r="M615" s="24">
        <f t="shared" si="224"/>
        <v>48</v>
      </c>
      <c r="N615" s="24">
        <f t="shared" si="225"/>
        <v>76</v>
      </c>
      <c r="O615" s="24">
        <f t="shared" si="226"/>
        <v>36</v>
      </c>
      <c r="P615" s="24">
        <f t="shared" si="227"/>
        <v>27</v>
      </c>
      <c r="Q615" s="122">
        <f t="shared" si="230"/>
        <v>0.13500000000000001</v>
      </c>
      <c r="R615" s="122">
        <f t="shared" si="231"/>
        <v>0.09</v>
      </c>
      <c r="S615" s="122">
        <f t="shared" si="232"/>
        <v>4.4999999999999998E-2</v>
      </c>
      <c r="T615" s="23" t="str">
        <f t="shared" si="238"/>
        <v>火</v>
      </c>
      <c r="U615" s="24">
        <f t="shared" si="228"/>
        <v>23</v>
      </c>
      <c r="V615" s="24">
        <f t="shared" si="241"/>
        <v>23</v>
      </c>
      <c r="W615" s="24">
        <f t="shared" si="241"/>
        <v>23</v>
      </c>
      <c r="X615" s="24">
        <f t="shared" si="241"/>
        <v>23</v>
      </c>
      <c r="Y615" s="24">
        <f t="shared" si="241"/>
        <v>23</v>
      </c>
      <c r="Z615" s="24">
        <f t="shared" si="241"/>
        <v>23</v>
      </c>
      <c r="AA615" s="24">
        <f t="shared" si="241"/>
        <v>23</v>
      </c>
      <c r="AB615" s="123">
        <f t="shared" si="233"/>
        <v>0.36333333333333334</v>
      </c>
      <c r="AC615" s="22">
        <f t="shared" si="234"/>
        <v>706.63333333333333</v>
      </c>
    </row>
    <row r="616" spans="2:29" x14ac:dyDescent="0.15">
      <c r="B616" s="24">
        <v>614</v>
      </c>
      <c r="C616" s="24" t="str">
        <f t="shared" si="229"/>
        <v>武器614</v>
      </c>
      <c r="D616" s="24" t="str">
        <f t="shared" si="240"/>
        <v>s</v>
      </c>
      <c r="E616" s="99" t="s">
        <v>123</v>
      </c>
      <c r="F616" s="100" t="s">
        <v>104</v>
      </c>
      <c r="G616" s="23" t="s">
        <v>1800</v>
      </c>
      <c r="H616" s="24">
        <f t="shared" si="236"/>
        <v>6</v>
      </c>
      <c r="I616" s="24">
        <f t="shared" si="220"/>
        <v>208</v>
      </c>
      <c r="J616" s="24">
        <f t="shared" si="221"/>
        <v>95</v>
      </c>
      <c r="K616" s="24">
        <f t="shared" si="222"/>
        <v>64</v>
      </c>
      <c r="L616" s="24">
        <f t="shared" si="223"/>
        <v>64</v>
      </c>
      <c r="M616" s="24">
        <f t="shared" si="224"/>
        <v>58</v>
      </c>
      <c r="N616" s="24">
        <f t="shared" si="225"/>
        <v>91</v>
      </c>
      <c r="O616" s="24">
        <f t="shared" si="226"/>
        <v>44</v>
      </c>
      <c r="P616" s="24">
        <f t="shared" si="227"/>
        <v>32</v>
      </c>
      <c r="Q616" s="122">
        <f t="shared" si="230"/>
        <v>0.16</v>
      </c>
      <c r="R616" s="122">
        <f t="shared" si="231"/>
        <v>0.11</v>
      </c>
      <c r="S616" s="122">
        <f t="shared" si="232"/>
        <v>5.333333333333333E-2</v>
      </c>
      <c r="T616" s="23" t="str">
        <f t="shared" si="238"/>
        <v>火</v>
      </c>
      <c r="U616" s="24">
        <f t="shared" si="228"/>
        <v>28</v>
      </c>
      <c r="V616" s="24">
        <f t="shared" si="241"/>
        <v>28</v>
      </c>
      <c r="W616" s="24">
        <f t="shared" si="241"/>
        <v>28</v>
      </c>
      <c r="X616" s="24">
        <f t="shared" si="241"/>
        <v>28</v>
      </c>
      <c r="Y616" s="24">
        <f t="shared" si="241"/>
        <v>28</v>
      </c>
      <c r="Z616" s="24">
        <f t="shared" si="241"/>
        <v>28</v>
      </c>
      <c r="AA616" s="24">
        <f t="shared" si="241"/>
        <v>28</v>
      </c>
      <c r="AB616" s="123">
        <f t="shared" si="233"/>
        <v>0.43733333333333335</v>
      </c>
      <c r="AC616" s="22">
        <f t="shared" si="234"/>
        <v>852.76066666666657</v>
      </c>
    </row>
    <row r="617" spans="2:29" x14ac:dyDescent="0.15">
      <c r="B617" s="24">
        <v>615</v>
      </c>
      <c r="C617" s="24" t="str">
        <f t="shared" si="229"/>
        <v>武器615</v>
      </c>
      <c r="D617" s="24" t="str">
        <f t="shared" si="240"/>
        <v>s</v>
      </c>
      <c r="E617" s="99" t="s">
        <v>123</v>
      </c>
      <c r="F617" s="100" t="s">
        <v>104</v>
      </c>
      <c r="G617" s="23" t="s">
        <v>1800</v>
      </c>
      <c r="H617" s="24">
        <f t="shared" si="236"/>
        <v>7</v>
      </c>
      <c r="I617" s="24">
        <f t="shared" si="220"/>
        <v>242</v>
      </c>
      <c r="J617" s="24">
        <f t="shared" si="221"/>
        <v>111</v>
      </c>
      <c r="K617" s="24">
        <f t="shared" si="222"/>
        <v>75</v>
      </c>
      <c r="L617" s="24">
        <f t="shared" si="223"/>
        <v>75</v>
      </c>
      <c r="M617" s="24">
        <f t="shared" si="224"/>
        <v>68</v>
      </c>
      <c r="N617" s="24">
        <f t="shared" si="225"/>
        <v>106</v>
      </c>
      <c r="O617" s="24">
        <f t="shared" si="226"/>
        <v>51</v>
      </c>
      <c r="P617" s="24">
        <f t="shared" si="227"/>
        <v>37</v>
      </c>
      <c r="Q617" s="122">
        <f t="shared" si="230"/>
        <v>0.185</v>
      </c>
      <c r="R617" s="122">
        <f t="shared" si="231"/>
        <v>0.1275</v>
      </c>
      <c r="S617" s="122">
        <f t="shared" si="232"/>
        <v>6.1666666666666668E-2</v>
      </c>
      <c r="T617" s="23" t="str">
        <f t="shared" si="238"/>
        <v>火</v>
      </c>
      <c r="U617" s="24">
        <f t="shared" si="228"/>
        <v>32</v>
      </c>
      <c r="V617" s="24">
        <f t="shared" si="241"/>
        <v>32</v>
      </c>
      <c r="W617" s="24">
        <f t="shared" si="241"/>
        <v>32</v>
      </c>
      <c r="X617" s="24">
        <f t="shared" si="241"/>
        <v>32</v>
      </c>
      <c r="Y617" s="24">
        <f t="shared" si="241"/>
        <v>32</v>
      </c>
      <c r="Z617" s="24">
        <f t="shared" si="241"/>
        <v>32</v>
      </c>
      <c r="AA617" s="24">
        <f t="shared" si="241"/>
        <v>32</v>
      </c>
      <c r="AB617" s="123">
        <f t="shared" si="233"/>
        <v>0.51</v>
      </c>
      <c r="AC617" s="22">
        <f t="shared" si="234"/>
        <v>989.8841666666666</v>
      </c>
    </row>
    <row r="618" spans="2:29" x14ac:dyDescent="0.15">
      <c r="B618" s="24">
        <v>616</v>
      </c>
      <c r="C618" s="24" t="str">
        <f t="shared" si="229"/>
        <v>武器616</v>
      </c>
      <c r="D618" s="24" t="str">
        <f t="shared" si="240"/>
        <v>s</v>
      </c>
      <c r="E618" s="99" t="s">
        <v>123</v>
      </c>
      <c r="F618" s="100" t="s">
        <v>104</v>
      </c>
      <c r="G618" s="23" t="s">
        <v>1800</v>
      </c>
      <c r="H618" s="24">
        <f t="shared" si="236"/>
        <v>8</v>
      </c>
      <c r="I618" s="24">
        <f t="shared" si="220"/>
        <v>277</v>
      </c>
      <c r="J618" s="24">
        <f t="shared" si="221"/>
        <v>127</v>
      </c>
      <c r="K618" s="24">
        <f t="shared" si="222"/>
        <v>85</v>
      </c>
      <c r="L618" s="24">
        <f t="shared" si="223"/>
        <v>85</v>
      </c>
      <c r="M618" s="24">
        <f t="shared" si="224"/>
        <v>77</v>
      </c>
      <c r="N618" s="24">
        <f t="shared" si="225"/>
        <v>122</v>
      </c>
      <c r="O618" s="24">
        <f t="shared" si="226"/>
        <v>58</v>
      </c>
      <c r="P618" s="24">
        <f t="shared" si="227"/>
        <v>43</v>
      </c>
      <c r="Q618" s="122">
        <f t="shared" si="230"/>
        <v>0.215</v>
      </c>
      <c r="R618" s="122">
        <f t="shared" si="231"/>
        <v>0.14499999999999999</v>
      </c>
      <c r="S618" s="122">
        <f t="shared" si="232"/>
        <v>7.166666666666667E-2</v>
      </c>
      <c r="T618" s="23" t="str">
        <f t="shared" si="238"/>
        <v>火</v>
      </c>
      <c r="U618" s="24">
        <f t="shared" si="228"/>
        <v>37</v>
      </c>
      <c r="V618" s="24">
        <f t="shared" si="241"/>
        <v>37</v>
      </c>
      <c r="W618" s="24">
        <f t="shared" si="241"/>
        <v>37</v>
      </c>
      <c r="X618" s="24">
        <f t="shared" si="241"/>
        <v>37</v>
      </c>
      <c r="Y618" s="24">
        <f t="shared" si="241"/>
        <v>37</v>
      </c>
      <c r="Z618" s="24">
        <f t="shared" si="241"/>
        <v>37</v>
      </c>
      <c r="AA618" s="24">
        <f t="shared" si="241"/>
        <v>37</v>
      </c>
      <c r="AB618" s="123">
        <f t="shared" si="233"/>
        <v>0.58266666666666667</v>
      </c>
      <c r="AC618" s="22">
        <f t="shared" si="234"/>
        <v>1134.0143333333335</v>
      </c>
    </row>
    <row r="619" spans="2:29" x14ac:dyDescent="0.15">
      <c r="B619" s="24">
        <v>617</v>
      </c>
      <c r="C619" s="24" t="str">
        <f t="shared" si="229"/>
        <v>武器617</v>
      </c>
      <c r="D619" s="24" t="str">
        <f t="shared" si="240"/>
        <v>a</v>
      </c>
      <c r="E619" s="99" t="s">
        <v>123</v>
      </c>
      <c r="F619" s="100" t="s">
        <v>104</v>
      </c>
      <c r="G619" s="23" t="s">
        <v>1800</v>
      </c>
      <c r="H619" s="24">
        <f t="shared" si="236"/>
        <v>1</v>
      </c>
      <c r="I619" s="24">
        <f t="shared" si="220"/>
        <v>31</v>
      </c>
      <c r="J619" s="24">
        <f t="shared" si="221"/>
        <v>12</v>
      </c>
      <c r="K619" s="24">
        <f t="shared" si="222"/>
        <v>8</v>
      </c>
      <c r="L619" s="24">
        <f t="shared" si="223"/>
        <v>8</v>
      </c>
      <c r="M619" s="24">
        <f t="shared" si="224"/>
        <v>7</v>
      </c>
      <c r="N619" s="24">
        <f t="shared" si="225"/>
        <v>11</v>
      </c>
      <c r="O619" s="24">
        <f t="shared" si="226"/>
        <v>5</v>
      </c>
      <c r="P619" s="24">
        <f t="shared" si="227"/>
        <v>4</v>
      </c>
      <c r="Q619" s="122">
        <f t="shared" si="230"/>
        <v>0.02</v>
      </c>
      <c r="R619" s="122">
        <f t="shared" si="231"/>
        <v>1.2500000000000001E-2</v>
      </c>
      <c r="S619" s="122">
        <f t="shared" si="232"/>
        <v>6.6666666666666662E-3</v>
      </c>
      <c r="T619" s="23" t="str">
        <f t="shared" si="238"/>
        <v>火</v>
      </c>
      <c r="U619" s="24">
        <f t="shared" si="228"/>
        <v>3</v>
      </c>
      <c r="V619" s="24">
        <f t="shared" si="241"/>
        <v>3</v>
      </c>
      <c r="W619" s="24">
        <f t="shared" si="241"/>
        <v>3</v>
      </c>
      <c r="X619" s="24">
        <f t="shared" si="241"/>
        <v>3</v>
      </c>
      <c r="Y619" s="24">
        <f t="shared" si="241"/>
        <v>3</v>
      </c>
      <c r="Z619" s="24">
        <f t="shared" si="241"/>
        <v>3</v>
      </c>
      <c r="AA619" s="24">
        <f t="shared" si="241"/>
        <v>3</v>
      </c>
      <c r="AB619" s="123">
        <f t="shared" si="233"/>
        <v>0.08</v>
      </c>
      <c r="AC619" s="22">
        <f t="shared" si="234"/>
        <v>107.11916666666666</v>
      </c>
    </row>
    <row r="620" spans="2:29" x14ac:dyDescent="0.15">
      <c r="B620" s="24">
        <v>618</v>
      </c>
      <c r="C620" s="24" t="str">
        <f t="shared" si="229"/>
        <v>武器618</v>
      </c>
      <c r="D620" s="24" t="str">
        <f t="shared" si="240"/>
        <v>a</v>
      </c>
      <c r="E620" s="99" t="s">
        <v>123</v>
      </c>
      <c r="F620" s="100" t="s">
        <v>104</v>
      </c>
      <c r="G620" s="23" t="s">
        <v>1800</v>
      </c>
      <c r="H620" s="24">
        <f t="shared" si="236"/>
        <v>2</v>
      </c>
      <c r="I620" s="24">
        <f t="shared" si="220"/>
        <v>61</v>
      </c>
      <c r="J620" s="24">
        <f t="shared" si="221"/>
        <v>24</v>
      </c>
      <c r="K620" s="24">
        <f t="shared" si="222"/>
        <v>16</v>
      </c>
      <c r="L620" s="24">
        <f t="shared" si="223"/>
        <v>16</v>
      </c>
      <c r="M620" s="24">
        <f t="shared" si="224"/>
        <v>15</v>
      </c>
      <c r="N620" s="24">
        <f t="shared" si="225"/>
        <v>23</v>
      </c>
      <c r="O620" s="24">
        <f t="shared" si="226"/>
        <v>11</v>
      </c>
      <c r="P620" s="24">
        <f t="shared" si="227"/>
        <v>8</v>
      </c>
      <c r="Q620" s="122">
        <f t="shared" si="230"/>
        <v>0.04</v>
      </c>
      <c r="R620" s="122">
        <f t="shared" si="231"/>
        <v>2.75E-2</v>
      </c>
      <c r="S620" s="122">
        <f t="shared" si="232"/>
        <v>1.3333333333333332E-2</v>
      </c>
      <c r="T620" s="23" t="str">
        <f t="shared" si="238"/>
        <v>火</v>
      </c>
      <c r="U620" s="24">
        <f t="shared" si="228"/>
        <v>7</v>
      </c>
      <c r="V620" s="24">
        <f t="shared" si="241"/>
        <v>7</v>
      </c>
      <c r="W620" s="24">
        <f t="shared" si="241"/>
        <v>7</v>
      </c>
      <c r="X620" s="24">
        <f t="shared" si="241"/>
        <v>7</v>
      </c>
      <c r="Y620" s="24">
        <f t="shared" si="241"/>
        <v>7</v>
      </c>
      <c r="Z620" s="24">
        <f t="shared" si="241"/>
        <v>7</v>
      </c>
      <c r="AA620" s="24">
        <f t="shared" si="241"/>
        <v>7</v>
      </c>
      <c r="AB620" s="123">
        <f t="shared" si="233"/>
        <v>0.11599999999999999</v>
      </c>
      <c r="AC620" s="22">
        <f t="shared" si="234"/>
        <v>223.19683333333333</v>
      </c>
    </row>
    <row r="621" spans="2:29" x14ac:dyDescent="0.15">
      <c r="B621" s="24">
        <v>619</v>
      </c>
      <c r="C621" s="24" t="str">
        <f t="shared" si="229"/>
        <v>武器619</v>
      </c>
      <c r="D621" s="24" t="str">
        <f t="shared" si="240"/>
        <v>a</v>
      </c>
      <c r="E621" s="99" t="s">
        <v>123</v>
      </c>
      <c r="F621" s="100" t="s">
        <v>104</v>
      </c>
      <c r="G621" s="23" t="s">
        <v>1800</v>
      </c>
      <c r="H621" s="24">
        <f t="shared" si="236"/>
        <v>3</v>
      </c>
      <c r="I621" s="24">
        <f t="shared" si="220"/>
        <v>92</v>
      </c>
      <c r="J621" s="24">
        <f t="shared" si="221"/>
        <v>36</v>
      </c>
      <c r="K621" s="24">
        <f t="shared" si="222"/>
        <v>24</v>
      </c>
      <c r="L621" s="24">
        <f t="shared" si="223"/>
        <v>24</v>
      </c>
      <c r="M621" s="24">
        <f t="shared" si="224"/>
        <v>22</v>
      </c>
      <c r="N621" s="24">
        <f t="shared" si="225"/>
        <v>34</v>
      </c>
      <c r="O621" s="24">
        <f t="shared" si="226"/>
        <v>16</v>
      </c>
      <c r="P621" s="24">
        <f t="shared" si="227"/>
        <v>12</v>
      </c>
      <c r="Q621" s="122">
        <f t="shared" si="230"/>
        <v>0.06</v>
      </c>
      <c r="R621" s="122">
        <f t="shared" si="231"/>
        <v>0.04</v>
      </c>
      <c r="S621" s="122">
        <f t="shared" si="232"/>
        <v>0.02</v>
      </c>
      <c r="T621" s="23" t="str">
        <f t="shared" si="238"/>
        <v>火</v>
      </c>
      <c r="U621" s="24">
        <f t="shared" si="228"/>
        <v>10</v>
      </c>
      <c r="V621" s="24">
        <f t="shared" si="241"/>
        <v>10</v>
      </c>
      <c r="W621" s="24">
        <f t="shared" si="241"/>
        <v>10</v>
      </c>
      <c r="X621" s="24">
        <f t="shared" si="241"/>
        <v>10</v>
      </c>
      <c r="Y621" s="24">
        <f t="shared" si="241"/>
        <v>10</v>
      </c>
      <c r="Z621" s="24">
        <f t="shared" si="241"/>
        <v>10</v>
      </c>
      <c r="AA621" s="24">
        <f t="shared" si="241"/>
        <v>10</v>
      </c>
      <c r="AB621" s="123">
        <f t="shared" si="233"/>
        <v>0.17333333333333331</v>
      </c>
      <c r="AC621" s="22">
        <f t="shared" si="234"/>
        <v>330.29333333333335</v>
      </c>
    </row>
    <row r="622" spans="2:29" x14ac:dyDescent="0.15">
      <c r="B622" s="24">
        <v>620</v>
      </c>
      <c r="C622" s="24" t="str">
        <f t="shared" si="229"/>
        <v>武器620</v>
      </c>
      <c r="D622" s="24" t="str">
        <f t="shared" si="240"/>
        <v>a</v>
      </c>
      <c r="E622" s="99" t="s">
        <v>123</v>
      </c>
      <c r="F622" s="100" t="s">
        <v>104</v>
      </c>
      <c r="G622" s="23" t="s">
        <v>1800</v>
      </c>
      <c r="H622" s="24">
        <f t="shared" si="236"/>
        <v>4</v>
      </c>
      <c r="I622" s="24">
        <f t="shared" si="220"/>
        <v>122</v>
      </c>
      <c r="J622" s="24">
        <f t="shared" si="221"/>
        <v>48</v>
      </c>
      <c r="K622" s="24">
        <f t="shared" si="222"/>
        <v>32</v>
      </c>
      <c r="L622" s="24">
        <f t="shared" si="223"/>
        <v>32</v>
      </c>
      <c r="M622" s="24">
        <f t="shared" si="224"/>
        <v>29</v>
      </c>
      <c r="N622" s="24">
        <f t="shared" si="225"/>
        <v>46</v>
      </c>
      <c r="O622" s="24">
        <f t="shared" si="226"/>
        <v>22</v>
      </c>
      <c r="P622" s="24">
        <f t="shared" si="227"/>
        <v>16</v>
      </c>
      <c r="Q622" s="122">
        <f t="shared" si="230"/>
        <v>0.08</v>
      </c>
      <c r="R622" s="122">
        <f t="shared" si="231"/>
        <v>5.5E-2</v>
      </c>
      <c r="S622" s="122">
        <f t="shared" si="232"/>
        <v>2.6666666666666665E-2</v>
      </c>
      <c r="T622" s="23" t="str">
        <f t="shared" si="238"/>
        <v>火</v>
      </c>
      <c r="U622" s="24">
        <f t="shared" si="228"/>
        <v>14</v>
      </c>
      <c r="V622" s="24">
        <f t="shared" si="241"/>
        <v>14</v>
      </c>
      <c r="W622" s="24">
        <f t="shared" si="241"/>
        <v>14</v>
      </c>
      <c r="X622" s="24">
        <f t="shared" si="241"/>
        <v>14</v>
      </c>
      <c r="Y622" s="24">
        <f t="shared" si="241"/>
        <v>14</v>
      </c>
      <c r="Z622" s="24">
        <f t="shared" si="241"/>
        <v>14</v>
      </c>
      <c r="AA622" s="24">
        <f t="shared" si="241"/>
        <v>14</v>
      </c>
      <c r="AB622" s="123">
        <f t="shared" si="233"/>
        <v>0.23133333333333334</v>
      </c>
      <c r="AC622" s="22">
        <f t="shared" si="234"/>
        <v>445.39299999999997</v>
      </c>
    </row>
    <row r="623" spans="2:29" x14ac:dyDescent="0.15">
      <c r="B623" s="24">
        <v>621</v>
      </c>
      <c r="C623" s="24" t="str">
        <f t="shared" si="229"/>
        <v>武器621</v>
      </c>
      <c r="D623" s="24" t="str">
        <f t="shared" si="240"/>
        <v>a</v>
      </c>
      <c r="E623" s="99" t="s">
        <v>123</v>
      </c>
      <c r="F623" s="100" t="s">
        <v>104</v>
      </c>
      <c r="G623" s="23" t="s">
        <v>1800</v>
      </c>
      <c r="H623" s="24">
        <f t="shared" si="236"/>
        <v>5</v>
      </c>
      <c r="I623" s="24">
        <f t="shared" si="220"/>
        <v>153</v>
      </c>
      <c r="J623" s="24">
        <f t="shared" si="221"/>
        <v>59</v>
      </c>
      <c r="K623" s="24">
        <f t="shared" si="222"/>
        <v>40</v>
      </c>
      <c r="L623" s="24">
        <f t="shared" si="223"/>
        <v>40</v>
      </c>
      <c r="M623" s="24">
        <f t="shared" si="224"/>
        <v>36</v>
      </c>
      <c r="N623" s="24">
        <f t="shared" si="225"/>
        <v>57</v>
      </c>
      <c r="O623" s="24">
        <f t="shared" si="226"/>
        <v>27</v>
      </c>
      <c r="P623" s="24">
        <f t="shared" si="227"/>
        <v>20</v>
      </c>
      <c r="Q623" s="122">
        <f t="shared" si="230"/>
        <v>0.1</v>
      </c>
      <c r="R623" s="122">
        <f t="shared" si="231"/>
        <v>6.7500000000000004E-2</v>
      </c>
      <c r="S623" s="122">
        <f t="shared" si="232"/>
        <v>3.3333333333333333E-2</v>
      </c>
      <c r="T623" s="23" t="str">
        <f t="shared" si="238"/>
        <v>火</v>
      </c>
      <c r="U623" s="24">
        <f t="shared" si="228"/>
        <v>17</v>
      </c>
      <c r="V623" s="24">
        <f t="shared" ref="V623:AA632" si="242">ROUND(VLOOKUP($F623,professionGrow,MATCH(V$2,professionGrowPName,0),FALSE)*(1+VLOOKUP($G623,professionGrowP,MATCH(V$2,professionGrowPName,0),FALSE))*$H623*10*VLOOKUP($D623,eq_qulity,5,FALSE),0)</f>
        <v>17</v>
      </c>
      <c r="W623" s="24">
        <f t="shared" si="242"/>
        <v>17</v>
      </c>
      <c r="X623" s="24">
        <f t="shared" si="242"/>
        <v>17</v>
      </c>
      <c r="Y623" s="24">
        <f t="shared" si="242"/>
        <v>17</v>
      </c>
      <c r="Z623" s="24">
        <f t="shared" si="242"/>
        <v>17</v>
      </c>
      <c r="AA623" s="24">
        <f t="shared" si="242"/>
        <v>17</v>
      </c>
      <c r="AB623" s="123">
        <f t="shared" si="233"/>
        <v>0.28800000000000003</v>
      </c>
      <c r="AC623" s="22">
        <f t="shared" si="234"/>
        <v>551.48883333333333</v>
      </c>
    </row>
    <row r="624" spans="2:29" x14ac:dyDescent="0.15">
      <c r="B624" s="24">
        <v>622</v>
      </c>
      <c r="C624" s="24" t="str">
        <f t="shared" si="229"/>
        <v>武器622</v>
      </c>
      <c r="D624" s="24" t="str">
        <f t="shared" si="240"/>
        <v>a</v>
      </c>
      <c r="E624" s="99" t="s">
        <v>123</v>
      </c>
      <c r="F624" s="100" t="s">
        <v>104</v>
      </c>
      <c r="G624" s="23" t="s">
        <v>1800</v>
      </c>
      <c r="H624" s="24">
        <f t="shared" si="236"/>
        <v>6</v>
      </c>
      <c r="I624" s="24">
        <f t="shared" si="220"/>
        <v>184</v>
      </c>
      <c r="J624" s="24">
        <f t="shared" si="221"/>
        <v>71</v>
      </c>
      <c r="K624" s="24">
        <f t="shared" si="222"/>
        <v>48</v>
      </c>
      <c r="L624" s="24">
        <f t="shared" si="223"/>
        <v>48</v>
      </c>
      <c r="M624" s="24">
        <f t="shared" si="224"/>
        <v>44</v>
      </c>
      <c r="N624" s="24">
        <f t="shared" si="225"/>
        <v>68</v>
      </c>
      <c r="O624" s="24">
        <f t="shared" si="226"/>
        <v>33</v>
      </c>
      <c r="P624" s="24">
        <f t="shared" si="227"/>
        <v>24</v>
      </c>
      <c r="Q624" s="122">
        <f t="shared" si="230"/>
        <v>0.12</v>
      </c>
      <c r="R624" s="122">
        <f t="shared" si="231"/>
        <v>8.2500000000000004E-2</v>
      </c>
      <c r="S624" s="122">
        <f t="shared" si="232"/>
        <v>0.04</v>
      </c>
      <c r="T624" s="23" t="str">
        <f t="shared" si="238"/>
        <v>火</v>
      </c>
      <c r="U624" s="24">
        <f t="shared" si="228"/>
        <v>21</v>
      </c>
      <c r="V624" s="24">
        <f t="shared" si="242"/>
        <v>21</v>
      </c>
      <c r="W624" s="24">
        <f t="shared" si="242"/>
        <v>21</v>
      </c>
      <c r="X624" s="24">
        <f t="shared" si="242"/>
        <v>21</v>
      </c>
      <c r="Y624" s="24">
        <f t="shared" si="242"/>
        <v>21</v>
      </c>
      <c r="Z624" s="24">
        <f t="shared" si="242"/>
        <v>21</v>
      </c>
      <c r="AA624" s="24">
        <f t="shared" si="242"/>
        <v>21</v>
      </c>
      <c r="AB624" s="123">
        <f t="shared" si="233"/>
        <v>0.34666666666666662</v>
      </c>
      <c r="AC624" s="22">
        <f t="shared" si="234"/>
        <v>667.58916666666664</v>
      </c>
    </row>
    <row r="625" spans="2:29" x14ac:dyDescent="0.15">
      <c r="B625" s="24">
        <v>623</v>
      </c>
      <c r="C625" s="24" t="str">
        <f t="shared" si="229"/>
        <v>武器623</v>
      </c>
      <c r="D625" s="24" t="str">
        <f t="shared" si="240"/>
        <v>a</v>
      </c>
      <c r="E625" s="99" t="s">
        <v>123</v>
      </c>
      <c r="F625" s="100" t="s">
        <v>104</v>
      </c>
      <c r="G625" s="23" t="s">
        <v>1800</v>
      </c>
      <c r="H625" s="24">
        <f t="shared" si="236"/>
        <v>7</v>
      </c>
      <c r="I625" s="24">
        <f t="shared" si="220"/>
        <v>214</v>
      </c>
      <c r="J625" s="24">
        <f t="shared" si="221"/>
        <v>83</v>
      </c>
      <c r="K625" s="24">
        <f t="shared" si="222"/>
        <v>56</v>
      </c>
      <c r="L625" s="24">
        <f t="shared" si="223"/>
        <v>56</v>
      </c>
      <c r="M625" s="24">
        <f t="shared" si="224"/>
        <v>51</v>
      </c>
      <c r="N625" s="24">
        <f t="shared" si="225"/>
        <v>80</v>
      </c>
      <c r="O625" s="24">
        <f t="shared" si="226"/>
        <v>38</v>
      </c>
      <c r="P625" s="24">
        <f t="shared" si="227"/>
        <v>28</v>
      </c>
      <c r="Q625" s="122">
        <f t="shared" si="230"/>
        <v>0.14000000000000001</v>
      </c>
      <c r="R625" s="122">
        <f t="shared" si="231"/>
        <v>9.5000000000000001E-2</v>
      </c>
      <c r="S625" s="122">
        <f t="shared" si="232"/>
        <v>4.6666666666666669E-2</v>
      </c>
      <c r="T625" s="23" t="str">
        <f t="shared" si="238"/>
        <v>火</v>
      </c>
      <c r="U625" s="24">
        <f t="shared" si="228"/>
        <v>24</v>
      </c>
      <c r="V625" s="24">
        <f t="shared" si="242"/>
        <v>24</v>
      </c>
      <c r="W625" s="24">
        <f t="shared" si="242"/>
        <v>24</v>
      </c>
      <c r="X625" s="24">
        <f t="shared" si="242"/>
        <v>24</v>
      </c>
      <c r="Y625" s="24">
        <f t="shared" si="242"/>
        <v>24</v>
      </c>
      <c r="Z625" s="24">
        <f t="shared" si="242"/>
        <v>24</v>
      </c>
      <c r="AA625" s="24">
        <f t="shared" si="242"/>
        <v>24</v>
      </c>
      <c r="AB625" s="123">
        <f t="shared" si="233"/>
        <v>0.40399999999999997</v>
      </c>
      <c r="AC625" s="22">
        <f t="shared" si="234"/>
        <v>774.68566666666663</v>
      </c>
    </row>
    <row r="626" spans="2:29" x14ac:dyDescent="0.15">
      <c r="B626" s="24">
        <v>624</v>
      </c>
      <c r="C626" s="24" t="str">
        <f t="shared" si="229"/>
        <v>武器624</v>
      </c>
      <c r="D626" s="24" t="str">
        <f t="shared" si="240"/>
        <v>a</v>
      </c>
      <c r="E626" s="99" t="s">
        <v>123</v>
      </c>
      <c r="F626" s="100" t="s">
        <v>104</v>
      </c>
      <c r="G626" s="23" t="s">
        <v>1800</v>
      </c>
      <c r="H626" s="24">
        <f t="shared" si="236"/>
        <v>8</v>
      </c>
      <c r="I626" s="24">
        <f t="shared" si="220"/>
        <v>245</v>
      </c>
      <c r="J626" s="24">
        <f t="shared" si="221"/>
        <v>95</v>
      </c>
      <c r="K626" s="24">
        <f t="shared" si="222"/>
        <v>64</v>
      </c>
      <c r="L626" s="24">
        <f t="shared" si="223"/>
        <v>64</v>
      </c>
      <c r="M626" s="24">
        <f t="shared" si="224"/>
        <v>58</v>
      </c>
      <c r="N626" s="24">
        <f t="shared" si="225"/>
        <v>91</v>
      </c>
      <c r="O626" s="24">
        <f t="shared" si="226"/>
        <v>44</v>
      </c>
      <c r="P626" s="24">
        <f t="shared" si="227"/>
        <v>32</v>
      </c>
      <c r="Q626" s="122">
        <f t="shared" si="230"/>
        <v>0.16</v>
      </c>
      <c r="R626" s="122">
        <f t="shared" si="231"/>
        <v>0.11</v>
      </c>
      <c r="S626" s="122">
        <f t="shared" si="232"/>
        <v>5.333333333333333E-2</v>
      </c>
      <c r="T626" s="23" t="str">
        <f t="shared" si="238"/>
        <v>火</v>
      </c>
      <c r="U626" s="24">
        <f t="shared" si="228"/>
        <v>28</v>
      </c>
      <c r="V626" s="24">
        <f t="shared" si="242"/>
        <v>28</v>
      </c>
      <c r="W626" s="24">
        <f t="shared" si="242"/>
        <v>28</v>
      </c>
      <c r="X626" s="24">
        <f t="shared" si="242"/>
        <v>28</v>
      </c>
      <c r="Y626" s="24">
        <f t="shared" si="242"/>
        <v>28</v>
      </c>
      <c r="Z626" s="24">
        <f t="shared" si="242"/>
        <v>28</v>
      </c>
      <c r="AA626" s="24">
        <f t="shared" si="242"/>
        <v>28</v>
      </c>
      <c r="AB626" s="123">
        <f t="shared" si="233"/>
        <v>0.46200000000000002</v>
      </c>
      <c r="AC626" s="22">
        <f t="shared" si="234"/>
        <v>889.78533333333326</v>
      </c>
    </row>
    <row r="627" spans="2:29" x14ac:dyDescent="0.15">
      <c r="B627" s="24">
        <v>625</v>
      </c>
      <c r="C627" s="24" t="str">
        <f t="shared" si="229"/>
        <v>武器625</v>
      </c>
      <c r="D627" s="24" t="str">
        <f t="shared" si="240"/>
        <v>b</v>
      </c>
      <c r="E627" s="99" t="s">
        <v>123</v>
      </c>
      <c r="F627" s="100" t="s">
        <v>104</v>
      </c>
      <c r="G627" s="23" t="s">
        <v>1800</v>
      </c>
      <c r="H627" s="24">
        <f t="shared" si="236"/>
        <v>1</v>
      </c>
      <c r="I627" s="24">
        <f t="shared" si="220"/>
        <v>33</v>
      </c>
      <c r="J627" s="24">
        <f t="shared" si="221"/>
        <v>5</v>
      </c>
      <c r="K627" s="24">
        <f t="shared" si="222"/>
        <v>3</v>
      </c>
      <c r="L627" s="24">
        <f t="shared" si="223"/>
        <v>3</v>
      </c>
      <c r="M627" s="24">
        <f t="shared" si="224"/>
        <v>3</v>
      </c>
      <c r="N627" s="24">
        <f t="shared" si="225"/>
        <v>5</v>
      </c>
      <c r="O627" s="24">
        <f t="shared" si="226"/>
        <v>2</v>
      </c>
      <c r="P627" s="24">
        <f t="shared" si="227"/>
        <v>2</v>
      </c>
      <c r="Q627" s="122">
        <f t="shared" si="230"/>
        <v>0.01</v>
      </c>
      <c r="R627" s="122">
        <f t="shared" si="231"/>
        <v>5.0000000000000001E-3</v>
      </c>
      <c r="S627" s="122">
        <f t="shared" si="232"/>
        <v>3.3333333333333331E-3</v>
      </c>
      <c r="T627" s="23" t="str">
        <f t="shared" si="238"/>
        <v>火</v>
      </c>
      <c r="U627" s="24">
        <f t="shared" si="228"/>
        <v>1</v>
      </c>
      <c r="V627" s="24">
        <f t="shared" si="242"/>
        <v>1</v>
      </c>
      <c r="W627" s="24">
        <f t="shared" si="242"/>
        <v>1</v>
      </c>
      <c r="X627" s="24">
        <f t="shared" si="242"/>
        <v>1</v>
      </c>
      <c r="Y627" s="24">
        <f t="shared" si="242"/>
        <v>1</v>
      </c>
      <c r="Z627" s="24">
        <f t="shared" si="242"/>
        <v>1</v>
      </c>
      <c r="AA627" s="24">
        <f t="shared" si="242"/>
        <v>1</v>
      </c>
      <c r="AB627" s="123">
        <f t="shared" si="233"/>
        <v>0.08</v>
      </c>
      <c r="AC627" s="22">
        <f t="shared" si="234"/>
        <v>63.098333333333329</v>
      </c>
    </row>
    <row r="628" spans="2:29" x14ac:dyDescent="0.15">
      <c r="B628" s="24">
        <v>626</v>
      </c>
      <c r="C628" s="24" t="str">
        <f t="shared" si="229"/>
        <v>武器626</v>
      </c>
      <c r="D628" s="24" t="str">
        <f t="shared" si="240"/>
        <v>b</v>
      </c>
      <c r="E628" s="99" t="s">
        <v>123</v>
      </c>
      <c r="F628" s="100" t="s">
        <v>104</v>
      </c>
      <c r="G628" s="23" t="s">
        <v>1800</v>
      </c>
      <c r="H628" s="24">
        <f t="shared" si="236"/>
        <v>2</v>
      </c>
      <c r="I628" s="24">
        <f t="shared" si="220"/>
        <v>67</v>
      </c>
      <c r="J628" s="24">
        <f t="shared" si="221"/>
        <v>10</v>
      </c>
      <c r="K628" s="24">
        <f t="shared" si="222"/>
        <v>7</v>
      </c>
      <c r="L628" s="24">
        <f t="shared" si="223"/>
        <v>7</v>
      </c>
      <c r="M628" s="24">
        <f t="shared" si="224"/>
        <v>6</v>
      </c>
      <c r="N628" s="24">
        <f t="shared" si="225"/>
        <v>10</v>
      </c>
      <c r="O628" s="24">
        <f t="shared" si="226"/>
        <v>5</v>
      </c>
      <c r="P628" s="24">
        <f t="shared" si="227"/>
        <v>3</v>
      </c>
      <c r="Q628" s="122">
        <f t="shared" si="230"/>
        <v>1.4999999999999999E-2</v>
      </c>
      <c r="R628" s="122">
        <f t="shared" si="231"/>
        <v>1.2500000000000001E-2</v>
      </c>
      <c r="S628" s="122">
        <f t="shared" si="232"/>
        <v>5.0000000000000001E-3</v>
      </c>
      <c r="T628" s="23" t="str">
        <f t="shared" si="238"/>
        <v>火</v>
      </c>
      <c r="U628" s="24">
        <f t="shared" si="228"/>
        <v>3</v>
      </c>
      <c r="V628" s="24">
        <f t="shared" si="242"/>
        <v>3</v>
      </c>
      <c r="W628" s="24">
        <f t="shared" si="242"/>
        <v>3</v>
      </c>
      <c r="X628" s="24">
        <f t="shared" si="242"/>
        <v>3</v>
      </c>
      <c r="Y628" s="24">
        <f t="shared" si="242"/>
        <v>3</v>
      </c>
      <c r="Z628" s="24">
        <f t="shared" si="242"/>
        <v>3</v>
      </c>
      <c r="AA628" s="24">
        <f t="shared" si="242"/>
        <v>3</v>
      </c>
      <c r="AB628" s="123">
        <f t="shared" si="233"/>
        <v>0.08</v>
      </c>
      <c r="AC628" s="22">
        <f t="shared" si="234"/>
        <v>136.11250000000001</v>
      </c>
    </row>
    <row r="629" spans="2:29" x14ac:dyDescent="0.15">
      <c r="B629" s="24">
        <v>627</v>
      </c>
      <c r="C629" s="24" t="str">
        <f t="shared" si="229"/>
        <v>武器627</v>
      </c>
      <c r="D629" s="24" t="str">
        <f t="shared" si="240"/>
        <v>b</v>
      </c>
      <c r="E629" s="99" t="s">
        <v>123</v>
      </c>
      <c r="F629" s="100" t="s">
        <v>104</v>
      </c>
      <c r="G629" s="23" t="s">
        <v>1800</v>
      </c>
      <c r="H629" s="24">
        <f t="shared" si="236"/>
        <v>3</v>
      </c>
      <c r="I629" s="24">
        <f t="shared" si="220"/>
        <v>100</v>
      </c>
      <c r="J629" s="24">
        <f t="shared" si="221"/>
        <v>15</v>
      </c>
      <c r="K629" s="24">
        <f t="shared" si="222"/>
        <v>10</v>
      </c>
      <c r="L629" s="24">
        <f t="shared" si="223"/>
        <v>10</v>
      </c>
      <c r="M629" s="24">
        <f t="shared" si="224"/>
        <v>9</v>
      </c>
      <c r="N629" s="24">
        <f t="shared" si="225"/>
        <v>14</v>
      </c>
      <c r="O629" s="24">
        <f t="shared" si="226"/>
        <v>7</v>
      </c>
      <c r="P629" s="24">
        <f t="shared" si="227"/>
        <v>5</v>
      </c>
      <c r="Q629" s="122">
        <f t="shared" si="230"/>
        <v>2.5000000000000001E-2</v>
      </c>
      <c r="R629" s="122">
        <f t="shared" si="231"/>
        <v>1.7500000000000002E-2</v>
      </c>
      <c r="S629" s="122">
        <f t="shared" si="232"/>
        <v>8.3333333333333332E-3</v>
      </c>
      <c r="T629" s="23" t="str">
        <f t="shared" si="238"/>
        <v>火</v>
      </c>
      <c r="U629" s="24">
        <f t="shared" si="228"/>
        <v>4</v>
      </c>
      <c r="V629" s="24">
        <f t="shared" si="242"/>
        <v>4</v>
      </c>
      <c r="W629" s="24">
        <f t="shared" si="242"/>
        <v>4</v>
      </c>
      <c r="X629" s="24">
        <f t="shared" si="242"/>
        <v>4</v>
      </c>
      <c r="Y629" s="24">
        <f t="shared" si="242"/>
        <v>4</v>
      </c>
      <c r="Z629" s="24">
        <f t="shared" si="242"/>
        <v>4</v>
      </c>
      <c r="AA629" s="24">
        <f t="shared" si="242"/>
        <v>4</v>
      </c>
      <c r="AB629" s="123">
        <f t="shared" si="233"/>
        <v>0.11333333333333334</v>
      </c>
      <c r="AC629" s="22">
        <f t="shared" si="234"/>
        <v>198.16416666666669</v>
      </c>
    </row>
    <row r="630" spans="2:29" x14ac:dyDescent="0.15">
      <c r="B630" s="24">
        <v>628</v>
      </c>
      <c r="C630" s="24" t="str">
        <f t="shared" si="229"/>
        <v>武器628</v>
      </c>
      <c r="D630" s="24" t="str">
        <f t="shared" si="240"/>
        <v>b</v>
      </c>
      <c r="E630" s="99" t="s">
        <v>123</v>
      </c>
      <c r="F630" s="100" t="s">
        <v>104</v>
      </c>
      <c r="G630" s="23" t="s">
        <v>1800</v>
      </c>
      <c r="H630" s="24">
        <f t="shared" si="236"/>
        <v>4</v>
      </c>
      <c r="I630" s="24">
        <f t="shared" si="220"/>
        <v>133</v>
      </c>
      <c r="J630" s="24">
        <f t="shared" si="221"/>
        <v>20</v>
      </c>
      <c r="K630" s="24">
        <f t="shared" si="222"/>
        <v>13</v>
      </c>
      <c r="L630" s="24">
        <f t="shared" si="223"/>
        <v>13</v>
      </c>
      <c r="M630" s="24">
        <f t="shared" si="224"/>
        <v>12</v>
      </c>
      <c r="N630" s="24">
        <f t="shared" si="225"/>
        <v>19</v>
      </c>
      <c r="O630" s="24">
        <f t="shared" si="226"/>
        <v>9</v>
      </c>
      <c r="P630" s="24">
        <f t="shared" si="227"/>
        <v>7</v>
      </c>
      <c r="Q630" s="122">
        <f t="shared" si="230"/>
        <v>3.5000000000000003E-2</v>
      </c>
      <c r="R630" s="122">
        <f t="shared" si="231"/>
        <v>2.2499999999999999E-2</v>
      </c>
      <c r="S630" s="122">
        <f t="shared" si="232"/>
        <v>1.1666666666666667E-2</v>
      </c>
      <c r="T630" s="23" t="str">
        <f t="shared" si="238"/>
        <v>火</v>
      </c>
      <c r="U630" s="24">
        <f t="shared" si="228"/>
        <v>6</v>
      </c>
      <c r="V630" s="24">
        <f t="shared" si="242"/>
        <v>6</v>
      </c>
      <c r="W630" s="24">
        <f t="shared" si="242"/>
        <v>6</v>
      </c>
      <c r="X630" s="24">
        <f t="shared" si="242"/>
        <v>6</v>
      </c>
      <c r="Y630" s="24">
        <f t="shared" si="242"/>
        <v>6</v>
      </c>
      <c r="Z630" s="24">
        <f t="shared" si="242"/>
        <v>6</v>
      </c>
      <c r="AA630" s="24">
        <f t="shared" si="242"/>
        <v>6</v>
      </c>
      <c r="AB630" s="123">
        <f t="shared" si="233"/>
        <v>0.15066666666666667</v>
      </c>
      <c r="AC630" s="22">
        <f t="shared" si="234"/>
        <v>268.21983333333333</v>
      </c>
    </row>
    <row r="631" spans="2:29" x14ac:dyDescent="0.15">
      <c r="B631" s="24">
        <v>629</v>
      </c>
      <c r="C631" s="24" t="str">
        <f t="shared" si="229"/>
        <v>武器629</v>
      </c>
      <c r="D631" s="24" t="str">
        <f t="shared" si="240"/>
        <v>b</v>
      </c>
      <c r="E631" s="99" t="s">
        <v>123</v>
      </c>
      <c r="F631" s="100" t="s">
        <v>104</v>
      </c>
      <c r="G631" s="23" t="s">
        <v>1800</v>
      </c>
      <c r="H631" s="24">
        <f t="shared" si="236"/>
        <v>5</v>
      </c>
      <c r="I631" s="24">
        <f t="shared" si="220"/>
        <v>166</v>
      </c>
      <c r="J631" s="24">
        <f t="shared" si="221"/>
        <v>25</v>
      </c>
      <c r="K631" s="24">
        <f t="shared" si="222"/>
        <v>17</v>
      </c>
      <c r="L631" s="24">
        <f t="shared" si="223"/>
        <v>17</v>
      </c>
      <c r="M631" s="24">
        <f t="shared" si="224"/>
        <v>15</v>
      </c>
      <c r="N631" s="24">
        <f t="shared" si="225"/>
        <v>24</v>
      </c>
      <c r="O631" s="24">
        <f t="shared" si="226"/>
        <v>11</v>
      </c>
      <c r="P631" s="24">
        <f t="shared" si="227"/>
        <v>8</v>
      </c>
      <c r="Q631" s="122">
        <f t="shared" si="230"/>
        <v>0.04</v>
      </c>
      <c r="R631" s="122">
        <f t="shared" si="231"/>
        <v>2.75E-2</v>
      </c>
      <c r="S631" s="122">
        <f t="shared" si="232"/>
        <v>1.3333333333333332E-2</v>
      </c>
      <c r="T631" s="23" t="str">
        <f t="shared" si="238"/>
        <v>火</v>
      </c>
      <c r="U631" s="24">
        <f t="shared" si="228"/>
        <v>7</v>
      </c>
      <c r="V631" s="24">
        <f t="shared" si="242"/>
        <v>7</v>
      </c>
      <c r="W631" s="24">
        <f t="shared" si="242"/>
        <v>7</v>
      </c>
      <c r="X631" s="24">
        <f t="shared" si="242"/>
        <v>7</v>
      </c>
      <c r="Y631" s="24">
        <f t="shared" si="242"/>
        <v>7</v>
      </c>
      <c r="Z631" s="24">
        <f t="shared" si="242"/>
        <v>7</v>
      </c>
      <c r="AA631" s="24">
        <f t="shared" si="242"/>
        <v>7</v>
      </c>
      <c r="AB631" s="123">
        <f t="shared" si="233"/>
        <v>0.18866666666666668</v>
      </c>
      <c r="AC631" s="22">
        <f t="shared" si="234"/>
        <v>332.26949999999999</v>
      </c>
    </row>
    <row r="632" spans="2:29" x14ac:dyDescent="0.15">
      <c r="B632" s="24">
        <v>630</v>
      </c>
      <c r="C632" s="24" t="str">
        <f t="shared" si="229"/>
        <v>武器630</v>
      </c>
      <c r="D632" s="24" t="str">
        <f t="shared" si="240"/>
        <v>b</v>
      </c>
      <c r="E632" s="99" t="s">
        <v>123</v>
      </c>
      <c r="F632" s="100" t="s">
        <v>104</v>
      </c>
      <c r="G632" s="23" t="s">
        <v>1800</v>
      </c>
      <c r="H632" s="24">
        <f t="shared" si="236"/>
        <v>6</v>
      </c>
      <c r="I632" s="24">
        <f t="shared" si="220"/>
        <v>200</v>
      </c>
      <c r="J632" s="24">
        <f t="shared" si="221"/>
        <v>30</v>
      </c>
      <c r="K632" s="24">
        <f t="shared" si="222"/>
        <v>20</v>
      </c>
      <c r="L632" s="24">
        <f t="shared" si="223"/>
        <v>20</v>
      </c>
      <c r="M632" s="24">
        <f t="shared" si="224"/>
        <v>18</v>
      </c>
      <c r="N632" s="24">
        <f t="shared" si="225"/>
        <v>29</v>
      </c>
      <c r="O632" s="24">
        <f t="shared" si="226"/>
        <v>14</v>
      </c>
      <c r="P632" s="24">
        <f t="shared" si="227"/>
        <v>10</v>
      </c>
      <c r="Q632" s="122">
        <f t="shared" si="230"/>
        <v>0.05</v>
      </c>
      <c r="R632" s="122">
        <f t="shared" si="231"/>
        <v>3.5000000000000003E-2</v>
      </c>
      <c r="S632" s="122">
        <f t="shared" si="232"/>
        <v>1.6666666666666666E-2</v>
      </c>
      <c r="T632" s="23" t="str">
        <f t="shared" si="238"/>
        <v>火</v>
      </c>
      <c r="U632" s="24">
        <f t="shared" si="228"/>
        <v>9</v>
      </c>
      <c r="V632" s="24">
        <f t="shared" si="242"/>
        <v>9</v>
      </c>
      <c r="W632" s="24">
        <f t="shared" si="242"/>
        <v>9</v>
      </c>
      <c r="X632" s="24">
        <f t="shared" si="242"/>
        <v>9</v>
      </c>
      <c r="Y632" s="24">
        <f t="shared" si="242"/>
        <v>9</v>
      </c>
      <c r="Z632" s="24">
        <f t="shared" si="242"/>
        <v>9</v>
      </c>
      <c r="AA632" s="24">
        <f t="shared" si="242"/>
        <v>9</v>
      </c>
      <c r="AB632" s="123">
        <f t="shared" si="233"/>
        <v>0.22733333333333333</v>
      </c>
      <c r="AC632" s="22">
        <f t="shared" si="234"/>
        <v>404.32900000000001</v>
      </c>
    </row>
    <row r="633" spans="2:29" x14ac:dyDescent="0.15">
      <c r="B633" s="24">
        <v>631</v>
      </c>
      <c r="C633" s="24" t="str">
        <f t="shared" si="229"/>
        <v>武器631</v>
      </c>
      <c r="D633" s="24" t="str">
        <f t="shared" si="240"/>
        <v>b</v>
      </c>
      <c r="E633" s="99" t="s">
        <v>123</v>
      </c>
      <c r="F633" s="100" t="s">
        <v>104</v>
      </c>
      <c r="G633" s="23" t="s">
        <v>1800</v>
      </c>
      <c r="H633" s="24">
        <f t="shared" si="236"/>
        <v>7</v>
      </c>
      <c r="I633" s="24">
        <f t="shared" si="220"/>
        <v>233</v>
      </c>
      <c r="J633" s="24">
        <f t="shared" si="221"/>
        <v>35</v>
      </c>
      <c r="K633" s="24">
        <f t="shared" si="222"/>
        <v>23</v>
      </c>
      <c r="L633" s="24">
        <f t="shared" si="223"/>
        <v>23</v>
      </c>
      <c r="M633" s="24">
        <f t="shared" si="224"/>
        <v>21</v>
      </c>
      <c r="N633" s="24">
        <f t="shared" si="225"/>
        <v>33</v>
      </c>
      <c r="O633" s="24">
        <f t="shared" si="226"/>
        <v>16</v>
      </c>
      <c r="P633" s="24">
        <f t="shared" si="227"/>
        <v>12</v>
      </c>
      <c r="Q633" s="122">
        <f t="shared" si="230"/>
        <v>0.06</v>
      </c>
      <c r="R633" s="122">
        <f t="shared" si="231"/>
        <v>0.04</v>
      </c>
      <c r="S633" s="122">
        <f t="shared" si="232"/>
        <v>0.02</v>
      </c>
      <c r="T633" s="23" t="str">
        <f t="shared" si="238"/>
        <v>火</v>
      </c>
      <c r="U633" s="24">
        <f t="shared" si="228"/>
        <v>10</v>
      </c>
      <c r="V633" s="24">
        <f t="shared" ref="V633:AA642" si="243">ROUND(VLOOKUP($F633,professionGrow,MATCH(V$2,professionGrowPName,0),FALSE)*(1+VLOOKUP($G633,professionGrowP,MATCH(V$2,professionGrowPName,0),FALSE))*$H633*10*VLOOKUP($D633,eq_qulity,5,FALSE),0)</f>
        <v>10</v>
      </c>
      <c r="W633" s="24">
        <f t="shared" si="243"/>
        <v>10</v>
      </c>
      <c r="X633" s="24">
        <f t="shared" si="243"/>
        <v>10</v>
      </c>
      <c r="Y633" s="24">
        <f t="shared" si="243"/>
        <v>10</v>
      </c>
      <c r="Z633" s="24">
        <f t="shared" si="243"/>
        <v>10</v>
      </c>
      <c r="AA633" s="24">
        <f t="shared" si="243"/>
        <v>10</v>
      </c>
      <c r="AB633" s="123">
        <f t="shared" si="233"/>
        <v>0.26400000000000001</v>
      </c>
      <c r="AC633" s="22">
        <f t="shared" si="234"/>
        <v>466.38400000000001</v>
      </c>
    </row>
    <row r="634" spans="2:29" x14ac:dyDescent="0.15">
      <c r="B634" s="24">
        <v>632</v>
      </c>
      <c r="C634" s="24" t="str">
        <f t="shared" si="229"/>
        <v>武器632</v>
      </c>
      <c r="D634" s="24" t="str">
        <f t="shared" si="240"/>
        <v>b</v>
      </c>
      <c r="E634" s="99" t="s">
        <v>123</v>
      </c>
      <c r="F634" s="100" t="s">
        <v>104</v>
      </c>
      <c r="G634" s="23" t="s">
        <v>1800</v>
      </c>
      <c r="H634" s="24">
        <f t="shared" si="236"/>
        <v>8</v>
      </c>
      <c r="I634" s="24">
        <f t="shared" si="220"/>
        <v>266</v>
      </c>
      <c r="J634" s="24">
        <f t="shared" si="221"/>
        <v>40</v>
      </c>
      <c r="K634" s="24">
        <f t="shared" si="222"/>
        <v>27</v>
      </c>
      <c r="L634" s="24">
        <f t="shared" si="223"/>
        <v>27</v>
      </c>
      <c r="M634" s="24">
        <f t="shared" si="224"/>
        <v>24</v>
      </c>
      <c r="N634" s="24">
        <f t="shared" si="225"/>
        <v>38</v>
      </c>
      <c r="O634" s="24">
        <f t="shared" si="226"/>
        <v>18</v>
      </c>
      <c r="P634" s="24">
        <f t="shared" si="227"/>
        <v>13</v>
      </c>
      <c r="Q634" s="122">
        <f t="shared" si="230"/>
        <v>6.5000000000000002E-2</v>
      </c>
      <c r="R634" s="122">
        <f t="shared" si="231"/>
        <v>4.4999999999999998E-2</v>
      </c>
      <c r="S634" s="122">
        <f t="shared" si="232"/>
        <v>2.1666666666666664E-2</v>
      </c>
      <c r="T634" s="23" t="str">
        <f t="shared" si="238"/>
        <v>火</v>
      </c>
      <c r="U634" s="24">
        <f t="shared" si="228"/>
        <v>12</v>
      </c>
      <c r="V634" s="24">
        <f t="shared" si="243"/>
        <v>12</v>
      </c>
      <c r="W634" s="24">
        <f t="shared" si="243"/>
        <v>12</v>
      </c>
      <c r="X634" s="24">
        <f t="shared" si="243"/>
        <v>12</v>
      </c>
      <c r="Y634" s="24">
        <f t="shared" si="243"/>
        <v>12</v>
      </c>
      <c r="Z634" s="24">
        <f t="shared" si="243"/>
        <v>12</v>
      </c>
      <c r="AA634" s="24">
        <f t="shared" si="243"/>
        <v>12</v>
      </c>
      <c r="AB634" s="123">
        <f t="shared" si="233"/>
        <v>0.30199999999999999</v>
      </c>
      <c r="AC634" s="22">
        <f t="shared" si="234"/>
        <v>537.43366666666668</v>
      </c>
    </row>
    <row r="635" spans="2:29" x14ac:dyDescent="0.15">
      <c r="B635" s="24">
        <v>633</v>
      </c>
      <c r="C635" s="24" t="str">
        <f t="shared" si="229"/>
        <v>武器633</v>
      </c>
      <c r="D635" s="24" t="str">
        <f t="shared" si="240"/>
        <v>c</v>
      </c>
      <c r="E635" s="99" t="s">
        <v>123</v>
      </c>
      <c r="F635" s="100" t="s">
        <v>104</v>
      </c>
      <c r="G635" s="23" t="s">
        <v>1800</v>
      </c>
      <c r="H635" s="24">
        <f t="shared" si="236"/>
        <v>1</v>
      </c>
      <c r="I635" s="24">
        <f t="shared" si="220"/>
        <v>38</v>
      </c>
      <c r="J635" s="24">
        <f t="shared" si="221"/>
        <v>0</v>
      </c>
      <c r="K635" s="24">
        <f t="shared" si="222"/>
        <v>0</v>
      </c>
      <c r="L635" s="24">
        <f t="shared" si="223"/>
        <v>0</v>
      </c>
      <c r="M635" s="24">
        <f t="shared" si="224"/>
        <v>0</v>
      </c>
      <c r="N635" s="24">
        <f t="shared" si="225"/>
        <v>0</v>
      </c>
      <c r="O635" s="24">
        <f t="shared" si="226"/>
        <v>0</v>
      </c>
      <c r="P635" s="24">
        <f t="shared" si="227"/>
        <v>0</v>
      </c>
      <c r="Q635" s="122">
        <f t="shared" si="230"/>
        <v>0</v>
      </c>
      <c r="R635" s="122">
        <f t="shared" si="231"/>
        <v>0</v>
      </c>
      <c r="S635" s="122">
        <f t="shared" si="232"/>
        <v>0</v>
      </c>
      <c r="T635" s="23" t="str">
        <f t="shared" si="238"/>
        <v>火</v>
      </c>
      <c r="U635" s="24">
        <f t="shared" si="228"/>
        <v>0</v>
      </c>
      <c r="V635" s="24">
        <f t="shared" si="243"/>
        <v>0</v>
      </c>
      <c r="W635" s="24">
        <f t="shared" si="243"/>
        <v>0</v>
      </c>
      <c r="X635" s="24">
        <f t="shared" si="243"/>
        <v>0</v>
      </c>
      <c r="Y635" s="24">
        <f t="shared" si="243"/>
        <v>0</v>
      </c>
      <c r="Z635" s="24">
        <f t="shared" si="243"/>
        <v>0</v>
      </c>
      <c r="AA635" s="24">
        <f t="shared" si="243"/>
        <v>0</v>
      </c>
      <c r="AB635" s="123">
        <f t="shared" si="233"/>
        <v>0</v>
      </c>
      <c r="AC635" s="22">
        <f t="shared" si="234"/>
        <v>38</v>
      </c>
    </row>
    <row r="636" spans="2:29" x14ac:dyDescent="0.15">
      <c r="B636" s="24">
        <v>634</v>
      </c>
      <c r="C636" s="24" t="str">
        <f t="shared" si="229"/>
        <v>武器634</v>
      </c>
      <c r="D636" s="24" t="str">
        <f t="shared" si="240"/>
        <v>c</v>
      </c>
      <c r="E636" s="99" t="s">
        <v>123</v>
      </c>
      <c r="F636" s="100" t="s">
        <v>104</v>
      </c>
      <c r="G636" s="23" t="s">
        <v>1800</v>
      </c>
      <c r="H636" s="24">
        <f t="shared" si="236"/>
        <v>2</v>
      </c>
      <c r="I636" s="24">
        <f t="shared" si="220"/>
        <v>76</v>
      </c>
      <c r="J636" s="24">
        <f t="shared" si="221"/>
        <v>0</v>
      </c>
      <c r="K636" s="24">
        <f t="shared" si="222"/>
        <v>0</v>
      </c>
      <c r="L636" s="24">
        <f t="shared" si="223"/>
        <v>0</v>
      </c>
      <c r="M636" s="24">
        <f t="shared" si="224"/>
        <v>0</v>
      </c>
      <c r="N636" s="24">
        <f t="shared" si="225"/>
        <v>0</v>
      </c>
      <c r="O636" s="24">
        <f t="shared" si="226"/>
        <v>0</v>
      </c>
      <c r="P636" s="24">
        <f t="shared" si="227"/>
        <v>0</v>
      </c>
      <c r="Q636" s="122">
        <f t="shared" si="230"/>
        <v>0</v>
      </c>
      <c r="R636" s="122">
        <f t="shared" si="231"/>
        <v>0</v>
      </c>
      <c r="S636" s="122">
        <f t="shared" si="232"/>
        <v>0</v>
      </c>
      <c r="T636" s="23" t="str">
        <f t="shared" si="238"/>
        <v>火</v>
      </c>
      <c r="U636" s="24">
        <f t="shared" si="228"/>
        <v>0</v>
      </c>
      <c r="V636" s="24">
        <f t="shared" si="243"/>
        <v>0</v>
      </c>
      <c r="W636" s="24">
        <f t="shared" si="243"/>
        <v>0</v>
      </c>
      <c r="X636" s="24">
        <f t="shared" si="243"/>
        <v>0</v>
      </c>
      <c r="Y636" s="24">
        <f t="shared" si="243"/>
        <v>0</v>
      </c>
      <c r="Z636" s="24">
        <f t="shared" si="243"/>
        <v>0</v>
      </c>
      <c r="AA636" s="24">
        <f t="shared" si="243"/>
        <v>0</v>
      </c>
      <c r="AB636" s="123">
        <f t="shared" si="233"/>
        <v>0</v>
      </c>
      <c r="AC636" s="22">
        <f t="shared" si="234"/>
        <v>76</v>
      </c>
    </row>
    <row r="637" spans="2:29" x14ac:dyDescent="0.15">
      <c r="B637" s="24">
        <v>635</v>
      </c>
      <c r="C637" s="24" t="str">
        <f t="shared" si="229"/>
        <v>武器635</v>
      </c>
      <c r="D637" s="24" t="str">
        <f t="shared" si="240"/>
        <v>c</v>
      </c>
      <c r="E637" s="99" t="s">
        <v>123</v>
      </c>
      <c r="F637" s="100" t="s">
        <v>104</v>
      </c>
      <c r="G637" s="23" t="s">
        <v>1800</v>
      </c>
      <c r="H637" s="24">
        <f t="shared" si="236"/>
        <v>3</v>
      </c>
      <c r="I637" s="24">
        <f t="shared" si="220"/>
        <v>114</v>
      </c>
      <c r="J637" s="24">
        <f t="shared" si="221"/>
        <v>0</v>
      </c>
      <c r="K637" s="24">
        <f t="shared" si="222"/>
        <v>0</v>
      </c>
      <c r="L637" s="24">
        <f t="shared" si="223"/>
        <v>0</v>
      </c>
      <c r="M637" s="24">
        <f t="shared" si="224"/>
        <v>0</v>
      </c>
      <c r="N637" s="24">
        <f t="shared" si="225"/>
        <v>0</v>
      </c>
      <c r="O637" s="24">
        <f t="shared" si="226"/>
        <v>0</v>
      </c>
      <c r="P637" s="24">
        <f t="shared" si="227"/>
        <v>0</v>
      </c>
      <c r="Q637" s="122">
        <f t="shared" si="230"/>
        <v>0</v>
      </c>
      <c r="R637" s="122">
        <f t="shared" si="231"/>
        <v>0</v>
      </c>
      <c r="S637" s="122">
        <f t="shared" si="232"/>
        <v>0</v>
      </c>
      <c r="T637" s="23" t="str">
        <f t="shared" si="238"/>
        <v>火</v>
      </c>
      <c r="U637" s="24">
        <f t="shared" si="228"/>
        <v>0</v>
      </c>
      <c r="V637" s="24">
        <f t="shared" si="243"/>
        <v>0</v>
      </c>
      <c r="W637" s="24">
        <f t="shared" si="243"/>
        <v>0</v>
      </c>
      <c r="X637" s="24">
        <f t="shared" si="243"/>
        <v>0</v>
      </c>
      <c r="Y637" s="24">
        <f t="shared" si="243"/>
        <v>0</v>
      </c>
      <c r="Z637" s="24">
        <f t="shared" si="243"/>
        <v>0</v>
      </c>
      <c r="AA637" s="24">
        <f t="shared" si="243"/>
        <v>0</v>
      </c>
      <c r="AB637" s="123">
        <f t="shared" si="233"/>
        <v>0</v>
      </c>
      <c r="AC637" s="22">
        <f t="shared" si="234"/>
        <v>114</v>
      </c>
    </row>
    <row r="638" spans="2:29" x14ac:dyDescent="0.15">
      <c r="B638" s="24">
        <v>636</v>
      </c>
      <c r="C638" s="24" t="str">
        <f t="shared" si="229"/>
        <v>武器636</v>
      </c>
      <c r="D638" s="24" t="str">
        <f t="shared" si="240"/>
        <v>c</v>
      </c>
      <c r="E638" s="99" t="s">
        <v>123</v>
      </c>
      <c r="F638" s="100" t="s">
        <v>104</v>
      </c>
      <c r="G638" s="23" t="s">
        <v>1800</v>
      </c>
      <c r="H638" s="24">
        <f t="shared" si="236"/>
        <v>4</v>
      </c>
      <c r="I638" s="24">
        <f t="shared" si="220"/>
        <v>152</v>
      </c>
      <c r="J638" s="24">
        <f t="shared" si="221"/>
        <v>0</v>
      </c>
      <c r="K638" s="24">
        <f t="shared" si="222"/>
        <v>0</v>
      </c>
      <c r="L638" s="24">
        <f t="shared" si="223"/>
        <v>0</v>
      </c>
      <c r="M638" s="24">
        <f t="shared" si="224"/>
        <v>0</v>
      </c>
      <c r="N638" s="24">
        <f t="shared" si="225"/>
        <v>0</v>
      </c>
      <c r="O638" s="24">
        <f t="shared" si="226"/>
        <v>0</v>
      </c>
      <c r="P638" s="24">
        <f t="shared" si="227"/>
        <v>0</v>
      </c>
      <c r="Q638" s="122">
        <f t="shared" si="230"/>
        <v>0</v>
      </c>
      <c r="R638" s="122">
        <f t="shared" si="231"/>
        <v>0</v>
      </c>
      <c r="S638" s="122">
        <f t="shared" si="232"/>
        <v>0</v>
      </c>
      <c r="T638" s="23" t="str">
        <f t="shared" si="238"/>
        <v>火</v>
      </c>
      <c r="U638" s="24">
        <f t="shared" si="228"/>
        <v>0</v>
      </c>
      <c r="V638" s="24">
        <f t="shared" si="243"/>
        <v>0</v>
      </c>
      <c r="W638" s="24">
        <f t="shared" si="243"/>
        <v>0</v>
      </c>
      <c r="X638" s="24">
        <f t="shared" si="243"/>
        <v>0</v>
      </c>
      <c r="Y638" s="24">
        <f t="shared" si="243"/>
        <v>0</v>
      </c>
      <c r="Z638" s="24">
        <f t="shared" si="243"/>
        <v>0</v>
      </c>
      <c r="AA638" s="24">
        <f t="shared" si="243"/>
        <v>0</v>
      </c>
      <c r="AB638" s="123">
        <f t="shared" si="233"/>
        <v>0</v>
      </c>
      <c r="AC638" s="22">
        <f t="shared" si="234"/>
        <v>152</v>
      </c>
    </row>
    <row r="639" spans="2:29" x14ac:dyDescent="0.15">
      <c r="B639" s="24">
        <v>637</v>
      </c>
      <c r="C639" s="24" t="str">
        <f t="shared" si="229"/>
        <v>武器637</v>
      </c>
      <c r="D639" s="24" t="str">
        <f t="shared" si="240"/>
        <v>c</v>
      </c>
      <c r="E639" s="99" t="s">
        <v>123</v>
      </c>
      <c r="F639" s="100" t="s">
        <v>104</v>
      </c>
      <c r="G639" s="23" t="s">
        <v>1800</v>
      </c>
      <c r="H639" s="24">
        <f t="shared" si="236"/>
        <v>5</v>
      </c>
      <c r="I639" s="24">
        <f t="shared" si="220"/>
        <v>190</v>
      </c>
      <c r="J639" s="24">
        <f t="shared" si="221"/>
        <v>0</v>
      </c>
      <c r="K639" s="24">
        <f t="shared" si="222"/>
        <v>0</v>
      </c>
      <c r="L639" s="24">
        <f t="shared" si="223"/>
        <v>0</v>
      </c>
      <c r="M639" s="24">
        <f t="shared" si="224"/>
        <v>0</v>
      </c>
      <c r="N639" s="24">
        <f t="shared" si="225"/>
        <v>0</v>
      </c>
      <c r="O639" s="24">
        <f t="shared" si="226"/>
        <v>0</v>
      </c>
      <c r="P639" s="24">
        <f t="shared" si="227"/>
        <v>0</v>
      </c>
      <c r="Q639" s="122">
        <f t="shared" si="230"/>
        <v>0</v>
      </c>
      <c r="R639" s="122">
        <f t="shared" si="231"/>
        <v>0</v>
      </c>
      <c r="S639" s="122">
        <f t="shared" si="232"/>
        <v>0</v>
      </c>
      <c r="T639" s="23" t="str">
        <f t="shared" si="238"/>
        <v>火</v>
      </c>
      <c r="U639" s="24">
        <f t="shared" si="228"/>
        <v>0</v>
      </c>
      <c r="V639" s="24">
        <f t="shared" si="243"/>
        <v>0</v>
      </c>
      <c r="W639" s="24">
        <f t="shared" si="243"/>
        <v>0</v>
      </c>
      <c r="X639" s="24">
        <f t="shared" si="243"/>
        <v>0</v>
      </c>
      <c r="Y639" s="24">
        <f t="shared" si="243"/>
        <v>0</v>
      </c>
      <c r="Z639" s="24">
        <f t="shared" si="243"/>
        <v>0</v>
      </c>
      <c r="AA639" s="24">
        <f t="shared" si="243"/>
        <v>0</v>
      </c>
      <c r="AB639" s="123">
        <f t="shared" si="233"/>
        <v>0</v>
      </c>
      <c r="AC639" s="22">
        <f t="shared" si="234"/>
        <v>190</v>
      </c>
    </row>
    <row r="640" spans="2:29" x14ac:dyDescent="0.15">
      <c r="B640" s="24">
        <v>638</v>
      </c>
      <c r="C640" s="24" t="str">
        <f t="shared" si="229"/>
        <v>武器638</v>
      </c>
      <c r="D640" s="24" t="str">
        <f t="shared" si="240"/>
        <v>c</v>
      </c>
      <c r="E640" s="99" t="s">
        <v>123</v>
      </c>
      <c r="F640" s="100" t="s">
        <v>104</v>
      </c>
      <c r="G640" s="23" t="s">
        <v>1800</v>
      </c>
      <c r="H640" s="24">
        <f t="shared" si="236"/>
        <v>6</v>
      </c>
      <c r="I640" s="24">
        <f t="shared" si="220"/>
        <v>228</v>
      </c>
      <c r="J640" s="24">
        <f t="shared" si="221"/>
        <v>0</v>
      </c>
      <c r="K640" s="24">
        <f t="shared" si="222"/>
        <v>0</v>
      </c>
      <c r="L640" s="24">
        <f t="shared" si="223"/>
        <v>0</v>
      </c>
      <c r="M640" s="24">
        <f t="shared" si="224"/>
        <v>0</v>
      </c>
      <c r="N640" s="24">
        <f t="shared" si="225"/>
        <v>0</v>
      </c>
      <c r="O640" s="24">
        <f t="shared" si="226"/>
        <v>0</v>
      </c>
      <c r="P640" s="24">
        <f t="shared" si="227"/>
        <v>0</v>
      </c>
      <c r="Q640" s="122">
        <f t="shared" si="230"/>
        <v>0</v>
      </c>
      <c r="R640" s="122">
        <f t="shared" si="231"/>
        <v>0</v>
      </c>
      <c r="S640" s="122">
        <f t="shared" si="232"/>
        <v>0</v>
      </c>
      <c r="T640" s="23" t="str">
        <f t="shared" si="238"/>
        <v>火</v>
      </c>
      <c r="U640" s="24">
        <f t="shared" si="228"/>
        <v>0</v>
      </c>
      <c r="V640" s="24">
        <f t="shared" si="243"/>
        <v>0</v>
      </c>
      <c r="W640" s="24">
        <f t="shared" si="243"/>
        <v>0</v>
      </c>
      <c r="X640" s="24">
        <f t="shared" si="243"/>
        <v>0</v>
      </c>
      <c r="Y640" s="24">
        <f t="shared" si="243"/>
        <v>0</v>
      </c>
      <c r="Z640" s="24">
        <f t="shared" si="243"/>
        <v>0</v>
      </c>
      <c r="AA640" s="24">
        <f t="shared" si="243"/>
        <v>0</v>
      </c>
      <c r="AB640" s="123">
        <f t="shared" si="233"/>
        <v>0</v>
      </c>
      <c r="AC640" s="22">
        <f t="shared" si="234"/>
        <v>228</v>
      </c>
    </row>
    <row r="641" spans="2:29" x14ac:dyDescent="0.15">
      <c r="B641" s="24">
        <v>639</v>
      </c>
      <c r="C641" s="24" t="str">
        <f t="shared" si="229"/>
        <v>武器639</v>
      </c>
      <c r="D641" s="24" t="str">
        <f t="shared" si="240"/>
        <v>c</v>
      </c>
      <c r="E641" s="99" t="s">
        <v>123</v>
      </c>
      <c r="F641" s="100" t="s">
        <v>104</v>
      </c>
      <c r="G641" s="23" t="s">
        <v>1800</v>
      </c>
      <c r="H641" s="24">
        <f t="shared" si="236"/>
        <v>7</v>
      </c>
      <c r="I641" s="24">
        <f t="shared" si="220"/>
        <v>265</v>
      </c>
      <c r="J641" s="24">
        <f t="shared" si="221"/>
        <v>0</v>
      </c>
      <c r="K641" s="24">
        <f t="shared" si="222"/>
        <v>0</v>
      </c>
      <c r="L641" s="24">
        <f t="shared" si="223"/>
        <v>0</v>
      </c>
      <c r="M641" s="24">
        <f t="shared" si="224"/>
        <v>0</v>
      </c>
      <c r="N641" s="24">
        <f t="shared" si="225"/>
        <v>0</v>
      </c>
      <c r="O641" s="24">
        <f t="shared" si="226"/>
        <v>0</v>
      </c>
      <c r="P641" s="24">
        <f t="shared" si="227"/>
        <v>0</v>
      </c>
      <c r="Q641" s="122">
        <f t="shared" si="230"/>
        <v>0</v>
      </c>
      <c r="R641" s="122">
        <f t="shared" si="231"/>
        <v>0</v>
      </c>
      <c r="S641" s="122">
        <f t="shared" si="232"/>
        <v>0</v>
      </c>
      <c r="T641" s="23" t="str">
        <f t="shared" si="238"/>
        <v>火</v>
      </c>
      <c r="U641" s="24">
        <f t="shared" si="228"/>
        <v>0</v>
      </c>
      <c r="V641" s="24">
        <f t="shared" si="243"/>
        <v>0</v>
      </c>
      <c r="W641" s="24">
        <f t="shared" si="243"/>
        <v>0</v>
      </c>
      <c r="X641" s="24">
        <f t="shared" si="243"/>
        <v>0</v>
      </c>
      <c r="Y641" s="24">
        <f t="shared" si="243"/>
        <v>0</v>
      </c>
      <c r="Z641" s="24">
        <f t="shared" si="243"/>
        <v>0</v>
      </c>
      <c r="AA641" s="24">
        <f t="shared" si="243"/>
        <v>0</v>
      </c>
      <c r="AB641" s="123">
        <f t="shared" si="233"/>
        <v>0</v>
      </c>
      <c r="AC641" s="22">
        <f t="shared" si="234"/>
        <v>265</v>
      </c>
    </row>
    <row r="642" spans="2:29" x14ac:dyDescent="0.15">
      <c r="B642" s="24">
        <v>640</v>
      </c>
      <c r="C642" s="24" t="str">
        <f t="shared" si="229"/>
        <v>武器640</v>
      </c>
      <c r="D642" s="24" t="str">
        <f t="shared" si="240"/>
        <v>c</v>
      </c>
      <c r="E642" s="99" t="s">
        <v>123</v>
      </c>
      <c r="F642" s="100" t="s">
        <v>104</v>
      </c>
      <c r="G642" s="23" t="s">
        <v>1800</v>
      </c>
      <c r="H642" s="24">
        <f t="shared" si="236"/>
        <v>8</v>
      </c>
      <c r="I642" s="24">
        <f t="shared" si="220"/>
        <v>303</v>
      </c>
      <c r="J642" s="24">
        <f t="shared" si="221"/>
        <v>0</v>
      </c>
      <c r="K642" s="24">
        <f t="shared" si="222"/>
        <v>0</v>
      </c>
      <c r="L642" s="24">
        <f t="shared" si="223"/>
        <v>0</v>
      </c>
      <c r="M642" s="24">
        <f t="shared" si="224"/>
        <v>0</v>
      </c>
      <c r="N642" s="24">
        <f t="shared" si="225"/>
        <v>0</v>
      </c>
      <c r="O642" s="24">
        <f t="shared" si="226"/>
        <v>0</v>
      </c>
      <c r="P642" s="24">
        <f t="shared" si="227"/>
        <v>0</v>
      </c>
      <c r="Q642" s="122">
        <f t="shared" si="230"/>
        <v>0</v>
      </c>
      <c r="R642" s="122">
        <f t="shared" si="231"/>
        <v>0</v>
      </c>
      <c r="S642" s="122">
        <f t="shared" si="232"/>
        <v>0</v>
      </c>
      <c r="T642" s="23" t="str">
        <f t="shared" si="238"/>
        <v>火</v>
      </c>
      <c r="U642" s="24">
        <f t="shared" si="228"/>
        <v>0</v>
      </c>
      <c r="V642" s="24">
        <f t="shared" si="243"/>
        <v>0</v>
      </c>
      <c r="W642" s="24">
        <f t="shared" si="243"/>
        <v>0</v>
      </c>
      <c r="X642" s="24">
        <f t="shared" si="243"/>
        <v>0</v>
      </c>
      <c r="Y642" s="24">
        <f t="shared" si="243"/>
        <v>0</v>
      </c>
      <c r="Z642" s="24">
        <f t="shared" si="243"/>
        <v>0</v>
      </c>
      <c r="AA642" s="24">
        <f t="shared" si="243"/>
        <v>0</v>
      </c>
      <c r="AB642" s="123">
        <f t="shared" si="233"/>
        <v>0</v>
      </c>
      <c r="AC642" s="22">
        <f t="shared" si="234"/>
        <v>303</v>
      </c>
    </row>
    <row r="643" spans="2:29" x14ac:dyDescent="0.15">
      <c r="E643" s="95"/>
      <c r="F643" s="96"/>
      <c r="G643" s="70"/>
    </row>
    <row r="644" spans="2:29" x14ac:dyDescent="0.15">
      <c r="E644" s="95"/>
      <c r="F644" s="96"/>
      <c r="G644" s="70"/>
    </row>
    <row r="645" spans="2:29" x14ac:dyDescent="0.15">
      <c r="E645" s="95"/>
      <c r="F645" s="96"/>
      <c r="G645" s="70"/>
    </row>
    <row r="646" spans="2:29" x14ac:dyDescent="0.15">
      <c r="E646" s="95"/>
      <c r="F646" s="96"/>
      <c r="G646" s="70"/>
    </row>
    <row r="647" spans="2:29" x14ac:dyDescent="0.15">
      <c r="E647" s="95"/>
      <c r="F647" s="96"/>
      <c r="G647" s="70"/>
    </row>
    <row r="648" spans="2:29" x14ac:dyDescent="0.15">
      <c r="E648" s="95"/>
      <c r="F648" s="96"/>
      <c r="G648" s="70"/>
    </row>
    <row r="649" spans="2:29" x14ac:dyDescent="0.15">
      <c r="E649" s="95"/>
      <c r="F649" s="96"/>
      <c r="G649" s="70"/>
    </row>
    <row r="650" spans="2:29" x14ac:dyDescent="0.15">
      <c r="E650" s="95"/>
      <c r="F650" s="96"/>
      <c r="G650" s="70"/>
    </row>
    <row r="651" spans="2:29" x14ac:dyDescent="0.15">
      <c r="E651" s="95"/>
      <c r="F651" s="96"/>
      <c r="G651" s="70"/>
    </row>
    <row r="652" spans="2:29" x14ac:dyDescent="0.15">
      <c r="E652" s="95"/>
      <c r="F652" s="96"/>
      <c r="G652" s="70"/>
    </row>
    <row r="653" spans="2:29" x14ac:dyDescent="0.15">
      <c r="E653" s="95"/>
      <c r="F653" s="96"/>
      <c r="G653" s="70"/>
    </row>
    <row r="654" spans="2:29" x14ac:dyDescent="0.15">
      <c r="E654" s="95"/>
      <c r="F654" s="96"/>
      <c r="G654" s="70"/>
    </row>
    <row r="655" spans="2:29" x14ac:dyDescent="0.15">
      <c r="E655" s="95"/>
      <c r="F655" s="96"/>
      <c r="G655" s="70"/>
    </row>
    <row r="656" spans="2:29" x14ac:dyDescent="0.15">
      <c r="E656" s="95"/>
      <c r="F656" s="96"/>
      <c r="G656" s="70"/>
    </row>
    <row r="657" spans="5:7" x14ac:dyDescent="0.15">
      <c r="E657" s="95"/>
      <c r="F657" s="96"/>
      <c r="G657" s="70"/>
    </row>
    <row r="658" spans="5:7" x14ac:dyDescent="0.15">
      <c r="E658" s="95"/>
      <c r="F658" s="96"/>
      <c r="G658" s="70"/>
    </row>
    <row r="659" spans="5:7" x14ac:dyDescent="0.15">
      <c r="E659" s="95"/>
      <c r="F659" s="96"/>
      <c r="G659" s="70"/>
    </row>
    <row r="660" spans="5:7" x14ac:dyDescent="0.15">
      <c r="E660" s="95"/>
      <c r="F660" s="96"/>
      <c r="G660" s="70"/>
    </row>
    <row r="661" spans="5:7" x14ac:dyDescent="0.15">
      <c r="E661" s="95"/>
      <c r="F661" s="96"/>
      <c r="G661" s="70"/>
    </row>
    <row r="662" spans="5:7" x14ac:dyDescent="0.15">
      <c r="E662" s="95"/>
      <c r="F662" s="96"/>
      <c r="G662" s="70"/>
    </row>
    <row r="663" spans="5:7" x14ac:dyDescent="0.15">
      <c r="E663" s="95"/>
      <c r="F663" s="96"/>
      <c r="G663" s="70"/>
    </row>
    <row r="664" spans="5:7" x14ac:dyDescent="0.15">
      <c r="E664" s="95"/>
      <c r="F664" s="96"/>
      <c r="G664" s="70"/>
    </row>
    <row r="665" spans="5:7" x14ac:dyDescent="0.15">
      <c r="E665" s="95"/>
      <c r="F665" s="96"/>
      <c r="G665" s="70"/>
    </row>
    <row r="666" spans="5:7" x14ac:dyDescent="0.15">
      <c r="E666" s="95"/>
      <c r="F666" s="96"/>
      <c r="G666" s="70"/>
    </row>
    <row r="667" spans="5:7" x14ac:dyDescent="0.15">
      <c r="E667" s="95"/>
      <c r="F667" s="96"/>
      <c r="G667" s="70"/>
    </row>
    <row r="668" spans="5:7" x14ac:dyDescent="0.15">
      <c r="E668" s="95"/>
      <c r="F668" s="96"/>
      <c r="G668" s="70"/>
    </row>
    <row r="669" spans="5:7" x14ac:dyDescent="0.15">
      <c r="E669" s="95"/>
      <c r="F669" s="96"/>
      <c r="G669" s="70"/>
    </row>
    <row r="670" spans="5:7" x14ac:dyDescent="0.15">
      <c r="E670" s="95"/>
      <c r="F670" s="96"/>
      <c r="G670" s="70"/>
    </row>
    <row r="671" spans="5:7" x14ac:dyDescent="0.15">
      <c r="E671" s="95"/>
      <c r="F671" s="96"/>
      <c r="G671" s="70"/>
    </row>
    <row r="672" spans="5:7" x14ac:dyDescent="0.15">
      <c r="E672" s="95"/>
      <c r="F672" s="96"/>
      <c r="G672" s="70"/>
    </row>
    <row r="673" spans="5:7" x14ac:dyDescent="0.15">
      <c r="E673" s="95"/>
      <c r="F673" s="96"/>
      <c r="G673" s="70"/>
    </row>
    <row r="674" spans="5:7" x14ac:dyDescent="0.15">
      <c r="E674" s="95"/>
      <c r="F674" s="96"/>
      <c r="G674" s="70"/>
    </row>
    <row r="675" spans="5:7" x14ac:dyDescent="0.15">
      <c r="E675" s="95"/>
      <c r="F675" s="96"/>
      <c r="G675" s="70"/>
    </row>
    <row r="676" spans="5:7" x14ac:dyDescent="0.15">
      <c r="E676" s="95"/>
      <c r="F676" s="96"/>
      <c r="G676" s="70"/>
    </row>
    <row r="677" spans="5:7" x14ac:dyDescent="0.15">
      <c r="E677" s="95"/>
      <c r="F677" s="96"/>
      <c r="G677" s="70"/>
    </row>
    <row r="678" spans="5:7" x14ac:dyDescent="0.15">
      <c r="E678" s="95"/>
      <c r="F678" s="96"/>
      <c r="G678" s="70"/>
    </row>
    <row r="679" spans="5:7" x14ac:dyDescent="0.15">
      <c r="E679" s="95"/>
      <c r="F679" s="96"/>
      <c r="G679" s="70"/>
    </row>
    <row r="680" spans="5:7" x14ac:dyDescent="0.15">
      <c r="E680" s="95"/>
      <c r="F680" s="96"/>
      <c r="G680" s="70"/>
    </row>
    <row r="681" spans="5:7" x14ac:dyDescent="0.15">
      <c r="E681" s="95"/>
      <c r="F681" s="96"/>
      <c r="G681" s="70"/>
    </row>
    <row r="682" spans="5:7" x14ac:dyDescent="0.15">
      <c r="E682" s="95"/>
      <c r="F682" s="96"/>
      <c r="G682" s="70"/>
    </row>
    <row r="683" spans="5:7" x14ac:dyDescent="0.15">
      <c r="E683" s="95"/>
      <c r="F683" s="96"/>
      <c r="G683" s="70"/>
    </row>
    <row r="684" spans="5:7" x14ac:dyDescent="0.15">
      <c r="E684" s="95"/>
      <c r="F684" s="96"/>
      <c r="G684" s="70"/>
    </row>
    <row r="685" spans="5:7" x14ac:dyDescent="0.15">
      <c r="E685" s="95"/>
      <c r="F685" s="96"/>
      <c r="G685" s="70"/>
    </row>
    <row r="686" spans="5:7" x14ac:dyDescent="0.15">
      <c r="E686" s="95"/>
      <c r="F686" s="96"/>
      <c r="G686" s="70"/>
    </row>
    <row r="687" spans="5:7" x14ac:dyDescent="0.15">
      <c r="E687" s="95"/>
      <c r="F687" s="96"/>
      <c r="G687" s="70"/>
    </row>
    <row r="688" spans="5:7" x14ac:dyDescent="0.15">
      <c r="E688" s="95"/>
      <c r="F688" s="96"/>
      <c r="G688" s="70"/>
    </row>
    <row r="689" spans="5:7" x14ac:dyDescent="0.15">
      <c r="E689" s="95"/>
      <c r="F689" s="96"/>
      <c r="G689" s="70"/>
    </row>
    <row r="690" spans="5:7" x14ac:dyDescent="0.15">
      <c r="E690" s="95"/>
      <c r="F690" s="96"/>
      <c r="G690" s="70"/>
    </row>
    <row r="691" spans="5:7" x14ac:dyDescent="0.15">
      <c r="E691" s="95"/>
      <c r="F691" s="96"/>
      <c r="G691" s="70"/>
    </row>
    <row r="692" spans="5:7" x14ac:dyDescent="0.15">
      <c r="E692" s="95"/>
      <c r="F692" s="96"/>
      <c r="G692" s="70"/>
    </row>
    <row r="693" spans="5:7" x14ac:dyDescent="0.15">
      <c r="E693" s="95"/>
      <c r="F693" s="96"/>
      <c r="G693" s="70"/>
    </row>
    <row r="694" spans="5:7" x14ac:dyDescent="0.15">
      <c r="E694" s="95"/>
      <c r="F694" s="96"/>
      <c r="G694" s="70"/>
    </row>
    <row r="695" spans="5:7" x14ac:dyDescent="0.15">
      <c r="E695" s="95"/>
      <c r="F695" s="96"/>
      <c r="G695" s="70"/>
    </row>
    <row r="696" spans="5:7" x14ac:dyDescent="0.15">
      <c r="E696" s="95"/>
      <c r="F696" s="96"/>
      <c r="G696" s="70"/>
    </row>
    <row r="697" spans="5:7" x14ac:dyDescent="0.15">
      <c r="E697" s="95"/>
      <c r="F697" s="96"/>
      <c r="G697" s="70"/>
    </row>
    <row r="698" spans="5:7" x14ac:dyDescent="0.15">
      <c r="E698" s="95"/>
      <c r="F698" s="96"/>
      <c r="G698" s="70"/>
    </row>
    <row r="699" spans="5:7" x14ac:dyDescent="0.15">
      <c r="E699" s="95"/>
      <c r="F699" s="96"/>
      <c r="G699" s="70"/>
    </row>
    <row r="700" spans="5:7" x14ac:dyDescent="0.15">
      <c r="E700" s="95"/>
      <c r="F700" s="96"/>
      <c r="G700" s="70"/>
    </row>
    <row r="701" spans="5:7" x14ac:dyDescent="0.15">
      <c r="E701" s="95"/>
      <c r="F701" s="96"/>
      <c r="G701" s="70"/>
    </row>
    <row r="702" spans="5:7" x14ac:dyDescent="0.15">
      <c r="E702" s="95"/>
      <c r="F702" s="96"/>
      <c r="G702" s="70"/>
    </row>
    <row r="703" spans="5:7" x14ac:dyDescent="0.15">
      <c r="E703" s="95"/>
      <c r="F703" s="96"/>
      <c r="G703" s="70"/>
    </row>
    <row r="704" spans="5:7" x14ac:dyDescent="0.15">
      <c r="E704" s="95"/>
      <c r="F704" s="96"/>
      <c r="G704" s="70"/>
    </row>
    <row r="705" spans="5:7" x14ac:dyDescent="0.15">
      <c r="E705" s="95"/>
      <c r="F705" s="96"/>
      <c r="G705" s="70"/>
    </row>
    <row r="706" spans="5:7" x14ac:dyDescent="0.15">
      <c r="E706" s="95"/>
      <c r="F706" s="96"/>
      <c r="G706" s="70"/>
    </row>
    <row r="707" spans="5:7" x14ac:dyDescent="0.15">
      <c r="E707" s="95"/>
      <c r="F707" s="96"/>
      <c r="G707" s="70"/>
    </row>
    <row r="708" spans="5:7" x14ac:dyDescent="0.15">
      <c r="E708" s="95"/>
      <c r="F708" s="96"/>
      <c r="G708" s="70"/>
    </row>
    <row r="709" spans="5:7" x14ac:dyDescent="0.15">
      <c r="E709" s="95"/>
      <c r="F709" s="96"/>
      <c r="G709" s="70"/>
    </row>
    <row r="710" spans="5:7" x14ac:dyDescent="0.15">
      <c r="E710" s="95"/>
      <c r="F710" s="96"/>
      <c r="G710" s="70"/>
    </row>
    <row r="711" spans="5:7" x14ac:dyDescent="0.15">
      <c r="E711" s="95"/>
      <c r="F711" s="96"/>
      <c r="G711" s="70"/>
    </row>
    <row r="712" spans="5:7" x14ac:dyDescent="0.15">
      <c r="E712" s="95"/>
      <c r="F712" s="96"/>
      <c r="G712" s="70"/>
    </row>
    <row r="713" spans="5:7" x14ac:dyDescent="0.15">
      <c r="E713" s="95"/>
      <c r="F713" s="96"/>
      <c r="G713" s="70"/>
    </row>
    <row r="714" spans="5:7" x14ac:dyDescent="0.15">
      <c r="E714" s="95"/>
      <c r="F714" s="96"/>
      <c r="G714" s="70"/>
    </row>
    <row r="715" spans="5:7" x14ac:dyDescent="0.15">
      <c r="E715" s="95"/>
      <c r="F715" s="96"/>
      <c r="G715" s="70"/>
    </row>
    <row r="716" spans="5:7" x14ac:dyDescent="0.15">
      <c r="E716" s="95"/>
      <c r="F716" s="96"/>
      <c r="G716" s="70"/>
    </row>
    <row r="717" spans="5:7" x14ac:dyDescent="0.15">
      <c r="E717" s="95"/>
      <c r="F717" s="96"/>
      <c r="G717" s="70"/>
    </row>
    <row r="718" spans="5:7" x14ac:dyDescent="0.15">
      <c r="E718" s="95"/>
      <c r="F718" s="96"/>
      <c r="G718" s="70"/>
    </row>
    <row r="719" spans="5:7" x14ac:dyDescent="0.15">
      <c r="E719" s="95"/>
      <c r="F719" s="96"/>
      <c r="G719" s="70"/>
    </row>
    <row r="720" spans="5:7" x14ac:dyDescent="0.15">
      <c r="E720" s="95"/>
      <c r="F720" s="96"/>
      <c r="G720" s="70"/>
    </row>
    <row r="721" spans="5:7" x14ac:dyDescent="0.15">
      <c r="E721" s="95"/>
      <c r="F721" s="96"/>
      <c r="G721" s="70"/>
    </row>
    <row r="722" spans="5:7" x14ac:dyDescent="0.15">
      <c r="E722" s="95"/>
      <c r="F722" s="96"/>
      <c r="G722" s="70"/>
    </row>
    <row r="723" spans="5:7" x14ac:dyDescent="0.15">
      <c r="E723" s="95"/>
      <c r="F723" s="96"/>
      <c r="G723" s="70"/>
    </row>
    <row r="724" spans="5:7" x14ac:dyDescent="0.15">
      <c r="E724" s="95"/>
      <c r="F724" s="96"/>
      <c r="G724" s="70"/>
    </row>
    <row r="725" spans="5:7" x14ac:dyDescent="0.15">
      <c r="E725" s="95"/>
      <c r="F725" s="96"/>
      <c r="G725" s="70"/>
    </row>
    <row r="726" spans="5:7" x14ac:dyDescent="0.15">
      <c r="E726" s="95"/>
      <c r="F726" s="96"/>
      <c r="G726" s="70"/>
    </row>
    <row r="727" spans="5:7" x14ac:dyDescent="0.15">
      <c r="E727" s="95"/>
      <c r="F727" s="96"/>
      <c r="G727" s="70"/>
    </row>
    <row r="728" spans="5:7" x14ac:dyDescent="0.15">
      <c r="E728" s="95"/>
      <c r="F728" s="96"/>
      <c r="G728" s="70"/>
    </row>
    <row r="729" spans="5:7" x14ac:dyDescent="0.15">
      <c r="E729" s="95"/>
      <c r="F729" s="96"/>
      <c r="G729" s="70"/>
    </row>
    <row r="730" spans="5:7" x14ac:dyDescent="0.15">
      <c r="E730" s="95"/>
      <c r="F730" s="96"/>
      <c r="G730" s="70"/>
    </row>
    <row r="731" spans="5:7" x14ac:dyDescent="0.15">
      <c r="E731" s="95"/>
      <c r="F731" s="96"/>
      <c r="G731" s="70"/>
    </row>
    <row r="732" spans="5:7" x14ac:dyDescent="0.15">
      <c r="E732" s="95"/>
      <c r="F732" s="96"/>
      <c r="G732" s="70"/>
    </row>
    <row r="733" spans="5:7" x14ac:dyDescent="0.15">
      <c r="E733" s="95"/>
      <c r="F733" s="96"/>
      <c r="G733" s="70"/>
    </row>
    <row r="734" spans="5:7" x14ac:dyDescent="0.15">
      <c r="E734" s="95"/>
      <c r="F734" s="96"/>
      <c r="G734" s="70"/>
    </row>
    <row r="735" spans="5:7" x14ac:dyDescent="0.15">
      <c r="E735" s="95"/>
      <c r="F735" s="96"/>
      <c r="G735" s="70"/>
    </row>
    <row r="736" spans="5:7" x14ac:dyDescent="0.15">
      <c r="E736" s="95"/>
      <c r="F736" s="96"/>
      <c r="G736" s="70"/>
    </row>
    <row r="737" spans="5:7" x14ac:dyDescent="0.15">
      <c r="E737" s="95"/>
      <c r="F737" s="96"/>
      <c r="G737" s="70"/>
    </row>
    <row r="738" spans="5:7" x14ac:dyDescent="0.15">
      <c r="E738" s="95"/>
      <c r="F738" s="96"/>
      <c r="G738" s="70"/>
    </row>
    <row r="739" spans="5:7" x14ac:dyDescent="0.15">
      <c r="E739" s="95"/>
      <c r="F739" s="96"/>
      <c r="G739" s="70"/>
    </row>
    <row r="740" spans="5:7" x14ac:dyDescent="0.15">
      <c r="E740" s="95"/>
      <c r="F740" s="96"/>
      <c r="G740" s="70"/>
    </row>
    <row r="741" spans="5:7" x14ac:dyDescent="0.15">
      <c r="E741" s="95"/>
      <c r="F741" s="96"/>
      <c r="G741" s="70"/>
    </row>
    <row r="742" spans="5:7" x14ac:dyDescent="0.15">
      <c r="E742" s="95"/>
      <c r="F742" s="96"/>
      <c r="G742" s="70"/>
    </row>
    <row r="743" spans="5:7" x14ac:dyDescent="0.15">
      <c r="E743" s="95"/>
      <c r="F743" s="96"/>
      <c r="G743" s="70"/>
    </row>
    <row r="744" spans="5:7" x14ac:dyDescent="0.15">
      <c r="E744" s="95"/>
      <c r="F744" s="96"/>
      <c r="G744" s="70"/>
    </row>
    <row r="745" spans="5:7" x14ac:dyDescent="0.15">
      <c r="E745" s="95"/>
      <c r="F745" s="96"/>
      <c r="G745" s="70"/>
    </row>
    <row r="746" spans="5:7" x14ac:dyDescent="0.15">
      <c r="E746" s="95"/>
      <c r="F746" s="96"/>
      <c r="G746" s="70"/>
    </row>
    <row r="747" spans="5:7" x14ac:dyDescent="0.15">
      <c r="E747" s="95"/>
      <c r="F747" s="96"/>
      <c r="G747" s="70"/>
    </row>
    <row r="748" spans="5:7" x14ac:dyDescent="0.15">
      <c r="E748" s="95"/>
      <c r="F748" s="96"/>
      <c r="G748" s="70"/>
    </row>
    <row r="749" spans="5:7" x14ac:dyDescent="0.15">
      <c r="E749" s="95"/>
      <c r="F749" s="96"/>
      <c r="G749" s="70"/>
    </row>
    <row r="750" spans="5:7" x14ac:dyDescent="0.15">
      <c r="E750" s="95"/>
      <c r="F750" s="96"/>
      <c r="G750" s="70"/>
    </row>
    <row r="751" spans="5:7" x14ac:dyDescent="0.15">
      <c r="E751" s="95"/>
      <c r="F751" s="96"/>
      <c r="G751" s="70"/>
    </row>
    <row r="752" spans="5:7" x14ac:dyDescent="0.15">
      <c r="E752" s="95"/>
      <c r="F752" s="96"/>
      <c r="G752" s="70"/>
    </row>
    <row r="753" spans="5:7" x14ac:dyDescent="0.15">
      <c r="E753" s="95"/>
      <c r="F753" s="96"/>
      <c r="G753" s="70"/>
    </row>
    <row r="754" spans="5:7" x14ac:dyDescent="0.15">
      <c r="E754" s="95"/>
      <c r="F754" s="96"/>
      <c r="G754" s="70"/>
    </row>
    <row r="755" spans="5:7" x14ac:dyDescent="0.15">
      <c r="E755" s="95"/>
      <c r="F755" s="96"/>
      <c r="G755" s="70"/>
    </row>
    <row r="756" spans="5:7" x14ac:dyDescent="0.15">
      <c r="E756" s="95"/>
      <c r="F756" s="96"/>
      <c r="G756" s="70"/>
    </row>
    <row r="757" spans="5:7" x14ac:dyDescent="0.15">
      <c r="E757" s="95"/>
      <c r="F757" s="96"/>
      <c r="G757" s="70"/>
    </row>
    <row r="758" spans="5:7" x14ac:dyDescent="0.15">
      <c r="E758" s="95"/>
      <c r="F758" s="96"/>
      <c r="G758" s="70"/>
    </row>
    <row r="759" spans="5:7" x14ac:dyDescent="0.15">
      <c r="E759" s="95"/>
      <c r="F759" s="96"/>
      <c r="G759" s="70"/>
    </row>
    <row r="760" spans="5:7" x14ac:dyDescent="0.15">
      <c r="E760" s="95"/>
      <c r="F760" s="96"/>
      <c r="G760" s="70"/>
    </row>
    <row r="761" spans="5:7" x14ac:dyDescent="0.15">
      <c r="E761" s="95"/>
      <c r="F761" s="96"/>
      <c r="G761" s="70"/>
    </row>
    <row r="762" spans="5:7" x14ac:dyDescent="0.15">
      <c r="E762" s="95"/>
      <c r="F762" s="96"/>
      <c r="G762" s="70"/>
    </row>
    <row r="763" spans="5:7" x14ac:dyDescent="0.15">
      <c r="E763" s="95"/>
      <c r="F763" s="96"/>
      <c r="G763" s="70"/>
    </row>
    <row r="764" spans="5:7" x14ac:dyDescent="0.15">
      <c r="E764" s="95"/>
      <c r="F764" s="96"/>
      <c r="G764" s="70"/>
    </row>
    <row r="765" spans="5:7" x14ac:dyDescent="0.15">
      <c r="E765" s="95"/>
      <c r="F765" s="96"/>
      <c r="G765" s="70"/>
    </row>
    <row r="766" spans="5:7" x14ac:dyDescent="0.15">
      <c r="E766" s="95"/>
      <c r="F766" s="96"/>
      <c r="G766" s="70"/>
    </row>
    <row r="767" spans="5:7" x14ac:dyDescent="0.15">
      <c r="E767" s="95"/>
      <c r="F767" s="96"/>
      <c r="G767" s="70"/>
    </row>
    <row r="768" spans="5:7" x14ac:dyDescent="0.15">
      <c r="E768" s="95"/>
      <c r="F768" s="96"/>
      <c r="G768" s="70"/>
    </row>
    <row r="769" spans="5:7" x14ac:dyDescent="0.15">
      <c r="E769" s="95"/>
      <c r="F769" s="96"/>
      <c r="G769" s="70"/>
    </row>
    <row r="770" spans="5:7" x14ac:dyDescent="0.15">
      <c r="E770" s="95"/>
      <c r="F770" s="96"/>
      <c r="G770" s="70"/>
    </row>
    <row r="771" spans="5:7" x14ac:dyDescent="0.15">
      <c r="E771" s="95"/>
      <c r="F771" s="96"/>
      <c r="G771" s="70"/>
    </row>
    <row r="772" spans="5:7" x14ac:dyDescent="0.15">
      <c r="E772" s="95"/>
      <c r="F772" s="96"/>
      <c r="G772" s="70"/>
    </row>
    <row r="773" spans="5:7" x14ac:dyDescent="0.15">
      <c r="E773" s="95"/>
      <c r="F773" s="96"/>
      <c r="G773" s="70"/>
    </row>
    <row r="774" spans="5:7" x14ac:dyDescent="0.15">
      <c r="E774" s="95"/>
      <c r="F774" s="96"/>
      <c r="G774" s="70"/>
    </row>
    <row r="775" spans="5:7" x14ac:dyDescent="0.15">
      <c r="E775" s="95"/>
      <c r="F775" s="96"/>
      <c r="G775" s="70"/>
    </row>
    <row r="776" spans="5:7" x14ac:dyDescent="0.15">
      <c r="E776" s="95"/>
      <c r="F776" s="96"/>
      <c r="G776" s="70"/>
    </row>
    <row r="777" spans="5:7" x14ac:dyDescent="0.15">
      <c r="E777" s="95"/>
      <c r="F777" s="96"/>
      <c r="G777" s="70"/>
    </row>
    <row r="778" spans="5:7" x14ac:dyDescent="0.15">
      <c r="E778" s="95"/>
      <c r="F778" s="96"/>
      <c r="G778" s="70"/>
    </row>
    <row r="779" spans="5:7" x14ac:dyDescent="0.15">
      <c r="E779" s="95"/>
      <c r="F779" s="96"/>
      <c r="G779" s="70"/>
    </row>
    <row r="780" spans="5:7" x14ac:dyDescent="0.15">
      <c r="E780" s="95"/>
      <c r="F780" s="96"/>
      <c r="G780" s="70"/>
    </row>
    <row r="781" spans="5:7" x14ac:dyDescent="0.15">
      <c r="E781" s="95"/>
      <c r="F781" s="96"/>
      <c r="G781" s="70"/>
    </row>
    <row r="782" spans="5:7" x14ac:dyDescent="0.15">
      <c r="E782" s="95"/>
      <c r="F782" s="96"/>
      <c r="G782" s="70"/>
    </row>
    <row r="783" spans="5:7" x14ac:dyDescent="0.15">
      <c r="E783" s="95"/>
      <c r="F783" s="96"/>
      <c r="G783" s="70"/>
    </row>
    <row r="784" spans="5:7" x14ac:dyDescent="0.15">
      <c r="E784" s="95"/>
      <c r="F784" s="96"/>
      <c r="G784" s="70"/>
    </row>
    <row r="785" spans="5:7" x14ac:dyDescent="0.15">
      <c r="E785" s="95"/>
      <c r="F785" s="96"/>
      <c r="G785" s="70"/>
    </row>
    <row r="786" spans="5:7" x14ac:dyDescent="0.15">
      <c r="E786" s="95"/>
      <c r="F786" s="96"/>
      <c r="G786" s="70"/>
    </row>
    <row r="787" spans="5:7" x14ac:dyDescent="0.15">
      <c r="E787" s="95"/>
      <c r="F787" s="96"/>
      <c r="G787" s="70"/>
    </row>
    <row r="788" spans="5:7" x14ac:dyDescent="0.15">
      <c r="E788" s="95"/>
      <c r="F788" s="96"/>
      <c r="G788" s="70"/>
    </row>
    <row r="789" spans="5:7" x14ac:dyDescent="0.15">
      <c r="E789" s="95"/>
      <c r="F789" s="96"/>
      <c r="G789" s="70"/>
    </row>
    <row r="790" spans="5:7" x14ac:dyDescent="0.15">
      <c r="E790" s="95"/>
      <c r="F790" s="96"/>
      <c r="G790" s="70"/>
    </row>
    <row r="791" spans="5:7" x14ac:dyDescent="0.15">
      <c r="E791" s="95"/>
      <c r="F791" s="96"/>
      <c r="G791" s="70"/>
    </row>
    <row r="792" spans="5:7" x14ac:dyDescent="0.15">
      <c r="E792" s="95"/>
      <c r="F792" s="96"/>
      <c r="G792" s="70"/>
    </row>
    <row r="793" spans="5:7" x14ac:dyDescent="0.15">
      <c r="E793" s="95"/>
      <c r="F793" s="96"/>
      <c r="G793" s="70"/>
    </row>
    <row r="794" spans="5:7" x14ac:dyDescent="0.15">
      <c r="E794" s="95"/>
      <c r="F794" s="96"/>
      <c r="G794" s="70"/>
    </row>
    <row r="795" spans="5:7" x14ac:dyDescent="0.15">
      <c r="E795" s="95"/>
      <c r="F795" s="96"/>
      <c r="G795" s="70"/>
    </row>
    <row r="796" spans="5:7" x14ac:dyDescent="0.15">
      <c r="E796" s="95"/>
      <c r="F796" s="96"/>
      <c r="G796" s="70"/>
    </row>
    <row r="797" spans="5:7" x14ac:dyDescent="0.15">
      <c r="E797" s="95"/>
      <c r="F797" s="96"/>
      <c r="G797" s="70"/>
    </row>
    <row r="798" spans="5:7" x14ac:dyDescent="0.15">
      <c r="E798" s="95"/>
      <c r="F798" s="96"/>
      <c r="G798" s="70"/>
    </row>
    <row r="799" spans="5:7" x14ac:dyDescent="0.15">
      <c r="E799" s="95"/>
      <c r="F799" s="96"/>
      <c r="G799" s="70"/>
    </row>
    <row r="800" spans="5:7" x14ac:dyDescent="0.15">
      <c r="E800" s="95"/>
      <c r="F800" s="96"/>
      <c r="G800" s="70"/>
    </row>
    <row r="801" spans="5:7" x14ac:dyDescent="0.15">
      <c r="E801" s="95"/>
      <c r="F801" s="96"/>
      <c r="G801" s="70"/>
    </row>
    <row r="802" spans="5:7" x14ac:dyDescent="0.15">
      <c r="E802" s="95"/>
      <c r="F802" s="96"/>
      <c r="G802" s="70"/>
    </row>
    <row r="803" spans="5:7" x14ac:dyDescent="0.15">
      <c r="E803" s="95"/>
      <c r="F803" s="96"/>
      <c r="G803" s="70"/>
    </row>
    <row r="804" spans="5:7" x14ac:dyDescent="0.15">
      <c r="E804" s="95"/>
      <c r="F804" s="96"/>
      <c r="G804" s="70"/>
    </row>
    <row r="805" spans="5:7" x14ac:dyDescent="0.15">
      <c r="E805" s="95"/>
      <c r="F805" s="96"/>
      <c r="G805" s="70"/>
    </row>
    <row r="806" spans="5:7" x14ac:dyDescent="0.15">
      <c r="E806" s="95"/>
      <c r="F806" s="96"/>
      <c r="G806" s="70"/>
    </row>
    <row r="807" spans="5:7" x14ac:dyDescent="0.15">
      <c r="E807" s="95"/>
      <c r="F807" s="96"/>
      <c r="G807" s="70"/>
    </row>
    <row r="808" spans="5:7" x14ac:dyDescent="0.15">
      <c r="E808" s="95"/>
      <c r="F808" s="96"/>
      <c r="G808" s="70"/>
    </row>
    <row r="809" spans="5:7" x14ac:dyDescent="0.15">
      <c r="E809" s="95"/>
      <c r="F809" s="96"/>
      <c r="G809" s="70"/>
    </row>
    <row r="810" spans="5:7" x14ac:dyDescent="0.15">
      <c r="E810" s="95"/>
      <c r="F810" s="96"/>
      <c r="G810" s="70"/>
    </row>
    <row r="811" spans="5:7" x14ac:dyDescent="0.15">
      <c r="E811" s="95"/>
      <c r="F811" s="96"/>
      <c r="G811" s="70"/>
    </row>
    <row r="812" spans="5:7" x14ac:dyDescent="0.15">
      <c r="E812" s="95"/>
      <c r="F812" s="96"/>
      <c r="G812" s="70"/>
    </row>
    <row r="813" spans="5:7" x14ac:dyDescent="0.15">
      <c r="E813" s="95"/>
      <c r="F813" s="96"/>
      <c r="G813" s="70"/>
    </row>
    <row r="814" spans="5:7" x14ac:dyDescent="0.15">
      <c r="E814" s="95"/>
      <c r="F814" s="96"/>
      <c r="G814" s="70"/>
    </row>
    <row r="815" spans="5:7" x14ac:dyDescent="0.15">
      <c r="E815" s="95"/>
      <c r="F815" s="96"/>
      <c r="G815" s="70"/>
    </row>
    <row r="816" spans="5:7" x14ac:dyDescent="0.15">
      <c r="E816" s="95"/>
      <c r="F816" s="96"/>
      <c r="G816" s="70"/>
    </row>
    <row r="817" spans="5:7" x14ac:dyDescent="0.15">
      <c r="E817" s="95"/>
      <c r="F817" s="96"/>
      <c r="G817" s="70"/>
    </row>
    <row r="818" spans="5:7" x14ac:dyDescent="0.15">
      <c r="E818" s="95"/>
      <c r="F818" s="96"/>
      <c r="G818" s="70"/>
    </row>
    <row r="819" spans="5:7" x14ac:dyDescent="0.15">
      <c r="E819" s="95"/>
      <c r="F819" s="96"/>
      <c r="G819" s="70"/>
    </row>
    <row r="820" spans="5:7" x14ac:dyDescent="0.15">
      <c r="E820" s="95"/>
      <c r="F820" s="96"/>
      <c r="G820" s="70"/>
    </row>
    <row r="821" spans="5:7" x14ac:dyDescent="0.15">
      <c r="E821" s="95"/>
      <c r="F821" s="96"/>
      <c r="G821" s="70"/>
    </row>
    <row r="822" spans="5:7" x14ac:dyDescent="0.15">
      <c r="E822" s="95"/>
      <c r="F822" s="96"/>
      <c r="G822" s="70"/>
    </row>
    <row r="823" spans="5:7" x14ac:dyDescent="0.15">
      <c r="E823" s="95"/>
      <c r="F823" s="96"/>
      <c r="G823" s="70"/>
    </row>
    <row r="824" spans="5:7" x14ac:dyDescent="0.15">
      <c r="E824" s="95"/>
      <c r="F824" s="96"/>
      <c r="G824" s="70"/>
    </row>
    <row r="825" spans="5:7" x14ac:dyDescent="0.15">
      <c r="E825" s="95"/>
      <c r="F825" s="96"/>
      <c r="G825" s="70"/>
    </row>
    <row r="826" spans="5:7" x14ac:dyDescent="0.15">
      <c r="E826" s="95"/>
      <c r="F826" s="96"/>
      <c r="G826" s="70"/>
    </row>
    <row r="827" spans="5:7" x14ac:dyDescent="0.15">
      <c r="E827" s="95"/>
      <c r="F827" s="96"/>
      <c r="G827" s="70"/>
    </row>
    <row r="828" spans="5:7" x14ac:dyDescent="0.15">
      <c r="E828" s="95"/>
      <c r="F828" s="96"/>
      <c r="G828" s="70"/>
    </row>
    <row r="829" spans="5:7" x14ac:dyDescent="0.15">
      <c r="E829" s="95"/>
      <c r="F829" s="96"/>
      <c r="G829" s="70"/>
    </row>
    <row r="830" spans="5:7" x14ac:dyDescent="0.15">
      <c r="E830" s="95"/>
      <c r="F830" s="96"/>
      <c r="G830" s="70"/>
    </row>
    <row r="831" spans="5:7" x14ac:dyDescent="0.15">
      <c r="E831" s="95"/>
      <c r="F831" s="96"/>
      <c r="G831" s="70"/>
    </row>
    <row r="832" spans="5:7" x14ac:dyDescent="0.15">
      <c r="E832" s="95"/>
      <c r="F832" s="96"/>
      <c r="G832" s="70"/>
    </row>
    <row r="833" spans="5:7" x14ac:dyDescent="0.15">
      <c r="E833" s="95"/>
      <c r="F833" s="96"/>
      <c r="G833" s="70"/>
    </row>
    <row r="834" spans="5:7" x14ac:dyDescent="0.15">
      <c r="E834" s="95"/>
      <c r="F834" s="96"/>
      <c r="G834" s="70"/>
    </row>
    <row r="835" spans="5:7" x14ac:dyDescent="0.15">
      <c r="E835" s="95"/>
      <c r="F835" s="96"/>
      <c r="G835" s="70"/>
    </row>
    <row r="836" spans="5:7" x14ac:dyDescent="0.15">
      <c r="E836" s="95"/>
      <c r="F836" s="96"/>
      <c r="G836" s="70"/>
    </row>
    <row r="837" spans="5:7" x14ac:dyDescent="0.15">
      <c r="E837" s="95"/>
      <c r="F837" s="96"/>
      <c r="G837" s="70"/>
    </row>
    <row r="838" spans="5:7" x14ac:dyDescent="0.15">
      <c r="E838" s="95"/>
      <c r="F838" s="96"/>
      <c r="G838" s="70"/>
    </row>
    <row r="839" spans="5:7" x14ac:dyDescent="0.15">
      <c r="E839" s="95"/>
      <c r="F839" s="96"/>
      <c r="G839" s="70"/>
    </row>
    <row r="840" spans="5:7" x14ac:dyDescent="0.15">
      <c r="E840" s="95"/>
      <c r="F840" s="96"/>
      <c r="G840" s="70"/>
    </row>
    <row r="841" spans="5:7" x14ac:dyDescent="0.15">
      <c r="E841" s="95"/>
      <c r="F841" s="96"/>
      <c r="G841" s="70"/>
    </row>
    <row r="842" spans="5:7" x14ac:dyDescent="0.15">
      <c r="E842" s="95"/>
      <c r="F842" s="96"/>
      <c r="G842" s="70"/>
    </row>
    <row r="843" spans="5:7" x14ac:dyDescent="0.15">
      <c r="E843" s="95"/>
      <c r="F843" s="96"/>
      <c r="G843" s="70"/>
    </row>
    <row r="844" spans="5:7" x14ac:dyDescent="0.15">
      <c r="E844" s="95"/>
      <c r="F844" s="96"/>
      <c r="G844" s="70"/>
    </row>
    <row r="845" spans="5:7" x14ac:dyDescent="0.15">
      <c r="E845" s="95"/>
      <c r="F845" s="96"/>
      <c r="G845" s="70"/>
    </row>
    <row r="846" spans="5:7" x14ac:dyDescent="0.15">
      <c r="E846" s="95"/>
      <c r="F846" s="96"/>
      <c r="G846" s="70"/>
    </row>
    <row r="847" spans="5:7" x14ac:dyDescent="0.15">
      <c r="E847" s="95"/>
      <c r="F847" s="96"/>
      <c r="G847" s="70"/>
    </row>
    <row r="848" spans="5:7" x14ac:dyDescent="0.15">
      <c r="E848" s="95"/>
      <c r="F848" s="96"/>
      <c r="G848" s="70"/>
    </row>
    <row r="849" spans="5:7" x14ac:dyDescent="0.15">
      <c r="E849" s="95"/>
      <c r="F849" s="96"/>
      <c r="G849" s="70"/>
    </row>
    <row r="850" spans="5:7" x14ac:dyDescent="0.15">
      <c r="E850" s="95"/>
      <c r="F850" s="96"/>
      <c r="G850" s="70"/>
    </row>
    <row r="851" spans="5:7" x14ac:dyDescent="0.15">
      <c r="E851" s="95"/>
      <c r="F851" s="96"/>
      <c r="G851" s="70"/>
    </row>
    <row r="852" spans="5:7" x14ac:dyDescent="0.15">
      <c r="E852" s="95"/>
      <c r="F852" s="96"/>
      <c r="G852" s="70"/>
    </row>
    <row r="853" spans="5:7" x14ac:dyDescent="0.15">
      <c r="E853" s="95"/>
      <c r="F853" s="96"/>
      <c r="G853" s="70"/>
    </row>
    <row r="854" spans="5:7" x14ac:dyDescent="0.15">
      <c r="E854" s="95"/>
      <c r="F854" s="96"/>
      <c r="G854" s="70"/>
    </row>
    <row r="855" spans="5:7" x14ac:dyDescent="0.15">
      <c r="E855" s="95"/>
      <c r="F855" s="96"/>
      <c r="G855" s="70"/>
    </row>
    <row r="856" spans="5:7" x14ac:dyDescent="0.15">
      <c r="E856" s="95"/>
      <c r="F856" s="96"/>
      <c r="G856" s="70"/>
    </row>
    <row r="857" spans="5:7" x14ac:dyDescent="0.15">
      <c r="E857" s="95"/>
      <c r="F857" s="96"/>
      <c r="G857" s="70"/>
    </row>
    <row r="858" spans="5:7" x14ac:dyDescent="0.15">
      <c r="E858" s="95"/>
      <c r="F858" s="96"/>
      <c r="G858" s="70"/>
    </row>
    <row r="859" spans="5:7" x14ac:dyDescent="0.15">
      <c r="E859" s="95"/>
      <c r="F859" s="96"/>
      <c r="G859" s="70"/>
    </row>
    <row r="860" spans="5:7" x14ac:dyDescent="0.15">
      <c r="E860" s="95"/>
      <c r="F860" s="96"/>
      <c r="G860" s="70"/>
    </row>
    <row r="861" spans="5:7" x14ac:dyDescent="0.15">
      <c r="E861" s="95"/>
      <c r="F861" s="96"/>
      <c r="G861" s="70"/>
    </row>
    <row r="862" spans="5:7" x14ac:dyDescent="0.15">
      <c r="E862" s="95"/>
      <c r="F862" s="96"/>
      <c r="G862" s="70"/>
    </row>
    <row r="863" spans="5:7" x14ac:dyDescent="0.15">
      <c r="E863" s="95"/>
      <c r="F863" s="96"/>
      <c r="G863" s="70"/>
    </row>
    <row r="864" spans="5:7" x14ac:dyDescent="0.15">
      <c r="E864" s="95"/>
      <c r="F864" s="96"/>
      <c r="G864" s="70"/>
    </row>
    <row r="865" spans="5:7" x14ac:dyDescent="0.15">
      <c r="E865" s="95"/>
      <c r="F865" s="96"/>
      <c r="G865" s="70"/>
    </row>
    <row r="866" spans="5:7" x14ac:dyDescent="0.15">
      <c r="E866" s="95"/>
      <c r="F866" s="96"/>
      <c r="G866" s="70"/>
    </row>
    <row r="867" spans="5:7" x14ac:dyDescent="0.15">
      <c r="E867" s="95"/>
      <c r="F867" s="96"/>
      <c r="G867" s="70"/>
    </row>
    <row r="868" spans="5:7" x14ac:dyDescent="0.15">
      <c r="E868" s="95"/>
      <c r="F868" s="96"/>
      <c r="G868" s="70"/>
    </row>
    <row r="869" spans="5:7" x14ac:dyDescent="0.15">
      <c r="E869" s="95"/>
      <c r="F869" s="96"/>
      <c r="G869" s="70"/>
    </row>
    <row r="870" spans="5:7" x14ac:dyDescent="0.15">
      <c r="E870" s="95"/>
      <c r="F870" s="96"/>
      <c r="G870" s="70"/>
    </row>
    <row r="871" spans="5:7" x14ac:dyDescent="0.15">
      <c r="E871" s="95"/>
      <c r="F871" s="96"/>
      <c r="G871" s="70"/>
    </row>
    <row r="872" spans="5:7" x14ac:dyDescent="0.15">
      <c r="E872" s="95"/>
      <c r="F872" s="96"/>
      <c r="G872" s="70"/>
    </row>
    <row r="873" spans="5:7" x14ac:dyDescent="0.15">
      <c r="E873" s="95"/>
      <c r="F873" s="96"/>
      <c r="G873" s="70"/>
    </row>
    <row r="874" spans="5:7" x14ac:dyDescent="0.15">
      <c r="E874" s="95"/>
      <c r="F874" s="96"/>
      <c r="G874" s="70"/>
    </row>
    <row r="875" spans="5:7" x14ac:dyDescent="0.15">
      <c r="E875" s="95"/>
      <c r="F875" s="96"/>
      <c r="G875" s="70"/>
    </row>
    <row r="876" spans="5:7" x14ac:dyDescent="0.15">
      <c r="E876" s="95"/>
      <c r="F876" s="96"/>
      <c r="G876" s="70"/>
    </row>
    <row r="877" spans="5:7" x14ac:dyDescent="0.15">
      <c r="E877" s="95"/>
      <c r="F877" s="96"/>
      <c r="G877" s="70"/>
    </row>
    <row r="878" spans="5:7" x14ac:dyDescent="0.15">
      <c r="E878" s="95"/>
      <c r="F878" s="96"/>
      <c r="G878" s="70"/>
    </row>
    <row r="879" spans="5:7" x14ac:dyDescent="0.15">
      <c r="E879" s="95"/>
      <c r="F879" s="96"/>
      <c r="G879" s="70"/>
    </row>
    <row r="880" spans="5:7" x14ac:dyDescent="0.15">
      <c r="E880" s="95"/>
      <c r="F880" s="96"/>
      <c r="G880" s="70"/>
    </row>
    <row r="881" spans="5:7" x14ac:dyDescent="0.15">
      <c r="E881" s="95"/>
      <c r="F881" s="96"/>
      <c r="G881" s="70"/>
    </row>
    <row r="882" spans="5:7" x14ac:dyDescent="0.15">
      <c r="E882" s="95"/>
      <c r="F882" s="96"/>
      <c r="G882" s="70"/>
    </row>
    <row r="883" spans="5:7" x14ac:dyDescent="0.15">
      <c r="E883" s="95"/>
      <c r="F883" s="96"/>
      <c r="G883" s="70"/>
    </row>
    <row r="884" spans="5:7" x14ac:dyDescent="0.15">
      <c r="E884" s="95"/>
      <c r="F884" s="96"/>
      <c r="G884" s="70"/>
    </row>
    <row r="885" spans="5:7" x14ac:dyDescent="0.15">
      <c r="E885" s="95"/>
      <c r="F885" s="96"/>
      <c r="G885" s="70"/>
    </row>
    <row r="886" spans="5:7" x14ac:dyDescent="0.15">
      <c r="E886" s="95"/>
      <c r="F886" s="96"/>
      <c r="G886" s="70"/>
    </row>
    <row r="887" spans="5:7" x14ac:dyDescent="0.15">
      <c r="E887" s="95"/>
      <c r="F887" s="96"/>
      <c r="G887" s="70"/>
    </row>
    <row r="888" spans="5:7" x14ac:dyDescent="0.15">
      <c r="E888" s="95"/>
      <c r="F888" s="96"/>
      <c r="G888" s="70"/>
    </row>
    <row r="889" spans="5:7" x14ac:dyDescent="0.15">
      <c r="E889" s="95"/>
      <c r="F889" s="96"/>
      <c r="G889" s="70"/>
    </row>
    <row r="890" spans="5:7" x14ac:dyDescent="0.15">
      <c r="E890" s="95"/>
      <c r="F890" s="96"/>
      <c r="G890" s="70"/>
    </row>
    <row r="891" spans="5:7" x14ac:dyDescent="0.15">
      <c r="E891" s="95"/>
      <c r="F891" s="96"/>
      <c r="G891" s="70"/>
    </row>
    <row r="892" spans="5:7" x14ac:dyDescent="0.15">
      <c r="E892" s="95"/>
      <c r="F892" s="96"/>
      <c r="G892" s="70"/>
    </row>
    <row r="893" spans="5:7" x14ac:dyDescent="0.15">
      <c r="E893" s="95"/>
      <c r="F893" s="96"/>
      <c r="G893" s="70"/>
    </row>
    <row r="894" spans="5:7" x14ac:dyDescent="0.15">
      <c r="E894" s="95"/>
      <c r="F894" s="96"/>
      <c r="G894" s="70"/>
    </row>
    <row r="895" spans="5:7" x14ac:dyDescent="0.15">
      <c r="E895" s="95"/>
      <c r="F895" s="96"/>
      <c r="G895" s="70"/>
    </row>
    <row r="896" spans="5:7" x14ac:dyDescent="0.15">
      <c r="E896" s="95"/>
      <c r="F896" s="96"/>
      <c r="G896" s="70"/>
    </row>
    <row r="897" spans="5:7" x14ac:dyDescent="0.15">
      <c r="E897" s="95"/>
      <c r="F897" s="96"/>
      <c r="G897" s="70"/>
    </row>
    <row r="898" spans="5:7" x14ac:dyDescent="0.15">
      <c r="E898" s="95"/>
      <c r="F898" s="96"/>
      <c r="G898" s="70"/>
    </row>
    <row r="899" spans="5:7" x14ac:dyDescent="0.15">
      <c r="E899" s="95"/>
      <c r="F899" s="96"/>
      <c r="G899" s="70"/>
    </row>
    <row r="900" spans="5:7" x14ac:dyDescent="0.15">
      <c r="E900" s="95"/>
      <c r="F900" s="96"/>
      <c r="G900" s="70"/>
    </row>
    <row r="901" spans="5:7" x14ac:dyDescent="0.15">
      <c r="E901" s="95"/>
      <c r="F901" s="96"/>
      <c r="G901" s="70"/>
    </row>
    <row r="902" spans="5:7" x14ac:dyDescent="0.15">
      <c r="E902" s="95"/>
      <c r="F902" s="96"/>
      <c r="G902" s="70"/>
    </row>
    <row r="903" spans="5:7" x14ac:dyDescent="0.15">
      <c r="E903" s="95"/>
      <c r="F903" s="96"/>
      <c r="G903" s="70"/>
    </row>
    <row r="904" spans="5:7" x14ac:dyDescent="0.15">
      <c r="E904" s="95"/>
      <c r="F904" s="96"/>
      <c r="G904" s="70"/>
    </row>
    <row r="905" spans="5:7" x14ac:dyDescent="0.15">
      <c r="E905" s="95"/>
      <c r="F905" s="96"/>
      <c r="G905" s="70"/>
    </row>
    <row r="906" spans="5:7" x14ac:dyDescent="0.15">
      <c r="E906" s="95"/>
      <c r="F906" s="96"/>
      <c r="G906" s="70"/>
    </row>
    <row r="907" spans="5:7" x14ac:dyDescent="0.15">
      <c r="E907" s="95"/>
      <c r="F907" s="96"/>
      <c r="G907" s="70"/>
    </row>
    <row r="908" spans="5:7" x14ac:dyDescent="0.15">
      <c r="E908" s="95"/>
      <c r="F908" s="96"/>
      <c r="G908" s="70"/>
    </row>
    <row r="909" spans="5:7" x14ac:dyDescent="0.15">
      <c r="E909" s="95"/>
      <c r="F909" s="96"/>
      <c r="G909" s="70"/>
    </row>
    <row r="910" spans="5:7" x14ac:dyDescent="0.15">
      <c r="E910" s="95"/>
      <c r="F910" s="96"/>
      <c r="G910" s="70"/>
    </row>
    <row r="911" spans="5:7" x14ac:dyDescent="0.15">
      <c r="E911" s="95"/>
      <c r="F911" s="96"/>
      <c r="G911" s="70"/>
    </row>
    <row r="912" spans="5:7" x14ac:dyDescent="0.15">
      <c r="E912" s="95"/>
      <c r="F912" s="96"/>
      <c r="G912" s="70"/>
    </row>
    <row r="913" spans="5:7" x14ac:dyDescent="0.15">
      <c r="E913" s="95"/>
      <c r="F913" s="96"/>
      <c r="G913" s="70"/>
    </row>
    <row r="914" spans="5:7" x14ac:dyDescent="0.15">
      <c r="E914" s="95"/>
      <c r="F914" s="96"/>
      <c r="G914" s="70"/>
    </row>
    <row r="915" spans="5:7" x14ac:dyDescent="0.15">
      <c r="E915" s="95"/>
      <c r="F915" s="96"/>
      <c r="G915" s="70"/>
    </row>
    <row r="916" spans="5:7" x14ac:dyDescent="0.15">
      <c r="E916" s="95"/>
      <c r="F916" s="96"/>
      <c r="G916" s="70"/>
    </row>
    <row r="917" spans="5:7" x14ac:dyDescent="0.15">
      <c r="E917" s="95"/>
      <c r="F917" s="96"/>
      <c r="G917" s="70"/>
    </row>
    <row r="918" spans="5:7" x14ac:dyDescent="0.15">
      <c r="E918" s="95"/>
      <c r="F918" s="96"/>
      <c r="G918" s="70"/>
    </row>
    <row r="919" spans="5:7" x14ac:dyDescent="0.15">
      <c r="E919" s="95"/>
      <c r="F919" s="96"/>
      <c r="G919" s="70"/>
    </row>
    <row r="920" spans="5:7" x14ac:dyDescent="0.15">
      <c r="E920" s="95"/>
      <c r="F920" s="96"/>
      <c r="G920" s="70"/>
    </row>
    <row r="921" spans="5:7" x14ac:dyDescent="0.15">
      <c r="E921" s="95"/>
      <c r="F921" s="96"/>
      <c r="G921" s="70"/>
    </row>
    <row r="922" spans="5:7" x14ac:dyDescent="0.15">
      <c r="E922" s="95"/>
      <c r="F922" s="96"/>
      <c r="G922" s="70"/>
    </row>
    <row r="923" spans="5:7" x14ac:dyDescent="0.15">
      <c r="E923" s="95"/>
      <c r="F923" s="96"/>
      <c r="G923" s="70"/>
    </row>
    <row r="924" spans="5:7" x14ac:dyDescent="0.15">
      <c r="E924" s="95"/>
      <c r="F924" s="96"/>
      <c r="G924" s="70"/>
    </row>
    <row r="925" spans="5:7" x14ac:dyDescent="0.15">
      <c r="E925" s="95"/>
      <c r="F925" s="96"/>
      <c r="G925" s="70"/>
    </row>
    <row r="926" spans="5:7" x14ac:dyDescent="0.15">
      <c r="E926" s="95"/>
      <c r="F926" s="96"/>
      <c r="G926" s="70"/>
    </row>
    <row r="927" spans="5:7" x14ac:dyDescent="0.15">
      <c r="E927" s="95"/>
      <c r="F927" s="96"/>
      <c r="G927" s="70"/>
    </row>
    <row r="928" spans="5:7" x14ac:dyDescent="0.15">
      <c r="E928" s="95"/>
      <c r="F928" s="96"/>
      <c r="G928" s="70"/>
    </row>
    <row r="929" spans="5:7" x14ac:dyDescent="0.15">
      <c r="E929" s="95"/>
      <c r="F929" s="96"/>
      <c r="G929" s="70"/>
    </row>
    <row r="930" spans="5:7" x14ac:dyDescent="0.15">
      <c r="E930" s="95"/>
      <c r="F930" s="96"/>
      <c r="G930" s="70"/>
    </row>
    <row r="931" spans="5:7" x14ac:dyDescent="0.15">
      <c r="E931" s="95"/>
      <c r="F931" s="96"/>
      <c r="G931" s="70"/>
    </row>
    <row r="932" spans="5:7" x14ac:dyDescent="0.15">
      <c r="E932" s="95"/>
      <c r="F932" s="96"/>
      <c r="G932" s="70"/>
    </row>
    <row r="933" spans="5:7" x14ac:dyDescent="0.15">
      <c r="E933" s="95"/>
      <c r="F933" s="96"/>
      <c r="G933" s="70"/>
    </row>
    <row r="934" spans="5:7" x14ac:dyDescent="0.15">
      <c r="E934" s="95"/>
      <c r="F934" s="96"/>
      <c r="G934" s="70"/>
    </row>
    <row r="935" spans="5:7" x14ac:dyDescent="0.15">
      <c r="E935" s="95"/>
      <c r="F935" s="96"/>
      <c r="G935" s="70"/>
    </row>
    <row r="936" spans="5:7" x14ac:dyDescent="0.15">
      <c r="E936" s="95"/>
      <c r="F936" s="96"/>
      <c r="G936" s="70"/>
    </row>
    <row r="937" spans="5:7" x14ac:dyDescent="0.15">
      <c r="E937" s="95"/>
      <c r="F937" s="96"/>
      <c r="G937" s="70"/>
    </row>
    <row r="938" spans="5:7" x14ac:dyDescent="0.15">
      <c r="E938" s="95"/>
      <c r="F938" s="96"/>
      <c r="G938" s="70"/>
    </row>
    <row r="939" spans="5:7" x14ac:dyDescent="0.15">
      <c r="E939" s="95"/>
      <c r="F939" s="96"/>
      <c r="G939" s="70"/>
    </row>
    <row r="940" spans="5:7" x14ac:dyDescent="0.15">
      <c r="E940" s="95"/>
      <c r="F940" s="96"/>
      <c r="G940" s="70"/>
    </row>
    <row r="941" spans="5:7" x14ac:dyDescent="0.15">
      <c r="E941" s="95"/>
      <c r="F941" s="96"/>
      <c r="G941" s="70"/>
    </row>
    <row r="942" spans="5:7" x14ac:dyDescent="0.15">
      <c r="E942" s="95"/>
      <c r="F942" s="96"/>
      <c r="G942" s="70"/>
    </row>
    <row r="943" spans="5:7" x14ac:dyDescent="0.15">
      <c r="E943" s="95"/>
      <c r="F943" s="96"/>
      <c r="G943" s="70"/>
    </row>
    <row r="944" spans="5:7" x14ac:dyDescent="0.15">
      <c r="E944" s="95"/>
      <c r="F944" s="96"/>
      <c r="G944" s="70"/>
    </row>
    <row r="945" spans="5:7" x14ac:dyDescent="0.15">
      <c r="E945" s="95"/>
      <c r="F945" s="96"/>
      <c r="G945" s="70"/>
    </row>
    <row r="946" spans="5:7" x14ac:dyDescent="0.15">
      <c r="E946" s="95"/>
      <c r="F946" s="96"/>
      <c r="G946" s="70"/>
    </row>
    <row r="947" spans="5:7" x14ac:dyDescent="0.15">
      <c r="E947" s="95"/>
      <c r="F947" s="96"/>
      <c r="G947" s="70"/>
    </row>
    <row r="948" spans="5:7" x14ac:dyDescent="0.15">
      <c r="E948" s="95"/>
      <c r="F948" s="96"/>
      <c r="G948" s="70"/>
    </row>
    <row r="949" spans="5:7" x14ac:dyDescent="0.15">
      <c r="E949" s="95"/>
      <c r="F949" s="96"/>
      <c r="G949" s="70"/>
    </row>
    <row r="950" spans="5:7" x14ac:dyDescent="0.15">
      <c r="E950" s="95"/>
      <c r="F950" s="96"/>
      <c r="G950" s="70"/>
    </row>
    <row r="951" spans="5:7" x14ac:dyDescent="0.15">
      <c r="E951" s="95"/>
      <c r="F951" s="96"/>
      <c r="G951" s="70"/>
    </row>
    <row r="952" spans="5:7" x14ac:dyDescent="0.15">
      <c r="E952" s="95"/>
      <c r="F952" s="96"/>
      <c r="G952" s="70"/>
    </row>
    <row r="953" spans="5:7" x14ac:dyDescent="0.15">
      <c r="E953" s="95"/>
      <c r="F953" s="96"/>
      <c r="G953" s="70"/>
    </row>
    <row r="954" spans="5:7" x14ac:dyDescent="0.15">
      <c r="E954" s="95"/>
      <c r="F954" s="96"/>
      <c r="G954" s="70"/>
    </row>
    <row r="955" spans="5:7" x14ac:dyDescent="0.15">
      <c r="E955" s="95"/>
      <c r="F955" s="96"/>
      <c r="G955" s="70"/>
    </row>
    <row r="956" spans="5:7" x14ac:dyDescent="0.15">
      <c r="E956" s="95"/>
      <c r="F956" s="96"/>
      <c r="G956" s="70"/>
    </row>
    <row r="957" spans="5:7" x14ac:dyDescent="0.15">
      <c r="E957" s="95"/>
      <c r="F957" s="96"/>
      <c r="G957" s="70"/>
    </row>
    <row r="958" spans="5:7" x14ac:dyDescent="0.15">
      <c r="E958" s="95"/>
      <c r="F958" s="96"/>
      <c r="G958" s="70"/>
    </row>
    <row r="959" spans="5:7" x14ac:dyDescent="0.15">
      <c r="E959" s="95"/>
      <c r="F959" s="96"/>
      <c r="G959" s="70"/>
    </row>
    <row r="960" spans="5:7" x14ac:dyDescent="0.15">
      <c r="E960" s="95"/>
      <c r="F960" s="96"/>
      <c r="G960" s="70"/>
    </row>
    <row r="961" spans="5:7" x14ac:dyDescent="0.15">
      <c r="E961" s="95"/>
      <c r="F961" s="96"/>
      <c r="G961" s="70"/>
    </row>
    <row r="962" spans="5:7" x14ac:dyDescent="0.15">
      <c r="E962" s="95"/>
      <c r="F962" s="96"/>
      <c r="G962" s="70"/>
    </row>
    <row r="963" spans="5:7" x14ac:dyDescent="0.15">
      <c r="E963" s="95"/>
      <c r="F963" s="96"/>
      <c r="G963" s="70"/>
    </row>
    <row r="964" spans="5:7" x14ac:dyDescent="0.15">
      <c r="E964" s="95"/>
      <c r="F964" s="96"/>
      <c r="G964" s="70"/>
    </row>
    <row r="965" spans="5:7" x14ac:dyDescent="0.15">
      <c r="E965" s="95"/>
      <c r="F965" s="96"/>
      <c r="G965" s="70"/>
    </row>
    <row r="966" spans="5:7" x14ac:dyDescent="0.15">
      <c r="E966" s="95"/>
      <c r="F966" s="96"/>
      <c r="G966" s="70"/>
    </row>
    <row r="967" spans="5:7" x14ac:dyDescent="0.15">
      <c r="E967" s="95"/>
      <c r="F967" s="96"/>
      <c r="G967" s="70"/>
    </row>
    <row r="968" spans="5:7" x14ac:dyDescent="0.15">
      <c r="E968" s="95"/>
      <c r="F968" s="96"/>
      <c r="G968" s="70"/>
    </row>
    <row r="969" spans="5:7" x14ac:dyDescent="0.15">
      <c r="E969" s="95"/>
      <c r="F969" s="96"/>
      <c r="G969" s="70"/>
    </row>
    <row r="970" spans="5:7" x14ac:dyDescent="0.15">
      <c r="E970" s="95"/>
      <c r="F970" s="96"/>
      <c r="G970" s="70"/>
    </row>
    <row r="971" spans="5:7" x14ac:dyDescent="0.15">
      <c r="E971" s="95"/>
      <c r="F971" s="96"/>
      <c r="G971" s="70"/>
    </row>
    <row r="972" spans="5:7" x14ac:dyDescent="0.15">
      <c r="E972" s="95"/>
      <c r="F972" s="96"/>
      <c r="G972" s="70"/>
    </row>
    <row r="973" spans="5:7" x14ac:dyDescent="0.15">
      <c r="E973" s="95"/>
      <c r="F973" s="96"/>
      <c r="G973" s="70"/>
    </row>
    <row r="974" spans="5:7" x14ac:dyDescent="0.15">
      <c r="E974" s="95"/>
      <c r="F974" s="96"/>
      <c r="G974" s="70"/>
    </row>
    <row r="975" spans="5:7" x14ac:dyDescent="0.15">
      <c r="E975" s="95"/>
      <c r="F975" s="96"/>
      <c r="G975" s="70"/>
    </row>
    <row r="976" spans="5:7" x14ac:dyDescent="0.15">
      <c r="E976" s="95"/>
      <c r="F976" s="96"/>
      <c r="G976" s="70"/>
    </row>
    <row r="977" spans="5:7" x14ac:dyDescent="0.15">
      <c r="E977" s="95"/>
      <c r="F977" s="96"/>
      <c r="G977" s="70"/>
    </row>
    <row r="978" spans="5:7" x14ac:dyDescent="0.15">
      <c r="E978" s="95"/>
      <c r="F978" s="96"/>
      <c r="G978" s="70"/>
    </row>
    <row r="979" spans="5:7" x14ac:dyDescent="0.15">
      <c r="E979" s="95"/>
      <c r="F979" s="96"/>
      <c r="G979" s="70"/>
    </row>
    <row r="980" spans="5:7" x14ac:dyDescent="0.15">
      <c r="E980" s="95"/>
      <c r="F980" s="96"/>
      <c r="G980" s="70"/>
    </row>
    <row r="981" spans="5:7" x14ac:dyDescent="0.15">
      <c r="E981" s="95"/>
      <c r="F981" s="96"/>
      <c r="G981" s="70"/>
    </row>
    <row r="982" spans="5:7" x14ac:dyDescent="0.15">
      <c r="E982" s="95"/>
      <c r="F982" s="96"/>
      <c r="G982" s="70"/>
    </row>
    <row r="983" spans="5:7" x14ac:dyDescent="0.15">
      <c r="E983" s="95"/>
      <c r="F983" s="96"/>
      <c r="G983" s="70"/>
    </row>
    <row r="984" spans="5:7" x14ac:dyDescent="0.15">
      <c r="E984" s="95"/>
      <c r="F984" s="96"/>
      <c r="G984" s="70"/>
    </row>
    <row r="985" spans="5:7" x14ac:dyDescent="0.15">
      <c r="E985" s="95"/>
      <c r="F985" s="96"/>
      <c r="G985" s="70"/>
    </row>
    <row r="986" spans="5:7" x14ac:dyDescent="0.15">
      <c r="E986" s="95"/>
      <c r="F986" s="96"/>
      <c r="G986" s="70"/>
    </row>
    <row r="987" spans="5:7" x14ac:dyDescent="0.15">
      <c r="E987" s="95"/>
      <c r="F987" s="96"/>
      <c r="G987" s="70"/>
    </row>
    <row r="988" spans="5:7" x14ac:dyDescent="0.15">
      <c r="E988" s="95"/>
      <c r="F988" s="96"/>
      <c r="G988" s="70"/>
    </row>
    <row r="989" spans="5:7" x14ac:dyDescent="0.15">
      <c r="E989" s="95"/>
      <c r="F989" s="96"/>
      <c r="G989" s="70"/>
    </row>
    <row r="990" spans="5:7" x14ac:dyDescent="0.15">
      <c r="E990" s="95"/>
      <c r="F990" s="96"/>
      <c r="G990" s="70"/>
    </row>
    <row r="991" spans="5:7" x14ac:dyDescent="0.15">
      <c r="E991" s="95"/>
      <c r="F991" s="96"/>
      <c r="G991" s="70"/>
    </row>
    <row r="992" spans="5:7" x14ac:dyDescent="0.15">
      <c r="E992" s="95"/>
      <c r="F992" s="96"/>
      <c r="G992" s="70"/>
    </row>
    <row r="993" spans="5:7" x14ac:dyDescent="0.15">
      <c r="E993" s="95"/>
      <c r="F993" s="96"/>
      <c r="G993" s="70"/>
    </row>
    <row r="994" spans="5:7" x14ac:dyDescent="0.15">
      <c r="E994" s="95"/>
      <c r="F994" s="96"/>
      <c r="G994" s="70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Z642"/>
  <sheetViews>
    <sheetView topLeftCell="A584" workbookViewId="0">
      <selection activeCell="J598" sqref="J598"/>
    </sheetView>
  </sheetViews>
  <sheetFormatPr defaultRowHeight="13.5" x14ac:dyDescent="0.15"/>
  <sheetData>
    <row r="2" spans="2:26" x14ac:dyDescent="0.15">
      <c r="B2" s="97" t="s">
        <v>2009</v>
      </c>
      <c r="C2" s="98" t="s">
        <v>2010</v>
      </c>
      <c r="D2" s="98" t="s">
        <v>2011</v>
      </c>
      <c r="E2" s="98" t="s">
        <v>2012</v>
      </c>
      <c r="F2" s="98" t="s">
        <v>2013</v>
      </c>
      <c r="G2" s="98" t="s">
        <v>2014</v>
      </c>
      <c r="H2" s="98" t="s">
        <v>2015</v>
      </c>
      <c r="I2" s="127" t="s">
        <v>2016</v>
      </c>
      <c r="J2" s="127" t="s">
        <v>2017</v>
      </c>
      <c r="K2" s="127" t="s">
        <v>2018</v>
      </c>
      <c r="L2" s="127" t="s">
        <v>2019</v>
      </c>
      <c r="M2" s="127" t="s">
        <v>2020</v>
      </c>
      <c r="N2" s="127" t="s">
        <v>2021</v>
      </c>
      <c r="O2" s="127" t="s">
        <v>2022</v>
      </c>
      <c r="P2" s="127" t="s">
        <v>2023</v>
      </c>
      <c r="Q2" s="127" t="s">
        <v>2024</v>
      </c>
      <c r="R2" s="127" t="s">
        <v>2025</v>
      </c>
      <c r="S2" s="127" t="s">
        <v>2026</v>
      </c>
      <c r="T2" s="127" t="s">
        <v>2027</v>
      </c>
      <c r="U2" s="127" t="s">
        <v>2028</v>
      </c>
      <c r="V2" s="127" t="s">
        <v>2029</v>
      </c>
      <c r="W2" s="127" t="s">
        <v>2030</v>
      </c>
      <c r="X2" s="127" t="s">
        <v>2031</v>
      </c>
      <c r="Y2" s="127" t="s">
        <v>2032</v>
      </c>
      <c r="Z2" s="127" t="s">
        <v>2033</v>
      </c>
    </row>
    <row r="3" spans="2:26" x14ac:dyDescent="0.15">
      <c r="B3" s="24">
        <v>1</v>
      </c>
      <c r="C3" s="24" t="str">
        <f>"挂饰"&amp;B3</f>
        <v>挂饰1</v>
      </c>
      <c r="D3" s="24" t="s">
        <v>2034</v>
      </c>
      <c r="E3" s="99" t="s">
        <v>2035</v>
      </c>
      <c r="F3" s="100" t="s">
        <v>2036</v>
      </c>
      <c r="G3" s="23" t="s">
        <v>2037</v>
      </c>
      <c r="H3" s="24">
        <v>1</v>
      </c>
      <c r="I3" s="24">
        <f t="shared" ref="I3:I66" si="0">ROUND(VLOOKUP($F3,professionGrow,防御力,FALSE)*(1+VLOOKUP($G3,professionGrowP,防御力,FALSE))*$H3*10*VLOOKUP($D3,drop_qulity,4,FALSE)*(1+VLOOKUP($G3,eq_change2,防御力,FALSE)),0)</f>
        <v>13</v>
      </c>
      <c r="J3" s="24">
        <f t="shared" ref="J3:J66" si="1">ROUND(VLOOKUP($F3,professionGrow,血量,FALSE)*(1+VLOOKUP($G3,professionGrowP,血量,FALSE))*$H3*10*VLOOKUP($D3,drop_qulity,5,FALSE)*(1+VLOOKUP($G3,eq_change2,血量,FALSE)),0)</f>
        <v>12</v>
      </c>
      <c r="K3" s="24">
        <f t="shared" ref="K3:K66" si="2">ROUND(VLOOKUP($F3,professionGrow,魔法值,FALSE)*(1+VLOOKUP($G3,professionGrowP,魔法值,FALSE))*$H3*10*VLOOKUP($D3,drop_qulity,5,FALSE)*(1+VLOOKUP($G3,eq_change2,魔法值,FALSE)),0)</f>
        <v>4</v>
      </c>
      <c r="L3" s="24">
        <f t="shared" ref="L3:L66" si="3">ROUND(VLOOKUP($F3,professionGrow,力量,FALSE)*(1+VLOOKUP($G3,professionGrowP,力量,FALSE))*$H3*10*VLOOKUP($D3,drop_qulity,5,FALSE)*(1+VLOOKUP(G3,eq_change2,力量,FALSE)),0)</f>
        <v>10</v>
      </c>
      <c r="M3" s="99" t="s">
        <v>2038</v>
      </c>
      <c r="N3" s="24">
        <f t="shared" ref="N3:N66" si="4">ROUND(VLOOKUP($F3,professionGrow,魔攻,FALSE)*(1+VLOOKUP($G3,professionGrowP,魔攻,FALSE))*$H3*10*VLOOKUP($D3,drop_qulity,5,FALSE)*(1+VLOOKUP(G3,eq_change2,魔攻,FALSE)),0)</f>
        <v>6</v>
      </c>
      <c r="O3" s="24">
        <f t="shared" ref="O3:O66" si="5">ROUND(VLOOKUP($F3,professionGrow,敏捷,FALSE)*(1+VLOOKUP($G3,professionGrowP,敏捷,FALSE))*$H3*10*VLOOKUP($D3,drop_qulity,5,FALSE)*(1+VLOOKUP(G3,eq_change2,敏捷,FALSE)),0)</f>
        <v>4</v>
      </c>
      <c r="P3" s="24">
        <f t="shared" ref="P3:P66" si="6">ROUND(VLOOKUP($F3,professionGrow,幸运,FALSE)*(1+VLOOKUP($G3,professionGrowP,幸运,FALSE))*$H3*10*VLOOKUP($D3,drop_qulity,5,FALSE)*(1+VLOOKUP(G3,eq_change2,幸运,FALSE)),0)</f>
        <v>5</v>
      </c>
      <c r="Q3" s="122">
        <f>(P3/2)%</f>
        <v>2.5000000000000001E-2</v>
      </c>
      <c r="R3" s="122">
        <f>(O3/4)%</f>
        <v>0.01</v>
      </c>
      <c r="S3" s="122">
        <f>(P3/6)%</f>
        <v>8.3333333333333332E-3</v>
      </c>
      <c r="T3" s="99" t="s">
        <v>2039</v>
      </c>
      <c r="U3" s="24">
        <f t="shared" ref="U3:Z12" si="7">ROUND(VLOOKUP($F3,professionGrow,MATCH(U$2,professionGrowPName,0),FALSE)*(1+VLOOKUP($G3,professionGrowP,MATCH(U$2,professionGrowPName,0),FALSE))*$H3*10*VLOOKUP($D3,drop_qulity,5,FALSE),0)</f>
        <v>5</v>
      </c>
      <c r="V3" s="24">
        <f t="shared" si="7"/>
        <v>5</v>
      </c>
      <c r="W3" s="24">
        <f t="shared" si="7"/>
        <v>3</v>
      </c>
      <c r="X3" s="24">
        <f t="shared" si="7"/>
        <v>5</v>
      </c>
      <c r="Y3" s="24">
        <f t="shared" si="7"/>
        <v>5</v>
      </c>
      <c r="Z3" s="24">
        <f t="shared" si="7"/>
        <v>11</v>
      </c>
    </row>
    <row r="4" spans="2:26" x14ac:dyDescent="0.15">
      <c r="B4" s="24">
        <v>2</v>
      </c>
      <c r="C4" s="24" t="str">
        <f t="shared" ref="C4:C67" si="8">"挂饰"&amp;B4</f>
        <v>挂饰2</v>
      </c>
      <c r="D4" s="24" t="s">
        <v>2040</v>
      </c>
      <c r="E4" s="99" t="s">
        <v>2041</v>
      </c>
      <c r="F4" s="100" t="s">
        <v>2042</v>
      </c>
      <c r="G4" s="23" t="s">
        <v>2043</v>
      </c>
      <c r="H4" s="24">
        <v>2</v>
      </c>
      <c r="I4" s="24">
        <f t="shared" si="0"/>
        <v>26</v>
      </c>
      <c r="J4" s="24">
        <f t="shared" si="1"/>
        <v>25</v>
      </c>
      <c r="K4" s="24">
        <f t="shared" si="2"/>
        <v>7</v>
      </c>
      <c r="L4" s="24">
        <f t="shared" si="3"/>
        <v>20</v>
      </c>
      <c r="M4" s="99" t="s">
        <v>2044</v>
      </c>
      <c r="N4" s="24">
        <f t="shared" si="4"/>
        <v>13</v>
      </c>
      <c r="O4" s="24">
        <f t="shared" si="5"/>
        <v>9</v>
      </c>
      <c r="P4" s="24">
        <f t="shared" si="6"/>
        <v>9</v>
      </c>
      <c r="Q4" s="122">
        <f t="shared" ref="Q4:Q67" si="9">(P4/2)%</f>
        <v>4.4999999999999998E-2</v>
      </c>
      <c r="R4" s="122">
        <f t="shared" ref="R4:R67" si="10">(O4/4)%</f>
        <v>2.2499999999999999E-2</v>
      </c>
      <c r="S4" s="122">
        <f t="shared" ref="S4:S67" si="11">(P4/6)%</f>
        <v>1.4999999999999999E-2</v>
      </c>
      <c r="T4" s="99" t="s">
        <v>2045</v>
      </c>
      <c r="U4" s="24">
        <f t="shared" si="7"/>
        <v>9</v>
      </c>
      <c r="V4" s="24">
        <f t="shared" si="7"/>
        <v>10</v>
      </c>
      <c r="W4" s="24">
        <f t="shared" si="7"/>
        <v>6</v>
      </c>
      <c r="X4" s="24">
        <f t="shared" si="7"/>
        <v>10</v>
      </c>
      <c r="Y4" s="24">
        <f t="shared" si="7"/>
        <v>9</v>
      </c>
      <c r="Z4" s="24">
        <f t="shared" si="7"/>
        <v>23</v>
      </c>
    </row>
    <row r="5" spans="2:26" x14ac:dyDescent="0.15">
      <c r="B5" s="24">
        <v>3</v>
      </c>
      <c r="C5" s="24" t="str">
        <f t="shared" si="8"/>
        <v>挂饰3</v>
      </c>
      <c r="D5" s="24" t="s">
        <v>2046</v>
      </c>
      <c r="E5" s="99" t="s">
        <v>2045</v>
      </c>
      <c r="F5" s="100" t="s">
        <v>2047</v>
      </c>
      <c r="G5" s="23" t="s">
        <v>2048</v>
      </c>
      <c r="H5" s="24">
        <v>3</v>
      </c>
      <c r="I5" s="24">
        <f t="shared" si="0"/>
        <v>38</v>
      </c>
      <c r="J5" s="24">
        <f t="shared" si="1"/>
        <v>37</v>
      </c>
      <c r="K5" s="24">
        <f t="shared" si="2"/>
        <v>11</v>
      </c>
      <c r="L5" s="24">
        <f t="shared" si="3"/>
        <v>30</v>
      </c>
      <c r="M5" s="99" t="s">
        <v>2044</v>
      </c>
      <c r="N5" s="24">
        <f t="shared" si="4"/>
        <v>19</v>
      </c>
      <c r="O5" s="24">
        <f t="shared" si="5"/>
        <v>13</v>
      </c>
      <c r="P5" s="24">
        <f t="shared" si="6"/>
        <v>14</v>
      </c>
      <c r="Q5" s="122">
        <f t="shared" si="9"/>
        <v>7.0000000000000007E-2</v>
      </c>
      <c r="R5" s="122">
        <f t="shared" si="10"/>
        <v>3.2500000000000001E-2</v>
      </c>
      <c r="S5" s="122">
        <f t="shared" si="11"/>
        <v>2.3333333333333334E-2</v>
      </c>
      <c r="T5" s="99" t="s">
        <v>2045</v>
      </c>
      <c r="U5" s="24">
        <f t="shared" si="7"/>
        <v>14</v>
      </c>
      <c r="V5" s="24">
        <f t="shared" si="7"/>
        <v>16</v>
      </c>
      <c r="W5" s="24">
        <f t="shared" si="7"/>
        <v>10</v>
      </c>
      <c r="X5" s="24">
        <f t="shared" si="7"/>
        <v>16</v>
      </c>
      <c r="Y5" s="24">
        <f t="shared" si="7"/>
        <v>14</v>
      </c>
      <c r="Z5" s="24">
        <f t="shared" si="7"/>
        <v>34</v>
      </c>
    </row>
    <row r="6" spans="2:26" x14ac:dyDescent="0.15">
      <c r="B6" s="24">
        <v>4</v>
      </c>
      <c r="C6" s="24" t="str">
        <f t="shared" si="8"/>
        <v>挂饰4</v>
      </c>
      <c r="D6" s="24" t="s">
        <v>2046</v>
      </c>
      <c r="E6" s="99" t="s">
        <v>2045</v>
      </c>
      <c r="F6" s="100" t="s">
        <v>2047</v>
      </c>
      <c r="G6" s="23" t="s">
        <v>2048</v>
      </c>
      <c r="H6" s="24">
        <v>4</v>
      </c>
      <c r="I6" s="24">
        <f t="shared" si="0"/>
        <v>51</v>
      </c>
      <c r="J6" s="24">
        <f t="shared" si="1"/>
        <v>50</v>
      </c>
      <c r="K6" s="24">
        <f t="shared" si="2"/>
        <v>15</v>
      </c>
      <c r="L6" s="24">
        <f t="shared" si="3"/>
        <v>40</v>
      </c>
      <c r="M6" s="99" t="s">
        <v>2044</v>
      </c>
      <c r="N6" s="24">
        <f t="shared" si="4"/>
        <v>25</v>
      </c>
      <c r="O6" s="24">
        <f t="shared" si="5"/>
        <v>18</v>
      </c>
      <c r="P6" s="24">
        <f t="shared" si="6"/>
        <v>18</v>
      </c>
      <c r="Q6" s="122">
        <f t="shared" si="9"/>
        <v>0.09</v>
      </c>
      <c r="R6" s="122">
        <f t="shared" si="10"/>
        <v>4.4999999999999998E-2</v>
      </c>
      <c r="S6" s="122">
        <f t="shared" si="11"/>
        <v>0.03</v>
      </c>
      <c r="T6" s="99" t="s">
        <v>2045</v>
      </c>
      <c r="U6" s="24">
        <f t="shared" si="7"/>
        <v>18</v>
      </c>
      <c r="V6" s="24">
        <f t="shared" si="7"/>
        <v>21</v>
      </c>
      <c r="W6" s="24">
        <f t="shared" si="7"/>
        <v>13</v>
      </c>
      <c r="X6" s="24">
        <f t="shared" si="7"/>
        <v>21</v>
      </c>
      <c r="Y6" s="24">
        <f t="shared" si="7"/>
        <v>18</v>
      </c>
      <c r="Z6" s="24">
        <f t="shared" si="7"/>
        <v>45</v>
      </c>
    </row>
    <row r="7" spans="2:26" x14ac:dyDescent="0.15">
      <c r="B7" s="24">
        <v>5</v>
      </c>
      <c r="C7" s="24" t="str">
        <f t="shared" si="8"/>
        <v>挂饰5</v>
      </c>
      <c r="D7" s="24" t="s">
        <v>2046</v>
      </c>
      <c r="E7" s="99" t="s">
        <v>2045</v>
      </c>
      <c r="F7" s="100" t="s">
        <v>2047</v>
      </c>
      <c r="G7" s="23" t="s">
        <v>2048</v>
      </c>
      <c r="H7" s="24">
        <v>5</v>
      </c>
      <c r="I7" s="24">
        <f t="shared" si="0"/>
        <v>64</v>
      </c>
      <c r="J7" s="24">
        <f t="shared" si="1"/>
        <v>62</v>
      </c>
      <c r="K7" s="24">
        <f t="shared" si="2"/>
        <v>18</v>
      </c>
      <c r="L7" s="24">
        <f t="shared" si="3"/>
        <v>50</v>
      </c>
      <c r="M7" s="99" t="s">
        <v>2044</v>
      </c>
      <c r="N7" s="24">
        <f t="shared" si="4"/>
        <v>32</v>
      </c>
      <c r="O7" s="24">
        <f t="shared" si="5"/>
        <v>22</v>
      </c>
      <c r="P7" s="24">
        <f t="shared" si="6"/>
        <v>23</v>
      </c>
      <c r="Q7" s="122">
        <f t="shared" si="9"/>
        <v>0.115</v>
      </c>
      <c r="R7" s="122">
        <f t="shared" si="10"/>
        <v>5.5E-2</v>
      </c>
      <c r="S7" s="122">
        <f t="shared" si="11"/>
        <v>3.8333333333333337E-2</v>
      </c>
      <c r="T7" s="99" t="s">
        <v>2045</v>
      </c>
      <c r="U7" s="24">
        <f t="shared" si="7"/>
        <v>23</v>
      </c>
      <c r="V7" s="24">
        <f t="shared" si="7"/>
        <v>26</v>
      </c>
      <c r="W7" s="24">
        <f t="shared" si="7"/>
        <v>16</v>
      </c>
      <c r="X7" s="24">
        <f t="shared" si="7"/>
        <v>26</v>
      </c>
      <c r="Y7" s="24">
        <f t="shared" si="7"/>
        <v>23</v>
      </c>
      <c r="Z7" s="24">
        <f t="shared" si="7"/>
        <v>57</v>
      </c>
    </row>
    <row r="8" spans="2:26" x14ac:dyDescent="0.15">
      <c r="B8" s="24">
        <v>6</v>
      </c>
      <c r="C8" s="24" t="str">
        <f t="shared" si="8"/>
        <v>挂饰6</v>
      </c>
      <c r="D8" s="24" t="s">
        <v>2046</v>
      </c>
      <c r="E8" s="99" t="s">
        <v>2045</v>
      </c>
      <c r="F8" s="100" t="s">
        <v>2047</v>
      </c>
      <c r="G8" s="23" t="s">
        <v>2048</v>
      </c>
      <c r="H8" s="24">
        <v>6</v>
      </c>
      <c r="I8" s="24">
        <f t="shared" si="0"/>
        <v>77</v>
      </c>
      <c r="J8" s="24">
        <f t="shared" si="1"/>
        <v>75</v>
      </c>
      <c r="K8" s="24">
        <f t="shared" si="2"/>
        <v>22</v>
      </c>
      <c r="L8" s="24">
        <f t="shared" si="3"/>
        <v>60</v>
      </c>
      <c r="M8" s="99" t="s">
        <v>2044</v>
      </c>
      <c r="N8" s="24">
        <f t="shared" si="4"/>
        <v>38</v>
      </c>
      <c r="O8" s="24">
        <f t="shared" si="5"/>
        <v>27</v>
      </c>
      <c r="P8" s="24">
        <f t="shared" si="6"/>
        <v>27</v>
      </c>
      <c r="Q8" s="122">
        <f t="shared" si="9"/>
        <v>0.13500000000000001</v>
      </c>
      <c r="R8" s="122">
        <f t="shared" si="10"/>
        <v>6.7500000000000004E-2</v>
      </c>
      <c r="S8" s="122">
        <f t="shared" si="11"/>
        <v>4.4999999999999998E-2</v>
      </c>
      <c r="T8" s="99" t="s">
        <v>2045</v>
      </c>
      <c r="U8" s="24">
        <f t="shared" si="7"/>
        <v>27</v>
      </c>
      <c r="V8" s="24">
        <f t="shared" si="7"/>
        <v>31</v>
      </c>
      <c r="W8" s="24">
        <f t="shared" si="7"/>
        <v>19</v>
      </c>
      <c r="X8" s="24">
        <f t="shared" si="7"/>
        <v>31</v>
      </c>
      <c r="Y8" s="24">
        <f t="shared" si="7"/>
        <v>27</v>
      </c>
      <c r="Z8" s="24">
        <f t="shared" si="7"/>
        <v>68</v>
      </c>
    </row>
    <row r="9" spans="2:26" x14ac:dyDescent="0.15">
      <c r="B9" s="24">
        <v>7</v>
      </c>
      <c r="C9" s="24" t="str">
        <f t="shared" si="8"/>
        <v>挂饰7</v>
      </c>
      <c r="D9" s="24" t="s">
        <v>2046</v>
      </c>
      <c r="E9" s="99" t="s">
        <v>2045</v>
      </c>
      <c r="F9" s="100" t="s">
        <v>2047</v>
      </c>
      <c r="G9" s="23" t="s">
        <v>2048</v>
      </c>
      <c r="H9" s="24">
        <v>7</v>
      </c>
      <c r="I9" s="24">
        <f t="shared" si="0"/>
        <v>90</v>
      </c>
      <c r="J9" s="24">
        <f t="shared" si="1"/>
        <v>87</v>
      </c>
      <c r="K9" s="24">
        <f t="shared" si="2"/>
        <v>25</v>
      </c>
      <c r="L9" s="24">
        <f t="shared" si="3"/>
        <v>70</v>
      </c>
      <c r="M9" s="99" t="s">
        <v>2044</v>
      </c>
      <c r="N9" s="24">
        <f t="shared" si="4"/>
        <v>44</v>
      </c>
      <c r="O9" s="24">
        <f t="shared" si="5"/>
        <v>31</v>
      </c>
      <c r="P9" s="24">
        <f t="shared" si="6"/>
        <v>32</v>
      </c>
      <c r="Q9" s="122">
        <f t="shared" si="9"/>
        <v>0.16</v>
      </c>
      <c r="R9" s="122">
        <f t="shared" si="10"/>
        <v>7.7499999999999999E-2</v>
      </c>
      <c r="S9" s="122">
        <f t="shared" si="11"/>
        <v>5.333333333333333E-2</v>
      </c>
      <c r="T9" s="99" t="s">
        <v>2045</v>
      </c>
      <c r="U9" s="24">
        <f t="shared" si="7"/>
        <v>32</v>
      </c>
      <c r="V9" s="24">
        <f t="shared" si="7"/>
        <v>36</v>
      </c>
      <c r="W9" s="24">
        <f t="shared" si="7"/>
        <v>22</v>
      </c>
      <c r="X9" s="24">
        <f t="shared" si="7"/>
        <v>36</v>
      </c>
      <c r="Y9" s="24">
        <f t="shared" si="7"/>
        <v>32</v>
      </c>
      <c r="Z9" s="24">
        <f t="shared" si="7"/>
        <v>79</v>
      </c>
    </row>
    <row r="10" spans="2:26" x14ac:dyDescent="0.15">
      <c r="B10" s="24">
        <v>8</v>
      </c>
      <c r="C10" s="24" t="str">
        <f t="shared" si="8"/>
        <v>挂饰8</v>
      </c>
      <c r="D10" s="24" t="s">
        <v>2046</v>
      </c>
      <c r="E10" s="99" t="s">
        <v>2045</v>
      </c>
      <c r="F10" s="100" t="s">
        <v>2047</v>
      </c>
      <c r="G10" s="23" t="s">
        <v>2048</v>
      </c>
      <c r="H10" s="24">
        <v>8</v>
      </c>
      <c r="I10" s="24">
        <f t="shared" si="0"/>
        <v>102</v>
      </c>
      <c r="J10" s="24">
        <f t="shared" si="1"/>
        <v>100</v>
      </c>
      <c r="K10" s="24">
        <f t="shared" si="2"/>
        <v>29</v>
      </c>
      <c r="L10" s="24">
        <f t="shared" si="3"/>
        <v>80</v>
      </c>
      <c r="M10" s="99" t="s">
        <v>2044</v>
      </c>
      <c r="N10" s="24">
        <f t="shared" si="4"/>
        <v>51</v>
      </c>
      <c r="O10" s="24">
        <f t="shared" si="5"/>
        <v>35</v>
      </c>
      <c r="P10" s="24">
        <f t="shared" si="6"/>
        <v>36</v>
      </c>
      <c r="Q10" s="122">
        <f t="shared" si="9"/>
        <v>0.18</v>
      </c>
      <c r="R10" s="122">
        <f t="shared" si="10"/>
        <v>8.7499999999999994E-2</v>
      </c>
      <c r="S10" s="122">
        <f t="shared" si="11"/>
        <v>0.06</v>
      </c>
      <c r="T10" s="99" t="s">
        <v>2045</v>
      </c>
      <c r="U10" s="24">
        <f t="shared" si="7"/>
        <v>36</v>
      </c>
      <c r="V10" s="24">
        <f t="shared" si="7"/>
        <v>42</v>
      </c>
      <c r="W10" s="24">
        <f t="shared" si="7"/>
        <v>25</v>
      </c>
      <c r="X10" s="24">
        <f t="shared" si="7"/>
        <v>42</v>
      </c>
      <c r="Y10" s="24">
        <f t="shared" si="7"/>
        <v>36</v>
      </c>
      <c r="Z10" s="24">
        <f t="shared" si="7"/>
        <v>91</v>
      </c>
    </row>
    <row r="11" spans="2:26" x14ac:dyDescent="0.15">
      <c r="B11" s="24">
        <v>9</v>
      </c>
      <c r="C11" s="24" t="str">
        <f t="shared" si="8"/>
        <v>挂饰9</v>
      </c>
      <c r="D11" s="24" t="s">
        <v>2049</v>
      </c>
      <c r="E11" s="99" t="s">
        <v>2045</v>
      </c>
      <c r="F11" s="100" t="s">
        <v>2047</v>
      </c>
      <c r="G11" s="23" t="s">
        <v>2048</v>
      </c>
      <c r="H11" s="24">
        <f>H3</f>
        <v>1</v>
      </c>
      <c r="I11" s="24">
        <f t="shared" si="0"/>
        <v>7</v>
      </c>
      <c r="J11" s="24">
        <f t="shared" si="1"/>
        <v>14</v>
      </c>
      <c r="K11" s="24">
        <f t="shared" si="2"/>
        <v>4</v>
      </c>
      <c r="L11" s="24">
        <f t="shared" si="3"/>
        <v>11</v>
      </c>
      <c r="M11" s="99" t="s">
        <v>2044</v>
      </c>
      <c r="N11" s="24">
        <f t="shared" si="4"/>
        <v>7</v>
      </c>
      <c r="O11" s="24">
        <f t="shared" si="5"/>
        <v>5</v>
      </c>
      <c r="P11" s="24">
        <f t="shared" si="6"/>
        <v>5</v>
      </c>
      <c r="Q11" s="122">
        <f t="shared" si="9"/>
        <v>2.5000000000000001E-2</v>
      </c>
      <c r="R11" s="122">
        <f t="shared" si="10"/>
        <v>1.2500000000000001E-2</v>
      </c>
      <c r="S11" s="122">
        <f t="shared" si="11"/>
        <v>8.3333333333333332E-3</v>
      </c>
      <c r="T11" s="99" t="s">
        <v>2045</v>
      </c>
      <c r="U11" s="24">
        <f t="shared" si="7"/>
        <v>5</v>
      </c>
      <c r="V11" s="24">
        <f t="shared" si="7"/>
        <v>6</v>
      </c>
      <c r="W11" s="24">
        <f t="shared" si="7"/>
        <v>4</v>
      </c>
      <c r="X11" s="24">
        <f t="shared" si="7"/>
        <v>6</v>
      </c>
      <c r="Y11" s="24">
        <f t="shared" si="7"/>
        <v>5</v>
      </c>
      <c r="Z11" s="24">
        <f t="shared" si="7"/>
        <v>13</v>
      </c>
    </row>
    <row r="12" spans="2:26" x14ac:dyDescent="0.15">
      <c r="B12" s="24">
        <v>10</v>
      </c>
      <c r="C12" s="24" t="str">
        <f t="shared" si="8"/>
        <v>挂饰10</v>
      </c>
      <c r="D12" s="24" t="s">
        <v>1710</v>
      </c>
      <c r="E12" s="99" t="s">
        <v>2050</v>
      </c>
      <c r="F12" s="100" t="s">
        <v>6</v>
      </c>
      <c r="G12" s="23" t="s">
        <v>1765</v>
      </c>
      <c r="H12" s="24">
        <f t="shared" ref="H12:H75" si="12">H4</f>
        <v>2</v>
      </c>
      <c r="I12" s="24">
        <f t="shared" si="0"/>
        <v>14</v>
      </c>
      <c r="J12" s="24">
        <f t="shared" si="1"/>
        <v>29</v>
      </c>
      <c r="K12" s="24">
        <f t="shared" si="2"/>
        <v>8</v>
      </c>
      <c r="L12" s="24">
        <f t="shared" si="3"/>
        <v>23</v>
      </c>
      <c r="M12" s="99" t="s">
        <v>2044</v>
      </c>
      <c r="N12" s="24">
        <f t="shared" si="4"/>
        <v>15</v>
      </c>
      <c r="O12" s="24">
        <f t="shared" si="5"/>
        <v>10</v>
      </c>
      <c r="P12" s="24">
        <f t="shared" si="6"/>
        <v>10</v>
      </c>
      <c r="Q12" s="122">
        <f t="shared" si="9"/>
        <v>0.05</v>
      </c>
      <c r="R12" s="122">
        <f t="shared" si="10"/>
        <v>2.5000000000000001E-2</v>
      </c>
      <c r="S12" s="122">
        <f t="shared" si="11"/>
        <v>1.6666666666666666E-2</v>
      </c>
      <c r="T12" s="99" t="s">
        <v>2045</v>
      </c>
      <c r="U12" s="24">
        <f t="shared" si="7"/>
        <v>10</v>
      </c>
      <c r="V12" s="24">
        <f t="shared" si="7"/>
        <v>12</v>
      </c>
      <c r="W12" s="24">
        <f t="shared" si="7"/>
        <v>7</v>
      </c>
      <c r="X12" s="24">
        <f t="shared" si="7"/>
        <v>12</v>
      </c>
      <c r="Y12" s="24">
        <f t="shared" si="7"/>
        <v>10</v>
      </c>
      <c r="Z12" s="24">
        <f t="shared" si="7"/>
        <v>26</v>
      </c>
    </row>
    <row r="13" spans="2:26" x14ac:dyDescent="0.15">
      <c r="B13" s="24">
        <v>11</v>
      </c>
      <c r="C13" s="24" t="str">
        <f t="shared" si="8"/>
        <v>挂饰11</v>
      </c>
      <c r="D13" s="24" t="s">
        <v>1710</v>
      </c>
      <c r="E13" s="99" t="s">
        <v>2050</v>
      </c>
      <c r="F13" s="100" t="s">
        <v>6</v>
      </c>
      <c r="G13" s="23" t="s">
        <v>1765</v>
      </c>
      <c r="H13" s="24">
        <f t="shared" si="12"/>
        <v>3</v>
      </c>
      <c r="I13" s="24">
        <f t="shared" si="0"/>
        <v>22</v>
      </c>
      <c r="J13" s="24">
        <f t="shared" si="1"/>
        <v>43</v>
      </c>
      <c r="K13" s="24">
        <f t="shared" si="2"/>
        <v>12</v>
      </c>
      <c r="L13" s="24">
        <f t="shared" si="3"/>
        <v>34</v>
      </c>
      <c r="M13" s="99" t="s">
        <v>2051</v>
      </c>
      <c r="N13" s="24">
        <f t="shared" si="4"/>
        <v>22</v>
      </c>
      <c r="O13" s="24">
        <f t="shared" si="5"/>
        <v>15</v>
      </c>
      <c r="P13" s="24">
        <f t="shared" si="6"/>
        <v>16</v>
      </c>
      <c r="Q13" s="122">
        <f t="shared" si="9"/>
        <v>0.08</v>
      </c>
      <c r="R13" s="122">
        <f t="shared" si="10"/>
        <v>3.7499999999999999E-2</v>
      </c>
      <c r="S13" s="122">
        <f t="shared" si="11"/>
        <v>2.6666666666666665E-2</v>
      </c>
      <c r="T13" s="99" t="s">
        <v>2050</v>
      </c>
      <c r="U13" s="24">
        <f t="shared" ref="U13:Z22" si="13">ROUND(VLOOKUP($F13,professionGrow,MATCH(U$2,professionGrowPName,0),FALSE)*(1+VLOOKUP($G13,professionGrowP,MATCH(U$2,professionGrowPName,0),FALSE))*$H13*10*VLOOKUP($D13,drop_qulity,5,FALSE),0)</f>
        <v>16</v>
      </c>
      <c r="V13" s="24">
        <f t="shared" si="13"/>
        <v>18</v>
      </c>
      <c r="W13" s="24">
        <f t="shared" si="13"/>
        <v>11</v>
      </c>
      <c r="X13" s="24">
        <f t="shared" si="13"/>
        <v>18</v>
      </c>
      <c r="Y13" s="24">
        <f t="shared" si="13"/>
        <v>16</v>
      </c>
      <c r="Z13" s="24">
        <f t="shared" si="13"/>
        <v>39</v>
      </c>
    </row>
    <row r="14" spans="2:26" x14ac:dyDescent="0.15">
      <c r="B14" s="24">
        <v>12</v>
      </c>
      <c r="C14" s="24" t="str">
        <f t="shared" si="8"/>
        <v>挂饰12</v>
      </c>
      <c r="D14" s="24" t="s">
        <v>2049</v>
      </c>
      <c r="E14" s="99" t="s">
        <v>2045</v>
      </c>
      <c r="F14" s="100" t="s">
        <v>2047</v>
      </c>
      <c r="G14" s="23" t="s">
        <v>2048</v>
      </c>
      <c r="H14" s="24">
        <f t="shared" si="12"/>
        <v>4</v>
      </c>
      <c r="I14" s="24">
        <f t="shared" si="0"/>
        <v>29</v>
      </c>
      <c r="J14" s="24">
        <f t="shared" si="1"/>
        <v>57</v>
      </c>
      <c r="K14" s="24">
        <f t="shared" si="2"/>
        <v>17</v>
      </c>
      <c r="L14" s="24">
        <f t="shared" si="3"/>
        <v>46</v>
      </c>
      <c r="M14" s="99" t="s">
        <v>2044</v>
      </c>
      <c r="N14" s="24">
        <f t="shared" si="4"/>
        <v>29</v>
      </c>
      <c r="O14" s="24">
        <f t="shared" si="5"/>
        <v>20</v>
      </c>
      <c r="P14" s="24">
        <f t="shared" si="6"/>
        <v>21</v>
      </c>
      <c r="Q14" s="122">
        <f t="shared" si="9"/>
        <v>0.105</v>
      </c>
      <c r="R14" s="122">
        <f t="shared" si="10"/>
        <v>0.05</v>
      </c>
      <c r="S14" s="122">
        <f t="shared" si="11"/>
        <v>3.5000000000000003E-2</v>
      </c>
      <c r="T14" s="99" t="s">
        <v>2045</v>
      </c>
      <c r="U14" s="24">
        <f t="shared" si="13"/>
        <v>21</v>
      </c>
      <c r="V14" s="24">
        <f t="shared" si="13"/>
        <v>24</v>
      </c>
      <c r="W14" s="24">
        <f t="shared" si="13"/>
        <v>15</v>
      </c>
      <c r="X14" s="24">
        <f t="shared" si="13"/>
        <v>24</v>
      </c>
      <c r="Y14" s="24">
        <f t="shared" si="13"/>
        <v>21</v>
      </c>
      <c r="Z14" s="24">
        <f t="shared" si="13"/>
        <v>52</v>
      </c>
    </row>
    <row r="15" spans="2:26" x14ac:dyDescent="0.15">
      <c r="B15" s="24">
        <v>13</v>
      </c>
      <c r="C15" s="24" t="str">
        <f t="shared" si="8"/>
        <v>挂饰13</v>
      </c>
      <c r="D15" s="24" t="s">
        <v>2049</v>
      </c>
      <c r="E15" s="99" t="s">
        <v>2045</v>
      </c>
      <c r="F15" s="100" t="s">
        <v>2047</v>
      </c>
      <c r="G15" s="23" t="s">
        <v>2048</v>
      </c>
      <c r="H15" s="24">
        <f t="shared" si="12"/>
        <v>5</v>
      </c>
      <c r="I15" s="24">
        <f t="shared" si="0"/>
        <v>36</v>
      </c>
      <c r="J15" s="24">
        <f t="shared" si="1"/>
        <v>72</v>
      </c>
      <c r="K15" s="24">
        <f t="shared" si="2"/>
        <v>21</v>
      </c>
      <c r="L15" s="24">
        <f t="shared" si="3"/>
        <v>57</v>
      </c>
      <c r="M15" s="99" t="s">
        <v>2044</v>
      </c>
      <c r="N15" s="24">
        <f t="shared" si="4"/>
        <v>36</v>
      </c>
      <c r="O15" s="24">
        <f t="shared" si="5"/>
        <v>25</v>
      </c>
      <c r="P15" s="24">
        <f t="shared" si="6"/>
        <v>26</v>
      </c>
      <c r="Q15" s="122">
        <f t="shared" si="9"/>
        <v>0.13</v>
      </c>
      <c r="R15" s="122">
        <f t="shared" si="10"/>
        <v>6.25E-2</v>
      </c>
      <c r="S15" s="122">
        <f t="shared" si="11"/>
        <v>4.3333333333333328E-2</v>
      </c>
      <c r="T15" s="99" t="s">
        <v>2045</v>
      </c>
      <c r="U15" s="24">
        <f t="shared" si="13"/>
        <v>26</v>
      </c>
      <c r="V15" s="24">
        <f t="shared" si="13"/>
        <v>30</v>
      </c>
      <c r="W15" s="24">
        <f t="shared" si="13"/>
        <v>18</v>
      </c>
      <c r="X15" s="24">
        <f t="shared" si="13"/>
        <v>30</v>
      </c>
      <c r="Y15" s="24">
        <f t="shared" si="13"/>
        <v>26</v>
      </c>
      <c r="Z15" s="24">
        <f t="shared" si="13"/>
        <v>65</v>
      </c>
    </row>
    <row r="16" spans="2:26" x14ac:dyDescent="0.15">
      <c r="B16" s="24">
        <v>14</v>
      </c>
      <c r="C16" s="24" t="str">
        <f t="shared" si="8"/>
        <v>挂饰14</v>
      </c>
      <c r="D16" s="24" t="s">
        <v>2049</v>
      </c>
      <c r="E16" s="99" t="s">
        <v>2045</v>
      </c>
      <c r="F16" s="100" t="s">
        <v>2047</v>
      </c>
      <c r="G16" s="23" t="s">
        <v>2048</v>
      </c>
      <c r="H16" s="24">
        <f t="shared" si="12"/>
        <v>6</v>
      </c>
      <c r="I16" s="24">
        <f t="shared" si="0"/>
        <v>43</v>
      </c>
      <c r="J16" s="24">
        <f t="shared" si="1"/>
        <v>86</v>
      </c>
      <c r="K16" s="24">
        <f t="shared" si="2"/>
        <v>25</v>
      </c>
      <c r="L16" s="24">
        <f t="shared" si="3"/>
        <v>69</v>
      </c>
      <c r="M16" s="99" t="s">
        <v>2044</v>
      </c>
      <c r="N16" s="24">
        <f t="shared" si="4"/>
        <v>44</v>
      </c>
      <c r="O16" s="24">
        <f t="shared" si="5"/>
        <v>30</v>
      </c>
      <c r="P16" s="24">
        <f t="shared" si="6"/>
        <v>31</v>
      </c>
      <c r="Q16" s="122">
        <f t="shared" si="9"/>
        <v>0.155</v>
      </c>
      <c r="R16" s="122">
        <f t="shared" si="10"/>
        <v>7.4999999999999997E-2</v>
      </c>
      <c r="S16" s="122">
        <f t="shared" si="11"/>
        <v>5.1666666666666666E-2</v>
      </c>
      <c r="T16" s="99" t="s">
        <v>2045</v>
      </c>
      <c r="U16" s="24">
        <f t="shared" si="13"/>
        <v>31</v>
      </c>
      <c r="V16" s="24">
        <f t="shared" si="13"/>
        <v>36</v>
      </c>
      <c r="W16" s="24">
        <f t="shared" si="13"/>
        <v>22</v>
      </c>
      <c r="X16" s="24">
        <f t="shared" si="13"/>
        <v>36</v>
      </c>
      <c r="Y16" s="24">
        <f t="shared" si="13"/>
        <v>31</v>
      </c>
      <c r="Z16" s="24">
        <f t="shared" si="13"/>
        <v>78</v>
      </c>
    </row>
    <row r="17" spans="2:26" x14ac:dyDescent="0.15">
      <c r="B17" s="24">
        <v>15</v>
      </c>
      <c r="C17" s="24" t="str">
        <f t="shared" si="8"/>
        <v>挂饰15</v>
      </c>
      <c r="D17" s="24" t="s">
        <v>1710</v>
      </c>
      <c r="E17" s="99" t="s">
        <v>2050</v>
      </c>
      <c r="F17" s="100" t="s">
        <v>6</v>
      </c>
      <c r="G17" s="23" t="s">
        <v>1765</v>
      </c>
      <c r="H17" s="24">
        <f t="shared" si="12"/>
        <v>7</v>
      </c>
      <c r="I17" s="24">
        <f t="shared" si="0"/>
        <v>50</v>
      </c>
      <c r="J17" s="24">
        <f t="shared" si="1"/>
        <v>100</v>
      </c>
      <c r="K17" s="24">
        <f t="shared" si="2"/>
        <v>29</v>
      </c>
      <c r="L17" s="24">
        <f t="shared" si="3"/>
        <v>80</v>
      </c>
      <c r="M17" s="99" t="s">
        <v>2051</v>
      </c>
      <c r="N17" s="24">
        <f t="shared" si="4"/>
        <v>51</v>
      </c>
      <c r="O17" s="24">
        <f t="shared" si="5"/>
        <v>35</v>
      </c>
      <c r="P17" s="24">
        <f t="shared" si="6"/>
        <v>36</v>
      </c>
      <c r="Q17" s="122">
        <f t="shared" si="9"/>
        <v>0.18</v>
      </c>
      <c r="R17" s="122">
        <f t="shared" si="10"/>
        <v>8.7499999999999994E-2</v>
      </c>
      <c r="S17" s="122">
        <f t="shared" si="11"/>
        <v>0.06</v>
      </c>
      <c r="T17" s="99" t="s">
        <v>2050</v>
      </c>
      <c r="U17" s="24">
        <f t="shared" si="13"/>
        <v>36</v>
      </c>
      <c r="V17" s="24">
        <f t="shared" si="13"/>
        <v>42</v>
      </c>
      <c r="W17" s="24">
        <f t="shared" si="13"/>
        <v>25</v>
      </c>
      <c r="X17" s="24">
        <f t="shared" si="13"/>
        <v>42</v>
      </c>
      <c r="Y17" s="24">
        <f t="shared" si="13"/>
        <v>36</v>
      </c>
      <c r="Z17" s="24">
        <f t="shared" si="13"/>
        <v>91</v>
      </c>
    </row>
    <row r="18" spans="2:26" x14ac:dyDescent="0.15">
      <c r="B18" s="24">
        <v>16</v>
      </c>
      <c r="C18" s="24" t="str">
        <f t="shared" si="8"/>
        <v>挂饰16</v>
      </c>
      <c r="D18" s="24" t="s">
        <v>2049</v>
      </c>
      <c r="E18" s="99" t="s">
        <v>2045</v>
      </c>
      <c r="F18" s="100" t="s">
        <v>2047</v>
      </c>
      <c r="G18" s="23" t="s">
        <v>2048</v>
      </c>
      <c r="H18" s="24">
        <f t="shared" si="12"/>
        <v>8</v>
      </c>
      <c r="I18" s="24">
        <f t="shared" si="0"/>
        <v>58</v>
      </c>
      <c r="J18" s="24">
        <f t="shared" si="1"/>
        <v>114</v>
      </c>
      <c r="K18" s="24">
        <f t="shared" si="2"/>
        <v>33</v>
      </c>
      <c r="L18" s="24">
        <f t="shared" si="3"/>
        <v>92</v>
      </c>
      <c r="M18" s="99" t="s">
        <v>2044</v>
      </c>
      <c r="N18" s="24">
        <f t="shared" si="4"/>
        <v>58</v>
      </c>
      <c r="O18" s="24">
        <f t="shared" si="5"/>
        <v>41</v>
      </c>
      <c r="P18" s="24">
        <f t="shared" si="6"/>
        <v>42</v>
      </c>
      <c r="Q18" s="122">
        <f t="shared" si="9"/>
        <v>0.21</v>
      </c>
      <c r="R18" s="122">
        <f t="shared" si="10"/>
        <v>0.10249999999999999</v>
      </c>
      <c r="S18" s="122">
        <f t="shared" si="11"/>
        <v>7.0000000000000007E-2</v>
      </c>
      <c r="T18" s="99" t="s">
        <v>2045</v>
      </c>
      <c r="U18" s="24">
        <f t="shared" si="13"/>
        <v>42</v>
      </c>
      <c r="V18" s="24">
        <f t="shared" si="13"/>
        <v>48</v>
      </c>
      <c r="W18" s="24">
        <f t="shared" si="13"/>
        <v>29</v>
      </c>
      <c r="X18" s="24">
        <f t="shared" si="13"/>
        <v>48</v>
      </c>
      <c r="Y18" s="24">
        <f t="shared" si="13"/>
        <v>42</v>
      </c>
      <c r="Z18" s="24">
        <f t="shared" si="13"/>
        <v>104</v>
      </c>
    </row>
    <row r="19" spans="2:26" x14ac:dyDescent="0.15">
      <c r="B19" s="24">
        <v>17</v>
      </c>
      <c r="C19" s="24" t="str">
        <f t="shared" si="8"/>
        <v>挂饰17</v>
      </c>
      <c r="D19" s="24" t="s">
        <v>2052</v>
      </c>
      <c r="E19" s="99" t="s">
        <v>2045</v>
      </c>
      <c r="F19" s="100" t="s">
        <v>2047</v>
      </c>
      <c r="G19" s="23" t="s">
        <v>2048</v>
      </c>
      <c r="H19" s="24">
        <f t="shared" si="12"/>
        <v>1</v>
      </c>
      <c r="I19" s="24">
        <f t="shared" si="0"/>
        <v>8</v>
      </c>
      <c r="J19" s="24">
        <f t="shared" si="1"/>
        <v>20</v>
      </c>
      <c r="K19" s="24">
        <f t="shared" si="2"/>
        <v>6</v>
      </c>
      <c r="L19" s="24">
        <f t="shared" si="3"/>
        <v>16</v>
      </c>
      <c r="M19" s="99" t="s">
        <v>2044</v>
      </c>
      <c r="N19" s="24">
        <f t="shared" si="4"/>
        <v>10</v>
      </c>
      <c r="O19" s="24">
        <f t="shared" si="5"/>
        <v>7</v>
      </c>
      <c r="P19" s="24">
        <f t="shared" si="6"/>
        <v>7</v>
      </c>
      <c r="Q19" s="122">
        <f t="shared" si="9"/>
        <v>3.5000000000000003E-2</v>
      </c>
      <c r="R19" s="122">
        <f t="shared" si="10"/>
        <v>1.7500000000000002E-2</v>
      </c>
      <c r="S19" s="122">
        <f t="shared" si="11"/>
        <v>1.1666666666666667E-2</v>
      </c>
      <c r="T19" s="99" t="s">
        <v>2045</v>
      </c>
      <c r="U19" s="24">
        <f t="shared" si="13"/>
        <v>7</v>
      </c>
      <c r="V19" s="24">
        <f t="shared" si="13"/>
        <v>8</v>
      </c>
      <c r="W19" s="24">
        <f t="shared" si="13"/>
        <v>5</v>
      </c>
      <c r="X19" s="24">
        <f t="shared" si="13"/>
        <v>8</v>
      </c>
      <c r="Y19" s="24">
        <f t="shared" si="13"/>
        <v>7</v>
      </c>
      <c r="Z19" s="24">
        <f t="shared" si="13"/>
        <v>18</v>
      </c>
    </row>
    <row r="20" spans="2:26" x14ac:dyDescent="0.15">
      <c r="B20" s="24">
        <v>18</v>
      </c>
      <c r="C20" s="24" t="str">
        <f t="shared" si="8"/>
        <v>挂饰18</v>
      </c>
      <c r="D20" s="24" t="s">
        <v>2052</v>
      </c>
      <c r="E20" s="99" t="s">
        <v>2045</v>
      </c>
      <c r="F20" s="100" t="s">
        <v>2047</v>
      </c>
      <c r="G20" s="23" t="s">
        <v>2048</v>
      </c>
      <c r="H20" s="24">
        <f t="shared" si="12"/>
        <v>2</v>
      </c>
      <c r="I20" s="24">
        <f t="shared" si="0"/>
        <v>15</v>
      </c>
      <c r="J20" s="24">
        <f t="shared" si="1"/>
        <v>40</v>
      </c>
      <c r="K20" s="24">
        <f t="shared" si="2"/>
        <v>12</v>
      </c>
      <c r="L20" s="24">
        <f t="shared" si="3"/>
        <v>32</v>
      </c>
      <c r="M20" s="99" t="s">
        <v>2044</v>
      </c>
      <c r="N20" s="24">
        <f t="shared" si="4"/>
        <v>20</v>
      </c>
      <c r="O20" s="24">
        <f t="shared" si="5"/>
        <v>14</v>
      </c>
      <c r="P20" s="24">
        <f t="shared" si="6"/>
        <v>14</v>
      </c>
      <c r="Q20" s="122">
        <f t="shared" si="9"/>
        <v>7.0000000000000007E-2</v>
      </c>
      <c r="R20" s="122">
        <f t="shared" si="10"/>
        <v>3.5000000000000003E-2</v>
      </c>
      <c r="S20" s="122">
        <f t="shared" si="11"/>
        <v>2.3333333333333334E-2</v>
      </c>
      <c r="T20" s="99" t="s">
        <v>2045</v>
      </c>
      <c r="U20" s="24">
        <f t="shared" si="13"/>
        <v>14</v>
      </c>
      <c r="V20" s="24">
        <f t="shared" si="13"/>
        <v>17</v>
      </c>
      <c r="W20" s="24">
        <f t="shared" si="13"/>
        <v>10</v>
      </c>
      <c r="X20" s="24">
        <f t="shared" si="13"/>
        <v>17</v>
      </c>
      <c r="Y20" s="24">
        <f t="shared" si="13"/>
        <v>14</v>
      </c>
      <c r="Z20" s="24">
        <f t="shared" si="13"/>
        <v>36</v>
      </c>
    </row>
    <row r="21" spans="2:26" x14ac:dyDescent="0.15">
      <c r="B21" s="24">
        <v>19</v>
      </c>
      <c r="C21" s="24" t="str">
        <f t="shared" si="8"/>
        <v>挂饰19</v>
      </c>
      <c r="D21" s="24" t="s">
        <v>2052</v>
      </c>
      <c r="E21" s="99" t="s">
        <v>2045</v>
      </c>
      <c r="F21" s="100" t="s">
        <v>2047</v>
      </c>
      <c r="G21" s="23" t="s">
        <v>2048</v>
      </c>
      <c r="H21" s="24">
        <f t="shared" si="12"/>
        <v>3</v>
      </c>
      <c r="I21" s="24">
        <f t="shared" si="0"/>
        <v>23</v>
      </c>
      <c r="J21" s="24">
        <f t="shared" si="1"/>
        <v>59</v>
      </c>
      <c r="K21" s="24">
        <f t="shared" si="2"/>
        <v>17</v>
      </c>
      <c r="L21" s="24">
        <f t="shared" si="3"/>
        <v>48</v>
      </c>
      <c r="M21" s="99" t="s">
        <v>2044</v>
      </c>
      <c r="N21" s="24">
        <f t="shared" si="4"/>
        <v>30</v>
      </c>
      <c r="O21" s="24">
        <f t="shared" si="5"/>
        <v>21</v>
      </c>
      <c r="P21" s="24">
        <f t="shared" si="6"/>
        <v>22</v>
      </c>
      <c r="Q21" s="122">
        <f t="shared" si="9"/>
        <v>0.11</v>
      </c>
      <c r="R21" s="122">
        <f t="shared" si="10"/>
        <v>5.2499999999999998E-2</v>
      </c>
      <c r="S21" s="122">
        <f t="shared" si="11"/>
        <v>3.6666666666666667E-2</v>
      </c>
      <c r="T21" s="99" t="s">
        <v>2045</v>
      </c>
      <c r="U21" s="24">
        <f t="shared" si="13"/>
        <v>22</v>
      </c>
      <c r="V21" s="24">
        <f t="shared" si="13"/>
        <v>25</v>
      </c>
      <c r="W21" s="24">
        <f t="shared" si="13"/>
        <v>15</v>
      </c>
      <c r="X21" s="24">
        <f t="shared" si="13"/>
        <v>25</v>
      </c>
      <c r="Y21" s="24">
        <f t="shared" si="13"/>
        <v>22</v>
      </c>
      <c r="Z21" s="24">
        <f t="shared" si="13"/>
        <v>54</v>
      </c>
    </row>
    <row r="22" spans="2:26" x14ac:dyDescent="0.15">
      <c r="B22" s="24">
        <v>20</v>
      </c>
      <c r="C22" s="24" t="str">
        <f t="shared" si="8"/>
        <v>挂饰20</v>
      </c>
      <c r="D22" s="24" t="s">
        <v>2053</v>
      </c>
      <c r="E22" s="99" t="s">
        <v>2050</v>
      </c>
      <c r="F22" s="100" t="s">
        <v>6</v>
      </c>
      <c r="G22" s="23" t="s">
        <v>1765</v>
      </c>
      <c r="H22" s="24">
        <f t="shared" si="12"/>
        <v>4</v>
      </c>
      <c r="I22" s="24">
        <f t="shared" si="0"/>
        <v>30</v>
      </c>
      <c r="J22" s="24">
        <f t="shared" si="1"/>
        <v>79</v>
      </c>
      <c r="K22" s="24">
        <f t="shared" si="2"/>
        <v>23</v>
      </c>
      <c r="L22" s="24">
        <f t="shared" si="3"/>
        <v>63</v>
      </c>
      <c r="M22" s="99" t="s">
        <v>2051</v>
      </c>
      <c r="N22" s="24">
        <f t="shared" si="4"/>
        <v>40</v>
      </c>
      <c r="O22" s="24">
        <f t="shared" si="5"/>
        <v>28</v>
      </c>
      <c r="P22" s="24">
        <f t="shared" si="6"/>
        <v>29</v>
      </c>
      <c r="Q22" s="122">
        <f t="shared" si="9"/>
        <v>0.14499999999999999</v>
      </c>
      <c r="R22" s="122">
        <f t="shared" si="10"/>
        <v>7.0000000000000007E-2</v>
      </c>
      <c r="S22" s="122">
        <f t="shared" si="11"/>
        <v>4.8333333333333332E-2</v>
      </c>
      <c r="T22" s="99" t="s">
        <v>2050</v>
      </c>
      <c r="U22" s="24">
        <f t="shared" si="13"/>
        <v>29</v>
      </c>
      <c r="V22" s="24">
        <f t="shared" si="13"/>
        <v>33</v>
      </c>
      <c r="W22" s="24">
        <f t="shared" si="13"/>
        <v>20</v>
      </c>
      <c r="X22" s="24">
        <f t="shared" si="13"/>
        <v>33</v>
      </c>
      <c r="Y22" s="24">
        <f t="shared" si="13"/>
        <v>29</v>
      </c>
      <c r="Z22" s="24">
        <f t="shared" si="13"/>
        <v>72</v>
      </c>
    </row>
    <row r="23" spans="2:26" x14ac:dyDescent="0.15">
      <c r="B23" s="24">
        <v>21</v>
      </c>
      <c r="C23" s="24" t="str">
        <f t="shared" si="8"/>
        <v>挂饰21</v>
      </c>
      <c r="D23" s="24" t="s">
        <v>2054</v>
      </c>
      <c r="E23" s="99" t="s">
        <v>2055</v>
      </c>
      <c r="F23" s="100" t="s">
        <v>2056</v>
      </c>
      <c r="G23" s="23" t="s">
        <v>2057</v>
      </c>
      <c r="H23" s="24">
        <f t="shared" si="12"/>
        <v>5</v>
      </c>
      <c r="I23" s="24">
        <f t="shared" si="0"/>
        <v>38</v>
      </c>
      <c r="J23" s="24">
        <f t="shared" si="1"/>
        <v>99</v>
      </c>
      <c r="K23" s="24">
        <f t="shared" si="2"/>
        <v>29</v>
      </c>
      <c r="L23" s="24">
        <f t="shared" si="3"/>
        <v>79</v>
      </c>
      <c r="M23" s="99" t="s">
        <v>2058</v>
      </c>
      <c r="N23" s="24">
        <f t="shared" si="4"/>
        <v>50</v>
      </c>
      <c r="O23" s="24">
        <f t="shared" si="5"/>
        <v>35</v>
      </c>
      <c r="P23" s="24">
        <f t="shared" si="6"/>
        <v>36</v>
      </c>
      <c r="Q23" s="122">
        <f t="shared" si="9"/>
        <v>0.18</v>
      </c>
      <c r="R23" s="122">
        <f t="shared" si="10"/>
        <v>8.7499999999999994E-2</v>
      </c>
      <c r="S23" s="122">
        <f t="shared" si="11"/>
        <v>0.06</v>
      </c>
      <c r="T23" s="99" t="s">
        <v>2055</v>
      </c>
      <c r="U23" s="24">
        <f t="shared" ref="U23:Z32" si="14">ROUND(VLOOKUP($F23,professionGrow,MATCH(U$2,professionGrowPName,0),FALSE)*(1+VLOOKUP($G23,professionGrowP,MATCH(U$2,professionGrowPName,0),FALSE))*$H23*10*VLOOKUP($D23,drop_qulity,5,FALSE),0)</f>
        <v>36</v>
      </c>
      <c r="V23" s="24">
        <f t="shared" si="14"/>
        <v>41</v>
      </c>
      <c r="W23" s="24">
        <f t="shared" si="14"/>
        <v>25</v>
      </c>
      <c r="X23" s="24">
        <f t="shared" si="14"/>
        <v>41</v>
      </c>
      <c r="Y23" s="24">
        <f t="shared" si="14"/>
        <v>36</v>
      </c>
      <c r="Z23" s="24">
        <f t="shared" si="14"/>
        <v>90</v>
      </c>
    </row>
    <row r="24" spans="2:26" x14ac:dyDescent="0.15">
      <c r="B24" s="24">
        <v>22</v>
      </c>
      <c r="C24" s="24" t="str">
        <f t="shared" si="8"/>
        <v>挂饰22</v>
      </c>
      <c r="D24" s="24" t="s">
        <v>2054</v>
      </c>
      <c r="E24" s="99" t="s">
        <v>2055</v>
      </c>
      <c r="F24" s="100" t="s">
        <v>2056</v>
      </c>
      <c r="G24" s="23" t="s">
        <v>2057</v>
      </c>
      <c r="H24" s="24">
        <f t="shared" si="12"/>
        <v>6</v>
      </c>
      <c r="I24" s="24">
        <f t="shared" si="0"/>
        <v>46</v>
      </c>
      <c r="J24" s="24">
        <f t="shared" si="1"/>
        <v>119</v>
      </c>
      <c r="K24" s="24">
        <f t="shared" si="2"/>
        <v>35</v>
      </c>
      <c r="L24" s="24">
        <f t="shared" si="3"/>
        <v>95</v>
      </c>
      <c r="M24" s="99" t="s">
        <v>2058</v>
      </c>
      <c r="N24" s="24">
        <f t="shared" si="4"/>
        <v>60</v>
      </c>
      <c r="O24" s="24">
        <f t="shared" si="5"/>
        <v>42</v>
      </c>
      <c r="P24" s="24">
        <f t="shared" si="6"/>
        <v>43</v>
      </c>
      <c r="Q24" s="122">
        <f t="shared" si="9"/>
        <v>0.215</v>
      </c>
      <c r="R24" s="122">
        <f t="shared" si="10"/>
        <v>0.105</v>
      </c>
      <c r="S24" s="122">
        <f t="shared" si="11"/>
        <v>7.166666666666667E-2</v>
      </c>
      <c r="T24" s="99" t="s">
        <v>2055</v>
      </c>
      <c r="U24" s="24">
        <f t="shared" si="14"/>
        <v>43</v>
      </c>
      <c r="V24" s="24">
        <f t="shared" si="14"/>
        <v>50</v>
      </c>
      <c r="W24" s="24">
        <f t="shared" si="14"/>
        <v>30</v>
      </c>
      <c r="X24" s="24">
        <f t="shared" si="14"/>
        <v>50</v>
      </c>
      <c r="Y24" s="24">
        <f t="shared" si="14"/>
        <v>43</v>
      </c>
      <c r="Z24" s="24">
        <f t="shared" si="14"/>
        <v>108</v>
      </c>
    </row>
    <row r="25" spans="2:26" x14ac:dyDescent="0.15">
      <c r="B25" s="24">
        <v>23</v>
      </c>
      <c r="C25" s="24" t="str">
        <f t="shared" si="8"/>
        <v>挂饰23</v>
      </c>
      <c r="D25" s="24" t="s">
        <v>2052</v>
      </c>
      <c r="E25" s="99" t="s">
        <v>2045</v>
      </c>
      <c r="F25" s="100" t="s">
        <v>2047</v>
      </c>
      <c r="G25" s="23" t="s">
        <v>2048</v>
      </c>
      <c r="H25" s="24">
        <f t="shared" si="12"/>
        <v>7</v>
      </c>
      <c r="I25" s="24">
        <f t="shared" si="0"/>
        <v>53</v>
      </c>
      <c r="J25" s="24">
        <f t="shared" si="1"/>
        <v>139</v>
      </c>
      <c r="K25" s="24">
        <f t="shared" si="2"/>
        <v>40</v>
      </c>
      <c r="L25" s="24">
        <f t="shared" si="3"/>
        <v>111</v>
      </c>
      <c r="M25" s="99" t="s">
        <v>2044</v>
      </c>
      <c r="N25" s="24">
        <f t="shared" si="4"/>
        <v>71</v>
      </c>
      <c r="O25" s="24">
        <f t="shared" si="5"/>
        <v>49</v>
      </c>
      <c r="P25" s="24">
        <f t="shared" si="6"/>
        <v>50</v>
      </c>
      <c r="Q25" s="122">
        <f t="shared" si="9"/>
        <v>0.25</v>
      </c>
      <c r="R25" s="122">
        <f t="shared" si="10"/>
        <v>0.1225</v>
      </c>
      <c r="S25" s="122">
        <f t="shared" si="11"/>
        <v>8.3333333333333343E-2</v>
      </c>
      <c r="T25" s="99" t="s">
        <v>2045</v>
      </c>
      <c r="U25" s="24">
        <f t="shared" si="14"/>
        <v>50</v>
      </c>
      <c r="V25" s="24">
        <f t="shared" si="14"/>
        <v>58</v>
      </c>
      <c r="W25" s="24">
        <f t="shared" si="14"/>
        <v>35</v>
      </c>
      <c r="X25" s="24">
        <f t="shared" si="14"/>
        <v>58</v>
      </c>
      <c r="Y25" s="24">
        <f t="shared" si="14"/>
        <v>50</v>
      </c>
      <c r="Z25" s="24">
        <f t="shared" si="14"/>
        <v>126</v>
      </c>
    </row>
    <row r="26" spans="2:26" x14ac:dyDescent="0.15">
      <c r="B26" s="24">
        <v>24</v>
      </c>
      <c r="C26" s="24" t="str">
        <f t="shared" si="8"/>
        <v>挂饰24</v>
      </c>
      <c r="D26" s="24" t="s">
        <v>2059</v>
      </c>
      <c r="E26" s="99" t="s">
        <v>2060</v>
      </c>
      <c r="F26" s="100" t="s">
        <v>2061</v>
      </c>
      <c r="G26" s="23" t="s">
        <v>2062</v>
      </c>
      <c r="H26" s="24">
        <f t="shared" si="12"/>
        <v>8</v>
      </c>
      <c r="I26" s="24">
        <f t="shared" si="0"/>
        <v>61</v>
      </c>
      <c r="J26" s="24">
        <f t="shared" si="1"/>
        <v>158</v>
      </c>
      <c r="K26" s="24">
        <f t="shared" si="2"/>
        <v>46</v>
      </c>
      <c r="L26" s="24">
        <f t="shared" si="3"/>
        <v>127</v>
      </c>
      <c r="M26" s="99" t="s">
        <v>2063</v>
      </c>
      <c r="N26" s="24">
        <f t="shared" si="4"/>
        <v>81</v>
      </c>
      <c r="O26" s="24">
        <f t="shared" si="5"/>
        <v>56</v>
      </c>
      <c r="P26" s="24">
        <f t="shared" si="6"/>
        <v>58</v>
      </c>
      <c r="Q26" s="122">
        <f t="shared" si="9"/>
        <v>0.28999999999999998</v>
      </c>
      <c r="R26" s="122">
        <f t="shared" si="10"/>
        <v>0.14000000000000001</v>
      </c>
      <c r="S26" s="122">
        <f t="shared" si="11"/>
        <v>9.6666666666666665E-2</v>
      </c>
      <c r="T26" s="99" t="s">
        <v>2060</v>
      </c>
      <c r="U26" s="24">
        <f t="shared" si="14"/>
        <v>58</v>
      </c>
      <c r="V26" s="24">
        <f t="shared" si="14"/>
        <v>66</v>
      </c>
      <c r="W26" s="24">
        <f t="shared" si="14"/>
        <v>40</v>
      </c>
      <c r="X26" s="24">
        <f t="shared" si="14"/>
        <v>66</v>
      </c>
      <c r="Y26" s="24">
        <f t="shared" si="14"/>
        <v>58</v>
      </c>
      <c r="Z26" s="24">
        <f t="shared" si="14"/>
        <v>144</v>
      </c>
    </row>
    <row r="27" spans="2:26" x14ac:dyDescent="0.15">
      <c r="B27" s="24">
        <v>25</v>
      </c>
      <c r="C27" s="24" t="str">
        <f t="shared" si="8"/>
        <v>挂饰25</v>
      </c>
      <c r="D27" s="24" t="s">
        <v>2064</v>
      </c>
      <c r="E27" s="99" t="s">
        <v>2045</v>
      </c>
      <c r="F27" s="100" t="s">
        <v>2047</v>
      </c>
      <c r="G27" s="23" t="s">
        <v>2048</v>
      </c>
      <c r="H27" s="24">
        <f t="shared" si="12"/>
        <v>1</v>
      </c>
      <c r="I27" s="24">
        <f t="shared" si="0"/>
        <v>15</v>
      </c>
      <c r="J27" s="24">
        <f t="shared" si="1"/>
        <v>0</v>
      </c>
      <c r="K27" s="24">
        <f t="shared" si="2"/>
        <v>0</v>
      </c>
      <c r="L27" s="24">
        <f t="shared" si="3"/>
        <v>0</v>
      </c>
      <c r="M27" s="99" t="s">
        <v>2044</v>
      </c>
      <c r="N27" s="24">
        <f t="shared" si="4"/>
        <v>0</v>
      </c>
      <c r="O27" s="24">
        <f t="shared" si="5"/>
        <v>0</v>
      </c>
      <c r="P27" s="24">
        <f t="shared" si="6"/>
        <v>0</v>
      </c>
      <c r="Q27" s="122">
        <f t="shared" si="9"/>
        <v>0</v>
      </c>
      <c r="R27" s="122">
        <f t="shared" si="10"/>
        <v>0</v>
      </c>
      <c r="S27" s="122">
        <f t="shared" si="11"/>
        <v>0</v>
      </c>
      <c r="T27" s="99" t="s">
        <v>2045</v>
      </c>
      <c r="U27" s="24">
        <f t="shared" si="14"/>
        <v>0</v>
      </c>
      <c r="V27" s="24">
        <f t="shared" si="14"/>
        <v>0</v>
      </c>
      <c r="W27" s="24">
        <f t="shared" si="14"/>
        <v>0</v>
      </c>
      <c r="X27" s="24">
        <f t="shared" si="14"/>
        <v>0</v>
      </c>
      <c r="Y27" s="24">
        <f t="shared" si="14"/>
        <v>0</v>
      </c>
      <c r="Z27" s="24">
        <f t="shared" si="14"/>
        <v>0</v>
      </c>
    </row>
    <row r="28" spans="2:26" x14ac:dyDescent="0.15">
      <c r="B28" s="24">
        <v>26</v>
      </c>
      <c r="C28" s="24" t="str">
        <f t="shared" si="8"/>
        <v>挂饰26</v>
      </c>
      <c r="D28" s="24" t="s">
        <v>2065</v>
      </c>
      <c r="E28" s="99" t="s">
        <v>2060</v>
      </c>
      <c r="F28" s="100" t="s">
        <v>2061</v>
      </c>
      <c r="G28" s="23" t="s">
        <v>2062</v>
      </c>
      <c r="H28" s="24">
        <f t="shared" si="12"/>
        <v>2</v>
      </c>
      <c r="I28" s="24">
        <f t="shared" si="0"/>
        <v>30</v>
      </c>
      <c r="J28" s="24">
        <f t="shared" si="1"/>
        <v>0</v>
      </c>
      <c r="K28" s="24">
        <f t="shared" si="2"/>
        <v>0</v>
      </c>
      <c r="L28" s="24">
        <f t="shared" si="3"/>
        <v>0</v>
      </c>
      <c r="M28" s="99" t="s">
        <v>2063</v>
      </c>
      <c r="N28" s="24">
        <f t="shared" si="4"/>
        <v>0</v>
      </c>
      <c r="O28" s="24">
        <f t="shared" si="5"/>
        <v>0</v>
      </c>
      <c r="P28" s="24">
        <f t="shared" si="6"/>
        <v>0</v>
      </c>
      <c r="Q28" s="122">
        <f t="shared" si="9"/>
        <v>0</v>
      </c>
      <c r="R28" s="122">
        <f t="shared" si="10"/>
        <v>0</v>
      </c>
      <c r="S28" s="122">
        <f t="shared" si="11"/>
        <v>0</v>
      </c>
      <c r="T28" s="99" t="s">
        <v>2060</v>
      </c>
      <c r="U28" s="24">
        <f t="shared" si="14"/>
        <v>0</v>
      </c>
      <c r="V28" s="24">
        <f t="shared" si="14"/>
        <v>0</v>
      </c>
      <c r="W28" s="24">
        <f t="shared" si="14"/>
        <v>0</v>
      </c>
      <c r="X28" s="24">
        <f t="shared" si="14"/>
        <v>0</v>
      </c>
      <c r="Y28" s="24">
        <f t="shared" si="14"/>
        <v>0</v>
      </c>
      <c r="Z28" s="24">
        <f t="shared" si="14"/>
        <v>0</v>
      </c>
    </row>
    <row r="29" spans="2:26" x14ac:dyDescent="0.15">
      <c r="B29" s="24">
        <v>27</v>
      </c>
      <c r="C29" s="24" t="str">
        <f t="shared" si="8"/>
        <v>挂饰27</v>
      </c>
      <c r="D29" s="24" t="s">
        <v>2066</v>
      </c>
      <c r="E29" s="99" t="s">
        <v>2055</v>
      </c>
      <c r="F29" s="100" t="s">
        <v>2056</v>
      </c>
      <c r="G29" s="23" t="s">
        <v>2057</v>
      </c>
      <c r="H29" s="24">
        <f t="shared" si="12"/>
        <v>3</v>
      </c>
      <c r="I29" s="24">
        <f t="shared" si="0"/>
        <v>44</v>
      </c>
      <c r="J29" s="24">
        <f t="shared" si="1"/>
        <v>0</v>
      </c>
      <c r="K29" s="24">
        <f t="shared" si="2"/>
        <v>0</v>
      </c>
      <c r="L29" s="24">
        <f t="shared" si="3"/>
        <v>0</v>
      </c>
      <c r="M29" s="99" t="s">
        <v>2058</v>
      </c>
      <c r="N29" s="24">
        <f t="shared" si="4"/>
        <v>0</v>
      </c>
      <c r="O29" s="24">
        <f t="shared" si="5"/>
        <v>0</v>
      </c>
      <c r="P29" s="24">
        <f t="shared" si="6"/>
        <v>0</v>
      </c>
      <c r="Q29" s="122">
        <f t="shared" si="9"/>
        <v>0</v>
      </c>
      <c r="R29" s="122">
        <f t="shared" si="10"/>
        <v>0</v>
      </c>
      <c r="S29" s="122">
        <f t="shared" si="11"/>
        <v>0</v>
      </c>
      <c r="T29" s="99" t="s">
        <v>2055</v>
      </c>
      <c r="U29" s="24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</row>
    <row r="30" spans="2:26" x14ac:dyDescent="0.15">
      <c r="B30" s="24">
        <v>28</v>
      </c>
      <c r="C30" s="24" t="str">
        <f t="shared" si="8"/>
        <v>挂饰28</v>
      </c>
      <c r="D30" s="24" t="s">
        <v>2064</v>
      </c>
      <c r="E30" s="99" t="s">
        <v>2045</v>
      </c>
      <c r="F30" s="100" t="s">
        <v>2047</v>
      </c>
      <c r="G30" s="23" t="s">
        <v>2048</v>
      </c>
      <c r="H30" s="24">
        <f t="shared" si="12"/>
        <v>4</v>
      </c>
      <c r="I30" s="24">
        <f t="shared" si="0"/>
        <v>59</v>
      </c>
      <c r="J30" s="24">
        <f t="shared" si="1"/>
        <v>0</v>
      </c>
      <c r="K30" s="24">
        <f t="shared" si="2"/>
        <v>0</v>
      </c>
      <c r="L30" s="24">
        <f t="shared" si="3"/>
        <v>0</v>
      </c>
      <c r="M30" s="99" t="s">
        <v>2044</v>
      </c>
      <c r="N30" s="24">
        <f t="shared" si="4"/>
        <v>0</v>
      </c>
      <c r="O30" s="24">
        <f t="shared" si="5"/>
        <v>0</v>
      </c>
      <c r="P30" s="24">
        <f t="shared" si="6"/>
        <v>0</v>
      </c>
      <c r="Q30" s="122">
        <f t="shared" si="9"/>
        <v>0</v>
      </c>
      <c r="R30" s="122">
        <f t="shared" si="10"/>
        <v>0</v>
      </c>
      <c r="S30" s="122">
        <f t="shared" si="11"/>
        <v>0</v>
      </c>
      <c r="T30" s="99" t="s">
        <v>2045</v>
      </c>
      <c r="U30" s="24">
        <f t="shared" si="14"/>
        <v>0</v>
      </c>
      <c r="V30" s="24">
        <f t="shared" si="14"/>
        <v>0</v>
      </c>
      <c r="W30" s="24">
        <f t="shared" si="14"/>
        <v>0</v>
      </c>
      <c r="X30" s="24">
        <f t="shared" si="14"/>
        <v>0</v>
      </c>
      <c r="Y30" s="24">
        <f t="shared" si="14"/>
        <v>0</v>
      </c>
      <c r="Z30" s="24">
        <f t="shared" si="14"/>
        <v>0</v>
      </c>
    </row>
    <row r="31" spans="2:26" x14ac:dyDescent="0.15">
      <c r="B31" s="24">
        <v>29</v>
      </c>
      <c r="C31" s="24" t="str">
        <f t="shared" si="8"/>
        <v>挂饰29</v>
      </c>
      <c r="D31" s="24" t="s">
        <v>2067</v>
      </c>
      <c r="E31" s="99" t="s">
        <v>2068</v>
      </c>
      <c r="F31" s="100" t="s">
        <v>2069</v>
      </c>
      <c r="G31" s="23" t="s">
        <v>2070</v>
      </c>
      <c r="H31" s="24">
        <f t="shared" si="12"/>
        <v>5</v>
      </c>
      <c r="I31" s="24">
        <f t="shared" si="0"/>
        <v>74</v>
      </c>
      <c r="J31" s="24">
        <f t="shared" si="1"/>
        <v>0</v>
      </c>
      <c r="K31" s="24">
        <f t="shared" si="2"/>
        <v>0</v>
      </c>
      <c r="L31" s="24">
        <f t="shared" si="3"/>
        <v>0</v>
      </c>
      <c r="M31" s="99" t="s">
        <v>2071</v>
      </c>
      <c r="N31" s="24">
        <f t="shared" si="4"/>
        <v>0</v>
      </c>
      <c r="O31" s="24">
        <f t="shared" si="5"/>
        <v>0</v>
      </c>
      <c r="P31" s="24">
        <f t="shared" si="6"/>
        <v>0</v>
      </c>
      <c r="Q31" s="122">
        <f t="shared" si="9"/>
        <v>0</v>
      </c>
      <c r="R31" s="122">
        <f t="shared" si="10"/>
        <v>0</v>
      </c>
      <c r="S31" s="122">
        <f t="shared" si="11"/>
        <v>0</v>
      </c>
      <c r="T31" s="99" t="s">
        <v>2068</v>
      </c>
      <c r="U31" s="24">
        <f t="shared" si="14"/>
        <v>0</v>
      </c>
      <c r="V31" s="24">
        <f t="shared" si="14"/>
        <v>0</v>
      </c>
      <c r="W31" s="24">
        <f t="shared" si="14"/>
        <v>0</v>
      </c>
      <c r="X31" s="24">
        <f t="shared" si="14"/>
        <v>0</v>
      </c>
      <c r="Y31" s="24">
        <f t="shared" si="14"/>
        <v>0</v>
      </c>
      <c r="Z31" s="24">
        <f t="shared" si="14"/>
        <v>0</v>
      </c>
    </row>
    <row r="32" spans="2:26" x14ac:dyDescent="0.15">
      <c r="B32" s="24">
        <v>30</v>
      </c>
      <c r="C32" s="24" t="str">
        <f t="shared" si="8"/>
        <v>挂饰30</v>
      </c>
      <c r="D32" s="24" t="s">
        <v>2064</v>
      </c>
      <c r="E32" s="99" t="s">
        <v>2045</v>
      </c>
      <c r="F32" s="100" t="s">
        <v>2047</v>
      </c>
      <c r="G32" s="23" t="s">
        <v>2048</v>
      </c>
      <c r="H32" s="24">
        <f t="shared" si="12"/>
        <v>6</v>
      </c>
      <c r="I32" s="24">
        <f t="shared" si="0"/>
        <v>89</v>
      </c>
      <c r="J32" s="24">
        <f t="shared" si="1"/>
        <v>0</v>
      </c>
      <c r="K32" s="24">
        <f t="shared" si="2"/>
        <v>0</v>
      </c>
      <c r="L32" s="24">
        <f t="shared" si="3"/>
        <v>0</v>
      </c>
      <c r="M32" s="99" t="s">
        <v>2044</v>
      </c>
      <c r="N32" s="24">
        <f t="shared" si="4"/>
        <v>0</v>
      </c>
      <c r="O32" s="24">
        <f t="shared" si="5"/>
        <v>0</v>
      </c>
      <c r="P32" s="24">
        <f t="shared" si="6"/>
        <v>0</v>
      </c>
      <c r="Q32" s="122">
        <f t="shared" si="9"/>
        <v>0</v>
      </c>
      <c r="R32" s="122">
        <f t="shared" si="10"/>
        <v>0</v>
      </c>
      <c r="S32" s="122">
        <f t="shared" si="11"/>
        <v>0</v>
      </c>
      <c r="T32" s="99" t="s">
        <v>2045</v>
      </c>
      <c r="U32" s="24">
        <f t="shared" si="14"/>
        <v>0</v>
      </c>
      <c r="V32" s="24">
        <f t="shared" si="14"/>
        <v>0</v>
      </c>
      <c r="W32" s="24">
        <f t="shared" si="14"/>
        <v>0</v>
      </c>
      <c r="X32" s="24">
        <f t="shared" si="14"/>
        <v>0</v>
      </c>
      <c r="Y32" s="24">
        <f t="shared" si="14"/>
        <v>0</v>
      </c>
      <c r="Z32" s="24">
        <f t="shared" si="14"/>
        <v>0</v>
      </c>
    </row>
    <row r="33" spans="2:26" x14ac:dyDescent="0.15">
      <c r="B33" s="24">
        <v>31</v>
      </c>
      <c r="C33" s="24" t="str">
        <f t="shared" si="8"/>
        <v>挂饰31</v>
      </c>
      <c r="D33" s="24" t="s">
        <v>2065</v>
      </c>
      <c r="E33" s="99" t="s">
        <v>2060</v>
      </c>
      <c r="F33" s="100" t="s">
        <v>2061</v>
      </c>
      <c r="G33" s="23" t="s">
        <v>2062</v>
      </c>
      <c r="H33" s="24">
        <f t="shared" si="12"/>
        <v>7</v>
      </c>
      <c r="I33" s="24">
        <f t="shared" si="0"/>
        <v>104</v>
      </c>
      <c r="J33" s="24">
        <f t="shared" si="1"/>
        <v>0</v>
      </c>
      <c r="K33" s="24">
        <f t="shared" si="2"/>
        <v>0</v>
      </c>
      <c r="L33" s="24">
        <f t="shared" si="3"/>
        <v>0</v>
      </c>
      <c r="M33" s="99" t="s">
        <v>2063</v>
      </c>
      <c r="N33" s="24">
        <f t="shared" si="4"/>
        <v>0</v>
      </c>
      <c r="O33" s="24">
        <f t="shared" si="5"/>
        <v>0</v>
      </c>
      <c r="P33" s="24">
        <f t="shared" si="6"/>
        <v>0</v>
      </c>
      <c r="Q33" s="122">
        <f t="shared" si="9"/>
        <v>0</v>
      </c>
      <c r="R33" s="122">
        <f t="shared" si="10"/>
        <v>0</v>
      </c>
      <c r="S33" s="122">
        <f t="shared" si="11"/>
        <v>0</v>
      </c>
      <c r="T33" s="99" t="s">
        <v>2060</v>
      </c>
      <c r="U33" s="24">
        <f t="shared" ref="U33:Z42" si="15">ROUND(VLOOKUP($F33,professionGrow,MATCH(U$2,professionGrowPName,0),FALSE)*(1+VLOOKUP($G33,professionGrowP,MATCH(U$2,professionGrowPName,0),FALSE))*$H33*10*VLOOKUP($D33,drop_qulity,5,FALSE),0)</f>
        <v>0</v>
      </c>
      <c r="V33" s="24">
        <f t="shared" si="15"/>
        <v>0</v>
      </c>
      <c r="W33" s="24">
        <f t="shared" si="15"/>
        <v>0</v>
      </c>
      <c r="X33" s="24">
        <f t="shared" si="15"/>
        <v>0</v>
      </c>
      <c r="Y33" s="24">
        <f t="shared" si="15"/>
        <v>0</v>
      </c>
      <c r="Z33" s="24">
        <f t="shared" si="15"/>
        <v>0</v>
      </c>
    </row>
    <row r="34" spans="2:26" x14ac:dyDescent="0.15">
      <c r="B34" s="24">
        <v>32</v>
      </c>
      <c r="C34" s="24" t="str">
        <f t="shared" si="8"/>
        <v>挂饰32</v>
      </c>
      <c r="D34" s="24" t="s">
        <v>2064</v>
      </c>
      <c r="E34" s="99" t="s">
        <v>2045</v>
      </c>
      <c r="F34" s="100" t="s">
        <v>2047</v>
      </c>
      <c r="G34" s="23" t="s">
        <v>2048</v>
      </c>
      <c r="H34" s="24">
        <f t="shared" si="12"/>
        <v>8</v>
      </c>
      <c r="I34" s="24">
        <f t="shared" si="0"/>
        <v>118</v>
      </c>
      <c r="J34" s="24">
        <f t="shared" si="1"/>
        <v>0</v>
      </c>
      <c r="K34" s="24">
        <f t="shared" si="2"/>
        <v>0</v>
      </c>
      <c r="L34" s="24">
        <f t="shared" si="3"/>
        <v>0</v>
      </c>
      <c r="M34" s="99" t="s">
        <v>2044</v>
      </c>
      <c r="N34" s="24">
        <f t="shared" si="4"/>
        <v>0</v>
      </c>
      <c r="O34" s="24">
        <f t="shared" si="5"/>
        <v>0</v>
      </c>
      <c r="P34" s="24">
        <f t="shared" si="6"/>
        <v>0</v>
      </c>
      <c r="Q34" s="122">
        <f t="shared" si="9"/>
        <v>0</v>
      </c>
      <c r="R34" s="122">
        <f t="shared" si="10"/>
        <v>0</v>
      </c>
      <c r="S34" s="122">
        <f t="shared" si="11"/>
        <v>0</v>
      </c>
      <c r="T34" s="99" t="s">
        <v>2045</v>
      </c>
      <c r="U34" s="24">
        <f t="shared" si="15"/>
        <v>0</v>
      </c>
      <c r="V34" s="24">
        <f t="shared" si="15"/>
        <v>0</v>
      </c>
      <c r="W34" s="24">
        <f t="shared" si="15"/>
        <v>0</v>
      </c>
      <c r="X34" s="24">
        <f t="shared" si="15"/>
        <v>0</v>
      </c>
      <c r="Y34" s="24">
        <f t="shared" si="15"/>
        <v>0</v>
      </c>
      <c r="Z34" s="24">
        <f t="shared" si="15"/>
        <v>0</v>
      </c>
    </row>
    <row r="35" spans="2:26" x14ac:dyDescent="0.15">
      <c r="B35" s="24">
        <v>33</v>
      </c>
      <c r="C35" s="24" t="str">
        <f t="shared" si="8"/>
        <v>挂饰33</v>
      </c>
      <c r="D35" s="24" t="str">
        <f>D3</f>
        <v>s</v>
      </c>
      <c r="E35" s="99" t="s">
        <v>2055</v>
      </c>
      <c r="F35" s="100" t="s">
        <v>2056</v>
      </c>
      <c r="G35" s="23" t="s">
        <v>2072</v>
      </c>
      <c r="H35" s="24">
        <f t="shared" si="12"/>
        <v>1</v>
      </c>
      <c r="I35" s="24">
        <f t="shared" si="0"/>
        <v>12</v>
      </c>
      <c r="J35" s="24">
        <f t="shared" si="1"/>
        <v>11</v>
      </c>
      <c r="K35" s="24">
        <f t="shared" si="2"/>
        <v>5</v>
      </c>
      <c r="L35" s="24">
        <f t="shared" si="3"/>
        <v>9</v>
      </c>
      <c r="M35" s="99" t="s">
        <v>2058</v>
      </c>
      <c r="N35" s="24">
        <f t="shared" si="4"/>
        <v>7</v>
      </c>
      <c r="O35" s="24">
        <f t="shared" si="5"/>
        <v>8</v>
      </c>
      <c r="P35" s="24">
        <f t="shared" si="6"/>
        <v>5</v>
      </c>
      <c r="Q35" s="122">
        <f t="shared" si="9"/>
        <v>2.5000000000000001E-2</v>
      </c>
      <c r="R35" s="122">
        <f t="shared" si="10"/>
        <v>0.02</v>
      </c>
      <c r="S35" s="122">
        <f t="shared" si="11"/>
        <v>8.3333333333333332E-3</v>
      </c>
      <c r="T35" s="99" t="s">
        <v>2055</v>
      </c>
      <c r="U35" s="24">
        <f t="shared" si="15"/>
        <v>5</v>
      </c>
      <c r="V35" s="24">
        <f t="shared" si="15"/>
        <v>3</v>
      </c>
      <c r="W35" s="24">
        <f t="shared" si="15"/>
        <v>5</v>
      </c>
      <c r="X35" s="24">
        <f t="shared" si="15"/>
        <v>5</v>
      </c>
      <c r="Y35" s="24">
        <f t="shared" si="15"/>
        <v>5</v>
      </c>
      <c r="Z35" s="24">
        <f t="shared" si="15"/>
        <v>13</v>
      </c>
    </row>
    <row r="36" spans="2:26" x14ac:dyDescent="0.15">
      <c r="B36" s="24">
        <v>34</v>
      </c>
      <c r="C36" s="24" t="str">
        <f t="shared" si="8"/>
        <v>挂饰34</v>
      </c>
      <c r="D36" s="24" t="str">
        <f t="shared" ref="D36:D99" si="16">D4</f>
        <v>s</v>
      </c>
      <c r="E36" s="99" t="s">
        <v>2068</v>
      </c>
      <c r="F36" s="100" t="s">
        <v>2069</v>
      </c>
      <c r="G36" s="23" t="s">
        <v>2073</v>
      </c>
      <c r="H36" s="24">
        <f t="shared" si="12"/>
        <v>2</v>
      </c>
      <c r="I36" s="24">
        <f t="shared" si="0"/>
        <v>23</v>
      </c>
      <c r="J36" s="24">
        <f t="shared" si="1"/>
        <v>23</v>
      </c>
      <c r="K36" s="24">
        <f t="shared" si="2"/>
        <v>9</v>
      </c>
      <c r="L36" s="24">
        <f t="shared" si="3"/>
        <v>18</v>
      </c>
      <c r="M36" s="99" t="s">
        <v>2071</v>
      </c>
      <c r="N36" s="24">
        <f t="shared" si="4"/>
        <v>15</v>
      </c>
      <c r="O36" s="24">
        <f t="shared" si="5"/>
        <v>16</v>
      </c>
      <c r="P36" s="24">
        <f t="shared" si="6"/>
        <v>9</v>
      </c>
      <c r="Q36" s="122">
        <f t="shared" si="9"/>
        <v>4.4999999999999998E-2</v>
      </c>
      <c r="R36" s="122">
        <f t="shared" si="10"/>
        <v>0.04</v>
      </c>
      <c r="S36" s="122">
        <f t="shared" si="11"/>
        <v>1.4999999999999999E-2</v>
      </c>
      <c r="T36" s="99" t="s">
        <v>2068</v>
      </c>
      <c r="U36" s="24">
        <f t="shared" si="15"/>
        <v>10</v>
      </c>
      <c r="V36" s="24">
        <f t="shared" si="15"/>
        <v>6</v>
      </c>
      <c r="W36" s="24">
        <f t="shared" si="15"/>
        <v>9</v>
      </c>
      <c r="X36" s="24">
        <f t="shared" si="15"/>
        <v>9</v>
      </c>
      <c r="Y36" s="24">
        <f t="shared" si="15"/>
        <v>9</v>
      </c>
      <c r="Z36" s="24">
        <f t="shared" si="15"/>
        <v>26</v>
      </c>
    </row>
    <row r="37" spans="2:26" x14ac:dyDescent="0.15">
      <c r="B37" s="24">
        <v>35</v>
      </c>
      <c r="C37" s="24" t="str">
        <f t="shared" si="8"/>
        <v>挂饰35</v>
      </c>
      <c r="D37" s="24" t="str">
        <f t="shared" si="16"/>
        <v>s</v>
      </c>
      <c r="E37" s="99" t="s">
        <v>2045</v>
      </c>
      <c r="F37" s="100" t="s">
        <v>2047</v>
      </c>
      <c r="G37" s="23" t="s">
        <v>2074</v>
      </c>
      <c r="H37" s="24">
        <f t="shared" si="12"/>
        <v>3</v>
      </c>
      <c r="I37" s="24">
        <f t="shared" si="0"/>
        <v>35</v>
      </c>
      <c r="J37" s="24">
        <f t="shared" si="1"/>
        <v>34</v>
      </c>
      <c r="K37" s="24">
        <f t="shared" si="2"/>
        <v>14</v>
      </c>
      <c r="L37" s="24">
        <f t="shared" si="3"/>
        <v>27</v>
      </c>
      <c r="M37" s="99" t="s">
        <v>2044</v>
      </c>
      <c r="N37" s="24">
        <f t="shared" si="4"/>
        <v>22</v>
      </c>
      <c r="O37" s="24">
        <f t="shared" si="5"/>
        <v>23</v>
      </c>
      <c r="P37" s="24">
        <f t="shared" si="6"/>
        <v>14</v>
      </c>
      <c r="Q37" s="122">
        <f t="shared" si="9"/>
        <v>7.0000000000000007E-2</v>
      </c>
      <c r="R37" s="122">
        <f t="shared" si="10"/>
        <v>5.7500000000000002E-2</v>
      </c>
      <c r="S37" s="122">
        <f t="shared" si="11"/>
        <v>2.3333333333333334E-2</v>
      </c>
      <c r="T37" s="99" t="s">
        <v>2045</v>
      </c>
      <c r="U37" s="24">
        <f t="shared" si="15"/>
        <v>16</v>
      </c>
      <c r="V37" s="24">
        <f t="shared" si="15"/>
        <v>10</v>
      </c>
      <c r="W37" s="24">
        <f t="shared" si="15"/>
        <v>14</v>
      </c>
      <c r="X37" s="24">
        <f t="shared" si="15"/>
        <v>14</v>
      </c>
      <c r="Y37" s="24">
        <f t="shared" si="15"/>
        <v>14</v>
      </c>
      <c r="Z37" s="24">
        <f t="shared" si="15"/>
        <v>39</v>
      </c>
    </row>
    <row r="38" spans="2:26" x14ac:dyDescent="0.15">
      <c r="B38" s="24">
        <v>36</v>
      </c>
      <c r="C38" s="24" t="str">
        <f t="shared" si="8"/>
        <v>挂饰36</v>
      </c>
      <c r="D38" s="24" t="str">
        <f t="shared" si="16"/>
        <v>s</v>
      </c>
      <c r="E38" s="99" t="s">
        <v>2060</v>
      </c>
      <c r="F38" s="100" t="s">
        <v>2061</v>
      </c>
      <c r="G38" s="23" t="s">
        <v>2075</v>
      </c>
      <c r="H38" s="24">
        <f t="shared" si="12"/>
        <v>4</v>
      </c>
      <c r="I38" s="24">
        <f t="shared" si="0"/>
        <v>46</v>
      </c>
      <c r="J38" s="24">
        <f t="shared" si="1"/>
        <v>45</v>
      </c>
      <c r="K38" s="24">
        <f t="shared" si="2"/>
        <v>18</v>
      </c>
      <c r="L38" s="24">
        <f t="shared" si="3"/>
        <v>36</v>
      </c>
      <c r="M38" s="99" t="s">
        <v>2063</v>
      </c>
      <c r="N38" s="24">
        <f t="shared" si="4"/>
        <v>29</v>
      </c>
      <c r="O38" s="24">
        <f t="shared" si="5"/>
        <v>31</v>
      </c>
      <c r="P38" s="24">
        <f t="shared" si="6"/>
        <v>18</v>
      </c>
      <c r="Q38" s="122">
        <f t="shared" si="9"/>
        <v>0.09</v>
      </c>
      <c r="R38" s="122">
        <f t="shared" si="10"/>
        <v>7.7499999999999999E-2</v>
      </c>
      <c r="S38" s="122">
        <f t="shared" si="11"/>
        <v>0.03</v>
      </c>
      <c r="T38" s="99" t="s">
        <v>2060</v>
      </c>
      <c r="U38" s="24">
        <f t="shared" si="15"/>
        <v>21</v>
      </c>
      <c r="V38" s="24">
        <f t="shared" si="15"/>
        <v>13</v>
      </c>
      <c r="W38" s="24">
        <f t="shared" si="15"/>
        <v>18</v>
      </c>
      <c r="X38" s="24">
        <f t="shared" si="15"/>
        <v>18</v>
      </c>
      <c r="Y38" s="24">
        <f t="shared" si="15"/>
        <v>18</v>
      </c>
      <c r="Z38" s="24">
        <f t="shared" si="15"/>
        <v>52</v>
      </c>
    </row>
    <row r="39" spans="2:26" x14ac:dyDescent="0.15">
      <c r="B39" s="24">
        <v>37</v>
      </c>
      <c r="C39" s="24" t="str">
        <f t="shared" si="8"/>
        <v>挂饰37</v>
      </c>
      <c r="D39" s="24" t="str">
        <f t="shared" si="16"/>
        <v>s</v>
      </c>
      <c r="E39" s="99" t="s">
        <v>2045</v>
      </c>
      <c r="F39" s="100" t="s">
        <v>2047</v>
      </c>
      <c r="G39" s="23" t="s">
        <v>2074</v>
      </c>
      <c r="H39" s="24">
        <f t="shared" si="12"/>
        <v>5</v>
      </c>
      <c r="I39" s="24">
        <f t="shared" si="0"/>
        <v>58</v>
      </c>
      <c r="J39" s="24">
        <f t="shared" si="1"/>
        <v>57</v>
      </c>
      <c r="K39" s="24">
        <f t="shared" si="2"/>
        <v>23</v>
      </c>
      <c r="L39" s="24">
        <f t="shared" si="3"/>
        <v>45</v>
      </c>
      <c r="M39" s="99" t="s">
        <v>2044</v>
      </c>
      <c r="N39" s="24">
        <f t="shared" si="4"/>
        <v>36</v>
      </c>
      <c r="O39" s="24">
        <f t="shared" si="5"/>
        <v>39</v>
      </c>
      <c r="P39" s="24">
        <f t="shared" si="6"/>
        <v>23</v>
      </c>
      <c r="Q39" s="122">
        <f t="shared" si="9"/>
        <v>0.115</v>
      </c>
      <c r="R39" s="122">
        <f t="shared" si="10"/>
        <v>9.7500000000000003E-2</v>
      </c>
      <c r="S39" s="122">
        <f t="shared" si="11"/>
        <v>3.8333333333333337E-2</v>
      </c>
      <c r="T39" s="99" t="s">
        <v>2045</v>
      </c>
      <c r="U39" s="24">
        <f t="shared" si="15"/>
        <v>26</v>
      </c>
      <c r="V39" s="24">
        <f t="shared" si="15"/>
        <v>16</v>
      </c>
      <c r="W39" s="24">
        <f t="shared" si="15"/>
        <v>23</v>
      </c>
      <c r="X39" s="24">
        <f t="shared" si="15"/>
        <v>23</v>
      </c>
      <c r="Y39" s="24">
        <f t="shared" si="15"/>
        <v>23</v>
      </c>
      <c r="Z39" s="24">
        <f t="shared" si="15"/>
        <v>65</v>
      </c>
    </row>
    <row r="40" spans="2:26" x14ac:dyDescent="0.15">
      <c r="B40" s="24">
        <v>38</v>
      </c>
      <c r="C40" s="24" t="str">
        <f t="shared" si="8"/>
        <v>挂饰38</v>
      </c>
      <c r="D40" s="24" t="str">
        <f t="shared" si="16"/>
        <v>s</v>
      </c>
      <c r="E40" s="99" t="s">
        <v>2060</v>
      </c>
      <c r="F40" s="100" t="s">
        <v>2061</v>
      </c>
      <c r="G40" s="23" t="s">
        <v>2075</v>
      </c>
      <c r="H40" s="24">
        <f t="shared" si="12"/>
        <v>6</v>
      </c>
      <c r="I40" s="24">
        <f t="shared" si="0"/>
        <v>69</v>
      </c>
      <c r="J40" s="24">
        <f t="shared" si="1"/>
        <v>68</v>
      </c>
      <c r="K40" s="24">
        <f t="shared" si="2"/>
        <v>27</v>
      </c>
      <c r="L40" s="24">
        <f t="shared" si="3"/>
        <v>54</v>
      </c>
      <c r="M40" s="99" t="s">
        <v>2063</v>
      </c>
      <c r="N40" s="24">
        <f t="shared" si="4"/>
        <v>44</v>
      </c>
      <c r="O40" s="24">
        <f t="shared" si="5"/>
        <v>47</v>
      </c>
      <c r="P40" s="24">
        <f t="shared" si="6"/>
        <v>27</v>
      </c>
      <c r="Q40" s="122">
        <f t="shared" si="9"/>
        <v>0.13500000000000001</v>
      </c>
      <c r="R40" s="122">
        <f t="shared" si="10"/>
        <v>0.11749999999999999</v>
      </c>
      <c r="S40" s="122">
        <f t="shared" si="11"/>
        <v>4.4999999999999998E-2</v>
      </c>
      <c r="T40" s="99" t="s">
        <v>2060</v>
      </c>
      <c r="U40" s="24">
        <f t="shared" si="15"/>
        <v>31</v>
      </c>
      <c r="V40" s="24">
        <f t="shared" si="15"/>
        <v>19</v>
      </c>
      <c r="W40" s="24">
        <f t="shared" si="15"/>
        <v>27</v>
      </c>
      <c r="X40" s="24">
        <f t="shared" si="15"/>
        <v>27</v>
      </c>
      <c r="Y40" s="24">
        <f t="shared" si="15"/>
        <v>27</v>
      </c>
      <c r="Z40" s="24">
        <f t="shared" si="15"/>
        <v>78</v>
      </c>
    </row>
    <row r="41" spans="2:26" x14ac:dyDescent="0.15">
      <c r="B41" s="24">
        <v>39</v>
      </c>
      <c r="C41" s="24" t="str">
        <f t="shared" si="8"/>
        <v>挂饰39</v>
      </c>
      <c r="D41" s="24" t="str">
        <f t="shared" si="16"/>
        <v>s</v>
      </c>
      <c r="E41" s="99" t="s">
        <v>2055</v>
      </c>
      <c r="F41" s="100" t="s">
        <v>2056</v>
      </c>
      <c r="G41" s="23" t="s">
        <v>2072</v>
      </c>
      <c r="H41" s="24">
        <f t="shared" si="12"/>
        <v>7</v>
      </c>
      <c r="I41" s="24">
        <f t="shared" si="0"/>
        <v>81</v>
      </c>
      <c r="J41" s="24">
        <f t="shared" si="1"/>
        <v>79</v>
      </c>
      <c r="K41" s="24">
        <f t="shared" si="2"/>
        <v>32</v>
      </c>
      <c r="L41" s="24">
        <f t="shared" si="3"/>
        <v>63</v>
      </c>
      <c r="M41" s="99" t="s">
        <v>2058</v>
      </c>
      <c r="N41" s="24">
        <f t="shared" si="4"/>
        <v>51</v>
      </c>
      <c r="O41" s="24">
        <f t="shared" si="5"/>
        <v>55</v>
      </c>
      <c r="P41" s="24">
        <f t="shared" si="6"/>
        <v>32</v>
      </c>
      <c r="Q41" s="122">
        <f t="shared" si="9"/>
        <v>0.16</v>
      </c>
      <c r="R41" s="122">
        <f t="shared" si="10"/>
        <v>0.13750000000000001</v>
      </c>
      <c r="S41" s="122">
        <f t="shared" si="11"/>
        <v>5.333333333333333E-2</v>
      </c>
      <c r="T41" s="99" t="s">
        <v>2055</v>
      </c>
      <c r="U41" s="24">
        <f t="shared" si="15"/>
        <v>36</v>
      </c>
      <c r="V41" s="24">
        <f t="shared" si="15"/>
        <v>22</v>
      </c>
      <c r="W41" s="24">
        <f t="shared" si="15"/>
        <v>32</v>
      </c>
      <c r="X41" s="24">
        <f t="shared" si="15"/>
        <v>32</v>
      </c>
      <c r="Y41" s="24">
        <f t="shared" si="15"/>
        <v>32</v>
      </c>
      <c r="Z41" s="24">
        <f t="shared" si="15"/>
        <v>91</v>
      </c>
    </row>
    <row r="42" spans="2:26" x14ac:dyDescent="0.15">
      <c r="B42" s="24">
        <v>40</v>
      </c>
      <c r="C42" s="24" t="str">
        <f t="shared" si="8"/>
        <v>挂饰40</v>
      </c>
      <c r="D42" s="24" t="str">
        <f t="shared" si="16"/>
        <v>s</v>
      </c>
      <c r="E42" s="99" t="s">
        <v>2045</v>
      </c>
      <c r="F42" s="100" t="s">
        <v>2047</v>
      </c>
      <c r="G42" s="23" t="s">
        <v>2074</v>
      </c>
      <c r="H42" s="24">
        <f t="shared" si="12"/>
        <v>8</v>
      </c>
      <c r="I42" s="24">
        <f t="shared" si="0"/>
        <v>92</v>
      </c>
      <c r="J42" s="24">
        <f t="shared" si="1"/>
        <v>91</v>
      </c>
      <c r="K42" s="24">
        <f t="shared" si="2"/>
        <v>36</v>
      </c>
      <c r="L42" s="24">
        <f t="shared" si="3"/>
        <v>73</v>
      </c>
      <c r="M42" s="99" t="s">
        <v>2044</v>
      </c>
      <c r="N42" s="24">
        <f t="shared" si="4"/>
        <v>58</v>
      </c>
      <c r="O42" s="24">
        <f t="shared" si="5"/>
        <v>63</v>
      </c>
      <c r="P42" s="24">
        <f t="shared" si="6"/>
        <v>36</v>
      </c>
      <c r="Q42" s="122">
        <f t="shared" si="9"/>
        <v>0.18</v>
      </c>
      <c r="R42" s="122">
        <f t="shared" si="10"/>
        <v>0.1575</v>
      </c>
      <c r="S42" s="122">
        <f t="shared" si="11"/>
        <v>0.06</v>
      </c>
      <c r="T42" s="99" t="s">
        <v>2045</v>
      </c>
      <c r="U42" s="24">
        <f t="shared" si="15"/>
        <v>42</v>
      </c>
      <c r="V42" s="24">
        <f t="shared" si="15"/>
        <v>25</v>
      </c>
      <c r="W42" s="24">
        <f t="shared" si="15"/>
        <v>36</v>
      </c>
      <c r="X42" s="24">
        <f t="shared" si="15"/>
        <v>36</v>
      </c>
      <c r="Y42" s="24">
        <f t="shared" si="15"/>
        <v>36</v>
      </c>
      <c r="Z42" s="24">
        <f t="shared" si="15"/>
        <v>104</v>
      </c>
    </row>
    <row r="43" spans="2:26" x14ac:dyDescent="0.15">
      <c r="B43" s="24">
        <v>41</v>
      </c>
      <c r="C43" s="24" t="str">
        <f t="shared" si="8"/>
        <v>挂饰41</v>
      </c>
      <c r="D43" s="24" t="str">
        <f t="shared" si="16"/>
        <v>a</v>
      </c>
      <c r="E43" s="99" t="s">
        <v>2068</v>
      </c>
      <c r="F43" s="100" t="s">
        <v>2069</v>
      </c>
      <c r="G43" s="23" t="s">
        <v>2073</v>
      </c>
      <c r="H43" s="24">
        <f t="shared" si="12"/>
        <v>1</v>
      </c>
      <c r="I43" s="24">
        <f t="shared" si="0"/>
        <v>6</v>
      </c>
      <c r="J43" s="24">
        <f t="shared" si="1"/>
        <v>13</v>
      </c>
      <c r="K43" s="24">
        <f t="shared" si="2"/>
        <v>5</v>
      </c>
      <c r="L43" s="24">
        <f t="shared" si="3"/>
        <v>10</v>
      </c>
      <c r="M43" s="99" t="s">
        <v>2071</v>
      </c>
      <c r="N43" s="24">
        <f t="shared" si="4"/>
        <v>8</v>
      </c>
      <c r="O43" s="24">
        <f t="shared" si="5"/>
        <v>9</v>
      </c>
      <c r="P43" s="24">
        <f t="shared" si="6"/>
        <v>5</v>
      </c>
      <c r="Q43" s="122">
        <f t="shared" si="9"/>
        <v>2.5000000000000001E-2</v>
      </c>
      <c r="R43" s="122">
        <f t="shared" si="10"/>
        <v>2.2499999999999999E-2</v>
      </c>
      <c r="S43" s="122">
        <f t="shared" si="11"/>
        <v>8.3333333333333332E-3</v>
      </c>
      <c r="T43" s="99" t="s">
        <v>2068</v>
      </c>
      <c r="U43" s="24">
        <f t="shared" ref="U43:Z52" si="17">ROUND(VLOOKUP($F43,professionGrow,MATCH(U$2,professionGrowPName,0),FALSE)*(1+VLOOKUP($G43,professionGrowP,MATCH(U$2,professionGrowPName,0),FALSE))*$H43*10*VLOOKUP($D43,drop_qulity,5,FALSE),0)</f>
        <v>6</v>
      </c>
      <c r="V43" s="24">
        <f t="shared" si="17"/>
        <v>4</v>
      </c>
      <c r="W43" s="24">
        <f t="shared" si="17"/>
        <v>5</v>
      </c>
      <c r="X43" s="24">
        <f t="shared" si="17"/>
        <v>5</v>
      </c>
      <c r="Y43" s="24">
        <f t="shared" si="17"/>
        <v>5</v>
      </c>
      <c r="Z43" s="24">
        <f t="shared" si="17"/>
        <v>15</v>
      </c>
    </row>
    <row r="44" spans="2:26" x14ac:dyDescent="0.15">
      <c r="B44" s="24">
        <v>42</v>
      </c>
      <c r="C44" s="24" t="str">
        <f t="shared" si="8"/>
        <v>挂饰42</v>
      </c>
      <c r="D44" s="24" t="str">
        <f t="shared" si="16"/>
        <v>a</v>
      </c>
      <c r="E44" s="99" t="s">
        <v>2076</v>
      </c>
      <c r="F44" s="100" t="s">
        <v>2077</v>
      </c>
      <c r="G44" s="23" t="s">
        <v>2078</v>
      </c>
      <c r="H44" s="24">
        <f t="shared" si="12"/>
        <v>2</v>
      </c>
      <c r="I44" s="24">
        <f t="shared" si="0"/>
        <v>13</v>
      </c>
      <c r="J44" s="24">
        <f t="shared" si="1"/>
        <v>26</v>
      </c>
      <c r="K44" s="24">
        <f t="shared" si="2"/>
        <v>10</v>
      </c>
      <c r="L44" s="24">
        <f t="shared" si="3"/>
        <v>21</v>
      </c>
      <c r="M44" s="99" t="s">
        <v>2079</v>
      </c>
      <c r="N44" s="24">
        <f t="shared" si="4"/>
        <v>17</v>
      </c>
      <c r="O44" s="24">
        <f t="shared" si="5"/>
        <v>18</v>
      </c>
      <c r="P44" s="24">
        <f t="shared" si="6"/>
        <v>10</v>
      </c>
      <c r="Q44" s="122">
        <f t="shared" si="9"/>
        <v>0.05</v>
      </c>
      <c r="R44" s="122">
        <f t="shared" si="10"/>
        <v>4.4999999999999998E-2</v>
      </c>
      <c r="S44" s="122">
        <f t="shared" si="11"/>
        <v>1.6666666666666666E-2</v>
      </c>
      <c r="T44" s="99" t="s">
        <v>2076</v>
      </c>
      <c r="U44" s="24">
        <f t="shared" si="17"/>
        <v>12</v>
      </c>
      <c r="V44" s="24">
        <f t="shared" si="17"/>
        <v>7</v>
      </c>
      <c r="W44" s="24">
        <f t="shared" si="17"/>
        <v>10</v>
      </c>
      <c r="X44" s="24">
        <f t="shared" si="17"/>
        <v>10</v>
      </c>
      <c r="Y44" s="24">
        <f t="shared" si="17"/>
        <v>10</v>
      </c>
      <c r="Z44" s="24">
        <f t="shared" si="17"/>
        <v>30</v>
      </c>
    </row>
    <row r="45" spans="2:26" x14ac:dyDescent="0.15">
      <c r="B45" s="24">
        <v>43</v>
      </c>
      <c r="C45" s="24" t="str">
        <f t="shared" si="8"/>
        <v>挂饰43</v>
      </c>
      <c r="D45" s="24" t="str">
        <f t="shared" si="16"/>
        <v>a</v>
      </c>
      <c r="E45" s="99" t="s">
        <v>2076</v>
      </c>
      <c r="F45" s="100" t="s">
        <v>2077</v>
      </c>
      <c r="G45" s="23" t="s">
        <v>2078</v>
      </c>
      <c r="H45" s="24">
        <f t="shared" si="12"/>
        <v>3</v>
      </c>
      <c r="I45" s="24">
        <f t="shared" si="0"/>
        <v>19</v>
      </c>
      <c r="J45" s="24">
        <f t="shared" si="1"/>
        <v>39</v>
      </c>
      <c r="K45" s="24">
        <f t="shared" si="2"/>
        <v>16</v>
      </c>
      <c r="L45" s="24">
        <f t="shared" si="3"/>
        <v>31</v>
      </c>
      <c r="M45" s="99" t="s">
        <v>2079</v>
      </c>
      <c r="N45" s="24">
        <f t="shared" si="4"/>
        <v>25</v>
      </c>
      <c r="O45" s="24">
        <f t="shared" si="5"/>
        <v>27</v>
      </c>
      <c r="P45" s="24">
        <f t="shared" si="6"/>
        <v>16</v>
      </c>
      <c r="Q45" s="122">
        <f t="shared" si="9"/>
        <v>0.08</v>
      </c>
      <c r="R45" s="122">
        <f t="shared" si="10"/>
        <v>6.7500000000000004E-2</v>
      </c>
      <c r="S45" s="122">
        <f t="shared" si="11"/>
        <v>2.6666666666666665E-2</v>
      </c>
      <c r="T45" s="99" t="s">
        <v>2076</v>
      </c>
      <c r="U45" s="24">
        <f t="shared" si="17"/>
        <v>18</v>
      </c>
      <c r="V45" s="24">
        <f t="shared" si="17"/>
        <v>11</v>
      </c>
      <c r="W45" s="24">
        <f t="shared" si="17"/>
        <v>16</v>
      </c>
      <c r="X45" s="24">
        <f t="shared" si="17"/>
        <v>16</v>
      </c>
      <c r="Y45" s="24">
        <f t="shared" si="17"/>
        <v>16</v>
      </c>
      <c r="Z45" s="24">
        <f t="shared" si="17"/>
        <v>45</v>
      </c>
    </row>
    <row r="46" spans="2:26" x14ac:dyDescent="0.15">
      <c r="B46" s="24">
        <v>44</v>
      </c>
      <c r="C46" s="24" t="str">
        <f t="shared" si="8"/>
        <v>挂饰44</v>
      </c>
      <c r="D46" s="24" t="str">
        <f t="shared" si="16"/>
        <v>a</v>
      </c>
      <c r="E46" s="99" t="s">
        <v>2076</v>
      </c>
      <c r="F46" s="100" t="s">
        <v>2077</v>
      </c>
      <c r="G46" s="23" t="s">
        <v>2078</v>
      </c>
      <c r="H46" s="24">
        <f t="shared" si="12"/>
        <v>4</v>
      </c>
      <c r="I46" s="24">
        <f t="shared" si="0"/>
        <v>26</v>
      </c>
      <c r="J46" s="24">
        <f t="shared" si="1"/>
        <v>52</v>
      </c>
      <c r="K46" s="24">
        <f t="shared" si="2"/>
        <v>21</v>
      </c>
      <c r="L46" s="24">
        <f t="shared" si="3"/>
        <v>42</v>
      </c>
      <c r="M46" s="99" t="s">
        <v>2079</v>
      </c>
      <c r="N46" s="24">
        <f t="shared" si="4"/>
        <v>33</v>
      </c>
      <c r="O46" s="24">
        <f t="shared" si="5"/>
        <v>36</v>
      </c>
      <c r="P46" s="24">
        <f t="shared" si="6"/>
        <v>21</v>
      </c>
      <c r="Q46" s="122">
        <f t="shared" si="9"/>
        <v>0.105</v>
      </c>
      <c r="R46" s="122">
        <f t="shared" si="10"/>
        <v>0.09</v>
      </c>
      <c r="S46" s="122">
        <f t="shared" si="11"/>
        <v>3.5000000000000003E-2</v>
      </c>
      <c r="T46" s="99" t="s">
        <v>2076</v>
      </c>
      <c r="U46" s="24">
        <f t="shared" si="17"/>
        <v>24</v>
      </c>
      <c r="V46" s="24">
        <f t="shared" si="17"/>
        <v>15</v>
      </c>
      <c r="W46" s="24">
        <f t="shared" si="17"/>
        <v>21</v>
      </c>
      <c r="X46" s="24">
        <f t="shared" si="17"/>
        <v>21</v>
      </c>
      <c r="Y46" s="24">
        <f t="shared" si="17"/>
        <v>21</v>
      </c>
      <c r="Z46" s="24">
        <f t="shared" si="17"/>
        <v>60</v>
      </c>
    </row>
    <row r="47" spans="2:26" x14ac:dyDescent="0.15">
      <c r="B47" s="24">
        <v>45</v>
      </c>
      <c r="C47" s="24" t="str">
        <f t="shared" si="8"/>
        <v>挂饰45</v>
      </c>
      <c r="D47" s="24" t="str">
        <f t="shared" si="16"/>
        <v>a</v>
      </c>
      <c r="E47" s="99" t="s">
        <v>2045</v>
      </c>
      <c r="F47" s="100" t="s">
        <v>2047</v>
      </c>
      <c r="G47" s="23" t="s">
        <v>2074</v>
      </c>
      <c r="H47" s="24">
        <f t="shared" si="12"/>
        <v>5</v>
      </c>
      <c r="I47" s="24">
        <f t="shared" si="0"/>
        <v>32</v>
      </c>
      <c r="J47" s="24">
        <f t="shared" si="1"/>
        <v>65</v>
      </c>
      <c r="K47" s="24">
        <f t="shared" si="2"/>
        <v>26</v>
      </c>
      <c r="L47" s="24">
        <f t="shared" si="3"/>
        <v>52</v>
      </c>
      <c r="M47" s="99" t="s">
        <v>2044</v>
      </c>
      <c r="N47" s="24">
        <f t="shared" si="4"/>
        <v>42</v>
      </c>
      <c r="O47" s="24">
        <f t="shared" si="5"/>
        <v>45</v>
      </c>
      <c r="P47" s="24">
        <f t="shared" si="6"/>
        <v>26</v>
      </c>
      <c r="Q47" s="122">
        <f t="shared" si="9"/>
        <v>0.13</v>
      </c>
      <c r="R47" s="122">
        <f t="shared" si="10"/>
        <v>0.1125</v>
      </c>
      <c r="S47" s="122">
        <f t="shared" si="11"/>
        <v>4.3333333333333328E-2</v>
      </c>
      <c r="T47" s="99" t="s">
        <v>2045</v>
      </c>
      <c r="U47" s="24">
        <f t="shared" si="17"/>
        <v>30</v>
      </c>
      <c r="V47" s="24">
        <f t="shared" si="17"/>
        <v>18</v>
      </c>
      <c r="W47" s="24">
        <f t="shared" si="17"/>
        <v>26</v>
      </c>
      <c r="X47" s="24">
        <f t="shared" si="17"/>
        <v>26</v>
      </c>
      <c r="Y47" s="24">
        <f t="shared" si="17"/>
        <v>26</v>
      </c>
      <c r="Z47" s="24">
        <f t="shared" si="17"/>
        <v>75</v>
      </c>
    </row>
    <row r="48" spans="2:26" x14ac:dyDescent="0.15">
      <c r="B48" s="24">
        <v>46</v>
      </c>
      <c r="C48" s="24" t="str">
        <f t="shared" si="8"/>
        <v>挂饰46</v>
      </c>
      <c r="D48" s="24" t="str">
        <f t="shared" si="16"/>
        <v>a</v>
      </c>
      <c r="E48" s="99" t="s">
        <v>2045</v>
      </c>
      <c r="F48" s="100" t="s">
        <v>2047</v>
      </c>
      <c r="G48" s="23" t="s">
        <v>2074</v>
      </c>
      <c r="H48" s="24">
        <f t="shared" si="12"/>
        <v>6</v>
      </c>
      <c r="I48" s="24">
        <f t="shared" si="0"/>
        <v>39</v>
      </c>
      <c r="J48" s="24">
        <f t="shared" si="1"/>
        <v>78</v>
      </c>
      <c r="K48" s="24">
        <f t="shared" si="2"/>
        <v>31</v>
      </c>
      <c r="L48" s="24">
        <f t="shared" si="3"/>
        <v>62</v>
      </c>
      <c r="M48" s="99" t="s">
        <v>2044</v>
      </c>
      <c r="N48" s="24">
        <f t="shared" si="4"/>
        <v>50</v>
      </c>
      <c r="O48" s="24">
        <f t="shared" si="5"/>
        <v>54</v>
      </c>
      <c r="P48" s="24">
        <f t="shared" si="6"/>
        <v>31</v>
      </c>
      <c r="Q48" s="122">
        <f t="shared" si="9"/>
        <v>0.155</v>
      </c>
      <c r="R48" s="122">
        <f t="shared" si="10"/>
        <v>0.13500000000000001</v>
      </c>
      <c r="S48" s="122">
        <f t="shared" si="11"/>
        <v>5.1666666666666666E-2</v>
      </c>
      <c r="T48" s="99" t="s">
        <v>2045</v>
      </c>
      <c r="U48" s="24">
        <f t="shared" si="17"/>
        <v>36</v>
      </c>
      <c r="V48" s="24">
        <f t="shared" si="17"/>
        <v>22</v>
      </c>
      <c r="W48" s="24">
        <f t="shared" si="17"/>
        <v>31</v>
      </c>
      <c r="X48" s="24">
        <f t="shared" si="17"/>
        <v>31</v>
      </c>
      <c r="Y48" s="24">
        <f t="shared" si="17"/>
        <v>31</v>
      </c>
      <c r="Z48" s="24">
        <f t="shared" si="17"/>
        <v>90</v>
      </c>
    </row>
    <row r="49" spans="2:26" x14ac:dyDescent="0.15">
      <c r="B49" s="24">
        <v>47</v>
      </c>
      <c r="C49" s="24" t="str">
        <f t="shared" si="8"/>
        <v>挂饰47</v>
      </c>
      <c r="D49" s="24" t="str">
        <f t="shared" si="16"/>
        <v>a</v>
      </c>
      <c r="E49" s="99" t="s">
        <v>2045</v>
      </c>
      <c r="F49" s="100" t="s">
        <v>2047</v>
      </c>
      <c r="G49" s="23" t="s">
        <v>2074</v>
      </c>
      <c r="H49" s="24">
        <f t="shared" si="12"/>
        <v>7</v>
      </c>
      <c r="I49" s="24">
        <f t="shared" si="0"/>
        <v>45</v>
      </c>
      <c r="J49" s="24">
        <f t="shared" si="1"/>
        <v>91</v>
      </c>
      <c r="K49" s="24">
        <f t="shared" si="2"/>
        <v>36</v>
      </c>
      <c r="L49" s="24">
        <f t="shared" si="3"/>
        <v>73</v>
      </c>
      <c r="M49" s="99" t="s">
        <v>2044</v>
      </c>
      <c r="N49" s="24">
        <f t="shared" si="4"/>
        <v>58</v>
      </c>
      <c r="O49" s="24">
        <f t="shared" si="5"/>
        <v>63</v>
      </c>
      <c r="P49" s="24">
        <f t="shared" si="6"/>
        <v>36</v>
      </c>
      <c r="Q49" s="122">
        <f t="shared" si="9"/>
        <v>0.18</v>
      </c>
      <c r="R49" s="122">
        <f t="shared" si="10"/>
        <v>0.1575</v>
      </c>
      <c r="S49" s="122">
        <f t="shared" si="11"/>
        <v>0.06</v>
      </c>
      <c r="T49" s="99" t="s">
        <v>2045</v>
      </c>
      <c r="U49" s="24">
        <f t="shared" si="17"/>
        <v>42</v>
      </c>
      <c r="V49" s="24">
        <f t="shared" si="17"/>
        <v>25</v>
      </c>
      <c r="W49" s="24">
        <f t="shared" si="17"/>
        <v>36</v>
      </c>
      <c r="X49" s="24">
        <f t="shared" si="17"/>
        <v>36</v>
      </c>
      <c r="Y49" s="24">
        <f t="shared" si="17"/>
        <v>36</v>
      </c>
      <c r="Z49" s="24">
        <f t="shared" si="17"/>
        <v>105</v>
      </c>
    </row>
    <row r="50" spans="2:26" x14ac:dyDescent="0.15">
      <c r="B50" s="24">
        <v>48</v>
      </c>
      <c r="C50" s="24" t="str">
        <f t="shared" si="8"/>
        <v>挂饰48</v>
      </c>
      <c r="D50" s="24" t="str">
        <f t="shared" si="16"/>
        <v>a</v>
      </c>
      <c r="E50" s="99" t="s">
        <v>2050</v>
      </c>
      <c r="F50" s="100" t="s">
        <v>6</v>
      </c>
      <c r="G50" s="23" t="s">
        <v>3</v>
      </c>
      <c r="H50" s="24">
        <f t="shared" si="12"/>
        <v>8</v>
      </c>
      <c r="I50" s="24">
        <f t="shared" si="0"/>
        <v>52</v>
      </c>
      <c r="J50" s="24">
        <f t="shared" si="1"/>
        <v>104</v>
      </c>
      <c r="K50" s="24">
        <f t="shared" si="2"/>
        <v>42</v>
      </c>
      <c r="L50" s="24">
        <f t="shared" si="3"/>
        <v>83</v>
      </c>
      <c r="M50" s="99" t="s">
        <v>2051</v>
      </c>
      <c r="N50" s="24">
        <f t="shared" si="4"/>
        <v>67</v>
      </c>
      <c r="O50" s="24">
        <f t="shared" si="5"/>
        <v>72</v>
      </c>
      <c r="P50" s="24">
        <f t="shared" si="6"/>
        <v>42</v>
      </c>
      <c r="Q50" s="122">
        <f t="shared" si="9"/>
        <v>0.21</v>
      </c>
      <c r="R50" s="122">
        <f t="shared" si="10"/>
        <v>0.18</v>
      </c>
      <c r="S50" s="122">
        <f t="shared" si="11"/>
        <v>7.0000000000000007E-2</v>
      </c>
      <c r="T50" s="99" t="s">
        <v>2050</v>
      </c>
      <c r="U50" s="24">
        <f t="shared" si="17"/>
        <v>48</v>
      </c>
      <c r="V50" s="24">
        <f t="shared" si="17"/>
        <v>29</v>
      </c>
      <c r="W50" s="24">
        <f t="shared" si="17"/>
        <v>42</v>
      </c>
      <c r="X50" s="24">
        <f t="shared" si="17"/>
        <v>42</v>
      </c>
      <c r="Y50" s="24">
        <f t="shared" si="17"/>
        <v>42</v>
      </c>
      <c r="Z50" s="24">
        <f t="shared" si="17"/>
        <v>120</v>
      </c>
    </row>
    <row r="51" spans="2:26" x14ac:dyDescent="0.15">
      <c r="B51" s="24">
        <v>49</v>
      </c>
      <c r="C51" s="24" t="str">
        <f t="shared" si="8"/>
        <v>挂饰49</v>
      </c>
      <c r="D51" s="24" t="str">
        <f t="shared" si="16"/>
        <v>b</v>
      </c>
      <c r="E51" s="99" t="s">
        <v>2045</v>
      </c>
      <c r="F51" s="100" t="s">
        <v>2047</v>
      </c>
      <c r="G51" s="23" t="s">
        <v>2074</v>
      </c>
      <c r="H51" s="24">
        <f t="shared" si="12"/>
        <v>1</v>
      </c>
      <c r="I51" s="24">
        <f t="shared" si="0"/>
        <v>7</v>
      </c>
      <c r="J51" s="24">
        <f t="shared" si="1"/>
        <v>18</v>
      </c>
      <c r="K51" s="24">
        <f t="shared" si="2"/>
        <v>7</v>
      </c>
      <c r="L51" s="24">
        <f t="shared" si="3"/>
        <v>14</v>
      </c>
      <c r="M51" s="99" t="s">
        <v>2044</v>
      </c>
      <c r="N51" s="24">
        <f t="shared" si="4"/>
        <v>12</v>
      </c>
      <c r="O51" s="24">
        <f t="shared" si="5"/>
        <v>12</v>
      </c>
      <c r="P51" s="24">
        <f t="shared" si="6"/>
        <v>7</v>
      </c>
      <c r="Q51" s="122">
        <f t="shared" si="9"/>
        <v>3.5000000000000003E-2</v>
      </c>
      <c r="R51" s="122">
        <f t="shared" si="10"/>
        <v>0.03</v>
      </c>
      <c r="S51" s="122">
        <f t="shared" si="11"/>
        <v>1.1666666666666667E-2</v>
      </c>
      <c r="T51" s="99" t="s">
        <v>2045</v>
      </c>
      <c r="U51" s="24">
        <f t="shared" si="17"/>
        <v>8</v>
      </c>
      <c r="V51" s="24">
        <f t="shared" si="17"/>
        <v>5</v>
      </c>
      <c r="W51" s="24">
        <f t="shared" si="17"/>
        <v>7</v>
      </c>
      <c r="X51" s="24">
        <f t="shared" si="17"/>
        <v>7</v>
      </c>
      <c r="Y51" s="24">
        <f t="shared" si="17"/>
        <v>7</v>
      </c>
      <c r="Z51" s="24">
        <f t="shared" si="17"/>
        <v>21</v>
      </c>
    </row>
    <row r="52" spans="2:26" x14ac:dyDescent="0.15">
      <c r="B52" s="24">
        <v>50</v>
      </c>
      <c r="C52" s="24" t="str">
        <f t="shared" si="8"/>
        <v>挂饰50</v>
      </c>
      <c r="D52" s="24" t="str">
        <f t="shared" si="16"/>
        <v>b</v>
      </c>
      <c r="E52" s="99" t="s">
        <v>2045</v>
      </c>
      <c r="F52" s="100" t="s">
        <v>2047</v>
      </c>
      <c r="G52" s="23" t="s">
        <v>2074</v>
      </c>
      <c r="H52" s="24">
        <f t="shared" si="12"/>
        <v>2</v>
      </c>
      <c r="I52" s="24">
        <f t="shared" si="0"/>
        <v>14</v>
      </c>
      <c r="J52" s="24">
        <f t="shared" si="1"/>
        <v>36</v>
      </c>
      <c r="K52" s="24">
        <f t="shared" si="2"/>
        <v>14</v>
      </c>
      <c r="L52" s="24">
        <f t="shared" si="3"/>
        <v>29</v>
      </c>
      <c r="M52" s="99" t="s">
        <v>2044</v>
      </c>
      <c r="N52" s="24">
        <f t="shared" si="4"/>
        <v>23</v>
      </c>
      <c r="O52" s="24">
        <f t="shared" si="5"/>
        <v>25</v>
      </c>
      <c r="P52" s="24">
        <f t="shared" si="6"/>
        <v>14</v>
      </c>
      <c r="Q52" s="122">
        <f t="shared" si="9"/>
        <v>7.0000000000000007E-2</v>
      </c>
      <c r="R52" s="122">
        <f t="shared" si="10"/>
        <v>6.25E-2</v>
      </c>
      <c r="S52" s="122">
        <f t="shared" si="11"/>
        <v>2.3333333333333334E-2</v>
      </c>
      <c r="T52" s="99" t="s">
        <v>2045</v>
      </c>
      <c r="U52" s="24">
        <f t="shared" si="17"/>
        <v>17</v>
      </c>
      <c r="V52" s="24">
        <f t="shared" si="17"/>
        <v>10</v>
      </c>
      <c r="W52" s="24">
        <f t="shared" si="17"/>
        <v>14</v>
      </c>
      <c r="X52" s="24">
        <f t="shared" si="17"/>
        <v>14</v>
      </c>
      <c r="Y52" s="24">
        <f t="shared" si="17"/>
        <v>14</v>
      </c>
      <c r="Z52" s="24">
        <f t="shared" si="17"/>
        <v>41</v>
      </c>
    </row>
    <row r="53" spans="2:26" x14ac:dyDescent="0.15">
      <c r="B53" s="24">
        <v>51</v>
      </c>
      <c r="C53" s="24" t="str">
        <f t="shared" si="8"/>
        <v>挂饰51</v>
      </c>
      <c r="D53" s="24" t="str">
        <f t="shared" si="16"/>
        <v>b</v>
      </c>
      <c r="E53" s="99" t="s">
        <v>2045</v>
      </c>
      <c r="F53" s="100" t="s">
        <v>2047</v>
      </c>
      <c r="G53" s="23" t="s">
        <v>2074</v>
      </c>
      <c r="H53" s="24">
        <f t="shared" si="12"/>
        <v>3</v>
      </c>
      <c r="I53" s="24">
        <f t="shared" si="0"/>
        <v>21</v>
      </c>
      <c r="J53" s="24">
        <f t="shared" si="1"/>
        <v>54</v>
      </c>
      <c r="K53" s="24">
        <f t="shared" si="2"/>
        <v>22</v>
      </c>
      <c r="L53" s="24">
        <f t="shared" si="3"/>
        <v>43</v>
      </c>
      <c r="M53" s="99" t="s">
        <v>2044</v>
      </c>
      <c r="N53" s="24">
        <f t="shared" si="4"/>
        <v>35</v>
      </c>
      <c r="O53" s="24">
        <f t="shared" si="5"/>
        <v>37</v>
      </c>
      <c r="P53" s="24">
        <f t="shared" si="6"/>
        <v>22</v>
      </c>
      <c r="Q53" s="122">
        <f t="shared" si="9"/>
        <v>0.11</v>
      </c>
      <c r="R53" s="122">
        <f t="shared" si="10"/>
        <v>9.2499999999999999E-2</v>
      </c>
      <c r="S53" s="122">
        <f t="shared" si="11"/>
        <v>3.6666666666666667E-2</v>
      </c>
      <c r="T53" s="99" t="s">
        <v>2045</v>
      </c>
      <c r="U53" s="24">
        <f t="shared" ref="U53:Z62" si="18">ROUND(VLOOKUP($F53,professionGrow,MATCH(U$2,professionGrowPName,0),FALSE)*(1+VLOOKUP($G53,professionGrowP,MATCH(U$2,professionGrowPName,0),FALSE))*$H53*10*VLOOKUP($D53,drop_qulity,5,FALSE),0)</f>
        <v>25</v>
      </c>
      <c r="V53" s="24">
        <f t="shared" si="18"/>
        <v>15</v>
      </c>
      <c r="W53" s="24">
        <f t="shared" si="18"/>
        <v>22</v>
      </c>
      <c r="X53" s="24">
        <f t="shared" si="18"/>
        <v>22</v>
      </c>
      <c r="Y53" s="24">
        <f t="shared" si="18"/>
        <v>22</v>
      </c>
      <c r="Z53" s="24">
        <f t="shared" si="18"/>
        <v>62</v>
      </c>
    </row>
    <row r="54" spans="2:26" x14ac:dyDescent="0.15">
      <c r="B54" s="24">
        <v>52</v>
      </c>
      <c r="C54" s="24" t="str">
        <f t="shared" si="8"/>
        <v>挂饰52</v>
      </c>
      <c r="D54" s="24" t="str">
        <f t="shared" si="16"/>
        <v>b</v>
      </c>
      <c r="E54" s="99" t="s">
        <v>2050</v>
      </c>
      <c r="F54" s="100" t="s">
        <v>6</v>
      </c>
      <c r="G54" s="23" t="s">
        <v>3</v>
      </c>
      <c r="H54" s="24">
        <f t="shared" si="12"/>
        <v>4</v>
      </c>
      <c r="I54" s="24">
        <f t="shared" si="0"/>
        <v>27</v>
      </c>
      <c r="J54" s="24">
        <f t="shared" si="1"/>
        <v>72</v>
      </c>
      <c r="K54" s="24">
        <f t="shared" si="2"/>
        <v>29</v>
      </c>
      <c r="L54" s="24">
        <f t="shared" si="3"/>
        <v>58</v>
      </c>
      <c r="M54" s="99" t="s">
        <v>2051</v>
      </c>
      <c r="N54" s="24">
        <f t="shared" si="4"/>
        <v>46</v>
      </c>
      <c r="O54" s="24">
        <f t="shared" si="5"/>
        <v>50</v>
      </c>
      <c r="P54" s="24">
        <f t="shared" si="6"/>
        <v>29</v>
      </c>
      <c r="Q54" s="122">
        <f t="shared" si="9"/>
        <v>0.14499999999999999</v>
      </c>
      <c r="R54" s="122">
        <f t="shared" si="10"/>
        <v>0.125</v>
      </c>
      <c r="S54" s="122">
        <f t="shared" si="11"/>
        <v>4.8333333333333332E-2</v>
      </c>
      <c r="T54" s="99" t="s">
        <v>2050</v>
      </c>
      <c r="U54" s="24">
        <f t="shared" si="18"/>
        <v>33</v>
      </c>
      <c r="V54" s="24">
        <f t="shared" si="18"/>
        <v>20</v>
      </c>
      <c r="W54" s="24">
        <f t="shared" si="18"/>
        <v>29</v>
      </c>
      <c r="X54" s="24">
        <f t="shared" si="18"/>
        <v>29</v>
      </c>
      <c r="Y54" s="24">
        <f t="shared" si="18"/>
        <v>29</v>
      </c>
      <c r="Z54" s="24">
        <f t="shared" si="18"/>
        <v>83</v>
      </c>
    </row>
    <row r="55" spans="2:26" x14ac:dyDescent="0.15">
      <c r="B55" s="24">
        <v>53</v>
      </c>
      <c r="C55" s="24" t="str">
        <f t="shared" si="8"/>
        <v>挂饰53</v>
      </c>
      <c r="D55" s="24" t="str">
        <f t="shared" si="16"/>
        <v>b</v>
      </c>
      <c r="E55" s="99" t="s">
        <v>2045</v>
      </c>
      <c r="F55" s="100" t="s">
        <v>2047</v>
      </c>
      <c r="G55" s="23" t="s">
        <v>2074</v>
      </c>
      <c r="H55" s="24">
        <f t="shared" si="12"/>
        <v>5</v>
      </c>
      <c r="I55" s="24">
        <f t="shared" si="0"/>
        <v>34</v>
      </c>
      <c r="J55" s="24">
        <f t="shared" si="1"/>
        <v>90</v>
      </c>
      <c r="K55" s="24">
        <f t="shared" si="2"/>
        <v>36</v>
      </c>
      <c r="L55" s="24">
        <f t="shared" si="3"/>
        <v>72</v>
      </c>
      <c r="M55" s="99" t="s">
        <v>2044</v>
      </c>
      <c r="N55" s="24">
        <f t="shared" si="4"/>
        <v>58</v>
      </c>
      <c r="O55" s="24">
        <f t="shared" si="5"/>
        <v>62</v>
      </c>
      <c r="P55" s="24">
        <f t="shared" si="6"/>
        <v>36</v>
      </c>
      <c r="Q55" s="122">
        <f t="shared" si="9"/>
        <v>0.18</v>
      </c>
      <c r="R55" s="122">
        <f t="shared" si="10"/>
        <v>0.155</v>
      </c>
      <c r="S55" s="122">
        <f t="shared" si="11"/>
        <v>0.06</v>
      </c>
      <c r="T55" s="99" t="s">
        <v>2045</v>
      </c>
      <c r="U55" s="24">
        <f t="shared" si="18"/>
        <v>41</v>
      </c>
      <c r="V55" s="24">
        <f t="shared" si="18"/>
        <v>25</v>
      </c>
      <c r="W55" s="24">
        <f t="shared" si="18"/>
        <v>36</v>
      </c>
      <c r="X55" s="24">
        <f t="shared" si="18"/>
        <v>36</v>
      </c>
      <c r="Y55" s="24">
        <f t="shared" si="18"/>
        <v>36</v>
      </c>
      <c r="Z55" s="24">
        <f t="shared" si="18"/>
        <v>104</v>
      </c>
    </row>
    <row r="56" spans="2:26" x14ac:dyDescent="0.15">
      <c r="B56" s="24">
        <v>54</v>
      </c>
      <c r="C56" s="24" t="str">
        <f t="shared" si="8"/>
        <v>挂饰54</v>
      </c>
      <c r="D56" s="24" t="str">
        <f t="shared" si="16"/>
        <v>b</v>
      </c>
      <c r="E56" s="99" t="s">
        <v>2045</v>
      </c>
      <c r="F56" s="100" t="s">
        <v>2047</v>
      </c>
      <c r="G56" s="23" t="s">
        <v>2074</v>
      </c>
      <c r="H56" s="24">
        <f t="shared" si="12"/>
        <v>6</v>
      </c>
      <c r="I56" s="24">
        <f t="shared" si="0"/>
        <v>41</v>
      </c>
      <c r="J56" s="24">
        <f t="shared" si="1"/>
        <v>108</v>
      </c>
      <c r="K56" s="24">
        <f t="shared" si="2"/>
        <v>43</v>
      </c>
      <c r="L56" s="24">
        <f t="shared" si="3"/>
        <v>86</v>
      </c>
      <c r="M56" s="99" t="s">
        <v>2044</v>
      </c>
      <c r="N56" s="24">
        <f t="shared" si="4"/>
        <v>69</v>
      </c>
      <c r="O56" s="24">
        <f t="shared" si="5"/>
        <v>75</v>
      </c>
      <c r="P56" s="24">
        <f t="shared" si="6"/>
        <v>43</v>
      </c>
      <c r="Q56" s="122">
        <f t="shared" si="9"/>
        <v>0.215</v>
      </c>
      <c r="R56" s="122">
        <f t="shared" si="10"/>
        <v>0.1875</v>
      </c>
      <c r="S56" s="122">
        <f t="shared" si="11"/>
        <v>7.166666666666667E-2</v>
      </c>
      <c r="T56" s="99" t="s">
        <v>2045</v>
      </c>
      <c r="U56" s="24">
        <f t="shared" si="18"/>
        <v>50</v>
      </c>
      <c r="V56" s="24">
        <f t="shared" si="18"/>
        <v>30</v>
      </c>
      <c r="W56" s="24">
        <f t="shared" si="18"/>
        <v>43</v>
      </c>
      <c r="X56" s="24">
        <f t="shared" si="18"/>
        <v>43</v>
      </c>
      <c r="Y56" s="24">
        <f t="shared" si="18"/>
        <v>43</v>
      </c>
      <c r="Z56" s="24">
        <f t="shared" si="18"/>
        <v>124</v>
      </c>
    </row>
    <row r="57" spans="2:26" x14ac:dyDescent="0.15">
      <c r="B57" s="24">
        <v>55</v>
      </c>
      <c r="C57" s="24" t="str">
        <f t="shared" si="8"/>
        <v>挂饰55</v>
      </c>
      <c r="D57" s="24" t="str">
        <f t="shared" si="16"/>
        <v>b</v>
      </c>
      <c r="E57" s="99" t="s">
        <v>2045</v>
      </c>
      <c r="F57" s="100" t="s">
        <v>2047</v>
      </c>
      <c r="G57" s="23" t="s">
        <v>2074</v>
      </c>
      <c r="H57" s="24">
        <f t="shared" si="12"/>
        <v>7</v>
      </c>
      <c r="I57" s="24">
        <f t="shared" si="0"/>
        <v>48</v>
      </c>
      <c r="J57" s="24">
        <f t="shared" si="1"/>
        <v>126</v>
      </c>
      <c r="K57" s="24">
        <f t="shared" si="2"/>
        <v>50</v>
      </c>
      <c r="L57" s="24">
        <f t="shared" si="3"/>
        <v>101</v>
      </c>
      <c r="M57" s="99" t="s">
        <v>2044</v>
      </c>
      <c r="N57" s="24">
        <f t="shared" si="4"/>
        <v>81</v>
      </c>
      <c r="O57" s="24">
        <f t="shared" si="5"/>
        <v>87</v>
      </c>
      <c r="P57" s="24">
        <f t="shared" si="6"/>
        <v>50</v>
      </c>
      <c r="Q57" s="122">
        <f t="shared" si="9"/>
        <v>0.25</v>
      </c>
      <c r="R57" s="122">
        <f t="shared" si="10"/>
        <v>0.2175</v>
      </c>
      <c r="S57" s="122">
        <f t="shared" si="11"/>
        <v>8.3333333333333343E-2</v>
      </c>
      <c r="T57" s="99" t="s">
        <v>2045</v>
      </c>
      <c r="U57" s="24">
        <f t="shared" si="18"/>
        <v>58</v>
      </c>
      <c r="V57" s="24">
        <f t="shared" si="18"/>
        <v>35</v>
      </c>
      <c r="W57" s="24">
        <f t="shared" si="18"/>
        <v>50</v>
      </c>
      <c r="X57" s="24">
        <f t="shared" si="18"/>
        <v>50</v>
      </c>
      <c r="Y57" s="24">
        <f t="shared" si="18"/>
        <v>50</v>
      </c>
      <c r="Z57" s="24">
        <f t="shared" si="18"/>
        <v>145</v>
      </c>
    </row>
    <row r="58" spans="2:26" x14ac:dyDescent="0.15">
      <c r="B58" s="24">
        <v>56</v>
      </c>
      <c r="C58" s="24" t="str">
        <f t="shared" si="8"/>
        <v>挂饰56</v>
      </c>
      <c r="D58" s="24" t="str">
        <f t="shared" si="16"/>
        <v>b</v>
      </c>
      <c r="E58" s="99" t="s">
        <v>2050</v>
      </c>
      <c r="F58" s="100" t="s">
        <v>6</v>
      </c>
      <c r="G58" s="23" t="s">
        <v>3</v>
      </c>
      <c r="H58" s="24">
        <f t="shared" si="12"/>
        <v>8</v>
      </c>
      <c r="I58" s="24">
        <f t="shared" si="0"/>
        <v>55</v>
      </c>
      <c r="J58" s="24">
        <f t="shared" si="1"/>
        <v>144</v>
      </c>
      <c r="K58" s="24">
        <f t="shared" si="2"/>
        <v>58</v>
      </c>
      <c r="L58" s="24">
        <f t="shared" si="3"/>
        <v>115</v>
      </c>
      <c r="M58" s="99" t="s">
        <v>2051</v>
      </c>
      <c r="N58" s="24">
        <f t="shared" si="4"/>
        <v>92</v>
      </c>
      <c r="O58" s="24">
        <f t="shared" si="5"/>
        <v>99</v>
      </c>
      <c r="P58" s="24">
        <f t="shared" si="6"/>
        <v>58</v>
      </c>
      <c r="Q58" s="122">
        <f t="shared" si="9"/>
        <v>0.28999999999999998</v>
      </c>
      <c r="R58" s="122">
        <f t="shared" si="10"/>
        <v>0.2475</v>
      </c>
      <c r="S58" s="122">
        <f t="shared" si="11"/>
        <v>9.6666666666666665E-2</v>
      </c>
      <c r="T58" s="99" t="s">
        <v>2050</v>
      </c>
      <c r="U58" s="24">
        <f t="shared" si="18"/>
        <v>66</v>
      </c>
      <c r="V58" s="24">
        <f t="shared" si="18"/>
        <v>40</v>
      </c>
      <c r="W58" s="24">
        <f t="shared" si="18"/>
        <v>58</v>
      </c>
      <c r="X58" s="24">
        <f t="shared" si="18"/>
        <v>58</v>
      </c>
      <c r="Y58" s="24">
        <f t="shared" si="18"/>
        <v>58</v>
      </c>
      <c r="Z58" s="24">
        <f t="shared" si="18"/>
        <v>166</v>
      </c>
    </row>
    <row r="59" spans="2:26" x14ac:dyDescent="0.15">
      <c r="B59" s="24">
        <v>57</v>
      </c>
      <c r="C59" s="24" t="str">
        <f t="shared" si="8"/>
        <v>挂饰57</v>
      </c>
      <c r="D59" s="24" t="str">
        <f t="shared" si="16"/>
        <v>c</v>
      </c>
      <c r="E59" s="99" t="s">
        <v>2045</v>
      </c>
      <c r="F59" s="100" t="s">
        <v>2047</v>
      </c>
      <c r="G59" s="23" t="s">
        <v>2074</v>
      </c>
      <c r="H59" s="24">
        <f t="shared" si="12"/>
        <v>1</v>
      </c>
      <c r="I59" s="24">
        <f t="shared" si="0"/>
        <v>13</v>
      </c>
      <c r="J59" s="24">
        <f t="shared" si="1"/>
        <v>0</v>
      </c>
      <c r="K59" s="24">
        <f t="shared" si="2"/>
        <v>0</v>
      </c>
      <c r="L59" s="24">
        <f t="shared" si="3"/>
        <v>0</v>
      </c>
      <c r="M59" s="99" t="s">
        <v>2044</v>
      </c>
      <c r="N59" s="24">
        <f t="shared" si="4"/>
        <v>0</v>
      </c>
      <c r="O59" s="24">
        <f t="shared" si="5"/>
        <v>0</v>
      </c>
      <c r="P59" s="24">
        <f t="shared" si="6"/>
        <v>0</v>
      </c>
      <c r="Q59" s="122">
        <f t="shared" si="9"/>
        <v>0</v>
      </c>
      <c r="R59" s="122">
        <f t="shared" si="10"/>
        <v>0</v>
      </c>
      <c r="S59" s="122">
        <f t="shared" si="11"/>
        <v>0</v>
      </c>
      <c r="T59" s="99" t="s">
        <v>2045</v>
      </c>
      <c r="U59" s="24">
        <f t="shared" si="18"/>
        <v>0</v>
      </c>
      <c r="V59" s="24">
        <f t="shared" si="18"/>
        <v>0</v>
      </c>
      <c r="W59" s="24">
        <f t="shared" si="18"/>
        <v>0</v>
      </c>
      <c r="X59" s="24">
        <f t="shared" si="18"/>
        <v>0</v>
      </c>
      <c r="Y59" s="24">
        <f t="shared" si="18"/>
        <v>0</v>
      </c>
      <c r="Z59" s="24">
        <f t="shared" si="18"/>
        <v>0</v>
      </c>
    </row>
    <row r="60" spans="2:26" x14ac:dyDescent="0.15">
      <c r="B60" s="24">
        <v>58</v>
      </c>
      <c r="C60" s="24" t="str">
        <f t="shared" si="8"/>
        <v>挂饰58</v>
      </c>
      <c r="D60" s="24" t="str">
        <f t="shared" si="16"/>
        <v>c</v>
      </c>
      <c r="E60" s="99" t="s">
        <v>2045</v>
      </c>
      <c r="F60" s="100" t="s">
        <v>2047</v>
      </c>
      <c r="G60" s="23" t="s">
        <v>2074</v>
      </c>
      <c r="H60" s="24">
        <f t="shared" si="12"/>
        <v>2</v>
      </c>
      <c r="I60" s="24">
        <f t="shared" si="0"/>
        <v>27</v>
      </c>
      <c r="J60" s="24">
        <f t="shared" si="1"/>
        <v>0</v>
      </c>
      <c r="K60" s="24">
        <f t="shared" si="2"/>
        <v>0</v>
      </c>
      <c r="L60" s="24">
        <f t="shared" si="3"/>
        <v>0</v>
      </c>
      <c r="M60" s="99" t="s">
        <v>2044</v>
      </c>
      <c r="N60" s="24">
        <f t="shared" si="4"/>
        <v>0</v>
      </c>
      <c r="O60" s="24">
        <f t="shared" si="5"/>
        <v>0</v>
      </c>
      <c r="P60" s="24">
        <f t="shared" si="6"/>
        <v>0</v>
      </c>
      <c r="Q60" s="122">
        <f t="shared" si="9"/>
        <v>0</v>
      </c>
      <c r="R60" s="122">
        <f t="shared" si="10"/>
        <v>0</v>
      </c>
      <c r="S60" s="122">
        <f t="shared" si="11"/>
        <v>0</v>
      </c>
      <c r="T60" s="99" t="s">
        <v>2045</v>
      </c>
      <c r="U60" s="24">
        <f t="shared" si="18"/>
        <v>0</v>
      </c>
      <c r="V60" s="24">
        <f t="shared" si="18"/>
        <v>0</v>
      </c>
      <c r="W60" s="24">
        <f t="shared" si="18"/>
        <v>0</v>
      </c>
      <c r="X60" s="24">
        <f t="shared" si="18"/>
        <v>0</v>
      </c>
      <c r="Y60" s="24">
        <f t="shared" si="18"/>
        <v>0</v>
      </c>
      <c r="Z60" s="24">
        <f t="shared" si="18"/>
        <v>0</v>
      </c>
    </row>
    <row r="61" spans="2:26" x14ac:dyDescent="0.15">
      <c r="B61" s="24">
        <v>59</v>
      </c>
      <c r="C61" s="24" t="str">
        <f t="shared" si="8"/>
        <v>挂饰59</v>
      </c>
      <c r="D61" s="24" t="str">
        <f t="shared" si="16"/>
        <v>c</v>
      </c>
      <c r="E61" s="99" t="s">
        <v>2050</v>
      </c>
      <c r="F61" s="100" t="s">
        <v>6</v>
      </c>
      <c r="G61" s="23" t="s">
        <v>3</v>
      </c>
      <c r="H61" s="24">
        <f t="shared" si="12"/>
        <v>3</v>
      </c>
      <c r="I61" s="24">
        <f t="shared" si="0"/>
        <v>40</v>
      </c>
      <c r="J61" s="24">
        <f t="shared" si="1"/>
        <v>0</v>
      </c>
      <c r="K61" s="24">
        <f t="shared" si="2"/>
        <v>0</v>
      </c>
      <c r="L61" s="24">
        <f t="shared" si="3"/>
        <v>0</v>
      </c>
      <c r="M61" s="99" t="s">
        <v>2051</v>
      </c>
      <c r="N61" s="24">
        <f t="shared" si="4"/>
        <v>0</v>
      </c>
      <c r="O61" s="24">
        <f t="shared" si="5"/>
        <v>0</v>
      </c>
      <c r="P61" s="24">
        <f t="shared" si="6"/>
        <v>0</v>
      </c>
      <c r="Q61" s="122">
        <f t="shared" si="9"/>
        <v>0</v>
      </c>
      <c r="R61" s="122">
        <f t="shared" si="10"/>
        <v>0</v>
      </c>
      <c r="S61" s="122">
        <f t="shared" si="11"/>
        <v>0</v>
      </c>
      <c r="T61" s="99" t="s">
        <v>2050</v>
      </c>
      <c r="U61" s="24">
        <f t="shared" si="18"/>
        <v>0</v>
      </c>
      <c r="V61" s="24">
        <f t="shared" si="18"/>
        <v>0</v>
      </c>
      <c r="W61" s="24">
        <f t="shared" si="18"/>
        <v>0</v>
      </c>
      <c r="X61" s="24">
        <f t="shared" si="18"/>
        <v>0</v>
      </c>
      <c r="Y61" s="24">
        <f t="shared" si="18"/>
        <v>0</v>
      </c>
      <c r="Z61" s="24">
        <f t="shared" si="18"/>
        <v>0</v>
      </c>
    </row>
    <row r="62" spans="2:26" x14ac:dyDescent="0.15">
      <c r="B62" s="24">
        <v>60</v>
      </c>
      <c r="C62" s="24" t="str">
        <f t="shared" si="8"/>
        <v>挂饰60</v>
      </c>
      <c r="D62" s="24" t="str">
        <f t="shared" si="16"/>
        <v>c</v>
      </c>
      <c r="E62" s="99" t="s">
        <v>2045</v>
      </c>
      <c r="F62" s="100" t="s">
        <v>2047</v>
      </c>
      <c r="G62" s="23" t="s">
        <v>2074</v>
      </c>
      <c r="H62" s="24">
        <f t="shared" si="12"/>
        <v>4</v>
      </c>
      <c r="I62" s="24">
        <f t="shared" si="0"/>
        <v>53</v>
      </c>
      <c r="J62" s="24">
        <f t="shared" si="1"/>
        <v>0</v>
      </c>
      <c r="K62" s="24">
        <f t="shared" si="2"/>
        <v>0</v>
      </c>
      <c r="L62" s="24">
        <f t="shared" si="3"/>
        <v>0</v>
      </c>
      <c r="M62" s="99" t="s">
        <v>2044</v>
      </c>
      <c r="N62" s="24">
        <f t="shared" si="4"/>
        <v>0</v>
      </c>
      <c r="O62" s="24">
        <f t="shared" si="5"/>
        <v>0</v>
      </c>
      <c r="P62" s="24">
        <f t="shared" si="6"/>
        <v>0</v>
      </c>
      <c r="Q62" s="122">
        <f t="shared" si="9"/>
        <v>0</v>
      </c>
      <c r="R62" s="122">
        <f t="shared" si="10"/>
        <v>0</v>
      </c>
      <c r="S62" s="122">
        <f t="shared" si="11"/>
        <v>0</v>
      </c>
      <c r="T62" s="99" t="s">
        <v>2045</v>
      </c>
      <c r="U62" s="24">
        <f t="shared" si="18"/>
        <v>0</v>
      </c>
      <c r="V62" s="24">
        <f t="shared" si="18"/>
        <v>0</v>
      </c>
      <c r="W62" s="24">
        <f t="shared" si="18"/>
        <v>0</v>
      </c>
      <c r="X62" s="24">
        <f t="shared" si="18"/>
        <v>0</v>
      </c>
      <c r="Y62" s="24">
        <f t="shared" si="18"/>
        <v>0</v>
      </c>
      <c r="Z62" s="24">
        <f t="shared" si="18"/>
        <v>0</v>
      </c>
    </row>
    <row r="63" spans="2:26" x14ac:dyDescent="0.15">
      <c r="B63" s="24">
        <v>61</v>
      </c>
      <c r="C63" s="24" t="str">
        <f t="shared" si="8"/>
        <v>挂饰61</v>
      </c>
      <c r="D63" s="24" t="str">
        <f t="shared" si="16"/>
        <v>c</v>
      </c>
      <c r="E63" s="99" t="s">
        <v>2045</v>
      </c>
      <c r="F63" s="100" t="s">
        <v>2047</v>
      </c>
      <c r="G63" s="23" t="s">
        <v>2074</v>
      </c>
      <c r="H63" s="24">
        <f t="shared" si="12"/>
        <v>5</v>
      </c>
      <c r="I63" s="24">
        <f t="shared" si="0"/>
        <v>67</v>
      </c>
      <c r="J63" s="24">
        <f t="shared" si="1"/>
        <v>0</v>
      </c>
      <c r="K63" s="24">
        <f t="shared" si="2"/>
        <v>0</v>
      </c>
      <c r="L63" s="24">
        <f t="shared" si="3"/>
        <v>0</v>
      </c>
      <c r="M63" s="99" t="s">
        <v>2044</v>
      </c>
      <c r="N63" s="24">
        <f t="shared" si="4"/>
        <v>0</v>
      </c>
      <c r="O63" s="24">
        <f t="shared" si="5"/>
        <v>0</v>
      </c>
      <c r="P63" s="24">
        <f t="shared" si="6"/>
        <v>0</v>
      </c>
      <c r="Q63" s="122">
        <f t="shared" si="9"/>
        <v>0</v>
      </c>
      <c r="R63" s="122">
        <f t="shared" si="10"/>
        <v>0</v>
      </c>
      <c r="S63" s="122">
        <f t="shared" si="11"/>
        <v>0</v>
      </c>
      <c r="T63" s="99" t="s">
        <v>2045</v>
      </c>
      <c r="U63" s="24">
        <f t="shared" ref="U63:Z72" si="19">ROUND(VLOOKUP($F63,professionGrow,MATCH(U$2,professionGrowPName,0),FALSE)*(1+VLOOKUP($G63,professionGrowP,MATCH(U$2,professionGrowPName,0),FALSE))*$H63*10*VLOOKUP($D63,drop_qulity,5,FALSE),0)</f>
        <v>0</v>
      </c>
      <c r="V63" s="24">
        <f t="shared" si="19"/>
        <v>0</v>
      </c>
      <c r="W63" s="24">
        <f t="shared" si="19"/>
        <v>0</v>
      </c>
      <c r="X63" s="24">
        <f t="shared" si="19"/>
        <v>0</v>
      </c>
      <c r="Y63" s="24">
        <f t="shared" si="19"/>
        <v>0</v>
      </c>
      <c r="Z63" s="24">
        <f t="shared" si="19"/>
        <v>0</v>
      </c>
    </row>
    <row r="64" spans="2:26" x14ac:dyDescent="0.15">
      <c r="B64" s="24">
        <v>62</v>
      </c>
      <c r="C64" s="24" t="str">
        <f t="shared" si="8"/>
        <v>挂饰62</v>
      </c>
      <c r="D64" s="24" t="str">
        <f t="shared" si="16"/>
        <v>c</v>
      </c>
      <c r="E64" s="99" t="s">
        <v>2045</v>
      </c>
      <c r="F64" s="100" t="s">
        <v>2047</v>
      </c>
      <c r="G64" s="23" t="s">
        <v>2074</v>
      </c>
      <c r="H64" s="24">
        <f t="shared" si="12"/>
        <v>6</v>
      </c>
      <c r="I64" s="24">
        <f t="shared" si="0"/>
        <v>80</v>
      </c>
      <c r="J64" s="24">
        <f t="shared" si="1"/>
        <v>0</v>
      </c>
      <c r="K64" s="24">
        <f t="shared" si="2"/>
        <v>0</v>
      </c>
      <c r="L64" s="24">
        <f t="shared" si="3"/>
        <v>0</v>
      </c>
      <c r="M64" s="99" t="s">
        <v>2044</v>
      </c>
      <c r="N64" s="24">
        <f t="shared" si="4"/>
        <v>0</v>
      </c>
      <c r="O64" s="24">
        <f t="shared" si="5"/>
        <v>0</v>
      </c>
      <c r="P64" s="24">
        <f t="shared" si="6"/>
        <v>0</v>
      </c>
      <c r="Q64" s="122">
        <f t="shared" si="9"/>
        <v>0</v>
      </c>
      <c r="R64" s="122">
        <f t="shared" si="10"/>
        <v>0</v>
      </c>
      <c r="S64" s="122">
        <f t="shared" si="11"/>
        <v>0</v>
      </c>
      <c r="T64" s="99" t="s">
        <v>2045</v>
      </c>
      <c r="U64" s="24">
        <f t="shared" si="19"/>
        <v>0</v>
      </c>
      <c r="V64" s="24">
        <f t="shared" si="19"/>
        <v>0</v>
      </c>
      <c r="W64" s="24">
        <f t="shared" si="19"/>
        <v>0</v>
      </c>
      <c r="X64" s="24">
        <f t="shared" si="19"/>
        <v>0</v>
      </c>
      <c r="Y64" s="24">
        <f t="shared" si="19"/>
        <v>0</v>
      </c>
      <c r="Z64" s="24">
        <f t="shared" si="19"/>
        <v>0</v>
      </c>
    </row>
    <row r="65" spans="2:26" x14ac:dyDescent="0.15">
      <c r="B65" s="24">
        <v>63</v>
      </c>
      <c r="C65" s="24" t="str">
        <f t="shared" si="8"/>
        <v>挂饰63</v>
      </c>
      <c r="D65" s="24" t="str">
        <f t="shared" si="16"/>
        <v>c</v>
      </c>
      <c r="E65" s="99" t="s">
        <v>2050</v>
      </c>
      <c r="F65" s="100" t="s">
        <v>6</v>
      </c>
      <c r="G65" s="23" t="s">
        <v>3</v>
      </c>
      <c r="H65" s="24">
        <f t="shared" si="12"/>
        <v>7</v>
      </c>
      <c r="I65" s="24">
        <f t="shared" si="0"/>
        <v>93</v>
      </c>
      <c r="J65" s="24">
        <f t="shared" si="1"/>
        <v>0</v>
      </c>
      <c r="K65" s="24">
        <f t="shared" si="2"/>
        <v>0</v>
      </c>
      <c r="L65" s="24">
        <f t="shared" si="3"/>
        <v>0</v>
      </c>
      <c r="M65" s="99" t="s">
        <v>2051</v>
      </c>
      <c r="N65" s="24">
        <f t="shared" si="4"/>
        <v>0</v>
      </c>
      <c r="O65" s="24">
        <f t="shared" si="5"/>
        <v>0</v>
      </c>
      <c r="P65" s="24">
        <f t="shared" si="6"/>
        <v>0</v>
      </c>
      <c r="Q65" s="122">
        <f t="shared" si="9"/>
        <v>0</v>
      </c>
      <c r="R65" s="122">
        <f t="shared" si="10"/>
        <v>0</v>
      </c>
      <c r="S65" s="122">
        <f t="shared" si="11"/>
        <v>0</v>
      </c>
      <c r="T65" s="99" t="s">
        <v>2050</v>
      </c>
      <c r="U65" s="24">
        <f t="shared" si="19"/>
        <v>0</v>
      </c>
      <c r="V65" s="24">
        <f t="shared" si="19"/>
        <v>0</v>
      </c>
      <c r="W65" s="24">
        <f t="shared" si="19"/>
        <v>0</v>
      </c>
      <c r="X65" s="24">
        <f t="shared" si="19"/>
        <v>0</v>
      </c>
      <c r="Y65" s="24">
        <f t="shared" si="19"/>
        <v>0</v>
      </c>
      <c r="Z65" s="24">
        <f t="shared" si="19"/>
        <v>0</v>
      </c>
    </row>
    <row r="66" spans="2:26" x14ac:dyDescent="0.15">
      <c r="B66" s="24">
        <v>64</v>
      </c>
      <c r="C66" s="24" t="str">
        <f t="shared" si="8"/>
        <v>挂饰64</v>
      </c>
      <c r="D66" s="24" t="str">
        <f t="shared" si="16"/>
        <v>c</v>
      </c>
      <c r="E66" s="99" t="s">
        <v>2045</v>
      </c>
      <c r="F66" s="100" t="s">
        <v>2047</v>
      </c>
      <c r="G66" s="23" t="s">
        <v>2074</v>
      </c>
      <c r="H66" s="24">
        <f t="shared" si="12"/>
        <v>8</v>
      </c>
      <c r="I66" s="24">
        <f t="shared" si="0"/>
        <v>107</v>
      </c>
      <c r="J66" s="24">
        <f t="shared" si="1"/>
        <v>0</v>
      </c>
      <c r="K66" s="24">
        <f t="shared" si="2"/>
        <v>0</v>
      </c>
      <c r="L66" s="24">
        <f t="shared" si="3"/>
        <v>0</v>
      </c>
      <c r="M66" s="99" t="s">
        <v>2044</v>
      </c>
      <c r="N66" s="24">
        <f t="shared" si="4"/>
        <v>0</v>
      </c>
      <c r="O66" s="24">
        <f t="shared" si="5"/>
        <v>0</v>
      </c>
      <c r="P66" s="24">
        <f t="shared" si="6"/>
        <v>0</v>
      </c>
      <c r="Q66" s="122">
        <f t="shared" si="9"/>
        <v>0</v>
      </c>
      <c r="R66" s="122">
        <f t="shared" si="10"/>
        <v>0</v>
      </c>
      <c r="S66" s="122">
        <f t="shared" si="11"/>
        <v>0</v>
      </c>
      <c r="T66" s="99" t="s">
        <v>2045</v>
      </c>
      <c r="U66" s="24">
        <f t="shared" si="19"/>
        <v>0</v>
      </c>
      <c r="V66" s="24">
        <f t="shared" si="19"/>
        <v>0</v>
      </c>
      <c r="W66" s="24">
        <f t="shared" si="19"/>
        <v>0</v>
      </c>
      <c r="X66" s="24">
        <f t="shared" si="19"/>
        <v>0</v>
      </c>
      <c r="Y66" s="24">
        <f t="shared" si="19"/>
        <v>0</v>
      </c>
      <c r="Z66" s="24">
        <f t="shared" si="19"/>
        <v>0</v>
      </c>
    </row>
    <row r="67" spans="2:26" x14ac:dyDescent="0.15">
      <c r="B67" s="24">
        <v>65</v>
      </c>
      <c r="C67" s="24" t="str">
        <f t="shared" si="8"/>
        <v>挂饰65</v>
      </c>
      <c r="D67" s="24" t="str">
        <f t="shared" si="16"/>
        <v>s</v>
      </c>
      <c r="E67" s="99" t="s">
        <v>2045</v>
      </c>
      <c r="F67" s="100" t="s">
        <v>2047</v>
      </c>
      <c r="G67" s="23" t="s">
        <v>2080</v>
      </c>
      <c r="H67" s="24">
        <f t="shared" si="12"/>
        <v>1</v>
      </c>
      <c r="I67" s="24">
        <f t="shared" ref="I67:I130" si="20">ROUND(VLOOKUP($F67,professionGrow,防御力,FALSE)*(1+VLOOKUP($G67,professionGrowP,防御力,FALSE))*$H67*10*VLOOKUP($D67,drop_qulity,4,FALSE)*(1+VLOOKUP($G67,eq_change2,防御力,FALSE)),0)</f>
        <v>8</v>
      </c>
      <c r="J67" s="24">
        <f t="shared" ref="J67:J130" si="21">ROUND(VLOOKUP($F67,professionGrow,血量,FALSE)*(1+VLOOKUP($G67,professionGrowP,血量,FALSE))*$H67*10*VLOOKUP($D67,drop_qulity,5,FALSE)*(1+VLOOKUP($G67,eq_change2,血量,FALSE)),0)</f>
        <v>7</v>
      </c>
      <c r="K67" s="24">
        <f t="shared" ref="K67:K130" si="22">ROUND(VLOOKUP($F67,professionGrow,魔法值,FALSE)*(1+VLOOKUP($G67,professionGrowP,魔法值,FALSE))*$H67*10*VLOOKUP($D67,drop_qulity,5,FALSE)*(1+VLOOKUP($G67,eq_change2,魔法值,FALSE)),0)</f>
        <v>10</v>
      </c>
      <c r="L67" s="24">
        <f t="shared" ref="L67:L130" si="23">ROUND(VLOOKUP($F67,professionGrow,力量,FALSE)*(1+VLOOKUP($G67,professionGrowP,力量,FALSE))*$H67*10*VLOOKUP($D67,drop_qulity,5,FALSE)*(1+VLOOKUP(G67,eq_change2,力量,FALSE)),0)</f>
        <v>5</v>
      </c>
      <c r="M67" s="99" t="s">
        <v>2044</v>
      </c>
      <c r="N67" s="24">
        <f t="shared" ref="N67:N130" si="24">ROUND(VLOOKUP($F67,professionGrow,魔攻,FALSE)*(1+VLOOKUP($G67,professionGrowP,魔攻,FALSE))*$H67*10*VLOOKUP($D67,drop_qulity,5,FALSE)*(1+VLOOKUP(G67,eq_change2,魔攻,FALSE)),0)</f>
        <v>11</v>
      </c>
      <c r="O67" s="24">
        <f t="shared" ref="O67:O130" si="25">ROUND(VLOOKUP($F67,professionGrow,敏捷,FALSE)*(1+VLOOKUP($G67,professionGrowP,敏捷,FALSE))*$H67*10*VLOOKUP($D67,drop_qulity,5,FALSE)*(1+VLOOKUP(G67,eq_change2,敏捷,FALSE)),0)</f>
        <v>6</v>
      </c>
      <c r="P67" s="24">
        <f t="shared" ref="P67:P130" si="26">ROUND(VLOOKUP($F67,professionGrow,幸运,FALSE)*(1+VLOOKUP($G67,professionGrowP,幸运,FALSE))*$H67*10*VLOOKUP($D67,drop_qulity,5,FALSE)*(1+VLOOKUP(G67,eq_change2,幸运,FALSE)),0)</f>
        <v>5</v>
      </c>
      <c r="Q67" s="122">
        <f t="shared" si="9"/>
        <v>2.5000000000000001E-2</v>
      </c>
      <c r="R67" s="122">
        <f t="shared" si="10"/>
        <v>1.4999999999999999E-2</v>
      </c>
      <c r="S67" s="122">
        <f t="shared" si="11"/>
        <v>8.3333333333333332E-3</v>
      </c>
      <c r="T67" s="99" t="s">
        <v>2081</v>
      </c>
      <c r="U67" s="24">
        <f t="shared" si="19"/>
        <v>5</v>
      </c>
      <c r="V67" s="24">
        <f t="shared" si="19"/>
        <v>6</v>
      </c>
      <c r="W67" s="24">
        <f t="shared" si="19"/>
        <v>5</v>
      </c>
      <c r="X67" s="24">
        <f t="shared" si="19"/>
        <v>3</v>
      </c>
      <c r="Y67" s="24">
        <f t="shared" si="19"/>
        <v>5</v>
      </c>
      <c r="Z67" s="24">
        <f t="shared" si="19"/>
        <v>13</v>
      </c>
    </row>
    <row r="68" spans="2:26" x14ac:dyDescent="0.15">
      <c r="B68" s="24">
        <v>66</v>
      </c>
      <c r="C68" s="24" t="str">
        <f t="shared" ref="C68:C131" si="27">"挂饰"&amp;B68</f>
        <v>挂饰66</v>
      </c>
      <c r="D68" s="24" t="str">
        <f t="shared" si="16"/>
        <v>s</v>
      </c>
      <c r="E68" s="99" t="s">
        <v>2045</v>
      </c>
      <c r="F68" s="100" t="s">
        <v>2047</v>
      </c>
      <c r="G68" s="23" t="s">
        <v>2080</v>
      </c>
      <c r="H68" s="24">
        <f t="shared" si="12"/>
        <v>2</v>
      </c>
      <c r="I68" s="24">
        <f t="shared" si="20"/>
        <v>15</v>
      </c>
      <c r="J68" s="24">
        <f t="shared" si="21"/>
        <v>14</v>
      </c>
      <c r="K68" s="24">
        <f t="shared" si="22"/>
        <v>20</v>
      </c>
      <c r="L68" s="24">
        <f t="shared" si="23"/>
        <v>11</v>
      </c>
      <c r="M68" s="99" t="s">
        <v>2044</v>
      </c>
      <c r="N68" s="24">
        <f t="shared" si="24"/>
        <v>22</v>
      </c>
      <c r="O68" s="24">
        <f t="shared" si="25"/>
        <v>13</v>
      </c>
      <c r="P68" s="24">
        <f t="shared" si="26"/>
        <v>10</v>
      </c>
      <c r="Q68" s="122">
        <f t="shared" ref="Q68:Q131" si="28">(P68/2)%</f>
        <v>0.05</v>
      </c>
      <c r="R68" s="122">
        <f t="shared" ref="R68:R131" si="29">(O68/4)%</f>
        <v>3.2500000000000001E-2</v>
      </c>
      <c r="S68" s="122">
        <f t="shared" ref="S68:S131" si="30">(P68/6)%</f>
        <v>1.6666666666666666E-2</v>
      </c>
      <c r="T68" s="99" t="s">
        <v>2082</v>
      </c>
      <c r="U68" s="24">
        <f t="shared" si="19"/>
        <v>10</v>
      </c>
      <c r="V68" s="24">
        <f t="shared" si="19"/>
        <v>12</v>
      </c>
      <c r="W68" s="24">
        <f t="shared" si="19"/>
        <v>9</v>
      </c>
      <c r="X68" s="24">
        <f t="shared" si="19"/>
        <v>6</v>
      </c>
      <c r="Y68" s="24">
        <f t="shared" si="19"/>
        <v>9</v>
      </c>
      <c r="Z68" s="24">
        <f t="shared" si="19"/>
        <v>26</v>
      </c>
    </row>
    <row r="69" spans="2:26" x14ac:dyDescent="0.15">
      <c r="B69" s="24">
        <v>67</v>
      </c>
      <c r="C69" s="24" t="str">
        <f t="shared" si="27"/>
        <v>挂饰67</v>
      </c>
      <c r="D69" s="24" t="str">
        <f t="shared" si="16"/>
        <v>s</v>
      </c>
      <c r="E69" s="99" t="s">
        <v>2082</v>
      </c>
      <c r="F69" s="100" t="s">
        <v>2083</v>
      </c>
      <c r="G69" s="23" t="s">
        <v>2084</v>
      </c>
      <c r="H69" s="24">
        <f t="shared" si="12"/>
        <v>3</v>
      </c>
      <c r="I69" s="24">
        <f t="shared" si="20"/>
        <v>23</v>
      </c>
      <c r="J69" s="24">
        <f t="shared" si="21"/>
        <v>20</v>
      </c>
      <c r="K69" s="24">
        <f t="shared" si="22"/>
        <v>30</v>
      </c>
      <c r="L69" s="24">
        <f t="shared" si="23"/>
        <v>16</v>
      </c>
      <c r="M69" s="99" t="s">
        <v>2085</v>
      </c>
      <c r="N69" s="24">
        <f t="shared" si="24"/>
        <v>33</v>
      </c>
      <c r="O69" s="24">
        <f t="shared" si="25"/>
        <v>19</v>
      </c>
      <c r="P69" s="24">
        <f t="shared" si="26"/>
        <v>15</v>
      </c>
      <c r="Q69" s="122">
        <f t="shared" si="28"/>
        <v>7.4999999999999997E-2</v>
      </c>
      <c r="R69" s="122">
        <f t="shared" si="29"/>
        <v>4.7500000000000001E-2</v>
      </c>
      <c r="S69" s="122">
        <f t="shared" si="30"/>
        <v>2.5000000000000001E-2</v>
      </c>
      <c r="T69" s="99" t="s">
        <v>2082</v>
      </c>
      <c r="U69" s="24">
        <f t="shared" si="19"/>
        <v>16</v>
      </c>
      <c r="V69" s="24">
        <f t="shared" si="19"/>
        <v>18</v>
      </c>
      <c r="W69" s="24">
        <f t="shared" si="19"/>
        <v>14</v>
      </c>
      <c r="X69" s="24">
        <f t="shared" si="19"/>
        <v>10</v>
      </c>
      <c r="Y69" s="24">
        <f t="shared" si="19"/>
        <v>14</v>
      </c>
      <c r="Z69" s="24">
        <f t="shared" si="19"/>
        <v>39</v>
      </c>
    </row>
    <row r="70" spans="2:26" x14ac:dyDescent="0.15">
      <c r="B70" s="24">
        <v>68</v>
      </c>
      <c r="C70" s="24" t="str">
        <f t="shared" si="27"/>
        <v>挂饰68</v>
      </c>
      <c r="D70" s="24" t="str">
        <f t="shared" si="16"/>
        <v>s</v>
      </c>
      <c r="E70" s="99" t="s">
        <v>2082</v>
      </c>
      <c r="F70" s="100" t="s">
        <v>2083</v>
      </c>
      <c r="G70" s="23" t="s">
        <v>2084</v>
      </c>
      <c r="H70" s="24">
        <f t="shared" si="12"/>
        <v>4</v>
      </c>
      <c r="I70" s="24">
        <f t="shared" si="20"/>
        <v>31</v>
      </c>
      <c r="J70" s="24">
        <f t="shared" si="21"/>
        <v>27</v>
      </c>
      <c r="K70" s="24">
        <f t="shared" si="22"/>
        <v>40</v>
      </c>
      <c r="L70" s="24">
        <f t="shared" si="23"/>
        <v>22</v>
      </c>
      <c r="M70" s="99" t="s">
        <v>2085</v>
      </c>
      <c r="N70" s="24">
        <f t="shared" si="24"/>
        <v>44</v>
      </c>
      <c r="O70" s="24">
        <f t="shared" si="25"/>
        <v>26</v>
      </c>
      <c r="P70" s="24">
        <f t="shared" si="26"/>
        <v>20</v>
      </c>
      <c r="Q70" s="122">
        <f t="shared" si="28"/>
        <v>0.1</v>
      </c>
      <c r="R70" s="122">
        <f t="shared" si="29"/>
        <v>6.5000000000000002E-2</v>
      </c>
      <c r="S70" s="122">
        <f t="shared" si="30"/>
        <v>3.3333333333333333E-2</v>
      </c>
      <c r="T70" s="99" t="s">
        <v>2082</v>
      </c>
      <c r="U70" s="24">
        <f t="shared" si="19"/>
        <v>21</v>
      </c>
      <c r="V70" s="24">
        <f t="shared" si="19"/>
        <v>24</v>
      </c>
      <c r="W70" s="24">
        <f t="shared" si="19"/>
        <v>18</v>
      </c>
      <c r="X70" s="24">
        <f t="shared" si="19"/>
        <v>13</v>
      </c>
      <c r="Y70" s="24">
        <f t="shared" si="19"/>
        <v>18</v>
      </c>
      <c r="Z70" s="24">
        <f t="shared" si="19"/>
        <v>52</v>
      </c>
    </row>
    <row r="71" spans="2:26" x14ac:dyDescent="0.15">
      <c r="B71" s="24">
        <v>69</v>
      </c>
      <c r="C71" s="24" t="str">
        <f t="shared" si="27"/>
        <v>挂饰69</v>
      </c>
      <c r="D71" s="24" t="str">
        <f t="shared" si="16"/>
        <v>s</v>
      </c>
      <c r="E71" s="99" t="s">
        <v>2082</v>
      </c>
      <c r="F71" s="100" t="s">
        <v>2083</v>
      </c>
      <c r="G71" s="23" t="s">
        <v>2084</v>
      </c>
      <c r="H71" s="24">
        <f t="shared" si="12"/>
        <v>5</v>
      </c>
      <c r="I71" s="24">
        <f t="shared" si="20"/>
        <v>38</v>
      </c>
      <c r="J71" s="24">
        <f t="shared" si="21"/>
        <v>34</v>
      </c>
      <c r="K71" s="24">
        <f t="shared" si="22"/>
        <v>50</v>
      </c>
      <c r="L71" s="24">
        <f t="shared" si="23"/>
        <v>27</v>
      </c>
      <c r="M71" s="99" t="s">
        <v>2085</v>
      </c>
      <c r="N71" s="24">
        <f t="shared" si="24"/>
        <v>54</v>
      </c>
      <c r="O71" s="24">
        <f t="shared" si="25"/>
        <v>32</v>
      </c>
      <c r="P71" s="24">
        <f t="shared" si="26"/>
        <v>25</v>
      </c>
      <c r="Q71" s="122">
        <f t="shared" si="28"/>
        <v>0.125</v>
      </c>
      <c r="R71" s="122">
        <f t="shared" si="29"/>
        <v>0.08</v>
      </c>
      <c r="S71" s="122">
        <f t="shared" si="30"/>
        <v>4.1666666666666671E-2</v>
      </c>
      <c r="T71" s="99" t="s">
        <v>2082</v>
      </c>
      <c r="U71" s="24">
        <f t="shared" si="19"/>
        <v>26</v>
      </c>
      <c r="V71" s="24">
        <f t="shared" si="19"/>
        <v>29</v>
      </c>
      <c r="W71" s="24">
        <f t="shared" si="19"/>
        <v>23</v>
      </c>
      <c r="X71" s="24">
        <f t="shared" si="19"/>
        <v>16</v>
      </c>
      <c r="Y71" s="24">
        <f t="shared" si="19"/>
        <v>23</v>
      </c>
      <c r="Z71" s="24">
        <f t="shared" si="19"/>
        <v>65</v>
      </c>
    </row>
    <row r="72" spans="2:26" x14ac:dyDescent="0.15">
      <c r="B72" s="24">
        <v>70</v>
      </c>
      <c r="C72" s="24" t="str">
        <f t="shared" si="27"/>
        <v>挂饰70</v>
      </c>
      <c r="D72" s="24" t="str">
        <f t="shared" si="16"/>
        <v>s</v>
      </c>
      <c r="E72" s="99" t="s">
        <v>2082</v>
      </c>
      <c r="F72" s="100" t="s">
        <v>2083</v>
      </c>
      <c r="G72" s="23" t="s">
        <v>2084</v>
      </c>
      <c r="H72" s="24">
        <f t="shared" si="12"/>
        <v>6</v>
      </c>
      <c r="I72" s="24">
        <f t="shared" si="20"/>
        <v>46</v>
      </c>
      <c r="J72" s="24">
        <f t="shared" si="21"/>
        <v>41</v>
      </c>
      <c r="K72" s="24">
        <f t="shared" si="22"/>
        <v>60</v>
      </c>
      <c r="L72" s="24">
        <f t="shared" si="23"/>
        <v>33</v>
      </c>
      <c r="M72" s="99" t="s">
        <v>2085</v>
      </c>
      <c r="N72" s="24">
        <f t="shared" si="24"/>
        <v>65</v>
      </c>
      <c r="O72" s="24">
        <f t="shared" si="25"/>
        <v>39</v>
      </c>
      <c r="P72" s="24">
        <f t="shared" si="26"/>
        <v>30</v>
      </c>
      <c r="Q72" s="122">
        <f t="shared" si="28"/>
        <v>0.15</v>
      </c>
      <c r="R72" s="122">
        <f t="shared" si="29"/>
        <v>9.7500000000000003E-2</v>
      </c>
      <c r="S72" s="122">
        <f t="shared" si="30"/>
        <v>0.05</v>
      </c>
      <c r="T72" s="99" t="s">
        <v>2082</v>
      </c>
      <c r="U72" s="24">
        <f t="shared" si="19"/>
        <v>31</v>
      </c>
      <c r="V72" s="24">
        <f t="shared" si="19"/>
        <v>35</v>
      </c>
      <c r="W72" s="24">
        <f t="shared" si="19"/>
        <v>27</v>
      </c>
      <c r="X72" s="24">
        <f t="shared" si="19"/>
        <v>19</v>
      </c>
      <c r="Y72" s="24">
        <f t="shared" si="19"/>
        <v>27</v>
      </c>
      <c r="Z72" s="24">
        <f t="shared" si="19"/>
        <v>78</v>
      </c>
    </row>
    <row r="73" spans="2:26" x14ac:dyDescent="0.15">
      <c r="B73" s="24">
        <v>71</v>
      </c>
      <c r="C73" s="24" t="str">
        <f t="shared" si="27"/>
        <v>挂饰71</v>
      </c>
      <c r="D73" s="24" t="str">
        <f t="shared" si="16"/>
        <v>s</v>
      </c>
      <c r="E73" s="99" t="s">
        <v>2082</v>
      </c>
      <c r="F73" s="100" t="s">
        <v>2083</v>
      </c>
      <c r="G73" s="23" t="s">
        <v>2084</v>
      </c>
      <c r="H73" s="24">
        <f t="shared" si="12"/>
        <v>7</v>
      </c>
      <c r="I73" s="24">
        <f t="shared" si="20"/>
        <v>54</v>
      </c>
      <c r="J73" s="24">
        <f t="shared" si="21"/>
        <v>48</v>
      </c>
      <c r="K73" s="24">
        <f t="shared" si="22"/>
        <v>70</v>
      </c>
      <c r="L73" s="24">
        <f t="shared" si="23"/>
        <v>38</v>
      </c>
      <c r="M73" s="99" t="s">
        <v>2085</v>
      </c>
      <c r="N73" s="24">
        <f t="shared" si="24"/>
        <v>76</v>
      </c>
      <c r="O73" s="24">
        <f t="shared" si="25"/>
        <v>45</v>
      </c>
      <c r="P73" s="24">
        <f t="shared" si="26"/>
        <v>35</v>
      </c>
      <c r="Q73" s="122">
        <f t="shared" si="28"/>
        <v>0.17499999999999999</v>
      </c>
      <c r="R73" s="122">
        <f t="shared" si="29"/>
        <v>0.1125</v>
      </c>
      <c r="S73" s="122">
        <f t="shared" si="30"/>
        <v>5.8333333333333327E-2</v>
      </c>
      <c r="T73" s="99" t="s">
        <v>2082</v>
      </c>
      <c r="U73" s="24">
        <f t="shared" ref="U73:Z82" si="31">ROUND(VLOOKUP($F73,professionGrow,MATCH(U$2,professionGrowPName,0),FALSE)*(1+VLOOKUP($G73,professionGrowP,MATCH(U$2,professionGrowPName,0),FALSE))*$H73*10*VLOOKUP($D73,drop_qulity,5,FALSE),0)</f>
        <v>36</v>
      </c>
      <c r="V73" s="24">
        <f t="shared" si="31"/>
        <v>41</v>
      </c>
      <c r="W73" s="24">
        <f t="shared" si="31"/>
        <v>32</v>
      </c>
      <c r="X73" s="24">
        <f t="shared" si="31"/>
        <v>22</v>
      </c>
      <c r="Y73" s="24">
        <f t="shared" si="31"/>
        <v>32</v>
      </c>
      <c r="Z73" s="24">
        <f t="shared" si="31"/>
        <v>91</v>
      </c>
    </row>
    <row r="74" spans="2:26" x14ac:dyDescent="0.15">
      <c r="B74" s="24">
        <v>72</v>
      </c>
      <c r="C74" s="24" t="str">
        <f t="shared" si="27"/>
        <v>挂饰72</v>
      </c>
      <c r="D74" s="24" t="str">
        <f t="shared" si="16"/>
        <v>s</v>
      </c>
      <c r="E74" s="99" t="s">
        <v>2082</v>
      </c>
      <c r="F74" s="100" t="s">
        <v>2083</v>
      </c>
      <c r="G74" s="23" t="s">
        <v>2084</v>
      </c>
      <c r="H74" s="24">
        <f t="shared" si="12"/>
        <v>8</v>
      </c>
      <c r="I74" s="24">
        <f t="shared" si="20"/>
        <v>61</v>
      </c>
      <c r="J74" s="24">
        <f t="shared" si="21"/>
        <v>54</v>
      </c>
      <c r="K74" s="24">
        <f t="shared" si="22"/>
        <v>80</v>
      </c>
      <c r="L74" s="24">
        <f t="shared" si="23"/>
        <v>44</v>
      </c>
      <c r="M74" s="99" t="s">
        <v>2085</v>
      </c>
      <c r="N74" s="24">
        <f t="shared" si="24"/>
        <v>87</v>
      </c>
      <c r="O74" s="24">
        <f t="shared" si="25"/>
        <v>52</v>
      </c>
      <c r="P74" s="24">
        <f t="shared" si="26"/>
        <v>40</v>
      </c>
      <c r="Q74" s="122">
        <f t="shared" si="28"/>
        <v>0.2</v>
      </c>
      <c r="R74" s="122">
        <f t="shared" si="29"/>
        <v>0.13</v>
      </c>
      <c r="S74" s="122">
        <f t="shared" si="30"/>
        <v>6.6666666666666666E-2</v>
      </c>
      <c r="T74" s="99" t="s">
        <v>2082</v>
      </c>
      <c r="U74" s="24">
        <f t="shared" si="31"/>
        <v>42</v>
      </c>
      <c r="V74" s="24">
        <f t="shared" si="31"/>
        <v>47</v>
      </c>
      <c r="W74" s="24">
        <f t="shared" si="31"/>
        <v>36</v>
      </c>
      <c r="X74" s="24">
        <f t="shared" si="31"/>
        <v>25</v>
      </c>
      <c r="Y74" s="24">
        <f t="shared" si="31"/>
        <v>36</v>
      </c>
      <c r="Z74" s="24">
        <f t="shared" si="31"/>
        <v>104</v>
      </c>
    </row>
    <row r="75" spans="2:26" x14ac:dyDescent="0.15">
      <c r="B75" s="24">
        <v>73</v>
      </c>
      <c r="C75" s="24" t="str">
        <f t="shared" si="27"/>
        <v>挂饰73</v>
      </c>
      <c r="D75" s="24" t="str">
        <f t="shared" si="16"/>
        <v>a</v>
      </c>
      <c r="E75" s="99" t="s">
        <v>2082</v>
      </c>
      <c r="F75" s="100" t="s">
        <v>2083</v>
      </c>
      <c r="G75" s="23" t="s">
        <v>2084</v>
      </c>
      <c r="H75" s="24">
        <f t="shared" si="12"/>
        <v>1</v>
      </c>
      <c r="I75" s="24">
        <f t="shared" si="20"/>
        <v>4</v>
      </c>
      <c r="J75" s="24">
        <f t="shared" si="21"/>
        <v>8</v>
      </c>
      <c r="K75" s="24">
        <f t="shared" si="22"/>
        <v>11</v>
      </c>
      <c r="L75" s="24">
        <f t="shared" si="23"/>
        <v>6</v>
      </c>
      <c r="M75" s="99" t="s">
        <v>2085</v>
      </c>
      <c r="N75" s="24">
        <f t="shared" si="24"/>
        <v>12</v>
      </c>
      <c r="O75" s="24">
        <f t="shared" si="25"/>
        <v>7</v>
      </c>
      <c r="P75" s="24">
        <f t="shared" si="26"/>
        <v>6</v>
      </c>
      <c r="Q75" s="122">
        <f t="shared" si="28"/>
        <v>0.03</v>
      </c>
      <c r="R75" s="122">
        <f t="shared" si="29"/>
        <v>1.7500000000000002E-2</v>
      </c>
      <c r="S75" s="122">
        <f t="shared" si="30"/>
        <v>0.01</v>
      </c>
      <c r="T75" s="99" t="s">
        <v>2082</v>
      </c>
      <c r="U75" s="24">
        <f t="shared" si="31"/>
        <v>6</v>
      </c>
      <c r="V75" s="24">
        <f t="shared" si="31"/>
        <v>7</v>
      </c>
      <c r="W75" s="24">
        <f t="shared" si="31"/>
        <v>5</v>
      </c>
      <c r="X75" s="24">
        <f t="shared" si="31"/>
        <v>4</v>
      </c>
      <c r="Y75" s="24">
        <f t="shared" si="31"/>
        <v>5</v>
      </c>
      <c r="Z75" s="24">
        <f t="shared" si="31"/>
        <v>15</v>
      </c>
    </row>
    <row r="76" spans="2:26" x14ac:dyDescent="0.15">
      <c r="B76" s="24">
        <v>74</v>
      </c>
      <c r="C76" s="24" t="str">
        <f t="shared" si="27"/>
        <v>挂饰74</v>
      </c>
      <c r="D76" s="24" t="str">
        <f t="shared" si="16"/>
        <v>a</v>
      </c>
      <c r="E76" s="99" t="s">
        <v>2082</v>
      </c>
      <c r="F76" s="100" t="s">
        <v>2083</v>
      </c>
      <c r="G76" s="23" t="s">
        <v>2084</v>
      </c>
      <c r="H76" s="24">
        <f t="shared" ref="H76:H139" si="32">H68</f>
        <v>2</v>
      </c>
      <c r="I76" s="24">
        <f t="shared" si="20"/>
        <v>9</v>
      </c>
      <c r="J76" s="24">
        <f t="shared" si="21"/>
        <v>16</v>
      </c>
      <c r="K76" s="24">
        <f t="shared" si="22"/>
        <v>23</v>
      </c>
      <c r="L76" s="24">
        <f t="shared" si="23"/>
        <v>12</v>
      </c>
      <c r="M76" s="99" t="s">
        <v>2085</v>
      </c>
      <c r="N76" s="24">
        <f t="shared" si="24"/>
        <v>25</v>
      </c>
      <c r="O76" s="24">
        <f t="shared" si="25"/>
        <v>15</v>
      </c>
      <c r="P76" s="24">
        <f t="shared" si="26"/>
        <v>11</v>
      </c>
      <c r="Q76" s="122">
        <f t="shared" si="28"/>
        <v>5.5E-2</v>
      </c>
      <c r="R76" s="122">
        <f t="shared" si="29"/>
        <v>3.7499999999999999E-2</v>
      </c>
      <c r="S76" s="122">
        <f t="shared" si="30"/>
        <v>1.8333333333333333E-2</v>
      </c>
      <c r="T76" s="99" t="s">
        <v>2082</v>
      </c>
      <c r="U76" s="24">
        <f t="shared" si="31"/>
        <v>12</v>
      </c>
      <c r="V76" s="24">
        <f t="shared" si="31"/>
        <v>14</v>
      </c>
      <c r="W76" s="24">
        <f t="shared" si="31"/>
        <v>10</v>
      </c>
      <c r="X76" s="24">
        <f t="shared" si="31"/>
        <v>7</v>
      </c>
      <c r="Y76" s="24">
        <f t="shared" si="31"/>
        <v>10</v>
      </c>
      <c r="Z76" s="24">
        <f t="shared" si="31"/>
        <v>30</v>
      </c>
    </row>
    <row r="77" spans="2:26" x14ac:dyDescent="0.15">
      <c r="B77" s="24">
        <v>75</v>
      </c>
      <c r="C77" s="24" t="str">
        <f t="shared" si="27"/>
        <v>挂饰75</v>
      </c>
      <c r="D77" s="24" t="str">
        <f t="shared" si="16"/>
        <v>a</v>
      </c>
      <c r="E77" s="99" t="s">
        <v>2082</v>
      </c>
      <c r="F77" s="100" t="s">
        <v>2083</v>
      </c>
      <c r="G77" s="23" t="s">
        <v>2084</v>
      </c>
      <c r="H77" s="24">
        <f t="shared" si="32"/>
        <v>3</v>
      </c>
      <c r="I77" s="24">
        <f t="shared" si="20"/>
        <v>13</v>
      </c>
      <c r="J77" s="24">
        <f t="shared" si="21"/>
        <v>23</v>
      </c>
      <c r="K77" s="24">
        <f t="shared" si="22"/>
        <v>34</v>
      </c>
      <c r="L77" s="24">
        <f t="shared" si="23"/>
        <v>19</v>
      </c>
      <c r="M77" s="99" t="s">
        <v>2085</v>
      </c>
      <c r="N77" s="24">
        <f t="shared" si="24"/>
        <v>37</v>
      </c>
      <c r="O77" s="24">
        <f t="shared" si="25"/>
        <v>22</v>
      </c>
      <c r="P77" s="24">
        <f t="shared" si="26"/>
        <v>17</v>
      </c>
      <c r="Q77" s="122">
        <f t="shared" si="28"/>
        <v>8.5000000000000006E-2</v>
      </c>
      <c r="R77" s="122">
        <f t="shared" si="29"/>
        <v>5.5E-2</v>
      </c>
      <c r="S77" s="122">
        <f t="shared" si="30"/>
        <v>2.8333333333333335E-2</v>
      </c>
      <c r="T77" s="99" t="s">
        <v>2082</v>
      </c>
      <c r="U77" s="24">
        <f t="shared" si="31"/>
        <v>18</v>
      </c>
      <c r="V77" s="24">
        <f t="shared" si="31"/>
        <v>20</v>
      </c>
      <c r="W77" s="24">
        <f t="shared" si="31"/>
        <v>16</v>
      </c>
      <c r="X77" s="24">
        <f t="shared" si="31"/>
        <v>11</v>
      </c>
      <c r="Y77" s="24">
        <f t="shared" si="31"/>
        <v>16</v>
      </c>
      <c r="Z77" s="24">
        <f t="shared" si="31"/>
        <v>45</v>
      </c>
    </row>
    <row r="78" spans="2:26" x14ac:dyDescent="0.15">
      <c r="B78" s="24">
        <v>76</v>
      </c>
      <c r="C78" s="24" t="str">
        <f t="shared" si="27"/>
        <v>挂饰76</v>
      </c>
      <c r="D78" s="24" t="str">
        <f t="shared" si="16"/>
        <v>a</v>
      </c>
      <c r="E78" s="99" t="s">
        <v>2082</v>
      </c>
      <c r="F78" s="100" t="s">
        <v>2083</v>
      </c>
      <c r="G78" s="23" t="s">
        <v>2084</v>
      </c>
      <c r="H78" s="24">
        <f t="shared" si="32"/>
        <v>4</v>
      </c>
      <c r="I78" s="24">
        <f t="shared" si="20"/>
        <v>17</v>
      </c>
      <c r="J78" s="24">
        <f t="shared" si="21"/>
        <v>31</v>
      </c>
      <c r="K78" s="24">
        <f t="shared" si="22"/>
        <v>46</v>
      </c>
      <c r="L78" s="24">
        <f t="shared" si="23"/>
        <v>25</v>
      </c>
      <c r="M78" s="99" t="s">
        <v>2085</v>
      </c>
      <c r="N78" s="24">
        <f t="shared" si="24"/>
        <v>50</v>
      </c>
      <c r="O78" s="24">
        <f t="shared" si="25"/>
        <v>30</v>
      </c>
      <c r="P78" s="24">
        <f t="shared" si="26"/>
        <v>23</v>
      </c>
      <c r="Q78" s="122">
        <f t="shared" si="28"/>
        <v>0.115</v>
      </c>
      <c r="R78" s="122">
        <f t="shared" si="29"/>
        <v>7.4999999999999997E-2</v>
      </c>
      <c r="S78" s="122">
        <f t="shared" si="30"/>
        <v>3.8333333333333337E-2</v>
      </c>
      <c r="T78" s="99" t="s">
        <v>2082</v>
      </c>
      <c r="U78" s="24">
        <f t="shared" si="31"/>
        <v>24</v>
      </c>
      <c r="V78" s="24">
        <f t="shared" si="31"/>
        <v>27</v>
      </c>
      <c r="W78" s="24">
        <f t="shared" si="31"/>
        <v>21</v>
      </c>
      <c r="X78" s="24">
        <f t="shared" si="31"/>
        <v>15</v>
      </c>
      <c r="Y78" s="24">
        <f t="shared" si="31"/>
        <v>21</v>
      </c>
      <c r="Z78" s="24">
        <f t="shared" si="31"/>
        <v>60</v>
      </c>
    </row>
    <row r="79" spans="2:26" x14ac:dyDescent="0.15">
      <c r="B79" s="24">
        <v>77</v>
      </c>
      <c r="C79" s="24" t="str">
        <f t="shared" si="27"/>
        <v>挂饰77</v>
      </c>
      <c r="D79" s="24" t="str">
        <f t="shared" si="16"/>
        <v>a</v>
      </c>
      <c r="E79" s="99" t="s">
        <v>2082</v>
      </c>
      <c r="F79" s="100" t="s">
        <v>2083</v>
      </c>
      <c r="G79" s="23" t="s">
        <v>2084</v>
      </c>
      <c r="H79" s="24">
        <f t="shared" si="32"/>
        <v>5</v>
      </c>
      <c r="I79" s="24">
        <f t="shared" si="20"/>
        <v>22</v>
      </c>
      <c r="J79" s="24">
        <f t="shared" si="21"/>
        <v>39</v>
      </c>
      <c r="K79" s="24">
        <f t="shared" si="22"/>
        <v>57</v>
      </c>
      <c r="L79" s="24">
        <f t="shared" si="23"/>
        <v>31</v>
      </c>
      <c r="M79" s="99" t="s">
        <v>2085</v>
      </c>
      <c r="N79" s="24">
        <f t="shared" si="24"/>
        <v>62</v>
      </c>
      <c r="O79" s="24">
        <f t="shared" si="25"/>
        <v>37</v>
      </c>
      <c r="P79" s="24">
        <f t="shared" si="26"/>
        <v>29</v>
      </c>
      <c r="Q79" s="122">
        <f t="shared" si="28"/>
        <v>0.14499999999999999</v>
      </c>
      <c r="R79" s="122">
        <f t="shared" si="29"/>
        <v>9.2499999999999999E-2</v>
      </c>
      <c r="S79" s="122">
        <f t="shared" si="30"/>
        <v>4.8333333333333332E-2</v>
      </c>
      <c r="T79" s="99" t="s">
        <v>2082</v>
      </c>
      <c r="U79" s="24">
        <f t="shared" si="31"/>
        <v>30</v>
      </c>
      <c r="V79" s="24">
        <f t="shared" si="31"/>
        <v>34</v>
      </c>
      <c r="W79" s="24">
        <f t="shared" si="31"/>
        <v>26</v>
      </c>
      <c r="X79" s="24">
        <f t="shared" si="31"/>
        <v>18</v>
      </c>
      <c r="Y79" s="24">
        <f t="shared" si="31"/>
        <v>26</v>
      </c>
      <c r="Z79" s="24">
        <f t="shared" si="31"/>
        <v>75</v>
      </c>
    </row>
    <row r="80" spans="2:26" x14ac:dyDescent="0.15">
      <c r="B80" s="24">
        <v>78</v>
      </c>
      <c r="C80" s="24" t="str">
        <f t="shared" si="27"/>
        <v>挂饰78</v>
      </c>
      <c r="D80" s="24" t="str">
        <f t="shared" si="16"/>
        <v>a</v>
      </c>
      <c r="E80" s="99" t="s">
        <v>2082</v>
      </c>
      <c r="F80" s="100" t="s">
        <v>2083</v>
      </c>
      <c r="G80" s="23" t="s">
        <v>2084</v>
      </c>
      <c r="H80" s="24">
        <f t="shared" si="32"/>
        <v>6</v>
      </c>
      <c r="I80" s="24">
        <f t="shared" si="20"/>
        <v>26</v>
      </c>
      <c r="J80" s="24">
        <f t="shared" si="21"/>
        <v>47</v>
      </c>
      <c r="K80" s="24">
        <f t="shared" si="22"/>
        <v>69</v>
      </c>
      <c r="L80" s="24">
        <f t="shared" si="23"/>
        <v>37</v>
      </c>
      <c r="M80" s="99" t="s">
        <v>2085</v>
      </c>
      <c r="N80" s="24">
        <f t="shared" si="24"/>
        <v>75</v>
      </c>
      <c r="O80" s="24">
        <f t="shared" si="25"/>
        <v>44</v>
      </c>
      <c r="P80" s="24">
        <f t="shared" si="26"/>
        <v>34</v>
      </c>
      <c r="Q80" s="122">
        <f t="shared" si="28"/>
        <v>0.17</v>
      </c>
      <c r="R80" s="122">
        <f t="shared" si="29"/>
        <v>0.11</v>
      </c>
      <c r="S80" s="122">
        <f t="shared" si="30"/>
        <v>5.6666666666666671E-2</v>
      </c>
      <c r="T80" s="99" t="s">
        <v>2082</v>
      </c>
      <c r="U80" s="24">
        <f t="shared" si="31"/>
        <v>36</v>
      </c>
      <c r="V80" s="24">
        <f t="shared" si="31"/>
        <v>41</v>
      </c>
      <c r="W80" s="24">
        <f t="shared" si="31"/>
        <v>31</v>
      </c>
      <c r="X80" s="24">
        <f t="shared" si="31"/>
        <v>22</v>
      </c>
      <c r="Y80" s="24">
        <f t="shared" si="31"/>
        <v>31</v>
      </c>
      <c r="Z80" s="24">
        <f t="shared" si="31"/>
        <v>90</v>
      </c>
    </row>
    <row r="81" spans="2:26" x14ac:dyDescent="0.15">
      <c r="B81" s="24">
        <v>79</v>
      </c>
      <c r="C81" s="24" t="str">
        <f t="shared" si="27"/>
        <v>挂饰79</v>
      </c>
      <c r="D81" s="24" t="str">
        <f t="shared" si="16"/>
        <v>a</v>
      </c>
      <c r="E81" s="99" t="s">
        <v>2082</v>
      </c>
      <c r="F81" s="100" t="s">
        <v>2083</v>
      </c>
      <c r="G81" s="23" t="s">
        <v>2084</v>
      </c>
      <c r="H81" s="24">
        <f t="shared" si="32"/>
        <v>7</v>
      </c>
      <c r="I81" s="24">
        <f t="shared" si="20"/>
        <v>30</v>
      </c>
      <c r="J81" s="24">
        <f t="shared" si="21"/>
        <v>55</v>
      </c>
      <c r="K81" s="24">
        <f t="shared" si="22"/>
        <v>80</v>
      </c>
      <c r="L81" s="24">
        <f t="shared" si="23"/>
        <v>44</v>
      </c>
      <c r="M81" s="99" t="s">
        <v>2085</v>
      </c>
      <c r="N81" s="24">
        <f t="shared" si="24"/>
        <v>87</v>
      </c>
      <c r="O81" s="24">
        <f t="shared" si="25"/>
        <v>52</v>
      </c>
      <c r="P81" s="24">
        <f t="shared" si="26"/>
        <v>40</v>
      </c>
      <c r="Q81" s="122">
        <f t="shared" si="28"/>
        <v>0.2</v>
      </c>
      <c r="R81" s="122">
        <f t="shared" si="29"/>
        <v>0.13</v>
      </c>
      <c r="S81" s="122">
        <f t="shared" si="30"/>
        <v>6.6666666666666666E-2</v>
      </c>
      <c r="T81" s="99" t="s">
        <v>2082</v>
      </c>
      <c r="U81" s="24">
        <f t="shared" si="31"/>
        <v>42</v>
      </c>
      <c r="V81" s="24">
        <f t="shared" si="31"/>
        <v>47</v>
      </c>
      <c r="W81" s="24">
        <f t="shared" si="31"/>
        <v>36</v>
      </c>
      <c r="X81" s="24">
        <f t="shared" si="31"/>
        <v>25</v>
      </c>
      <c r="Y81" s="24">
        <f t="shared" si="31"/>
        <v>36</v>
      </c>
      <c r="Z81" s="24">
        <f t="shared" si="31"/>
        <v>105</v>
      </c>
    </row>
    <row r="82" spans="2:26" x14ac:dyDescent="0.15">
      <c r="B82" s="24">
        <v>80</v>
      </c>
      <c r="C82" s="24" t="str">
        <f t="shared" si="27"/>
        <v>挂饰80</v>
      </c>
      <c r="D82" s="24" t="str">
        <f t="shared" si="16"/>
        <v>a</v>
      </c>
      <c r="E82" s="99" t="s">
        <v>2082</v>
      </c>
      <c r="F82" s="100" t="s">
        <v>2083</v>
      </c>
      <c r="G82" s="23" t="s">
        <v>2084</v>
      </c>
      <c r="H82" s="24">
        <f t="shared" si="32"/>
        <v>8</v>
      </c>
      <c r="I82" s="24">
        <f t="shared" si="20"/>
        <v>35</v>
      </c>
      <c r="J82" s="24">
        <f t="shared" si="21"/>
        <v>62</v>
      </c>
      <c r="K82" s="24">
        <f t="shared" si="22"/>
        <v>92</v>
      </c>
      <c r="L82" s="24">
        <f t="shared" si="23"/>
        <v>50</v>
      </c>
      <c r="M82" s="99" t="s">
        <v>2085</v>
      </c>
      <c r="N82" s="24">
        <f t="shared" si="24"/>
        <v>100</v>
      </c>
      <c r="O82" s="24">
        <f t="shared" si="25"/>
        <v>59</v>
      </c>
      <c r="P82" s="24">
        <f t="shared" si="26"/>
        <v>46</v>
      </c>
      <c r="Q82" s="122">
        <f t="shared" si="28"/>
        <v>0.23</v>
      </c>
      <c r="R82" s="122">
        <f t="shared" si="29"/>
        <v>0.14749999999999999</v>
      </c>
      <c r="S82" s="122">
        <f t="shared" si="30"/>
        <v>7.6666666666666675E-2</v>
      </c>
      <c r="T82" s="99" t="s">
        <v>2082</v>
      </c>
      <c r="U82" s="24">
        <f t="shared" si="31"/>
        <v>48</v>
      </c>
      <c r="V82" s="24">
        <f t="shared" si="31"/>
        <v>54</v>
      </c>
      <c r="W82" s="24">
        <f t="shared" si="31"/>
        <v>42</v>
      </c>
      <c r="X82" s="24">
        <f t="shared" si="31"/>
        <v>29</v>
      </c>
      <c r="Y82" s="24">
        <f t="shared" si="31"/>
        <v>42</v>
      </c>
      <c r="Z82" s="24">
        <f t="shared" si="31"/>
        <v>120</v>
      </c>
    </row>
    <row r="83" spans="2:26" x14ac:dyDescent="0.15">
      <c r="B83" s="24">
        <v>81</v>
      </c>
      <c r="C83" s="24" t="str">
        <f t="shared" si="27"/>
        <v>挂饰81</v>
      </c>
      <c r="D83" s="24" t="str">
        <f t="shared" si="16"/>
        <v>b</v>
      </c>
      <c r="E83" s="99" t="s">
        <v>2082</v>
      </c>
      <c r="F83" s="100" t="s">
        <v>2083</v>
      </c>
      <c r="G83" s="23" t="s">
        <v>2084</v>
      </c>
      <c r="H83" s="24">
        <f t="shared" si="32"/>
        <v>1</v>
      </c>
      <c r="I83" s="24">
        <f t="shared" si="20"/>
        <v>5</v>
      </c>
      <c r="J83" s="24">
        <f t="shared" si="21"/>
        <v>11</v>
      </c>
      <c r="K83" s="24">
        <f t="shared" si="22"/>
        <v>16</v>
      </c>
      <c r="L83" s="24">
        <f t="shared" si="23"/>
        <v>9</v>
      </c>
      <c r="M83" s="99" t="s">
        <v>2085</v>
      </c>
      <c r="N83" s="24">
        <f t="shared" si="24"/>
        <v>17</v>
      </c>
      <c r="O83" s="24">
        <f t="shared" si="25"/>
        <v>10</v>
      </c>
      <c r="P83" s="24">
        <f t="shared" si="26"/>
        <v>8</v>
      </c>
      <c r="Q83" s="122">
        <f t="shared" si="28"/>
        <v>0.04</v>
      </c>
      <c r="R83" s="122">
        <f t="shared" si="29"/>
        <v>2.5000000000000001E-2</v>
      </c>
      <c r="S83" s="122">
        <f t="shared" si="30"/>
        <v>1.3333333333333332E-2</v>
      </c>
      <c r="T83" s="99" t="s">
        <v>2082</v>
      </c>
      <c r="U83" s="24">
        <f t="shared" ref="U83:Z92" si="33">ROUND(VLOOKUP($F83,professionGrow,MATCH(U$2,professionGrowPName,0),FALSE)*(1+VLOOKUP($G83,professionGrowP,MATCH(U$2,professionGrowPName,0),FALSE))*$H83*10*VLOOKUP($D83,drop_qulity,5,FALSE),0)</f>
        <v>8</v>
      </c>
      <c r="V83" s="24">
        <f t="shared" si="33"/>
        <v>9</v>
      </c>
      <c r="W83" s="24">
        <f t="shared" si="33"/>
        <v>7</v>
      </c>
      <c r="X83" s="24">
        <f t="shared" si="33"/>
        <v>5</v>
      </c>
      <c r="Y83" s="24">
        <f t="shared" si="33"/>
        <v>7</v>
      </c>
      <c r="Z83" s="24">
        <f t="shared" si="33"/>
        <v>21</v>
      </c>
    </row>
    <row r="84" spans="2:26" x14ac:dyDescent="0.15">
      <c r="B84" s="24">
        <v>82</v>
      </c>
      <c r="C84" s="24" t="str">
        <f t="shared" si="27"/>
        <v>挂饰82</v>
      </c>
      <c r="D84" s="24" t="str">
        <f t="shared" si="16"/>
        <v>b</v>
      </c>
      <c r="E84" s="99" t="s">
        <v>2082</v>
      </c>
      <c r="F84" s="100" t="s">
        <v>2083</v>
      </c>
      <c r="G84" s="23" t="s">
        <v>2084</v>
      </c>
      <c r="H84" s="24">
        <f t="shared" si="32"/>
        <v>2</v>
      </c>
      <c r="I84" s="24">
        <f t="shared" si="20"/>
        <v>9</v>
      </c>
      <c r="J84" s="24">
        <f t="shared" si="21"/>
        <v>22</v>
      </c>
      <c r="K84" s="24">
        <f t="shared" si="22"/>
        <v>32</v>
      </c>
      <c r="L84" s="24">
        <f t="shared" si="23"/>
        <v>17</v>
      </c>
      <c r="M84" s="99" t="s">
        <v>2085</v>
      </c>
      <c r="N84" s="24">
        <f t="shared" si="24"/>
        <v>35</v>
      </c>
      <c r="O84" s="24">
        <f t="shared" si="25"/>
        <v>21</v>
      </c>
      <c r="P84" s="24">
        <f t="shared" si="26"/>
        <v>16</v>
      </c>
      <c r="Q84" s="122">
        <f t="shared" si="28"/>
        <v>0.08</v>
      </c>
      <c r="R84" s="122">
        <f t="shared" si="29"/>
        <v>5.2499999999999998E-2</v>
      </c>
      <c r="S84" s="122">
        <f t="shared" si="30"/>
        <v>2.6666666666666665E-2</v>
      </c>
      <c r="T84" s="99" t="s">
        <v>2082</v>
      </c>
      <c r="U84" s="24">
        <f t="shared" si="33"/>
        <v>17</v>
      </c>
      <c r="V84" s="24">
        <f t="shared" si="33"/>
        <v>19</v>
      </c>
      <c r="W84" s="24">
        <f t="shared" si="33"/>
        <v>14</v>
      </c>
      <c r="X84" s="24">
        <f t="shared" si="33"/>
        <v>10</v>
      </c>
      <c r="Y84" s="24">
        <f t="shared" si="33"/>
        <v>14</v>
      </c>
      <c r="Z84" s="24">
        <f t="shared" si="33"/>
        <v>41</v>
      </c>
    </row>
    <row r="85" spans="2:26" x14ac:dyDescent="0.15">
      <c r="B85" s="24">
        <v>83</v>
      </c>
      <c r="C85" s="24" t="str">
        <f t="shared" si="27"/>
        <v>挂饰83</v>
      </c>
      <c r="D85" s="24" t="str">
        <f t="shared" si="16"/>
        <v>b</v>
      </c>
      <c r="E85" s="99" t="s">
        <v>2082</v>
      </c>
      <c r="F85" s="100" t="s">
        <v>2083</v>
      </c>
      <c r="G85" s="23" t="s">
        <v>2084</v>
      </c>
      <c r="H85" s="24">
        <f t="shared" si="32"/>
        <v>3</v>
      </c>
      <c r="I85" s="24">
        <f t="shared" si="20"/>
        <v>14</v>
      </c>
      <c r="J85" s="24">
        <f t="shared" si="21"/>
        <v>32</v>
      </c>
      <c r="K85" s="24">
        <f t="shared" si="22"/>
        <v>48</v>
      </c>
      <c r="L85" s="24">
        <f t="shared" si="23"/>
        <v>26</v>
      </c>
      <c r="M85" s="99" t="s">
        <v>2085</v>
      </c>
      <c r="N85" s="24">
        <f t="shared" si="24"/>
        <v>52</v>
      </c>
      <c r="O85" s="24">
        <f t="shared" si="25"/>
        <v>31</v>
      </c>
      <c r="P85" s="24">
        <f t="shared" si="26"/>
        <v>24</v>
      </c>
      <c r="Q85" s="122">
        <f t="shared" si="28"/>
        <v>0.12</v>
      </c>
      <c r="R85" s="122">
        <f t="shared" si="29"/>
        <v>7.7499999999999999E-2</v>
      </c>
      <c r="S85" s="122">
        <f t="shared" si="30"/>
        <v>0.04</v>
      </c>
      <c r="T85" s="99" t="s">
        <v>2082</v>
      </c>
      <c r="U85" s="24">
        <f t="shared" si="33"/>
        <v>25</v>
      </c>
      <c r="V85" s="24">
        <f t="shared" si="33"/>
        <v>28</v>
      </c>
      <c r="W85" s="24">
        <f t="shared" si="33"/>
        <v>22</v>
      </c>
      <c r="X85" s="24">
        <f t="shared" si="33"/>
        <v>15</v>
      </c>
      <c r="Y85" s="24">
        <f t="shared" si="33"/>
        <v>22</v>
      </c>
      <c r="Z85" s="24">
        <f t="shared" si="33"/>
        <v>62</v>
      </c>
    </row>
    <row r="86" spans="2:26" x14ac:dyDescent="0.15">
      <c r="B86" s="24">
        <v>84</v>
      </c>
      <c r="C86" s="24" t="str">
        <f t="shared" si="27"/>
        <v>挂饰84</v>
      </c>
      <c r="D86" s="24" t="str">
        <f t="shared" si="16"/>
        <v>b</v>
      </c>
      <c r="E86" s="99" t="s">
        <v>2082</v>
      </c>
      <c r="F86" s="100" t="s">
        <v>2083</v>
      </c>
      <c r="G86" s="23" t="s">
        <v>2084</v>
      </c>
      <c r="H86" s="24">
        <f t="shared" si="32"/>
        <v>4</v>
      </c>
      <c r="I86" s="24">
        <f t="shared" si="20"/>
        <v>18</v>
      </c>
      <c r="J86" s="24">
        <f t="shared" si="21"/>
        <v>43</v>
      </c>
      <c r="K86" s="24">
        <f t="shared" si="22"/>
        <v>63</v>
      </c>
      <c r="L86" s="24">
        <f t="shared" si="23"/>
        <v>35</v>
      </c>
      <c r="M86" s="99" t="s">
        <v>2085</v>
      </c>
      <c r="N86" s="24">
        <f t="shared" si="24"/>
        <v>69</v>
      </c>
      <c r="O86" s="24">
        <f t="shared" si="25"/>
        <v>41</v>
      </c>
      <c r="P86" s="24">
        <f t="shared" si="26"/>
        <v>32</v>
      </c>
      <c r="Q86" s="122">
        <f t="shared" si="28"/>
        <v>0.16</v>
      </c>
      <c r="R86" s="122">
        <f t="shared" si="29"/>
        <v>0.10249999999999999</v>
      </c>
      <c r="S86" s="122">
        <f t="shared" si="30"/>
        <v>5.333333333333333E-2</v>
      </c>
      <c r="T86" s="99" t="s">
        <v>2082</v>
      </c>
      <c r="U86" s="24">
        <f t="shared" si="33"/>
        <v>33</v>
      </c>
      <c r="V86" s="24">
        <f t="shared" si="33"/>
        <v>37</v>
      </c>
      <c r="W86" s="24">
        <f t="shared" si="33"/>
        <v>29</v>
      </c>
      <c r="X86" s="24">
        <f t="shared" si="33"/>
        <v>20</v>
      </c>
      <c r="Y86" s="24">
        <f t="shared" si="33"/>
        <v>29</v>
      </c>
      <c r="Z86" s="24">
        <f t="shared" si="33"/>
        <v>83</v>
      </c>
    </row>
    <row r="87" spans="2:26" x14ac:dyDescent="0.15">
      <c r="B87" s="24">
        <v>85</v>
      </c>
      <c r="C87" s="24" t="str">
        <f t="shared" si="27"/>
        <v>挂饰85</v>
      </c>
      <c r="D87" s="24" t="str">
        <f t="shared" si="16"/>
        <v>b</v>
      </c>
      <c r="E87" s="99" t="s">
        <v>2082</v>
      </c>
      <c r="F87" s="100" t="s">
        <v>2083</v>
      </c>
      <c r="G87" s="23" t="s">
        <v>2084</v>
      </c>
      <c r="H87" s="24">
        <f t="shared" si="32"/>
        <v>5</v>
      </c>
      <c r="I87" s="24">
        <f t="shared" si="20"/>
        <v>23</v>
      </c>
      <c r="J87" s="24">
        <f t="shared" si="21"/>
        <v>54</v>
      </c>
      <c r="K87" s="24">
        <f t="shared" si="22"/>
        <v>79</v>
      </c>
      <c r="L87" s="24">
        <f t="shared" si="23"/>
        <v>43</v>
      </c>
      <c r="M87" s="99" t="s">
        <v>2085</v>
      </c>
      <c r="N87" s="24">
        <f t="shared" si="24"/>
        <v>86</v>
      </c>
      <c r="O87" s="24">
        <f t="shared" si="25"/>
        <v>51</v>
      </c>
      <c r="P87" s="24">
        <f t="shared" si="26"/>
        <v>40</v>
      </c>
      <c r="Q87" s="122">
        <f t="shared" si="28"/>
        <v>0.2</v>
      </c>
      <c r="R87" s="122">
        <f t="shared" si="29"/>
        <v>0.1275</v>
      </c>
      <c r="S87" s="122">
        <f t="shared" si="30"/>
        <v>6.6666666666666666E-2</v>
      </c>
      <c r="T87" s="99" t="s">
        <v>2082</v>
      </c>
      <c r="U87" s="24">
        <f t="shared" si="33"/>
        <v>41</v>
      </c>
      <c r="V87" s="24">
        <f t="shared" si="33"/>
        <v>47</v>
      </c>
      <c r="W87" s="24">
        <f t="shared" si="33"/>
        <v>36</v>
      </c>
      <c r="X87" s="24">
        <f t="shared" si="33"/>
        <v>25</v>
      </c>
      <c r="Y87" s="24">
        <f t="shared" si="33"/>
        <v>36</v>
      </c>
      <c r="Z87" s="24">
        <f t="shared" si="33"/>
        <v>104</v>
      </c>
    </row>
    <row r="88" spans="2:26" x14ac:dyDescent="0.15">
      <c r="B88" s="24">
        <v>86</v>
      </c>
      <c r="C88" s="24" t="str">
        <f t="shared" si="27"/>
        <v>挂饰86</v>
      </c>
      <c r="D88" s="24" t="str">
        <f t="shared" si="16"/>
        <v>b</v>
      </c>
      <c r="E88" s="99" t="s">
        <v>2082</v>
      </c>
      <c r="F88" s="100" t="s">
        <v>2083</v>
      </c>
      <c r="G88" s="23" t="s">
        <v>2084</v>
      </c>
      <c r="H88" s="24">
        <f t="shared" si="32"/>
        <v>6</v>
      </c>
      <c r="I88" s="24">
        <f t="shared" si="20"/>
        <v>27</v>
      </c>
      <c r="J88" s="24">
        <f t="shared" si="21"/>
        <v>65</v>
      </c>
      <c r="K88" s="24">
        <f t="shared" si="22"/>
        <v>95</v>
      </c>
      <c r="L88" s="24">
        <f t="shared" si="23"/>
        <v>52</v>
      </c>
      <c r="M88" s="99" t="s">
        <v>2085</v>
      </c>
      <c r="N88" s="24">
        <f t="shared" si="24"/>
        <v>104</v>
      </c>
      <c r="O88" s="24">
        <f t="shared" si="25"/>
        <v>62</v>
      </c>
      <c r="P88" s="24">
        <f t="shared" si="26"/>
        <v>48</v>
      </c>
      <c r="Q88" s="122">
        <f t="shared" si="28"/>
        <v>0.24</v>
      </c>
      <c r="R88" s="122">
        <f t="shared" si="29"/>
        <v>0.155</v>
      </c>
      <c r="S88" s="122">
        <f t="shared" si="30"/>
        <v>0.08</v>
      </c>
      <c r="T88" s="99" t="s">
        <v>2082</v>
      </c>
      <c r="U88" s="24">
        <f t="shared" si="33"/>
        <v>50</v>
      </c>
      <c r="V88" s="24">
        <f t="shared" si="33"/>
        <v>56</v>
      </c>
      <c r="W88" s="24">
        <f t="shared" si="33"/>
        <v>43</v>
      </c>
      <c r="X88" s="24">
        <f t="shared" si="33"/>
        <v>30</v>
      </c>
      <c r="Y88" s="24">
        <f t="shared" si="33"/>
        <v>43</v>
      </c>
      <c r="Z88" s="24">
        <f t="shared" si="33"/>
        <v>124</v>
      </c>
    </row>
    <row r="89" spans="2:26" x14ac:dyDescent="0.15">
      <c r="B89" s="24">
        <v>87</v>
      </c>
      <c r="C89" s="24" t="str">
        <f t="shared" si="27"/>
        <v>挂饰87</v>
      </c>
      <c r="D89" s="24" t="str">
        <f t="shared" si="16"/>
        <v>b</v>
      </c>
      <c r="E89" s="99" t="s">
        <v>2082</v>
      </c>
      <c r="F89" s="100" t="s">
        <v>2083</v>
      </c>
      <c r="G89" s="23" t="s">
        <v>2084</v>
      </c>
      <c r="H89" s="24">
        <f t="shared" si="32"/>
        <v>7</v>
      </c>
      <c r="I89" s="24">
        <f t="shared" si="20"/>
        <v>32</v>
      </c>
      <c r="J89" s="24">
        <f t="shared" si="21"/>
        <v>76</v>
      </c>
      <c r="K89" s="24">
        <f t="shared" si="22"/>
        <v>111</v>
      </c>
      <c r="L89" s="24">
        <f t="shared" si="23"/>
        <v>60</v>
      </c>
      <c r="M89" s="99" t="s">
        <v>2085</v>
      </c>
      <c r="N89" s="24">
        <f t="shared" si="24"/>
        <v>121</v>
      </c>
      <c r="O89" s="24">
        <f t="shared" si="25"/>
        <v>72</v>
      </c>
      <c r="P89" s="24">
        <f t="shared" si="26"/>
        <v>55</v>
      </c>
      <c r="Q89" s="122">
        <f t="shared" si="28"/>
        <v>0.27500000000000002</v>
      </c>
      <c r="R89" s="122">
        <f t="shared" si="29"/>
        <v>0.18</v>
      </c>
      <c r="S89" s="122">
        <f t="shared" si="30"/>
        <v>9.166666666666666E-2</v>
      </c>
      <c r="T89" s="99" t="s">
        <v>2082</v>
      </c>
      <c r="U89" s="24">
        <f t="shared" si="33"/>
        <v>58</v>
      </c>
      <c r="V89" s="24">
        <f t="shared" si="33"/>
        <v>66</v>
      </c>
      <c r="W89" s="24">
        <f t="shared" si="33"/>
        <v>50</v>
      </c>
      <c r="X89" s="24">
        <f t="shared" si="33"/>
        <v>35</v>
      </c>
      <c r="Y89" s="24">
        <f t="shared" si="33"/>
        <v>50</v>
      </c>
      <c r="Z89" s="24">
        <f t="shared" si="33"/>
        <v>145</v>
      </c>
    </row>
    <row r="90" spans="2:26" x14ac:dyDescent="0.15">
      <c r="B90" s="24">
        <v>88</v>
      </c>
      <c r="C90" s="24" t="str">
        <f t="shared" si="27"/>
        <v>挂饰88</v>
      </c>
      <c r="D90" s="24" t="str">
        <f t="shared" si="16"/>
        <v>b</v>
      </c>
      <c r="E90" s="99" t="s">
        <v>2082</v>
      </c>
      <c r="F90" s="100" t="s">
        <v>2083</v>
      </c>
      <c r="G90" s="23" t="s">
        <v>2084</v>
      </c>
      <c r="H90" s="24">
        <f t="shared" si="32"/>
        <v>8</v>
      </c>
      <c r="I90" s="24">
        <f t="shared" si="20"/>
        <v>36</v>
      </c>
      <c r="J90" s="24">
        <f t="shared" si="21"/>
        <v>86</v>
      </c>
      <c r="K90" s="24">
        <f t="shared" si="22"/>
        <v>127</v>
      </c>
      <c r="L90" s="24">
        <f t="shared" si="23"/>
        <v>69</v>
      </c>
      <c r="M90" s="99" t="s">
        <v>2085</v>
      </c>
      <c r="N90" s="24">
        <f t="shared" si="24"/>
        <v>138</v>
      </c>
      <c r="O90" s="24">
        <f t="shared" si="25"/>
        <v>82</v>
      </c>
      <c r="P90" s="24">
        <f t="shared" si="26"/>
        <v>63</v>
      </c>
      <c r="Q90" s="122">
        <f t="shared" si="28"/>
        <v>0.315</v>
      </c>
      <c r="R90" s="122">
        <f t="shared" si="29"/>
        <v>0.20499999999999999</v>
      </c>
      <c r="S90" s="122">
        <f t="shared" si="30"/>
        <v>0.105</v>
      </c>
      <c r="T90" s="99" t="s">
        <v>2082</v>
      </c>
      <c r="U90" s="24">
        <f t="shared" si="33"/>
        <v>66</v>
      </c>
      <c r="V90" s="24">
        <f t="shared" si="33"/>
        <v>75</v>
      </c>
      <c r="W90" s="24">
        <f t="shared" si="33"/>
        <v>58</v>
      </c>
      <c r="X90" s="24">
        <f t="shared" si="33"/>
        <v>40</v>
      </c>
      <c r="Y90" s="24">
        <f t="shared" si="33"/>
        <v>58</v>
      </c>
      <c r="Z90" s="24">
        <f t="shared" si="33"/>
        <v>166</v>
      </c>
    </row>
    <row r="91" spans="2:26" x14ac:dyDescent="0.15">
      <c r="B91" s="24">
        <v>89</v>
      </c>
      <c r="C91" s="24" t="str">
        <f t="shared" si="27"/>
        <v>挂饰89</v>
      </c>
      <c r="D91" s="24" t="str">
        <f t="shared" si="16"/>
        <v>c</v>
      </c>
      <c r="E91" s="99" t="s">
        <v>2082</v>
      </c>
      <c r="F91" s="100" t="s">
        <v>2083</v>
      </c>
      <c r="G91" s="23" t="s">
        <v>2084</v>
      </c>
      <c r="H91" s="24">
        <f t="shared" si="32"/>
        <v>1</v>
      </c>
      <c r="I91" s="24">
        <f t="shared" si="20"/>
        <v>9</v>
      </c>
      <c r="J91" s="24">
        <f t="shared" si="21"/>
        <v>0</v>
      </c>
      <c r="K91" s="24">
        <f t="shared" si="22"/>
        <v>0</v>
      </c>
      <c r="L91" s="24">
        <f t="shared" si="23"/>
        <v>0</v>
      </c>
      <c r="M91" s="99" t="s">
        <v>2085</v>
      </c>
      <c r="N91" s="24">
        <f t="shared" si="24"/>
        <v>0</v>
      </c>
      <c r="O91" s="24">
        <f t="shared" si="25"/>
        <v>0</v>
      </c>
      <c r="P91" s="24">
        <f t="shared" si="26"/>
        <v>0</v>
      </c>
      <c r="Q91" s="122">
        <f t="shared" si="28"/>
        <v>0</v>
      </c>
      <c r="R91" s="122">
        <f t="shared" si="29"/>
        <v>0</v>
      </c>
      <c r="S91" s="122">
        <f t="shared" si="30"/>
        <v>0</v>
      </c>
      <c r="T91" s="99" t="s">
        <v>2082</v>
      </c>
      <c r="U91" s="24">
        <f t="shared" si="33"/>
        <v>0</v>
      </c>
      <c r="V91" s="24">
        <f t="shared" si="33"/>
        <v>0</v>
      </c>
      <c r="W91" s="24">
        <f t="shared" si="33"/>
        <v>0</v>
      </c>
      <c r="X91" s="24">
        <f t="shared" si="33"/>
        <v>0</v>
      </c>
      <c r="Y91" s="24">
        <f t="shared" si="33"/>
        <v>0</v>
      </c>
      <c r="Z91" s="24">
        <f t="shared" si="33"/>
        <v>0</v>
      </c>
    </row>
    <row r="92" spans="2:26" x14ac:dyDescent="0.15">
      <c r="B92" s="24">
        <v>90</v>
      </c>
      <c r="C92" s="24" t="str">
        <f t="shared" si="27"/>
        <v>挂饰90</v>
      </c>
      <c r="D92" s="24" t="str">
        <f t="shared" si="16"/>
        <v>c</v>
      </c>
      <c r="E92" s="99" t="s">
        <v>2082</v>
      </c>
      <c r="F92" s="100" t="s">
        <v>2083</v>
      </c>
      <c r="G92" s="23" t="s">
        <v>2084</v>
      </c>
      <c r="H92" s="24">
        <f t="shared" si="32"/>
        <v>2</v>
      </c>
      <c r="I92" s="24">
        <f t="shared" si="20"/>
        <v>18</v>
      </c>
      <c r="J92" s="24">
        <f t="shared" si="21"/>
        <v>0</v>
      </c>
      <c r="K92" s="24">
        <f t="shared" si="22"/>
        <v>0</v>
      </c>
      <c r="L92" s="24">
        <f t="shared" si="23"/>
        <v>0</v>
      </c>
      <c r="M92" s="99" t="s">
        <v>2085</v>
      </c>
      <c r="N92" s="24">
        <f t="shared" si="24"/>
        <v>0</v>
      </c>
      <c r="O92" s="24">
        <f t="shared" si="25"/>
        <v>0</v>
      </c>
      <c r="P92" s="24">
        <f t="shared" si="26"/>
        <v>0</v>
      </c>
      <c r="Q92" s="122">
        <f t="shared" si="28"/>
        <v>0</v>
      </c>
      <c r="R92" s="122">
        <f t="shared" si="29"/>
        <v>0</v>
      </c>
      <c r="S92" s="122">
        <f t="shared" si="30"/>
        <v>0</v>
      </c>
      <c r="T92" s="99" t="s">
        <v>2082</v>
      </c>
      <c r="U92" s="24">
        <f t="shared" si="33"/>
        <v>0</v>
      </c>
      <c r="V92" s="24">
        <f t="shared" si="33"/>
        <v>0</v>
      </c>
      <c r="W92" s="24">
        <f t="shared" si="33"/>
        <v>0</v>
      </c>
      <c r="X92" s="24">
        <f t="shared" si="33"/>
        <v>0</v>
      </c>
      <c r="Y92" s="24">
        <f t="shared" si="33"/>
        <v>0</v>
      </c>
      <c r="Z92" s="24">
        <f t="shared" si="33"/>
        <v>0</v>
      </c>
    </row>
    <row r="93" spans="2:26" x14ac:dyDescent="0.15">
      <c r="B93" s="24">
        <v>91</v>
      </c>
      <c r="C93" s="24" t="str">
        <f t="shared" si="27"/>
        <v>挂饰91</v>
      </c>
      <c r="D93" s="24" t="str">
        <f t="shared" si="16"/>
        <v>c</v>
      </c>
      <c r="E93" s="99" t="s">
        <v>2082</v>
      </c>
      <c r="F93" s="100" t="s">
        <v>2083</v>
      </c>
      <c r="G93" s="23" t="s">
        <v>2084</v>
      </c>
      <c r="H93" s="24">
        <f t="shared" si="32"/>
        <v>3</v>
      </c>
      <c r="I93" s="24">
        <f t="shared" si="20"/>
        <v>27</v>
      </c>
      <c r="J93" s="24">
        <f t="shared" si="21"/>
        <v>0</v>
      </c>
      <c r="K93" s="24">
        <f t="shared" si="22"/>
        <v>0</v>
      </c>
      <c r="L93" s="24">
        <f t="shared" si="23"/>
        <v>0</v>
      </c>
      <c r="M93" s="99" t="s">
        <v>2085</v>
      </c>
      <c r="N93" s="24">
        <f t="shared" si="24"/>
        <v>0</v>
      </c>
      <c r="O93" s="24">
        <f t="shared" si="25"/>
        <v>0</v>
      </c>
      <c r="P93" s="24">
        <f t="shared" si="26"/>
        <v>0</v>
      </c>
      <c r="Q93" s="122">
        <f t="shared" si="28"/>
        <v>0</v>
      </c>
      <c r="R93" s="122">
        <f t="shared" si="29"/>
        <v>0</v>
      </c>
      <c r="S93" s="122">
        <f t="shared" si="30"/>
        <v>0</v>
      </c>
      <c r="T93" s="99" t="s">
        <v>2082</v>
      </c>
      <c r="U93" s="24">
        <f t="shared" ref="U93:Z102" si="34">ROUND(VLOOKUP($F93,professionGrow,MATCH(U$2,professionGrowPName,0),FALSE)*(1+VLOOKUP($G93,professionGrowP,MATCH(U$2,professionGrowPName,0),FALSE))*$H93*10*VLOOKUP($D93,drop_qulity,5,FALSE),0)</f>
        <v>0</v>
      </c>
      <c r="V93" s="24">
        <f t="shared" si="34"/>
        <v>0</v>
      </c>
      <c r="W93" s="24">
        <f t="shared" si="34"/>
        <v>0</v>
      </c>
      <c r="X93" s="24">
        <f t="shared" si="34"/>
        <v>0</v>
      </c>
      <c r="Y93" s="24">
        <f t="shared" si="34"/>
        <v>0</v>
      </c>
      <c r="Z93" s="24">
        <f t="shared" si="34"/>
        <v>0</v>
      </c>
    </row>
    <row r="94" spans="2:26" x14ac:dyDescent="0.15">
      <c r="B94" s="24">
        <v>92</v>
      </c>
      <c r="C94" s="24" t="str">
        <f t="shared" si="27"/>
        <v>挂饰92</v>
      </c>
      <c r="D94" s="24" t="str">
        <f t="shared" si="16"/>
        <v>c</v>
      </c>
      <c r="E94" s="99" t="s">
        <v>2082</v>
      </c>
      <c r="F94" s="100" t="s">
        <v>2083</v>
      </c>
      <c r="G94" s="23" t="s">
        <v>2084</v>
      </c>
      <c r="H94" s="24">
        <f t="shared" si="32"/>
        <v>4</v>
      </c>
      <c r="I94" s="24">
        <f t="shared" si="20"/>
        <v>36</v>
      </c>
      <c r="J94" s="24">
        <f t="shared" si="21"/>
        <v>0</v>
      </c>
      <c r="K94" s="24">
        <f t="shared" si="22"/>
        <v>0</v>
      </c>
      <c r="L94" s="24">
        <f t="shared" si="23"/>
        <v>0</v>
      </c>
      <c r="M94" s="99" t="s">
        <v>2085</v>
      </c>
      <c r="N94" s="24">
        <f t="shared" si="24"/>
        <v>0</v>
      </c>
      <c r="O94" s="24">
        <f t="shared" si="25"/>
        <v>0</v>
      </c>
      <c r="P94" s="24">
        <f t="shared" si="26"/>
        <v>0</v>
      </c>
      <c r="Q94" s="122">
        <f t="shared" si="28"/>
        <v>0</v>
      </c>
      <c r="R94" s="122">
        <f t="shared" si="29"/>
        <v>0</v>
      </c>
      <c r="S94" s="122">
        <f t="shared" si="30"/>
        <v>0</v>
      </c>
      <c r="T94" s="99" t="s">
        <v>2082</v>
      </c>
      <c r="U94" s="24">
        <f t="shared" si="34"/>
        <v>0</v>
      </c>
      <c r="V94" s="24">
        <f t="shared" si="34"/>
        <v>0</v>
      </c>
      <c r="W94" s="24">
        <f t="shared" si="34"/>
        <v>0</v>
      </c>
      <c r="X94" s="24">
        <f t="shared" si="34"/>
        <v>0</v>
      </c>
      <c r="Y94" s="24">
        <f t="shared" si="34"/>
        <v>0</v>
      </c>
      <c r="Z94" s="24">
        <f t="shared" si="34"/>
        <v>0</v>
      </c>
    </row>
    <row r="95" spans="2:26" x14ac:dyDescent="0.15">
      <c r="B95" s="24">
        <v>93</v>
      </c>
      <c r="C95" s="24" t="str">
        <f t="shared" si="27"/>
        <v>挂饰93</v>
      </c>
      <c r="D95" s="24" t="str">
        <f t="shared" si="16"/>
        <v>c</v>
      </c>
      <c r="E95" s="99" t="s">
        <v>2082</v>
      </c>
      <c r="F95" s="100" t="s">
        <v>2083</v>
      </c>
      <c r="G95" s="23" t="s">
        <v>2084</v>
      </c>
      <c r="H95" s="24">
        <f t="shared" si="32"/>
        <v>5</v>
      </c>
      <c r="I95" s="24">
        <f t="shared" si="20"/>
        <v>44</v>
      </c>
      <c r="J95" s="24">
        <f t="shared" si="21"/>
        <v>0</v>
      </c>
      <c r="K95" s="24">
        <f t="shared" si="22"/>
        <v>0</v>
      </c>
      <c r="L95" s="24">
        <f t="shared" si="23"/>
        <v>0</v>
      </c>
      <c r="M95" s="99" t="s">
        <v>2085</v>
      </c>
      <c r="N95" s="24">
        <f t="shared" si="24"/>
        <v>0</v>
      </c>
      <c r="O95" s="24">
        <f t="shared" si="25"/>
        <v>0</v>
      </c>
      <c r="P95" s="24">
        <f t="shared" si="26"/>
        <v>0</v>
      </c>
      <c r="Q95" s="122">
        <f t="shared" si="28"/>
        <v>0</v>
      </c>
      <c r="R95" s="122">
        <f t="shared" si="29"/>
        <v>0</v>
      </c>
      <c r="S95" s="122">
        <f t="shared" si="30"/>
        <v>0</v>
      </c>
      <c r="T95" s="99" t="s">
        <v>2082</v>
      </c>
      <c r="U95" s="24">
        <f t="shared" si="34"/>
        <v>0</v>
      </c>
      <c r="V95" s="24">
        <f t="shared" si="34"/>
        <v>0</v>
      </c>
      <c r="W95" s="24">
        <f t="shared" si="34"/>
        <v>0</v>
      </c>
      <c r="X95" s="24">
        <f t="shared" si="34"/>
        <v>0</v>
      </c>
      <c r="Y95" s="24">
        <f t="shared" si="34"/>
        <v>0</v>
      </c>
      <c r="Z95" s="24">
        <f t="shared" si="34"/>
        <v>0</v>
      </c>
    </row>
    <row r="96" spans="2:26" x14ac:dyDescent="0.15">
      <c r="B96" s="24">
        <v>94</v>
      </c>
      <c r="C96" s="24" t="str">
        <f t="shared" si="27"/>
        <v>挂饰94</v>
      </c>
      <c r="D96" s="24" t="str">
        <f t="shared" si="16"/>
        <v>c</v>
      </c>
      <c r="E96" s="99" t="s">
        <v>2082</v>
      </c>
      <c r="F96" s="100" t="s">
        <v>2083</v>
      </c>
      <c r="G96" s="23" t="s">
        <v>2084</v>
      </c>
      <c r="H96" s="24">
        <f t="shared" si="32"/>
        <v>6</v>
      </c>
      <c r="I96" s="24">
        <f t="shared" si="20"/>
        <v>53</v>
      </c>
      <c r="J96" s="24">
        <f t="shared" si="21"/>
        <v>0</v>
      </c>
      <c r="K96" s="24">
        <f t="shared" si="22"/>
        <v>0</v>
      </c>
      <c r="L96" s="24">
        <f t="shared" si="23"/>
        <v>0</v>
      </c>
      <c r="M96" s="99" t="s">
        <v>2085</v>
      </c>
      <c r="N96" s="24">
        <f t="shared" si="24"/>
        <v>0</v>
      </c>
      <c r="O96" s="24">
        <f t="shared" si="25"/>
        <v>0</v>
      </c>
      <c r="P96" s="24">
        <f t="shared" si="26"/>
        <v>0</v>
      </c>
      <c r="Q96" s="122">
        <f t="shared" si="28"/>
        <v>0</v>
      </c>
      <c r="R96" s="122">
        <f t="shared" si="29"/>
        <v>0</v>
      </c>
      <c r="S96" s="122">
        <f t="shared" si="30"/>
        <v>0</v>
      </c>
      <c r="T96" s="99" t="s">
        <v>2082</v>
      </c>
      <c r="U96" s="24">
        <f t="shared" si="34"/>
        <v>0</v>
      </c>
      <c r="V96" s="24">
        <f t="shared" si="34"/>
        <v>0</v>
      </c>
      <c r="W96" s="24">
        <f t="shared" si="34"/>
        <v>0</v>
      </c>
      <c r="X96" s="24">
        <f t="shared" si="34"/>
        <v>0</v>
      </c>
      <c r="Y96" s="24">
        <f t="shared" si="34"/>
        <v>0</v>
      </c>
      <c r="Z96" s="24">
        <f t="shared" si="34"/>
        <v>0</v>
      </c>
    </row>
    <row r="97" spans="2:26" x14ac:dyDescent="0.15">
      <c r="B97" s="24">
        <v>95</v>
      </c>
      <c r="C97" s="24" t="str">
        <f t="shared" si="27"/>
        <v>挂饰95</v>
      </c>
      <c r="D97" s="24" t="str">
        <f t="shared" si="16"/>
        <v>c</v>
      </c>
      <c r="E97" s="99" t="s">
        <v>2082</v>
      </c>
      <c r="F97" s="100" t="s">
        <v>2083</v>
      </c>
      <c r="G97" s="23" t="s">
        <v>2084</v>
      </c>
      <c r="H97" s="24">
        <f t="shared" si="32"/>
        <v>7</v>
      </c>
      <c r="I97" s="24">
        <f t="shared" si="20"/>
        <v>62</v>
      </c>
      <c r="J97" s="24">
        <f t="shared" si="21"/>
        <v>0</v>
      </c>
      <c r="K97" s="24">
        <f t="shared" si="22"/>
        <v>0</v>
      </c>
      <c r="L97" s="24">
        <f t="shared" si="23"/>
        <v>0</v>
      </c>
      <c r="M97" s="99" t="s">
        <v>2085</v>
      </c>
      <c r="N97" s="24">
        <f t="shared" si="24"/>
        <v>0</v>
      </c>
      <c r="O97" s="24">
        <f t="shared" si="25"/>
        <v>0</v>
      </c>
      <c r="P97" s="24">
        <f t="shared" si="26"/>
        <v>0</v>
      </c>
      <c r="Q97" s="122">
        <f t="shared" si="28"/>
        <v>0</v>
      </c>
      <c r="R97" s="122">
        <f t="shared" si="29"/>
        <v>0</v>
      </c>
      <c r="S97" s="122">
        <f t="shared" si="30"/>
        <v>0</v>
      </c>
      <c r="T97" s="99" t="s">
        <v>2082</v>
      </c>
      <c r="U97" s="24">
        <f t="shared" si="34"/>
        <v>0</v>
      </c>
      <c r="V97" s="24">
        <f t="shared" si="34"/>
        <v>0</v>
      </c>
      <c r="W97" s="24">
        <f t="shared" si="34"/>
        <v>0</v>
      </c>
      <c r="X97" s="24">
        <f t="shared" si="34"/>
        <v>0</v>
      </c>
      <c r="Y97" s="24">
        <f t="shared" si="34"/>
        <v>0</v>
      </c>
      <c r="Z97" s="24">
        <f t="shared" si="34"/>
        <v>0</v>
      </c>
    </row>
    <row r="98" spans="2:26" x14ac:dyDescent="0.15">
      <c r="B98" s="24">
        <v>96</v>
      </c>
      <c r="C98" s="24" t="str">
        <f t="shared" si="27"/>
        <v>挂饰96</v>
      </c>
      <c r="D98" s="24" t="str">
        <f t="shared" si="16"/>
        <v>c</v>
      </c>
      <c r="E98" s="99" t="s">
        <v>2082</v>
      </c>
      <c r="F98" s="100" t="s">
        <v>2083</v>
      </c>
      <c r="G98" s="23" t="s">
        <v>2084</v>
      </c>
      <c r="H98" s="24">
        <f t="shared" si="32"/>
        <v>8</v>
      </c>
      <c r="I98" s="24">
        <f t="shared" si="20"/>
        <v>71</v>
      </c>
      <c r="J98" s="24">
        <f t="shared" si="21"/>
        <v>0</v>
      </c>
      <c r="K98" s="24">
        <f t="shared" si="22"/>
        <v>0</v>
      </c>
      <c r="L98" s="24">
        <f t="shared" si="23"/>
        <v>0</v>
      </c>
      <c r="M98" s="99" t="s">
        <v>2085</v>
      </c>
      <c r="N98" s="24">
        <f t="shared" si="24"/>
        <v>0</v>
      </c>
      <c r="O98" s="24">
        <f t="shared" si="25"/>
        <v>0</v>
      </c>
      <c r="P98" s="24">
        <f t="shared" si="26"/>
        <v>0</v>
      </c>
      <c r="Q98" s="122">
        <f t="shared" si="28"/>
        <v>0</v>
      </c>
      <c r="R98" s="122">
        <f t="shared" si="29"/>
        <v>0</v>
      </c>
      <c r="S98" s="122">
        <f t="shared" si="30"/>
        <v>0</v>
      </c>
      <c r="T98" s="99" t="s">
        <v>2082</v>
      </c>
      <c r="U98" s="24">
        <f t="shared" si="34"/>
        <v>0</v>
      </c>
      <c r="V98" s="24">
        <f t="shared" si="34"/>
        <v>0</v>
      </c>
      <c r="W98" s="24">
        <f t="shared" si="34"/>
        <v>0</v>
      </c>
      <c r="X98" s="24">
        <f t="shared" si="34"/>
        <v>0</v>
      </c>
      <c r="Y98" s="24">
        <f t="shared" si="34"/>
        <v>0</v>
      </c>
      <c r="Z98" s="24">
        <f t="shared" si="34"/>
        <v>0</v>
      </c>
    </row>
    <row r="99" spans="2:26" x14ac:dyDescent="0.15">
      <c r="B99" s="24">
        <v>97</v>
      </c>
      <c r="C99" s="24" t="str">
        <f t="shared" si="27"/>
        <v>挂饰97</v>
      </c>
      <c r="D99" s="24" t="str">
        <f t="shared" si="16"/>
        <v>s</v>
      </c>
      <c r="E99" s="99" t="s">
        <v>2082</v>
      </c>
      <c r="F99" s="100" t="s">
        <v>2083</v>
      </c>
      <c r="G99" s="23" t="s">
        <v>2086</v>
      </c>
      <c r="H99" s="24">
        <f t="shared" si="32"/>
        <v>1</v>
      </c>
      <c r="I99" s="24">
        <f t="shared" si="20"/>
        <v>9</v>
      </c>
      <c r="J99" s="24">
        <f t="shared" si="21"/>
        <v>9</v>
      </c>
      <c r="K99" s="24">
        <f t="shared" si="22"/>
        <v>9</v>
      </c>
      <c r="L99" s="24">
        <f t="shared" si="23"/>
        <v>7</v>
      </c>
      <c r="M99" s="99" t="s">
        <v>2085</v>
      </c>
      <c r="N99" s="24">
        <f t="shared" si="24"/>
        <v>10</v>
      </c>
      <c r="O99" s="24">
        <f t="shared" si="25"/>
        <v>6</v>
      </c>
      <c r="P99" s="24">
        <f t="shared" si="26"/>
        <v>5</v>
      </c>
      <c r="Q99" s="122">
        <f t="shared" si="28"/>
        <v>2.5000000000000001E-2</v>
      </c>
      <c r="R99" s="122">
        <f t="shared" si="29"/>
        <v>1.4999999999999999E-2</v>
      </c>
      <c r="S99" s="122">
        <f t="shared" si="30"/>
        <v>8.3333333333333332E-3</v>
      </c>
      <c r="T99" s="99" t="s">
        <v>2082</v>
      </c>
      <c r="U99" s="24">
        <f t="shared" si="34"/>
        <v>3</v>
      </c>
      <c r="V99" s="24">
        <f t="shared" si="34"/>
        <v>5</v>
      </c>
      <c r="W99" s="24">
        <f t="shared" si="34"/>
        <v>5</v>
      </c>
      <c r="X99" s="24">
        <f t="shared" si="34"/>
        <v>5</v>
      </c>
      <c r="Y99" s="24">
        <f t="shared" si="34"/>
        <v>5</v>
      </c>
      <c r="Z99" s="24">
        <f t="shared" si="34"/>
        <v>13</v>
      </c>
    </row>
    <row r="100" spans="2:26" x14ac:dyDescent="0.15">
      <c r="B100" s="24">
        <v>98</v>
      </c>
      <c r="C100" s="24" t="str">
        <f t="shared" si="27"/>
        <v>挂饰98</v>
      </c>
      <c r="D100" s="24" t="str">
        <f t="shared" ref="D100:D163" si="35">D68</f>
        <v>s</v>
      </c>
      <c r="E100" s="99" t="s">
        <v>2082</v>
      </c>
      <c r="F100" s="100" t="s">
        <v>2083</v>
      </c>
      <c r="G100" s="23" t="s">
        <v>2086</v>
      </c>
      <c r="H100" s="24">
        <f t="shared" si="32"/>
        <v>2</v>
      </c>
      <c r="I100" s="24">
        <f t="shared" si="20"/>
        <v>18</v>
      </c>
      <c r="J100" s="24">
        <f t="shared" si="21"/>
        <v>18</v>
      </c>
      <c r="K100" s="24">
        <f t="shared" si="22"/>
        <v>18</v>
      </c>
      <c r="L100" s="24">
        <f t="shared" si="23"/>
        <v>15</v>
      </c>
      <c r="M100" s="99" t="s">
        <v>2085</v>
      </c>
      <c r="N100" s="24">
        <f t="shared" si="24"/>
        <v>20</v>
      </c>
      <c r="O100" s="24">
        <f t="shared" si="25"/>
        <v>12</v>
      </c>
      <c r="P100" s="24">
        <f t="shared" si="26"/>
        <v>9</v>
      </c>
      <c r="Q100" s="122">
        <f t="shared" si="28"/>
        <v>4.4999999999999998E-2</v>
      </c>
      <c r="R100" s="122">
        <f t="shared" si="29"/>
        <v>0.03</v>
      </c>
      <c r="S100" s="122">
        <f t="shared" si="30"/>
        <v>1.4999999999999999E-2</v>
      </c>
      <c r="T100" s="99" t="s">
        <v>2082</v>
      </c>
      <c r="U100" s="24">
        <f t="shared" si="34"/>
        <v>6</v>
      </c>
      <c r="V100" s="24">
        <f t="shared" si="34"/>
        <v>9</v>
      </c>
      <c r="W100" s="24">
        <f t="shared" si="34"/>
        <v>9</v>
      </c>
      <c r="X100" s="24">
        <f t="shared" si="34"/>
        <v>9</v>
      </c>
      <c r="Y100" s="24">
        <f t="shared" si="34"/>
        <v>10</v>
      </c>
      <c r="Z100" s="24">
        <f t="shared" si="34"/>
        <v>26</v>
      </c>
    </row>
    <row r="101" spans="2:26" x14ac:dyDescent="0.15">
      <c r="B101" s="24">
        <v>99</v>
      </c>
      <c r="C101" s="24" t="str">
        <f t="shared" si="27"/>
        <v>挂饰99</v>
      </c>
      <c r="D101" s="24" t="str">
        <f t="shared" si="35"/>
        <v>s</v>
      </c>
      <c r="E101" s="99" t="s">
        <v>2082</v>
      </c>
      <c r="F101" s="100" t="s">
        <v>2083</v>
      </c>
      <c r="G101" s="23" t="s">
        <v>2086</v>
      </c>
      <c r="H101" s="24">
        <f t="shared" si="32"/>
        <v>3</v>
      </c>
      <c r="I101" s="24">
        <f t="shared" si="20"/>
        <v>27</v>
      </c>
      <c r="J101" s="24">
        <f t="shared" si="21"/>
        <v>27</v>
      </c>
      <c r="K101" s="24">
        <f t="shared" si="22"/>
        <v>27</v>
      </c>
      <c r="L101" s="24">
        <f t="shared" si="23"/>
        <v>22</v>
      </c>
      <c r="M101" s="99" t="s">
        <v>2085</v>
      </c>
      <c r="N101" s="24">
        <f t="shared" si="24"/>
        <v>30</v>
      </c>
      <c r="O101" s="24">
        <f t="shared" si="25"/>
        <v>18</v>
      </c>
      <c r="P101" s="24">
        <f t="shared" si="26"/>
        <v>14</v>
      </c>
      <c r="Q101" s="122">
        <f t="shared" si="28"/>
        <v>7.0000000000000007E-2</v>
      </c>
      <c r="R101" s="122">
        <f t="shared" si="29"/>
        <v>4.4999999999999998E-2</v>
      </c>
      <c r="S101" s="122">
        <f t="shared" si="30"/>
        <v>2.3333333333333334E-2</v>
      </c>
      <c r="T101" s="99" t="s">
        <v>2082</v>
      </c>
      <c r="U101" s="24">
        <f t="shared" si="34"/>
        <v>10</v>
      </c>
      <c r="V101" s="24">
        <f t="shared" si="34"/>
        <v>14</v>
      </c>
      <c r="W101" s="24">
        <f t="shared" si="34"/>
        <v>14</v>
      </c>
      <c r="X101" s="24">
        <f t="shared" si="34"/>
        <v>14</v>
      </c>
      <c r="Y101" s="24">
        <f t="shared" si="34"/>
        <v>16</v>
      </c>
      <c r="Z101" s="24">
        <f t="shared" si="34"/>
        <v>39</v>
      </c>
    </row>
    <row r="102" spans="2:26" x14ac:dyDescent="0.15">
      <c r="B102" s="24">
        <v>100</v>
      </c>
      <c r="C102" s="24" t="str">
        <f t="shared" si="27"/>
        <v>挂饰100</v>
      </c>
      <c r="D102" s="24" t="str">
        <f t="shared" si="35"/>
        <v>s</v>
      </c>
      <c r="E102" s="99" t="s">
        <v>2082</v>
      </c>
      <c r="F102" s="100" t="s">
        <v>2083</v>
      </c>
      <c r="G102" s="23" t="s">
        <v>2086</v>
      </c>
      <c r="H102" s="24">
        <f t="shared" si="32"/>
        <v>4</v>
      </c>
      <c r="I102" s="24">
        <f t="shared" si="20"/>
        <v>36</v>
      </c>
      <c r="J102" s="24">
        <f t="shared" si="21"/>
        <v>36</v>
      </c>
      <c r="K102" s="24">
        <f t="shared" si="22"/>
        <v>36</v>
      </c>
      <c r="L102" s="24">
        <f t="shared" si="23"/>
        <v>29</v>
      </c>
      <c r="M102" s="99" t="s">
        <v>2085</v>
      </c>
      <c r="N102" s="24">
        <f t="shared" si="24"/>
        <v>40</v>
      </c>
      <c r="O102" s="24">
        <f t="shared" si="25"/>
        <v>24</v>
      </c>
      <c r="P102" s="24">
        <f t="shared" si="26"/>
        <v>18</v>
      </c>
      <c r="Q102" s="122">
        <f t="shared" si="28"/>
        <v>0.09</v>
      </c>
      <c r="R102" s="122">
        <f t="shared" si="29"/>
        <v>0.06</v>
      </c>
      <c r="S102" s="122">
        <f t="shared" si="30"/>
        <v>0.03</v>
      </c>
      <c r="T102" s="99" t="s">
        <v>2082</v>
      </c>
      <c r="U102" s="24">
        <f t="shared" si="34"/>
        <v>13</v>
      </c>
      <c r="V102" s="24">
        <f t="shared" si="34"/>
        <v>18</v>
      </c>
      <c r="W102" s="24">
        <f t="shared" si="34"/>
        <v>18</v>
      </c>
      <c r="X102" s="24">
        <f t="shared" si="34"/>
        <v>18</v>
      </c>
      <c r="Y102" s="24">
        <f t="shared" si="34"/>
        <v>21</v>
      </c>
      <c r="Z102" s="24">
        <f t="shared" si="34"/>
        <v>52</v>
      </c>
    </row>
    <row r="103" spans="2:26" x14ac:dyDescent="0.15">
      <c r="B103" s="24">
        <v>101</v>
      </c>
      <c r="C103" s="24" t="str">
        <f t="shared" si="27"/>
        <v>挂饰101</v>
      </c>
      <c r="D103" s="24" t="str">
        <f t="shared" si="35"/>
        <v>s</v>
      </c>
      <c r="E103" s="99" t="s">
        <v>2082</v>
      </c>
      <c r="F103" s="100" t="s">
        <v>2083</v>
      </c>
      <c r="G103" s="23" t="s">
        <v>2086</v>
      </c>
      <c r="H103" s="24">
        <f t="shared" si="32"/>
        <v>5</v>
      </c>
      <c r="I103" s="24">
        <f t="shared" si="20"/>
        <v>45</v>
      </c>
      <c r="J103" s="24">
        <f t="shared" si="21"/>
        <v>45</v>
      </c>
      <c r="K103" s="24">
        <f t="shared" si="22"/>
        <v>45</v>
      </c>
      <c r="L103" s="24">
        <f t="shared" si="23"/>
        <v>36</v>
      </c>
      <c r="M103" s="99" t="s">
        <v>2085</v>
      </c>
      <c r="N103" s="24">
        <f t="shared" si="24"/>
        <v>50</v>
      </c>
      <c r="O103" s="24">
        <f t="shared" si="25"/>
        <v>31</v>
      </c>
      <c r="P103" s="24">
        <f t="shared" si="26"/>
        <v>23</v>
      </c>
      <c r="Q103" s="122">
        <f t="shared" si="28"/>
        <v>0.115</v>
      </c>
      <c r="R103" s="122">
        <f t="shared" si="29"/>
        <v>7.7499999999999999E-2</v>
      </c>
      <c r="S103" s="122">
        <f t="shared" si="30"/>
        <v>3.8333333333333337E-2</v>
      </c>
      <c r="T103" s="99" t="s">
        <v>2082</v>
      </c>
      <c r="U103" s="24">
        <f t="shared" ref="U103:Z112" si="36">ROUND(VLOOKUP($F103,professionGrow,MATCH(U$2,professionGrowPName,0),FALSE)*(1+VLOOKUP($G103,professionGrowP,MATCH(U$2,professionGrowPName,0),FALSE))*$H103*10*VLOOKUP($D103,drop_qulity,5,FALSE),0)</f>
        <v>16</v>
      </c>
      <c r="V103" s="24">
        <f t="shared" si="36"/>
        <v>23</v>
      </c>
      <c r="W103" s="24">
        <f t="shared" si="36"/>
        <v>23</v>
      </c>
      <c r="X103" s="24">
        <f t="shared" si="36"/>
        <v>23</v>
      </c>
      <c r="Y103" s="24">
        <f t="shared" si="36"/>
        <v>26</v>
      </c>
      <c r="Z103" s="24">
        <f t="shared" si="36"/>
        <v>65</v>
      </c>
    </row>
    <row r="104" spans="2:26" x14ac:dyDescent="0.15">
      <c r="B104" s="24">
        <v>102</v>
      </c>
      <c r="C104" s="24" t="str">
        <f t="shared" si="27"/>
        <v>挂饰102</v>
      </c>
      <c r="D104" s="24" t="str">
        <f t="shared" si="35"/>
        <v>s</v>
      </c>
      <c r="E104" s="99" t="s">
        <v>2082</v>
      </c>
      <c r="F104" s="100" t="s">
        <v>2083</v>
      </c>
      <c r="G104" s="23" t="s">
        <v>2086</v>
      </c>
      <c r="H104" s="24">
        <f t="shared" si="32"/>
        <v>6</v>
      </c>
      <c r="I104" s="24">
        <f t="shared" si="20"/>
        <v>54</v>
      </c>
      <c r="J104" s="24">
        <f t="shared" si="21"/>
        <v>54</v>
      </c>
      <c r="K104" s="24">
        <f t="shared" si="22"/>
        <v>54</v>
      </c>
      <c r="L104" s="24">
        <f t="shared" si="23"/>
        <v>44</v>
      </c>
      <c r="M104" s="99" t="s">
        <v>2085</v>
      </c>
      <c r="N104" s="24">
        <f t="shared" si="24"/>
        <v>60</v>
      </c>
      <c r="O104" s="24">
        <f t="shared" si="25"/>
        <v>37</v>
      </c>
      <c r="P104" s="24">
        <f t="shared" si="26"/>
        <v>27</v>
      </c>
      <c r="Q104" s="122">
        <f t="shared" si="28"/>
        <v>0.13500000000000001</v>
      </c>
      <c r="R104" s="122">
        <f t="shared" si="29"/>
        <v>9.2499999999999999E-2</v>
      </c>
      <c r="S104" s="122">
        <f t="shared" si="30"/>
        <v>4.4999999999999998E-2</v>
      </c>
      <c r="T104" s="99" t="s">
        <v>2082</v>
      </c>
      <c r="U104" s="24">
        <f t="shared" si="36"/>
        <v>19</v>
      </c>
      <c r="V104" s="24">
        <f t="shared" si="36"/>
        <v>27</v>
      </c>
      <c r="W104" s="24">
        <f t="shared" si="36"/>
        <v>27</v>
      </c>
      <c r="X104" s="24">
        <f t="shared" si="36"/>
        <v>27</v>
      </c>
      <c r="Y104" s="24">
        <f t="shared" si="36"/>
        <v>31</v>
      </c>
      <c r="Z104" s="24">
        <f t="shared" si="36"/>
        <v>78</v>
      </c>
    </row>
    <row r="105" spans="2:26" x14ac:dyDescent="0.15">
      <c r="B105" s="24">
        <v>103</v>
      </c>
      <c r="C105" s="24" t="str">
        <f t="shared" si="27"/>
        <v>挂饰103</v>
      </c>
      <c r="D105" s="24" t="str">
        <f t="shared" si="35"/>
        <v>s</v>
      </c>
      <c r="E105" s="99" t="s">
        <v>2082</v>
      </c>
      <c r="F105" s="100" t="s">
        <v>2083</v>
      </c>
      <c r="G105" s="23" t="s">
        <v>2086</v>
      </c>
      <c r="H105" s="24">
        <f t="shared" si="32"/>
        <v>7</v>
      </c>
      <c r="I105" s="24">
        <f t="shared" si="20"/>
        <v>63</v>
      </c>
      <c r="J105" s="24">
        <f t="shared" si="21"/>
        <v>63</v>
      </c>
      <c r="K105" s="24">
        <f t="shared" si="22"/>
        <v>63</v>
      </c>
      <c r="L105" s="24">
        <f t="shared" si="23"/>
        <v>51</v>
      </c>
      <c r="M105" s="99" t="s">
        <v>2085</v>
      </c>
      <c r="N105" s="24">
        <f t="shared" si="24"/>
        <v>70</v>
      </c>
      <c r="O105" s="24">
        <f t="shared" si="25"/>
        <v>43</v>
      </c>
      <c r="P105" s="24">
        <f t="shared" si="26"/>
        <v>32</v>
      </c>
      <c r="Q105" s="122">
        <f t="shared" si="28"/>
        <v>0.16</v>
      </c>
      <c r="R105" s="122">
        <f t="shared" si="29"/>
        <v>0.1075</v>
      </c>
      <c r="S105" s="122">
        <f t="shared" si="30"/>
        <v>5.333333333333333E-2</v>
      </c>
      <c r="T105" s="99" t="s">
        <v>2082</v>
      </c>
      <c r="U105" s="24">
        <f t="shared" si="36"/>
        <v>22</v>
      </c>
      <c r="V105" s="24">
        <f t="shared" si="36"/>
        <v>32</v>
      </c>
      <c r="W105" s="24">
        <f t="shared" si="36"/>
        <v>32</v>
      </c>
      <c r="X105" s="24">
        <f t="shared" si="36"/>
        <v>32</v>
      </c>
      <c r="Y105" s="24">
        <f t="shared" si="36"/>
        <v>36</v>
      </c>
      <c r="Z105" s="24">
        <f t="shared" si="36"/>
        <v>91</v>
      </c>
    </row>
    <row r="106" spans="2:26" x14ac:dyDescent="0.15">
      <c r="B106" s="24">
        <v>104</v>
      </c>
      <c r="C106" s="24" t="str">
        <f t="shared" si="27"/>
        <v>挂饰104</v>
      </c>
      <c r="D106" s="24" t="str">
        <f t="shared" si="35"/>
        <v>s</v>
      </c>
      <c r="E106" s="99" t="s">
        <v>2082</v>
      </c>
      <c r="F106" s="100" t="s">
        <v>2083</v>
      </c>
      <c r="G106" s="23" t="s">
        <v>2086</v>
      </c>
      <c r="H106" s="24">
        <f t="shared" si="32"/>
        <v>8</v>
      </c>
      <c r="I106" s="24">
        <f t="shared" si="20"/>
        <v>72</v>
      </c>
      <c r="J106" s="24">
        <f t="shared" si="21"/>
        <v>73</v>
      </c>
      <c r="K106" s="24">
        <f t="shared" si="22"/>
        <v>73</v>
      </c>
      <c r="L106" s="24">
        <f t="shared" si="23"/>
        <v>58</v>
      </c>
      <c r="M106" s="99" t="s">
        <v>2085</v>
      </c>
      <c r="N106" s="24">
        <f t="shared" si="24"/>
        <v>80</v>
      </c>
      <c r="O106" s="24">
        <f t="shared" si="25"/>
        <v>49</v>
      </c>
      <c r="P106" s="24">
        <f t="shared" si="26"/>
        <v>36</v>
      </c>
      <c r="Q106" s="122">
        <f t="shared" si="28"/>
        <v>0.18</v>
      </c>
      <c r="R106" s="122">
        <f t="shared" si="29"/>
        <v>0.1225</v>
      </c>
      <c r="S106" s="122">
        <f t="shared" si="30"/>
        <v>0.06</v>
      </c>
      <c r="T106" s="99" t="s">
        <v>2082</v>
      </c>
      <c r="U106" s="24">
        <f t="shared" si="36"/>
        <v>25</v>
      </c>
      <c r="V106" s="24">
        <f t="shared" si="36"/>
        <v>36</v>
      </c>
      <c r="W106" s="24">
        <f t="shared" si="36"/>
        <v>36</v>
      </c>
      <c r="X106" s="24">
        <f t="shared" si="36"/>
        <v>36</v>
      </c>
      <c r="Y106" s="24">
        <f t="shared" si="36"/>
        <v>42</v>
      </c>
      <c r="Z106" s="24">
        <f t="shared" si="36"/>
        <v>104</v>
      </c>
    </row>
    <row r="107" spans="2:26" x14ac:dyDescent="0.15">
      <c r="B107" s="24">
        <v>105</v>
      </c>
      <c r="C107" s="24" t="str">
        <f t="shared" si="27"/>
        <v>挂饰105</v>
      </c>
      <c r="D107" s="24" t="str">
        <f t="shared" si="35"/>
        <v>a</v>
      </c>
      <c r="E107" s="99" t="s">
        <v>2082</v>
      </c>
      <c r="F107" s="100" t="s">
        <v>2083</v>
      </c>
      <c r="G107" s="23" t="s">
        <v>2086</v>
      </c>
      <c r="H107" s="24">
        <f t="shared" si="32"/>
        <v>1</v>
      </c>
      <c r="I107" s="24">
        <f t="shared" si="20"/>
        <v>5</v>
      </c>
      <c r="J107" s="24">
        <f t="shared" si="21"/>
        <v>10</v>
      </c>
      <c r="K107" s="24">
        <f t="shared" si="22"/>
        <v>10</v>
      </c>
      <c r="L107" s="24">
        <f t="shared" si="23"/>
        <v>8</v>
      </c>
      <c r="M107" s="99" t="s">
        <v>2085</v>
      </c>
      <c r="N107" s="24">
        <f t="shared" si="24"/>
        <v>11</v>
      </c>
      <c r="O107" s="24">
        <f t="shared" si="25"/>
        <v>7</v>
      </c>
      <c r="P107" s="24">
        <f t="shared" si="26"/>
        <v>5</v>
      </c>
      <c r="Q107" s="122">
        <f t="shared" si="28"/>
        <v>2.5000000000000001E-2</v>
      </c>
      <c r="R107" s="122">
        <f t="shared" si="29"/>
        <v>1.7500000000000002E-2</v>
      </c>
      <c r="S107" s="122">
        <f t="shared" si="30"/>
        <v>8.3333333333333332E-3</v>
      </c>
      <c r="T107" s="99" t="s">
        <v>2082</v>
      </c>
      <c r="U107" s="24">
        <f t="shared" si="36"/>
        <v>4</v>
      </c>
      <c r="V107" s="24">
        <f t="shared" si="36"/>
        <v>5</v>
      </c>
      <c r="W107" s="24">
        <f t="shared" si="36"/>
        <v>5</v>
      </c>
      <c r="X107" s="24">
        <f t="shared" si="36"/>
        <v>5</v>
      </c>
      <c r="Y107" s="24">
        <f t="shared" si="36"/>
        <v>6</v>
      </c>
      <c r="Z107" s="24">
        <f t="shared" si="36"/>
        <v>15</v>
      </c>
    </row>
    <row r="108" spans="2:26" x14ac:dyDescent="0.15">
      <c r="B108" s="24">
        <v>106</v>
      </c>
      <c r="C108" s="24" t="str">
        <f t="shared" si="27"/>
        <v>挂饰106</v>
      </c>
      <c r="D108" s="24" t="str">
        <f t="shared" si="35"/>
        <v>a</v>
      </c>
      <c r="E108" s="99" t="s">
        <v>2082</v>
      </c>
      <c r="F108" s="100" t="s">
        <v>2083</v>
      </c>
      <c r="G108" s="23" t="s">
        <v>2086</v>
      </c>
      <c r="H108" s="24">
        <f t="shared" si="32"/>
        <v>2</v>
      </c>
      <c r="I108" s="24">
        <f t="shared" si="20"/>
        <v>10</v>
      </c>
      <c r="J108" s="24">
        <f t="shared" si="21"/>
        <v>21</v>
      </c>
      <c r="K108" s="24">
        <f t="shared" si="22"/>
        <v>21</v>
      </c>
      <c r="L108" s="24">
        <f t="shared" si="23"/>
        <v>17</v>
      </c>
      <c r="M108" s="99" t="s">
        <v>2085</v>
      </c>
      <c r="N108" s="24">
        <f t="shared" si="24"/>
        <v>23</v>
      </c>
      <c r="O108" s="24">
        <f t="shared" si="25"/>
        <v>14</v>
      </c>
      <c r="P108" s="24">
        <f t="shared" si="26"/>
        <v>10</v>
      </c>
      <c r="Q108" s="122">
        <f t="shared" si="28"/>
        <v>0.05</v>
      </c>
      <c r="R108" s="122">
        <f t="shared" si="29"/>
        <v>3.5000000000000003E-2</v>
      </c>
      <c r="S108" s="122">
        <f t="shared" si="30"/>
        <v>1.6666666666666666E-2</v>
      </c>
      <c r="T108" s="99" t="s">
        <v>2082</v>
      </c>
      <c r="U108" s="24">
        <f t="shared" si="36"/>
        <v>7</v>
      </c>
      <c r="V108" s="24">
        <f t="shared" si="36"/>
        <v>10</v>
      </c>
      <c r="W108" s="24">
        <f t="shared" si="36"/>
        <v>10</v>
      </c>
      <c r="X108" s="24">
        <f t="shared" si="36"/>
        <v>10</v>
      </c>
      <c r="Y108" s="24">
        <f t="shared" si="36"/>
        <v>12</v>
      </c>
      <c r="Z108" s="24">
        <f t="shared" si="36"/>
        <v>30</v>
      </c>
    </row>
    <row r="109" spans="2:26" x14ac:dyDescent="0.15">
      <c r="B109" s="24">
        <v>107</v>
      </c>
      <c r="C109" s="24" t="str">
        <f t="shared" si="27"/>
        <v>挂饰107</v>
      </c>
      <c r="D109" s="24" t="str">
        <f t="shared" si="35"/>
        <v>a</v>
      </c>
      <c r="E109" s="99" t="s">
        <v>2082</v>
      </c>
      <c r="F109" s="100" t="s">
        <v>2083</v>
      </c>
      <c r="G109" s="23" t="s">
        <v>2086</v>
      </c>
      <c r="H109" s="24">
        <f t="shared" si="32"/>
        <v>3</v>
      </c>
      <c r="I109" s="24">
        <f t="shared" si="20"/>
        <v>15</v>
      </c>
      <c r="J109" s="24">
        <f t="shared" si="21"/>
        <v>31</v>
      </c>
      <c r="K109" s="24">
        <f t="shared" si="22"/>
        <v>31</v>
      </c>
      <c r="L109" s="24">
        <f t="shared" si="23"/>
        <v>25</v>
      </c>
      <c r="M109" s="99" t="s">
        <v>2085</v>
      </c>
      <c r="N109" s="24">
        <f t="shared" si="24"/>
        <v>34</v>
      </c>
      <c r="O109" s="24">
        <f t="shared" si="25"/>
        <v>21</v>
      </c>
      <c r="P109" s="24">
        <f t="shared" si="26"/>
        <v>16</v>
      </c>
      <c r="Q109" s="122">
        <f t="shared" si="28"/>
        <v>0.08</v>
      </c>
      <c r="R109" s="122">
        <f t="shared" si="29"/>
        <v>5.2499999999999998E-2</v>
      </c>
      <c r="S109" s="122">
        <f t="shared" si="30"/>
        <v>2.6666666666666665E-2</v>
      </c>
      <c r="T109" s="99" t="s">
        <v>2082</v>
      </c>
      <c r="U109" s="24">
        <f t="shared" si="36"/>
        <v>11</v>
      </c>
      <c r="V109" s="24">
        <f t="shared" si="36"/>
        <v>16</v>
      </c>
      <c r="W109" s="24">
        <f t="shared" si="36"/>
        <v>16</v>
      </c>
      <c r="X109" s="24">
        <f t="shared" si="36"/>
        <v>16</v>
      </c>
      <c r="Y109" s="24">
        <f t="shared" si="36"/>
        <v>18</v>
      </c>
      <c r="Z109" s="24">
        <f t="shared" si="36"/>
        <v>45</v>
      </c>
    </row>
    <row r="110" spans="2:26" x14ac:dyDescent="0.15">
      <c r="B110" s="24">
        <v>108</v>
      </c>
      <c r="C110" s="24" t="str">
        <f t="shared" si="27"/>
        <v>挂饰108</v>
      </c>
      <c r="D110" s="24" t="str">
        <f t="shared" si="35"/>
        <v>a</v>
      </c>
      <c r="E110" s="99" t="s">
        <v>2082</v>
      </c>
      <c r="F110" s="100" t="s">
        <v>2083</v>
      </c>
      <c r="G110" s="23" t="s">
        <v>2086</v>
      </c>
      <c r="H110" s="24">
        <f t="shared" si="32"/>
        <v>4</v>
      </c>
      <c r="I110" s="24">
        <f t="shared" si="20"/>
        <v>20</v>
      </c>
      <c r="J110" s="24">
        <f t="shared" si="21"/>
        <v>42</v>
      </c>
      <c r="K110" s="24">
        <f t="shared" si="22"/>
        <v>42</v>
      </c>
      <c r="L110" s="24">
        <f t="shared" si="23"/>
        <v>33</v>
      </c>
      <c r="M110" s="99" t="s">
        <v>2085</v>
      </c>
      <c r="N110" s="24">
        <f t="shared" si="24"/>
        <v>46</v>
      </c>
      <c r="O110" s="24">
        <f t="shared" si="25"/>
        <v>28</v>
      </c>
      <c r="P110" s="24">
        <f t="shared" si="26"/>
        <v>21</v>
      </c>
      <c r="Q110" s="122">
        <f t="shared" si="28"/>
        <v>0.105</v>
      </c>
      <c r="R110" s="122">
        <f t="shared" si="29"/>
        <v>7.0000000000000007E-2</v>
      </c>
      <c r="S110" s="122">
        <f t="shared" si="30"/>
        <v>3.5000000000000003E-2</v>
      </c>
      <c r="T110" s="99" t="s">
        <v>2082</v>
      </c>
      <c r="U110" s="24">
        <f t="shared" si="36"/>
        <v>15</v>
      </c>
      <c r="V110" s="24">
        <f t="shared" si="36"/>
        <v>21</v>
      </c>
      <c r="W110" s="24">
        <f t="shared" si="36"/>
        <v>21</v>
      </c>
      <c r="X110" s="24">
        <f t="shared" si="36"/>
        <v>21</v>
      </c>
      <c r="Y110" s="24">
        <f t="shared" si="36"/>
        <v>24</v>
      </c>
      <c r="Z110" s="24">
        <f t="shared" si="36"/>
        <v>60</v>
      </c>
    </row>
    <row r="111" spans="2:26" x14ac:dyDescent="0.15">
      <c r="B111" s="24">
        <v>109</v>
      </c>
      <c r="C111" s="24" t="str">
        <f t="shared" si="27"/>
        <v>挂饰109</v>
      </c>
      <c r="D111" s="24" t="str">
        <f t="shared" si="35"/>
        <v>a</v>
      </c>
      <c r="E111" s="99" t="s">
        <v>2082</v>
      </c>
      <c r="F111" s="100" t="s">
        <v>2083</v>
      </c>
      <c r="G111" s="23" t="s">
        <v>2086</v>
      </c>
      <c r="H111" s="24">
        <f t="shared" si="32"/>
        <v>5</v>
      </c>
      <c r="I111" s="24">
        <f t="shared" si="20"/>
        <v>25</v>
      </c>
      <c r="J111" s="24">
        <f t="shared" si="21"/>
        <v>52</v>
      </c>
      <c r="K111" s="24">
        <f t="shared" si="22"/>
        <v>52</v>
      </c>
      <c r="L111" s="24">
        <f t="shared" si="23"/>
        <v>42</v>
      </c>
      <c r="M111" s="99" t="s">
        <v>2085</v>
      </c>
      <c r="N111" s="24">
        <f t="shared" si="24"/>
        <v>57</v>
      </c>
      <c r="O111" s="24">
        <f t="shared" si="25"/>
        <v>35</v>
      </c>
      <c r="P111" s="24">
        <f t="shared" si="26"/>
        <v>26</v>
      </c>
      <c r="Q111" s="122">
        <f t="shared" si="28"/>
        <v>0.13</v>
      </c>
      <c r="R111" s="122">
        <f t="shared" si="29"/>
        <v>8.7499999999999994E-2</v>
      </c>
      <c r="S111" s="122">
        <f t="shared" si="30"/>
        <v>4.3333333333333328E-2</v>
      </c>
      <c r="T111" s="99" t="s">
        <v>2082</v>
      </c>
      <c r="U111" s="24">
        <f t="shared" si="36"/>
        <v>18</v>
      </c>
      <c r="V111" s="24">
        <f t="shared" si="36"/>
        <v>26</v>
      </c>
      <c r="W111" s="24">
        <f t="shared" si="36"/>
        <v>26</v>
      </c>
      <c r="X111" s="24">
        <f t="shared" si="36"/>
        <v>26</v>
      </c>
      <c r="Y111" s="24">
        <f t="shared" si="36"/>
        <v>30</v>
      </c>
      <c r="Z111" s="24">
        <f t="shared" si="36"/>
        <v>75</v>
      </c>
    </row>
    <row r="112" spans="2:26" x14ac:dyDescent="0.15">
      <c r="B112" s="24">
        <v>110</v>
      </c>
      <c r="C112" s="24" t="str">
        <f t="shared" si="27"/>
        <v>挂饰110</v>
      </c>
      <c r="D112" s="24" t="str">
        <f t="shared" si="35"/>
        <v>a</v>
      </c>
      <c r="E112" s="99" t="s">
        <v>2082</v>
      </c>
      <c r="F112" s="100" t="s">
        <v>2083</v>
      </c>
      <c r="G112" s="23" t="s">
        <v>2086</v>
      </c>
      <c r="H112" s="24">
        <f t="shared" si="32"/>
        <v>6</v>
      </c>
      <c r="I112" s="24">
        <f t="shared" si="20"/>
        <v>30</v>
      </c>
      <c r="J112" s="24">
        <f t="shared" si="21"/>
        <v>62</v>
      </c>
      <c r="K112" s="24">
        <f t="shared" si="22"/>
        <v>62</v>
      </c>
      <c r="L112" s="24">
        <f t="shared" si="23"/>
        <v>50</v>
      </c>
      <c r="M112" s="99" t="s">
        <v>2085</v>
      </c>
      <c r="N112" s="24">
        <f t="shared" si="24"/>
        <v>69</v>
      </c>
      <c r="O112" s="24">
        <f t="shared" si="25"/>
        <v>42</v>
      </c>
      <c r="P112" s="24">
        <f t="shared" si="26"/>
        <v>31</v>
      </c>
      <c r="Q112" s="122">
        <f t="shared" si="28"/>
        <v>0.155</v>
      </c>
      <c r="R112" s="122">
        <f t="shared" si="29"/>
        <v>0.105</v>
      </c>
      <c r="S112" s="122">
        <f t="shared" si="30"/>
        <v>5.1666666666666666E-2</v>
      </c>
      <c r="T112" s="99" t="s">
        <v>2082</v>
      </c>
      <c r="U112" s="24">
        <f t="shared" si="36"/>
        <v>22</v>
      </c>
      <c r="V112" s="24">
        <f t="shared" si="36"/>
        <v>31</v>
      </c>
      <c r="W112" s="24">
        <f t="shared" si="36"/>
        <v>31</v>
      </c>
      <c r="X112" s="24">
        <f t="shared" si="36"/>
        <v>31</v>
      </c>
      <c r="Y112" s="24">
        <f t="shared" si="36"/>
        <v>36</v>
      </c>
      <c r="Z112" s="24">
        <f t="shared" si="36"/>
        <v>90</v>
      </c>
    </row>
    <row r="113" spans="2:26" x14ac:dyDescent="0.15">
      <c r="B113" s="24">
        <v>111</v>
      </c>
      <c r="C113" s="24" t="str">
        <f t="shared" si="27"/>
        <v>挂饰111</v>
      </c>
      <c r="D113" s="24" t="str">
        <f t="shared" si="35"/>
        <v>a</v>
      </c>
      <c r="E113" s="99" t="s">
        <v>2082</v>
      </c>
      <c r="F113" s="100" t="s">
        <v>2083</v>
      </c>
      <c r="G113" s="23" t="s">
        <v>2086</v>
      </c>
      <c r="H113" s="24">
        <f t="shared" si="32"/>
        <v>7</v>
      </c>
      <c r="I113" s="24">
        <f t="shared" si="20"/>
        <v>35</v>
      </c>
      <c r="J113" s="24">
        <f t="shared" si="21"/>
        <v>73</v>
      </c>
      <c r="K113" s="24">
        <f t="shared" si="22"/>
        <v>73</v>
      </c>
      <c r="L113" s="24">
        <f t="shared" si="23"/>
        <v>58</v>
      </c>
      <c r="M113" s="99" t="s">
        <v>2085</v>
      </c>
      <c r="N113" s="24">
        <f t="shared" si="24"/>
        <v>80</v>
      </c>
      <c r="O113" s="24">
        <f t="shared" si="25"/>
        <v>49</v>
      </c>
      <c r="P113" s="24">
        <f t="shared" si="26"/>
        <v>36</v>
      </c>
      <c r="Q113" s="122">
        <f t="shared" si="28"/>
        <v>0.18</v>
      </c>
      <c r="R113" s="122">
        <f t="shared" si="29"/>
        <v>0.1225</v>
      </c>
      <c r="S113" s="122">
        <f t="shared" si="30"/>
        <v>0.06</v>
      </c>
      <c r="T113" s="99" t="s">
        <v>2082</v>
      </c>
      <c r="U113" s="24">
        <f t="shared" ref="U113:Z122" si="37">ROUND(VLOOKUP($F113,professionGrow,MATCH(U$2,professionGrowPName,0),FALSE)*(1+VLOOKUP($G113,professionGrowP,MATCH(U$2,professionGrowPName,0),FALSE))*$H113*10*VLOOKUP($D113,drop_qulity,5,FALSE),0)</f>
        <v>25</v>
      </c>
      <c r="V113" s="24">
        <f t="shared" si="37"/>
        <v>36</v>
      </c>
      <c r="W113" s="24">
        <f t="shared" si="37"/>
        <v>36</v>
      </c>
      <c r="X113" s="24">
        <f t="shared" si="37"/>
        <v>36</v>
      </c>
      <c r="Y113" s="24">
        <f t="shared" si="37"/>
        <v>42</v>
      </c>
      <c r="Z113" s="24">
        <f t="shared" si="37"/>
        <v>105</v>
      </c>
    </row>
    <row r="114" spans="2:26" x14ac:dyDescent="0.15">
      <c r="B114" s="24">
        <v>112</v>
      </c>
      <c r="C114" s="24" t="str">
        <f t="shared" si="27"/>
        <v>挂饰112</v>
      </c>
      <c r="D114" s="24" t="str">
        <f t="shared" si="35"/>
        <v>a</v>
      </c>
      <c r="E114" s="99" t="s">
        <v>2082</v>
      </c>
      <c r="F114" s="100" t="s">
        <v>2083</v>
      </c>
      <c r="G114" s="23" t="s">
        <v>2086</v>
      </c>
      <c r="H114" s="24">
        <f t="shared" si="32"/>
        <v>8</v>
      </c>
      <c r="I114" s="24">
        <f t="shared" si="20"/>
        <v>40</v>
      </c>
      <c r="J114" s="24">
        <f t="shared" si="21"/>
        <v>83</v>
      </c>
      <c r="K114" s="24">
        <f t="shared" si="22"/>
        <v>83</v>
      </c>
      <c r="L114" s="24">
        <f t="shared" si="23"/>
        <v>67</v>
      </c>
      <c r="M114" s="99" t="s">
        <v>2085</v>
      </c>
      <c r="N114" s="24">
        <f t="shared" si="24"/>
        <v>92</v>
      </c>
      <c r="O114" s="24">
        <f t="shared" si="25"/>
        <v>56</v>
      </c>
      <c r="P114" s="24">
        <f t="shared" si="26"/>
        <v>42</v>
      </c>
      <c r="Q114" s="122">
        <f t="shared" si="28"/>
        <v>0.21</v>
      </c>
      <c r="R114" s="122">
        <f t="shared" si="29"/>
        <v>0.14000000000000001</v>
      </c>
      <c r="S114" s="122">
        <f t="shared" si="30"/>
        <v>7.0000000000000007E-2</v>
      </c>
      <c r="T114" s="99" t="s">
        <v>2082</v>
      </c>
      <c r="U114" s="24">
        <f t="shared" si="37"/>
        <v>29</v>
      </c>
      <c r="V114" s="24">
        <f t="shared" si="37"/>
        <v>42</v>
      </c>
      <c r="W114" s="24">
        <f t="shared" si="37"/>
        <v>42</v>
      </c>
      <c r="X114" s="24">
        <f t="shared" si="37"/>
        <v>42</v>
      </c>
      <c r="Y114" s="24">
        <f t="shared" si="37"/>
        <v>48</v>
      </c>
      <c r="Z114" s="24">
        <f t="shared" si="37"/>
        <v>120</v>
      </c>
    </row>
    <row r="115" spans="2:26" x14ac:dyDescent="0.15">
      <c r="B115" s="24">
        <v>113</v>
      </c>
      <c r="C115" s="24" t="str">
        <f t="shared" si="27"/>
        <v>挂饰113</v>
      </c>
      <c r="D115" s="24" t="str">
        <f t="shared" si="35"/>
        <v>b</v>
      </c>
      <c r="E115" s="99" t="s">
        <v>2082</v>
      </c>
      <c r="F115" s="100" t="s">
        <v>2083</v>
      </c>
      <c r="G115" s="23" t="s">
        <v>2086</v>
      </c>
      <c r="H115" s="24">
        <f t="shared" si="32"/>
        <v>1</v>
      </c>
      <c r="I115" s="24">
        <f t="shared" si="20"/>
        <v>5</v>
      </c>
      <c r="J115" s="24">
        <f t="shared" si="21"/>
        <v>14</v>
      </c>
      <c r="K115" s="24">
        <f t="shared" si="22"/>
        <v>14</v>
      </c>
      <c r="L115" s="24">
        <f t="shared" si="23"/>
        <v>12</v>
      </c>
      <c r="M115" s="99" t="s">
        <v>2085</v>
      </c>
      <c r="N115" s="24">
        <f t="shared" si="24"/>
        <v>16</v>
      </c>
      <c r="O115" s="24">
        <f t="shared" si="25"/>
        <v>10</v>
      </c>
      <c r="P115" s="24">
        <f t="shared" si="26"/>
        <v>7</v>
      </c>
      <c r="Q115" s="122">
        <f t="shared" si="28"/>
        <v>3.5000000000000003E-2</v>
      </c>
      <c r="R115" s="122">
        <f t="shared" si="29"/>
        <v>2.5000000000000001E-2</v>
      </c>
      <c r="S115" s="122">
        <f t="shared" si="30"/>
        <v>1.1666666666666667E-2</v>
      </c>
      <c r="T115" s="99" t="s">
        <v>2082</v>
      </c>
      <c r="U115" s="24">
        <f t="shared" si="37"/>
        <v>5</v>
      </c>
      <c r="V115" s="24">
        <f t="shared" si="37"/>
        <v>7</v>
      </c>
      <c r="W115" s="24">
        <f t="shared" si="37"/>
        <v>7</v>
      </c>
      <c r="X115" s="24">
        <f t="shared" si="37"/>
        <v>7</v>
      </c>
      <c r="Y115" s="24">
        <f t="shared" si="37"/>
        <v>8</v>
      </c>
      <c r="Z115" s="24">
        <f t="shared" si="37"/>
        <v>21</v>
      </c>
    </row>
    <row r="116" spans="2:26" x14ac:dyDescent="0.15">
      <c r="B116" s="24">
        <v>114</v>
      </c>
      <c r="C116" s="24" t="str">
        <f t="shared" si="27"/>
        <v>挂饰114</v>
      </c>
      <c r="D116" s="24" t="str">
        <f t="shared" si="35"/>
        <v>b</v>
      </c>
      <c r="E116" s="99" t="s">
        <v>2082</v>
      </c>
      <c r="F116" s="100" t="s">
        <v>2083</v>
      </c>
      <c r="G116" s="23" t="s">
        <v>2086</v>
      </c>
      <c r="H116" s="24">
        <f t="shared" si="32"/>
        <v>2</v>
      </c>
      <c r="I116" s="24">
        <f t="shared" si="20"/>
        <v>11</v>
      </c>
      <c r="J116" s="24">
        <f t="shared" si="21"/>
        <v>29</v>
      </c>
      <c r="K116" s="24">
        <f t="shared" si="22"/>
        <v>29</v>
      </c>
      <c r="L116" s="24">
        <f t="shared" si="23"/>
        <v>23</v>
      </c>
      <c r="M116" s="99" t="s">
        <v>2085</v>
      </c>
      <c r="N116" s="24">
        <f t="shared" si="24"/>
        <v>32</v>
      </c>
      <c r="O116" s="24">
        <f t="shared" si="25"/>
        <v>19</v>
      </c>
      <c r="P116" s="24">
        <f t="shared" si="26"/>
        <v>14</v>
      </c>
      <c r="Q116" s="122">
        <f t="shared" si="28"/>
        <v>7.0000000000000007E-2</v>
      </c>
      <c r="R116" s="122">
        <f t="shared" si="29"/>
        <v>4.7500000000000001E-2</v>
      </c>
      <c r="S116" s="122">
        <f t="shared" si="30"/>
        <v>2.3333333333333334E-2</v>
      </c>
      <c r="T116" s="99" t="s">
        <v>2082</v>
      </c>
      <c r="U116" s="24">
        <f t="shared" si="37"/>
        <v>10</v>
      </c>
      <c r="V116" s="24">
        <f t="shared" si="37"/>
        <v>14</v>
      </c>
      <c r="W116" s="24">
        <f t="shared" si="37"/>
        <v>14</v>
      </c>
      <c r="X116" s="24">
        <f t="shared" si="37"/>
        <v>14</v>
      </c>
      <c r="Y116" s="24">
        <f t="shared" si="37"/>
        <v>17</v>
      </c>
      <c r="Z116" s="24">
        <f t="shared" si="37"/>
        <v>41</v>
      </c>
    </row>
    <row r="117" spans="2:26" x14ac:dyDescent="0.15">
      <c r="B117" s="24">
        <v>115</v>
      </c>
      <c r="C117" s="24" t="str">
        <f t="shared" si="27"/>
        <v>挂饰115</v>
      </c>
      <c r="D117" s="24" t="str">
        <f t="shared" si="35"/>
        <v>b</v>
      </c>
      <c r="E117" s="99" t="s">
        <v>2082</v>
      </c>
      <c r="F117" s="100" t="s">
        <v>2083</v>
      </c>
      <c r="G117" s="23" t="s">
        <v>2086</v>
      </c>
      <c r="H117" s="24">
        <f t="shared" si="32"/>
        <v>3</v>
      </c>
      <c r="I117" s="24">
        <f t="shared" si="20"/>
        <v>16</v>
      </c>
      <c r="J117" s="24">
        <f t="shared" si="21"/>
        <v>43</v>
      </c>
      <c r="K117" s="24">
        <f t="shared" si="22"/>
        <v>43</v>
      </c>
      <c r="L117" s="24">
        <f t="shared" si="23"/>
        <v>35</v>
      </c>
      <c r="M117" s="99" t="s">
        <v>2085</v>
      </c>
      <c r="N117" s="24">
        <f t="shared" si="24"/>
        <v>48</v>
      </c>
      <c r="O117" s="24">
        <f t="shared" si="25"/>
        <v>29</v>
      </c>
      <c r="P117" s="24">
        <f t="shared" si="26"/>
        <v>22</v>
      </c>
      <c r="Q117" s="122">
        <f t="shared" si="28"/>
        <v>0.11</v>
      </c>
      <c r="R117" s="122">
        <f t="shared" si="29"/>
        <v>7.2499999999999995E-2</v>
      </c>
      <c r="S117" s="122">
        <f t="shared" si="30"/>
        <v>3.6666666666666667E-2</v>
      </c>
      <c r="T117" s="99" t="s">
        <v>2082</v>
      </c>
      <c r="U117" s="24">
        <f t="shared" si="37"/>
        <v>15</v>
      </c>
      <c r="V117" s="24">
        <f t="shared" si="37"/>
        <v>22</v>
      </c>
      <c r="W117" s="24">
        <f t="shared" si="37"/>
        <v>22</v>
      </c>
      <c r="X117" s="24">
        <f t="shared" si="37"/>
        <v>22</v>
      </c>
      <c r="Y117" s="24">
        <f t="shared" si="37"/>
        <v>25</v>
      </c>
      <c r="Z117" s="24">
        <f t="shared" si="37"/>
        <v>62</v>
      </c>
    </row>
    <row r="118" spans="2:26" x14ac:dyDescent="0.15">
      <c r="B118" s="24">
        <v>116</v>
      </c>
      <c r="C118" s="24" t="str">
        <f t="shared" si="27"/>
        <v>挂饰116</v>
      </c>
      <c r="D118" s="24" t="str">
        <f t="shared" si="35"/>
        <v>b</v>
      </c>
      <c r="E118" s="99" t="s">
        <v>2082</v>
      </c>
      <c r="F118" s="100" t="s">
        <v>2083</v>
      </c>
      <c r="G118" s="23" t="s">
        <v>2086</v>
      </c>
      <c r="H118" s="24">
        <f t="shared" si="32"/>
        <v>4</v>
      </c>
      <c r="I118" s="24">
        <f t="shared" si="20"/>
        <v>21</v>
      </c>
      <c r="J118" s="24">
        <f t="shared" si="21"/>
        <v>58</v>
      </c>
      <c r="K118" s="24">
        <f t="shared" si="22"/>
        <v>58</v>
      </c>
      <c r="L118" s="24">
        <f t="shared" si="23"/>
        <v>46</v>
      </c>
      <c r="M118" s="99" t="s">
        <v>2085</v>
      </c>
      <c r="N118" s="24">
        <f t="shared" si="24"/>
        <v>63</v>
      </c>
      <c r="O118" s="24">
        <f t="shared" si="25"/>
        <v>39</v>
      </c>
      <c r="P118" s="24">
        <f t="shared" si="26"/>
        <v>29</v>
      </c>
      <c r="Q118" s="122">
        <f t="shared" si="28"/>
        <v>0.14499999999999999</v>
      </c>
      <c r="R118" s="122">
        <f t="shared" si="29"/>
        <v>9.7500000000000003E-2</v>
      </c>
      <c r="S118" s="122">
        <f t="shared" si="30"/>
        <v>4.8333333333333332E-2</v>
      </c>
      <c r="T118" s="99" t="s">
        <v>2082</v>
      </c>
      <c r="U118" s="24">
        <f t="shared" si="37"/>
        <v>20</v>
      </c>
      <c r="V118" s="24">
        <f t="shared" si="37"/>
        <v>29</v>
      </c>
      <c r="W118" s="24">
        <f t="shared" si="37"/>
        <v>29</v>
      </c>
      <c r="X118" s="24">
        <f t="shared" si="37"/>
        <v>29</v>
      </c>
      <c r="Y118" s="24">
        <f t="shared" si="37"/>
        <v>33</v>
      </c>
      <c r="Z118" s="24">
        <f t="shared" si="37"/>
        <v>83</v>
      </c>
    </row>
    <row r="119" spans="2:26" x14ac:dyDescent="0.15">
      <c r="B119" s="24">
        <v>117</v>
      </c>
      <c r="C119" s="24" t="str">
        <f t="shared" si="27"/>
        <v>挂饰117</v>
      </c>
      <c r="D119" s="24" t="str">
        <f t="shared" si="35"/>
        <v>b</v>
      </c>
      <c r="E119" s="99" t="s">
        <v>2082</v>
      </c>
      <c r="F119" s="100" t="s">
        <v>2083</v>
      </c>
      <c r="G119" s="23" t="s">
        <v>2086</v>
      </c>
      <c r="H119" s="24">
        <f t="shared" si="32"/>
        <v>5</v>
      </c>
      <c r="I119" s="24">
        <f t="shared" si="20"/>
        <v>27</v>
      </c>
      <c r="J119" s="24">
        <f t="shared" si="21"/>
        <v>72</v>
      </c>
      <c r="K119" s="24">
        <f t="shared" si="22"/>
        <v>72</v>
      </c>
      <c r="L119" s="24">
        <f t="shared" si="23"/>
        <v>58</v>
      </c>
      <c r="M119" s="99" t="s">
        <v>2085</v>
      </c>
      <c r="N119" s="24">
        <f t="shared" si="24"/>
        <v>79</v>
      </c>
      <c r="O119" s="24">
        <f t="shared" si="25"/>
        <v>49</v>
      </c>
      <c r="P119" s="24">
        <f t="shared" si="26"/>
        <v>36</v>
      </c>
      <c r="Q119" s="122">
        <f t="shared" si="28"/>
        <v>0.18</v>
      </c>
      <c r="R119" s="122">
        <f t="shared" si="29"/>
        <v>0.1225</v>
      </c>
      <c r="S119" s="122">
        <f t="shared" si="30"/>
        <v>0.06</v>
      </c>
      <c r="T119" s="99" t="s">
        <v>2082</v>
      </c>
      <c r="U119" s="24">
        <f t="shared" si="37"/>
        <v>25</v>
      </c>
      <c r="V119" s="24">
        <f t="shared" si="37"/>
        <v>36</v>
      </c>
      <c r="W119" s="24">
        <f t="shared" si="37"/>
        <v>36</v>
      </c>
      <c r="X119" s="24">
        <f t="shared" si="37"/>
        <v>36</v>
      </c>
      <c r="Y119" s="24">
        <f t="shared" si="37"/>
        <v>41</v>
      </c>
      <c r="Z119" s="24">
        <f t="shared" si="37"/>
        <v>104</v>
      </c>
    </row>
    <row r="120" spans="2:26" x14ac:dyDescent="0.15">
      <c r="B120" s="24">
        <v>118</v>
      </c>
      <c r="C120" s="24" t="str">
        <f t="shared" si="27"/>
        <v>挂饰118</v>
      </c>
      <c r="D120" s="24" t="str">
        <f t="shared" si="35"/>
        <v>b</v>
      </c>
      <c r="E120" s="99" t="s">
        <v>2082</v>
      </c>
      <c r="F120" s="100" t="s">
        <v>2083</v>
      </c>
      <c r="G120" s="23" t="s">
        <v>2086</v>
      </c>
      <c r="H120" s="24">
        <f t="shared" si="32"/>
        <v>6</v>
      </c>
      <c r="I120" s="24">
        <f t="shared" si="20"/>
        <v>32</v>
      </c>
      <c r="J120" s="24">
        <f t="shared" si="21"/>
        <v>86</v>
      </c>
      <c r="K120" s="24">
        <f t="shared" si="22"/>
        <v>86</v>
      </c>
      <c r="L120" s="24">
        <f t="shared" si="23"/>
        <v>69</v>
      </c>
      <c r="M120" s="99" t="s">
        <v>2085</v>
      </c>
      <c r="N120" s="24">
        <f t="shared" si="24"/>
        <v>95</v>
      </c>
      <c r="O120" s="24">
        <f t="shared" si="25"/>
        <v>58</v>
      </c>
      <c r="P120" s="24">
        <f t="shared" si="26"/>
        <v>43</v>
      </c>
      <c r="Q120" s="122">
        <f t="shared" si="28"/>
        <v>0.215</v>
      </c>
      <c r="R120" s="122">
        <f t="shared" si="29"/>
        <v>0.14499999999999999</v>
      </c>
      <c r="S120" s="122">
        <f t="shared" si="30"/>
        <v>7.166666666666667E-2</v>
      </c>
      <c r="T120" s="99" t="s">
        <v>2082</v>
      </c>
      <c r="U120" s="24">
        <f t="shared" si="37"/>
        <v>30</v>
      </c>
      <c r="V120" s="24">
        <f t="shared" si="37"/>
        <v>43</v>
      </c>
      <c r="W120" s="24">
        <f t="shared" si="37"/>
        <v>43</v>
      </c>
      <c r="X120" s="24">
        <f t="shared" si="37"/>
        <v>43</v>
      </c>
      <c r="Y120" s="24">
        <f t="shared" si="37"/>
        <v>50</v>
      </c>
      <c r="Z120" s="24">
        <f t="shared" si="37"/>
        <v>124</v>
      </c>
    </row>
    <row r="121" spans="2:26" x14ac:dyDescent="0.15">
      <c r="B121" s="24">
        <v>119</v>
      </c>
      <c r="C121" s="24" t="str">
        <f t="shared" si="27"/>
        <v>挂饰119</v>
      </c>
      <c r="D121" s="24" t="str">
        <f t="shared" si="35"/>
        <v>b</v>
      </c>
      <c r="E121" s="99" t="s">
        <v>2082</v>
      </c>
      <c r="F121" s="100" t="s">
        <v>2083</v>
      </c>
      <c r="G121" s="23" t="s">
        <v>2086</v>
      </c>
      <c r="H121" s="24">
        <f t="shared" si="32"/>
        <v>7</v>
      </c>
      <c r="I121" s="24">
        <f t="shared" si="20"/>
        <v>37</v>
      </c>
      <c r="J121" s="24">
        <f t="shared" si="21"/>
        <v>101</v>
      </c>
      <c r="K121" s="24">
        <f t="shared" si="22"/>
        <v>101</v>
      </c>
      <c r="L121" s="24">
        <f t="shared" si="23"/>
        <v>81</v>
      </c>
      <c r="M121" s="99" t="s">
        <v>2085</v>
      </c>
      <c r="N121" s="24">
        <f t="shared" si="24"/>
        <v>111</v>
      </c>
      <c r="O121" s="24">
        <f t="shared" si="25"/>
        <v>68</v>
      </c>
      <c r="P121" s="24">
        <f t="shared" si="26"/>
        <v>50</v>
      </c>
      <c r="Q121" s="122">
        <f t="shared" si="28"/>
        <v>0.25</v>
      </c>
      <c r="R121" s="122">
        <f t="shared" si="29"/>
        <v>0.17</v>
      </c>
      <c r="S121" s="122">
        <f t="shared" si="30"/>
        <v>8.3333333333333343E-2</v>
      </c>
      <c r="T121" s="99" t="s">
        <v>2082</v>
      </c>
      <c r="U121" s="24">
        <f t="shared" si="37"/>
        <v>35</v>
      </c>
      <c r="V121" s="24">
        <f t="shared" si="37"/>
        <v>50</v>
      </c>
      <c r="W121" s="24">
        <f t="shared" si="37"/>
        <v>50</v>
      </c>
      <c r="X121" s="24">
        <f t="shared" si="37"/>
        <v>50</v>
      </c>
      <c r="Y121" s="24">
        <f t="shared" si="37"/>
        <v>58</v>
      </c>
      <c r="Z121" s="24">
        <f t="shared" si="37"/>
        <v>145</v>
      </c>
    </row>
    <row r="122" spans="2:26" x14ac:dyDescent="0.15">
      <c r="B122" s="24">
        <v>120</v>
      </c>
      <c r="C122" s="24" t="str">
        <f t="shared" si="27"/>
        <v>挂饰120</v>
      </c>
      <c r="D122" s="24" t="str">
        <f t="shared" si="35"/>
        <v>b</v>
      </c>
      <c r="E122" s="99" t="s">
        <v>2082</v>
      </c>
      <c r="F122" s="100" t="s">
        <v>2083</v>
      </c>
      <c r="G122" s="23" t="s">
        <v>2086</v>
      </c>
      <c r="H122" s="24">
        <f t="shared" si="32"/>
        <v>8</v>
      </c>
      <c r="I122" s="24">
        <f t="shared" si="20"/>
        <v>43</v>
      </c>
      <c r="J122" s="24">
        <f t="shared" si="21"/>
        <v>115</v>
      </c>
      <c r="K122" s="24">
        <f t="shared" si="22"/>
        <v>115</v>
      </c>
      <c r="L122" s="24">
        <f t="shared" si="23"/>
        <v>92</v>
      </c>
      <c r="M122" s="99" t="s">
        <v>2085</v>
      </c>
      <c r="N122" s="24">
        <f t="shared" si="24"/>
        <v>127</v>
      </c>
      <c r="O122" s="24">
        <f t="shared" si="25"/>
        <v>78</v>
      </c>
      <c r="P122" s="24">
        <f t="shared" si="26"/>
        <v>58</v>
      </c>
      <c r="Q122" s="122">
        <f t="shared" si="28"/>
        <v>0.28999999999999998</v>
      </c>
      <c r="R122" s="122">
        <f t="shared" si="29"/>
        <v>0.19500000000000001</v>
      </c>
      <c r="S122" s="122">
        <f t="shared" si="30"/>
        <v>9.6666666666666665E-2</v>
      </c>
      <c r="T122" s="99" t="s">
        <v>2082</v>
      </c>
      <c r="U122" s="24">
        <f t="shared" si="37"/>
        <v>40</v>
      </c>
      <c r="V122" s="24">
        <f t="shared" si="37"/>
        <v>58</v>
      </c>
      <c r="W122" s="24">
        <f t="shared" si="37"/>
        <v>58</v>
      </c>
      <c r="X122" s="24">
        <f t="shared" si="37"/>
        <v>58</v>
      </c>
      <c r="Y122" s="24">
        <f t="shared" si="37"/>
        <v>66</v>
      </c>
      <c r="Z122" s="24">
        <f t="shared" si="37"/>
        <v>166</v>
      </c>
    </row>
    <row r="123" spans="2:26" x14ac:dyDescent="0.15">
      <c r="B123" s="24">
        <v>121</v>
      </c>
      <c r="C123" s="24" t="str">
        <f t="shared" si="27"/>
        <v>挂饰121</v>
      </c>
      <c r="D123" s="24" t="str">
        <f t="shared" si="35"/>
        <v>c</v>
      </c>
      <c r="E123" s="99" t="s">
        <v>2082</v>
      </c>
      <c r="F123" s="100" t="s">
        <v>2083</v>
      </c>
      <c r="G123" s="23" t="s">
        <v>2086</v>
      </c>
      <c r="H123" s="24">
        <f t="shared" si="32"/>
        <v>1</v>
      </c>
      <c r="I123" s="24">
        <f t="shared" si="20"/>
        <v>10</v>
      </c>
      <c r="J123" s="24">
        <f t="shared" si="21"/>
        <v>0</v>
      </c>
      <c r="K123" s="24">
        <f t="shared" si="22"/>
        <v>0</v>
      </c>
      <c r="L123" s="24">
        <f t="shared" si="23"/>
        <v>0</v>
      </c>
      <c r="M123" s="99" t="s">
        <v>2085</v>
      </c>
      <c r="N123" s="24">
        <f t="shared" si="24"/>
        <v>0</v>
      </c>
      <c r="O123" s="24">
        <f t="shared" si="25"/>
        <v>0</v>
      </c>
      <c r="P123" s="24">
        <f t="shared" si="26"/>
        <v>0</v>
      </c>
      <c r="Q123" s="122">
        <f t="shared" si="28"/>
        <v>0</v>
      </c>
      <c r="R123" s="122">
        <f t="shared" si="29"/>
        <v>0</v>
      </c>
      <c r="S123" s="122">
        <f t="shared" si="30"/>
        <v>0</v>
      </c>
      <c r="T123" s="99" t="s">
        <v>2082</v>
      </c>
      <c r="U123" s="24">
        <f t="shared" ref="U123:Z132" si="38">ROUND(VLOOKUP($F123,professionGrow,MATCH(U$2,professionGrowPName,0),FALSE)*(1+VLOOKUP($G123,professionGrowP,MATCH(U$2,professionGrowPName,0),FALSE))*$H123*10*VLOOKUP($D123,drop_qulity,5,FALSE),0)</f>
        <v>0</v>
      </c>
      <c r="V123" s="24">
        <f t="shared" si="38"/>
        <v>0</v>
      </c>
      <c r="W123" s="24">
        <f t="shared" si="38"/>
        <v>0</v>
      </c>
      <c r="X123" s="24">
        <f t="shared" si="38"/>
        <v>0</v>
      </c>
      <c r="Y123" s="24">
        <f t="shared" si="38"/>
        <v>0</v>
      </c>
      <c r="Z123" s="24">
        <f t="shared" si="38"/>
        <v>0</v>
      </c>
    </row>
    <row r="124" spans="2:26" x14ac:dyDescent="0.15">
      <c r="B124" s="24">
        <v>122</v>
      </c>
      <c r="C124" s="24" t="str">
        <f t="shared" si="27"/>
        <v>挂饰122</v>
      </c>
      <c r="D124" s="24" t="str">
        <f t="shared" si="35"/>
        <v>c</v>
      </c>
      <c r="E124" s="99" t="s">
        <v>2045</v>
      </c>
      <c r="F124" s="100" t="s">
        <v>2047</v>
      </c>
      <c r="G124" s="23" t="s">
        <v>2087</v>
      </c>
      <c r="H124" s="24">
        <f t="shared" si="32"/>
        <v>2</v>
      </c>
      <c r="I124" s="24">
        <f t="shared" si="20"/>
        <v>21</v>
      </c>
      <c r="J124" s="24">
        <f t="shared" si="21"/>
        <v>0</v>
      </c>
      <c r="K124" s="24">
        <f t="shared" si="22"/>
        <v>0</v>
      </c>
      <c r="L124" s="24">
        <f t="shared" si="23"/>
        <v>0</v>
      </c>
      <c r="M124" s="99" t="s">
        <v>2044</v>
      </c>
      <c r="N124" s="24">
        <f t="shared" si="24"/>
        <v>0</v>
      </c>
      <c r="O124" s="24">
        <f t="shared" si="25"/>
        <v>0</v>
      </c>
      <c r="P124" s="24">
        <f t="shared" si="26"/>
        <v>0</v>
      </c>
      <c r="Q124" s="122">
        <f t="shared" si="28"/>
        <v>0</v>
      </c>
      <c r="R124" s="122">
        <f t="shared" si="29"/>
        <v>0</v>
      </c>
      <c r="S124" s="122">
        <f t="shared" si="30"/>
        <v>0</v>
      </c>
      <c r="T124" s="99" t="s">
        <v>2045</v>
      </c>
      <c r="U124" s="24">
        <f t="shared" si="38"/>
        <v>0</v>
      </c>
      <c r="V124" s="24">
        <f t="shared" si="38"/>
        <v>0</v>
      </c>
      <c r="W124" s="24">
        <f t="shared" si="38"/>
        <v>0</v>
      </c>
      <c r="X124" s="24">
        <f t="shared" si="38"/>
        <v>0</v>
      </c>
      <c r="Y124" s="24">
        <f t="shared" si="38"/>
        <v>0</v>
      </c>
      <c r="Z124" s="24">
        <f t="shared" si="38"/>
        <v>0</v>
      </c>
    </row>
    <row r="125" spans="2:26" x14ac:dyDescent="0.15">
      <c r="B125" s="24">
        <v>123</v>
      </c>
      <c r="C125" s="24" t="str">
        <f t="shared" si="27"/>
        <v>挂饰123</v>
      </c>
      <c r="D125" s="24" t="str">
        <f t="shared" si="35"/>
        <v>c</v>
      </c>
      <c r="E125" s="99" t="s">
        <v>2082</v>
      </c>
      <c r="F125" s="100" t="s">
        <v>2083</v>
      </c>
      <c r="G125" s="23" t="s">
        <v>2086</v>
      </c>
      <c r="H125" s="24">
        <f t="shared" si="32"/>
        <v>3</v>
      </c>
      <c r="I125" s="24">
        <f t="shared" si="20"/>
        <v>31</v>
      </c>
      <c r="J125" s="24">
        <f t="shared" si="21"/>
        <v>0</v>
      </c>
      <c r="K125" s="24">
        <f t="shared" si="22"/>
        <v>0</v>
      </c>
      <c r="L125" s="24">
        <f t="shared" si="23"/>
        <v>0</v>
      </c>
      <c r="M125" s="99" t="s">
        <v>2085</v>
      </c>
      <c r="N125" s="24">
        <f t="shared" si="24"/>
        <v>0</v>
      </c>
      <c r="O125" s="24">
        <f t="shared" si="25"/>
        <v>0</v>
      </c>
      <c r="P125" s="24">
        <f t="shared" si="26"/>
        <v>0</v>
      </c>
      <c r="Q125" s="122">
        <f t="shared" si="28"/>
        <v>0</v>
      </c>
      <c r="R125" s="122">
        <f t="shared" si="29"/>
        <v>0</v>
      </c>
      <c r="S125" s="122">
        <f t="shared" si="30"/>
        <v>0</v>
      </c>
      <c r="T125" s="99" t="s">
        <v>2082</v>
      </c>
      <c r="U125" s="24">
        <f t="shared" si="38"/>
        <v>0</v>
      </c>
      <c r="V125" s="24">
        <f t="shared" si="38"/>
        <v>0</v>
      </c>
      <c r="W125" s="24">
        <f t="shared" si="38"/>
        <v>0</v>
      </c>
      <c r="X125" s="24">
        <f t="shared" si="38"/>
        <v>0</v>
      </c>
      <c r="Y125" s="24">
        <f t="shared" si="38"/>
        <v>0</v>
      </c>
      <c r="Z125" s="24">
        <f t="shared" si="38"/>
        <v>0</v>
      </c>
    </row>
    <row r="126" spans="2:26" x14ac:dyDescent="0.15">
      <c r="B126" s="24">
        <v>124</v>
      </c>
      <c r="C126" s="24" t="str">
        <f t="shared" si="27"/>
        <v>挂饰124</v>
      </c>
      <c r="D126" s="24" t="str">
        <f t="shared" si="35"/>
        <v>c</v>
      </c>
      <c r="E126" s="99" t="s">
        <v>2082</v>
      </c>
      <c r="F126" s="100" t="s">
        <v>2083</v>
      </c>
      <c r="G126" s="23" t="s">
        <v>2086</v>
      </c>
      <c r="H126" s="24">
        <f t="shared" si="32"/>
        <v>4</v>
      </c>
      <c r="I126" s="24">
        <f t="shared" si="20"/>
        <v>41</v>
      </c>
      <c r="J126" s="24">
        <f t="shared" si="21"/>
        <v>0</v>
      </c>
      <c r="K126" s="24">
        <f t="shared" si="22"/>
        <v>0</v>
      </c>
      <c r="L126" s="24">
        <f t="shared" si="23"/>
        <v>0</v>
      </c>
      <c r="M126" s="99" t="s">
        <v>2085</v>
      </c>
      <c r="N126" s="24">
        <f t="shared" si="24"/>
        <v>0</v>
      </c>
      <c r="O126" s="24">
        <f t="shared" si="25"/>
        <v>0</v>
      </c>
      <c r="P126" s="24">
        <f t="shared" si="26"/>
        <v>0</v>
      </c>
      <c r="Q126" s="122">
        <f t="shared" si="28"/>
        <v>0</v>
      </c>
      <c r="R126" s="122">
        <f t="shared" si="29"/>
        <v>0</v>
      </c>
      <c r="S126" s="122">
        <f t="shared" si="30"/>
        <v>0</v>
      </c>
      <c r="T126" s="99" t="s">
        <v>2082</v>
      </c>
      <c r="U126" s="24">
        <f t="shared" si="38"/>
        <v>0</v>
      </c>
      <c r="V126" s="24">
        <f t="shared" si="38"/>
        <v>0</v>
      </c>
      <c r="W126" s="24">
        <f t="shared" si="38"/>
        <v>0</v>
      </c>
      <c r="X126" s="24">
        <f t="shared" si="38"/>
        <v>0</v>
      </c>
      <c r="Y126" s="24">
        <f t="shared" si="38"/>
        <v>0</v>
      </c>
      <c r="Z126" s="24">
        <f t="shared" si="38"/>
        <v>0</v>
      </c>
    </row>
    <row r="127" spans="2:26" x14ac:dyDescent="0.15">
      <c r="B127" s="24">
        <v>125</v>
      </c>
      <c r="C127" s="24" t="str">
        <f t="shared" si="27"/>
        <v>挂饰125</v>
      </c>
      <c r="D127" s="24" t="str">
        <f t="shared" si="35"/>
        <v>c</v>
      </c>
      <c r="E127" s="99" t="s">
        <v>2082</v>
      </c>
      <c r="F127" s="100" t="s">
        <v>2083</v>
      </c>
      <c r="G127" s="23" t="s">
        <v>2086</v>
      </c>
      <c r="H127" s="24">
        <f t="shared" si="32"/>
        <v>5</v>
      </c>
      <c r="I127" s="24">
        <f t="shared" si="20"/>
        <v>52</v>
      </c>
      <c r="J127" s="24">
        <f t="shared" si="21"/>
        <v>0</v>
      </c>
      <c r="K127" s="24">
        <f t="shared" si="22"/>
        <v>0</v>
      </c>
      <c r="L127" s="24">
        <f t="shared" si="23"/>
        <v>0</v>
      </c>
      <c r="M127" s="99" t="s">
        <v>2085</v>
      </c>
      <c r="N127" s="24">
        <f t="shared" si="24"/>
        <v>0</v>
      </c>
      <c r="O127" s="24">
        <f t="shared" si="25"/>
        <v>0</v>
      </c>
      <c r="P127" s="24">
        <f t="shared" si="26"/>
        <v>0</v>
      </c>
      <c r="Q127" s="122">
        <f t="shared" si="28"/>
        <v>0</v>
      </c>
      <c r="R127" s="122">
        <f t="shared" si="29"/>
        <v>0</v>
      </c>
      <c r="S127" s="122">
        <f t="shared" si="30"/>
        <v>0</v>
      </c>
      <c r="T127" s="99" t="s">
        <v>2082</v>
      </c>
      <c r="U127" s="24">
        <f t="shared" si="38"/>
        <v>0</v>
      </c>
      <c r="V127" s="24">
        <f t="shared" si="38"/>
        <v>0</v>
      </c>
      <c r="W127" s="24">
        <f t="shared" si="38"/>
        <v>0</v>
      </c>
      <c r="X127" s="24">
        <f t="shared" si="38"/>
        <v>0</v>
      </c>
      <c r="Y127" s="24">
        <f t="shared" si="38"/>
        <v>0</v>
      </c>
      <c r="Z127" s="24">
        <f t="shared" si="38"/>
        <v>0</v>
      </c>
    </row>
    <row r="128" spans="2:26" x14ac:dyDescent="0.15">
      <c r="B128" s="24">
        <v>126</v>
      </c>
      <c r="C128" s="24" t="str">
        <f t="shared" si="27"/>
        <v>挂饰126</v>
      </c>
      <c r="D128" s="24" t="str">
        <f t="shared" si="35"/>
        <v>c</v>
      </c>
      <c r="E128" s="99" t="s">
        <v>2082</v>
      </c>
      <c r="F128" s="100" t="s">
        <v>2083</v>
      </c>
      <c r="G128" s="23" t="s">
        <v>2086</v>
      </c>
      <c r="H128" s="24">
        <f t="shared" si="32"/>
        <v>6</v>
      </c>
      <c r="I128" s="24">
        <f t="shared" si="20"/>
        <v>62</v>
      </c>
      <c r="J128" s="24">
        <f t="shared" si="21"/>
        <v>0</v>
      </c>
      <c r="K128" s="24">
        <f t="shared" si="22"/>
        <v>0</v>
      </c>
      <c r="L128" s="24">
        <f t="shared" si="23"/>
        <v>0</v>
      </c>
      <c r="M128" s="99" t="s">
        <v>2085</v>
      </c>
      <c r="N128" s="24">
        <f t="shared" si="24"/>
        <v>0</v>
      </c>
      <c r="O128" s="24">
        <f t="shared" si="25"/>
        <v>0</v>
      </c>
      <c r="P128" s="24">
        <f t="shared" si="26"/>
        <v>0</v>
      </c>
      <c r="Q128" s="122">
        <f t="shared" si="28"/>
        <v>0</v>
      </c>
      <c r="R128" s="122">
        <f t="shared" si="29"/>
        <v>0</v>
      </c>
      <c r="S128" s="122">
        <f t="shared" si="30"/>
        <v>0</v>
      </c>
      <c r="T128" s="99" t="s">
        <v>2082</v>
      </c>
      <c r="U128" s="24">
        <f t="shared" si="38"/>
        <v>0</v>
      </c>
      <c r="V128" s="24">
        <f t="shared" si="38"/>
        <v>0</v>
      </c>
      <c r="W128" s="24">
        <f t="shared" si="38"/>
        <v>0</v>
      </c>
      <c r="X128" s="24">
        <f t="shared" si="38"/>
        <v>0</v>
      </c>
      <c r="Y128" s="24">
        <f t="shared" si="38"/>
        <v>0</v>
      </c>
      <c r="Z128" s="24">
        <f t="shared" si="38"/>
        <v>0</v>
      </c>
    </row>
    <row r="129" spans="2:26" x14ac:dyDescent="0.15">
      <c r="B129" s="24">
        <v>127</v>
      </c>
      <c r="C129" s="24" t="str">
        <f t="shared" si="27"/>
        <v>挂饰127</v>
      </c>
      <c r="D129" s="24" t="str">
        <f t="shared" si="35"/>
        <v>c</v>
      </c>
      <c r="E129" s="99" t="s">
        <v>2082</v>
      </c>
      <c r="F129" s="100" t="s">
        <v>2083</v>
      </c>
      <c r="G129" s="23" t="s">
        <v>2086</v>
      </c>
      <c r="H129" s="24">
        <f t="shared" si="32"/>
        <v>7</v>
      </c>
      <c r="I129" s="24">
        <f t="shared" si="20"/>
        <v>73</v>
      </c>
      <c r="J129" s="24">
        <f t="shared" si="21"/>
        <v>0</v>
      </c>
      <c r="K129" s="24">
        <f t="shared" si="22"/>
        <v>0</v>
      </c>
      <c r="L129" s="24">
        <f t="shared" si="23"/>
        <v>0</v>
      </c>
      <c r="M129" s="99" t="s">
        <v>2085</v>
      </c>
      <c r="N129" s="24">
        <f t="shared" si="24"/>
        <v>0</v>
      </c>
      <c r="O129" s="24">
        <f t="shared" si="25"/>
        <v>0</v>
      </c>
      <c r="P129" s="24">
        <f t="shared" si="26"/>
        <v>0</v>
      </c>
      <c r="Q129" s="122">
        <f t="shared" si="28"/>
        <v>0</v>
      </c>
      <c r="R129" s="122">
        <f t="shared" si="29"/>
        <v>0</v>
      </c>
      <c r="S129" s="122">
        <f t="shared" si="30"/>
        <v>0</v>
      </c>
      <c r="T129" s="99" t="s">
        <v>2082</v>
      </c>
      <c r="U129" s="24">
        <f t="shared" si="38"/>
        <v>0</v>
      </c>
      <c r="V129" s="24">
        <f t="shared" si="38"/>
        <v>0</v>
      </c>
      <c r="W129" s="24">
        <f t="shared" si="38"/>
        <v>0</v>
      </c>
      <c r="X129" s="24">
        <f t="shared" si="38"/>
        <v>0</v>
      </c>
      <c r="Y129" s="24">
        <f t="shared" si="38"/>
        <v>0</v>
      </c>
      <c r="Z129" s="24">
        <f t="shared" si="38"/>
        <v>0</v>
      </c>
    </row>
    <row r="130" spans="2:26" x14ac:dyDescent="0.15">
      <c r="B130" s="24">
        <v>128</v>
      </c>
      <c r="C130" s="24" t="str">
        <f t="shared" si="27"/>
        <v>挂饰128</v>
      </c>
      <c r="D130" s="24" t="str">
        <f t="shared" si="35"/>
        <v>c</v>
      </c>
      <c r="E130" s="99" t="s">
        <v>2082</v>
      </c>
      <c r="F130" s="100" t="s">
        <v>2083</v>
      </c>
      <c r="G130" s="23" t="s">
        <v>2086</v>
      </c>
      <c r="H130" s="24">
        <f t="shared" si="32"/>
        <v>8</v>
      </c>
      <c r="I130" s="24">
        <f t="shared" si="20"/>
        <v>83</v>
      </c>
      <c r="J130" s="24">
        <f t="shared" si="21"/>
        <v>0</v>
      </c>
      <c r="K130" s="24">
        <f t="shared" si="22"/>
        <v>0</v>
      </c>
      <c r="L130" s="24">
        <f t="shared" si="23"/>
        <v>0</v>
      </c>
      <c r="M130" s="99" t="s">
        <v>2085</v>
      </c>
      <c r="N130" s="24">
        <f t="shared" si="24"/>
        <v>0</v>
      </c>
      <c r="O130" s="24">
        <f t="shared" si="25"/>
        <v>0</v>
      </c>
      <c r="P130" s="24">
        <f t="shared" si="26"/>
        <v>0</v>
      </c>
      <c r="Q130" s="122">
        <f t="shared" si="28"/>
        <v>0</v>
      </c>
      <c r="R130" s="122">
        <f t="shared" si="29"/>
        <v>0</v>
      </c>
      <c r="S130" s="122">
        <f t="shared" si="30"/>
        <v>0</v>
      </c>
      <c r="T130" s="99" t="s">
        <v>2082</v>
      </c>
      <c r="U130" s="24">
        <f t="shared" si="38"/>
        <v>0</v>
      </c>
      <c r="V130" s="24">
        <f t="shared" si="38"/>
        <v>0</v>
      </c>
      <c r="W130" s="24">
        <f t="shared" si="38"/>
        <v>0</v>
      </c>
      <c r="X130" s="24">
        <f t="shared" si="38"/>
        <v>0</v>
      </c>
      <c r="Y130" s="24">
        <f t="shared" si="38"/>
        <v>0</v>
      </c>
      <c r="Z130" s="24">
        <f t="shared" si="38"/>
        <v>0</v>
      </c>
    </row>
    <row r="131" spans="2:26" x14ac:dyDescent="0.15">
      <c r="B131" s="24">
        <v>129</v>
      </c>
      <c r="C131" s="24" t="str">
        <f t="shared" si="27"/>
        <v>挂饰129</v>
      </c>
      <c r="D131" s="24" t="str">
        <f t="shared" si="35"/>
        <v>s</v>
      </c>
      <c r="E131" s="99" t="s">
        <v>2082</v>
      </c>
      <c r="F131" s="100" t="s">
        <v>2083</v>
      </c>
      <c r="G131" s="23" t="s">
        <v>2088</v>
      </c>
      <c r="H131" s="24">
        <f t="shared" si="32"/>
        <v>1</v>
      </c>
      <c r="I131" s="24">
        <f t="shared" ref="I131:I194" si="39">ROUND(VLOOKUP($F131,professionGrow,防御力,FALSE)*(1+VLOOKUP($G131,professionGrowP,防御力,FALSE))*$H131*10*VLOOKUP($D131,drop_qulity,4,FALSE)*(1+VLOOKUP($G131,eq_change2,防御力,FALSE)),0)</f>
        <v>8</v>
      </c>
      <c r="J131" s="24">
        <f t="shared" ref="J131:J194" si="40">ROUND(VLOOKUP($F131,professionGrow,血量,FALSE)*(1+VLOOKUP($G131,professionGrowP,血量,FALSE))*$H131*10*VLOOKUP($D131,drop_qulity,5,FALSE)*(1+VLOOKUP($G131,eq_change2,血量,FALSE)),0)</f>
        <v>8</v>
      </c>
      <c r="K131" s="24">
        <f t="shared" ref="K131:K194" si="41">ROUND(VLOOKUP($F131,professionGrow,魔法值,FALSE)*(1+VLOOKUP($G131,professionGrowP,魔法值,FALSE))*$H131*10*VLOOKUP($D131,drop_qulity,5,FALSE)*(1+VLOOKUP($G131,eq_change2,魔法值,FALSE)),0)</f>
        <v>7</v>
      </c>
      <c r="L131" s="24">
        <f t="shared" ref="L131:L194" si="42">ROUND(VLOOKUP($F131,professionGrow,力量,FALSE)*(1+VLOOKUP($G131,professionGrowP,力量,FALSE))*$H131*10*VLOOKUP($D131,drop_qulity,5,FALSE)*(1+VLOOKUP(G131,eq_change2,力量,FALSE)),0)</f>
        <v>6</v>
      </c>
      <c r="M131" s="99" t="s">
        <v>2085</v>
      </c>
      <c r="N131" s="24">
        <f t="shared" ref="N131:N194" si="43">ROUND(VLOOKUP($F131,professionGrow,魔攻,FALSE)*(1+VLOOKUP($G131,professionGrowP,魔攻,FALSE))*$H131*10*VLOOKUP($D131,drop_qulity,5,FALSE)*(1+VLOOKUP(G131,eq_change2,魔攻,FALSE)),0)</f>
        <v>9</v>
      </c>
      <c r="O131" s="24">
        <f t="shared" ref="O131:O194" si="44">ROUND(VLOOKUP($F131,professionGrow,敏捷,FALSE)*(1+VLOOKUP($G131,professionGrowP,敏捷,FALSE))*$H131*10*VLOOKUP($D131,drop_qulity,5,FALSE)*(1+VLOOKUP(G131,eq_change2,敏捷,FALSE)),0)</f>
        <v>9</v>
      </c>
      <c r="P131" s="24">
        <f t="shared" ref="P131:P194" si="45">ROUND(VLOOKUP($F131,professionGrow,幸运,FALSE)*(1+VLOOKUP($G131,professionGrowP,幸运,FALSE))*$H131*10*VLOOKUP($D131,drop_qulity,5,FALSE)*(1+VLOOKUP(G131,eq_change2,幸运,FALSE)),0)</f>
        <v>5</v>
      </c>
      <c r="Q131" s="122">
        <f t="shared" si="28"/>
        <v>2.5000000000000001E-2</v>
      </c>
      <c r="R131" s="122">
        <f t="shared" si="29"/>
        <v>2.2499999999999999E-2</v>
      </c>
      <c r="S131" s="122">
        <f t="shared" si="30"/>
        <v>8.3333333333333332E-3</v>
      </c>
      <c r="T131" s="99" t="s">
        <v>2082</v>
      </c>
      <c r="U131" s="24">
        <f t="shared" si="38"/>
        <v>5</v>
      </c>
      <c r="V131" s="24">
        <f t="shared" si="38"/>
        <v>3</v>
      </c>
      <c r="W131" s="24">
        <f t="shared" si="38"/>
        <v>5</v>
      </c>
      <c r="X131" s="24">
        <f t="shared" si="38"/>
        <v>5</v>
      </c>
      <c r="Y131" s="24">
        <f t="shared" si="38"/>
        <v>5</v>
      </c>
      <c r="Z131" s="24">
        <f t="shared" si="38"/>
        <v>13</v>
      </c>
    </row>
    <row r="132" spans="2:26" x14ac:dyDescent="0.15">
      <c r="B132" s="24">
        <v>130</v>
      </c>
      <c r="C132" s="24" t="str">
        <f t="shared" ref="C132:C195" si="46">"挂饰"&amp;B132</f>
        <v>挂饰130</v>
      </c>
      <c r="D132" s="24" t="str">
        <f t="shared" si="35"/>
        <v>s</v>
      </c>
      <c r="E132" s="99" t="s">
        <v>2082</v>
      </c>
      <c r="F132" s="100" t="s">
        <v>2083</v>
      </c>
      <c r="G132" s="23" t="s">
        <v>2088</v>
      </c>
      <c r="H132" s="24">
        <f t="shared" si="32"/>
        <v>2</v>
      </c>
      <c r="I132" s="24">
        <f t="shared" si="39"/>
        <v>15</v>
      </c>
      <c r="J132" s="24">
        <f t="shared" si="40"/>
        <v>16</v>
      </c>
      <c r="K132" s="24">
        <f t="shared" si="41"/>
        <v>15</v>
      </c>
      <c r="L132" s="24">
        <f t="shared" si="42"/>
        <v>13</v>
      </c>
      <c r="M132" s="99" t="s">
        <v>2085</v>
      </c>
      <c r="N132" s="24">
        <f t="shared" si="43"/>
        <v>18</v>
      </c>
      <c r="O132" s="24">
        <f t="shared" si="44"/>
        <v>18</v>
      </c>
      <c r="P132" s="24">
        <f t="shared" si="45"/>
        <v>10</v>
      </c>
      <c r="Q132" s="122">
        <f t="shared" ref="Q132:Q195" si="47">(P132/2)%</f>
        <v>0.05</v>
      </c>
      <c r="R132" s="122">
        <f t="shared" ref="R132:R195" si="48">(O132/4)%</f>
        <v>4.4999999999999998E-2</v>
      </c>
      <c r="S132" s="122">
        <f t="shared" ref="S132:S195" si="49">(P132/6)%</f>
        <v>1.6666666666666666E-2</v>
      </c>
      <c r="T132" s="99" t="s">
        <v>2082</v>
      </c>
      <c r="U132" s="24">
        <f t="shared" si="38"/>
        <v>10</v>
      </c>
      <c r="V132" s="24">
        <f t="shared" si="38"/>
        <v>6</v>
      </c>
      <c r="W132" s="24">
        <f t="shared" si="38"/>
        <v>9</v>
      </c>
      <c r="X132" s="24">
        <f t="shared" si="38"/>
        <v>9</v>
      </c>
      <c r="Y132" s="24">
        <f t="shared" si="38"/>
        <v>9</v>
      </c>
      <c r="Z132" s="24">
        <f t="shared" si="38"/>
        <v>26</v>
      </c>
    </row>
    <row r="133" spans="2:26" x14ac:dyDescent="0.15">
      <c r="B133" s="24">
        <v>131</v>
      </c>
      <c r="C133" s="24" t="str">
        <f t="shared" si="46"/>
        <v>挂饰131</v>
      </c>
      <c r="D133" s="24" t="str">
        <f t="shared" si="35"/>
        <v>s</v>
      </c>
      <c r="E133" s="99" t="s">
        <v>2082</v>
      </c>
      <c r="F133" s="100" t="s">
        <v>2083</v>
      </c>
      <c r="G133" s="23" t="s">
        <v>2088</v>
      </c>
      <c r="H133" s="24">
        <f t="shared" si="32"/>
        <v>3</v>
      </c>
      <c r="I133" s="24">
        <f t="shared" si="39"/>
        <v>23</v>
      </c>
      <c r="J133" s="24">
        <f t="shared" si="40"/>
        <v>24</v>
      </c>
      <c r="K133" s="24">
        <f t="shared" si="41"/>
        <v>22</v>
      </c>
      <c r="L133" s="24">
        <f t="shared" si="42"/>
        <v>19</v>
      </c>
      <c r="M133" s="99" t="s">
        <v>2085</v>
      </c>
      <c r="N133" s="24">
        <f t="shared" si="43"/>
        <v>27</v>
      </c>
      <c r="O133" s="24">
        <f t="shared" si="44"/>
        <v>27</v>
      </c>
      <c r="P133" s="24">
        <f t="shared" si="45"/>
        <v>15</v>
      </c>
      <c r="Q133" s="122">
        <f t="shared" si="47"/>
        <v>7.4999999999999997E-2</v>
      </c>
      <c r="R133" s="122">
        <f t="shared" si="48"/>
        <v>6.7500000000000004E-2</v>
      </c>
      <c r="S133" s="122">
        <f t="shared" si="49"/>
        <v>2.5000000000000001E-2</v>
      </c>
      <c r="T133" s="99" t="s">
        <v>2082</v>
      </c>
      <c r="U133" s="24">
        <f t="shared" ref="U133:Z142" si="50">ROUND(VLOOKUP($F133,professionGrow,MATCH(U$2,professionGrowPName,0),FALSE)*(1+VLOOKUP($G133,professionGrowP,MATCH(U$2,professionGrowPName,0),FALSE))*$H133*10*VLOOKUP($D133,drop_qulity,5,FALSE),0)</f>
        <v>16</v>
      </c>
      <c r="V133" s="24">
        <f t="shared" si="50"/>
        <v>10</v>
      </c>
      <c r="W133" s="24">
        <f t="shared" si="50"/>
        <v>14</v>
      </c>
      <c r="X133" s="24">
        <f t="shared" si="50"/>
        <v>14</v>
      </c>
      <c r="Y133" s="24">
        <f t="shared" si="50"/>
        <v>14</v>
      </c>
      <c r="Z133" s="24">
        <f t="shared" si="50"/>
        <v>39</v>
      </c>
    </row>
    <row r="134" spans="2:26" x14ac:dyDescent="0.15">
      <c r="B134" s="24">
        <v>132</v>
      </c>
      <c r="C134" s="24" t="str">
        <f t="shared" si="46"/>
        <v>挂饰132</v>
      </c>
      <c r="D134" s="24" t="str">
        <f t="shared" si="35"/>
        <v>s</v>
      </c>
      <c r="E134" s="99" t="s">
        <v>2082</v>
      </c>
      <c r="F134" s="100" t="s">
        <v>2083</v>
      </c>
      <c r="G134" s="23" t="s">
        <v>2088</v>
      </c>
      <c r="H134" s="24">
        <f t="shared" si="32"/>
        <v>4</v>
      </c>
      <c r="I134" s="24">
        <f t="shared" si="39"/>
        <v>31</v>
      </c>
      <c r="J134" s="24">
        <f t="shared" si="40"/>
        <v>32</v>
      </c>
      <c r="K134" s="24">
        <f t="shared" si="41"/>
        <v>29</v>
      </c>
      <c r="L134" s="24">
        <f t="shared" si="42"/>
        <v>25</v>
      </c>
      <c r="M134" s="99" t="s">
        <v>2085</v>
      </c>
      <c r="N134" s="24">
        <f t="shared" si="43"/>
        <v>36</v>
      </c>
      <c r="O134" s="24">
        <f t="shared" si="44"/>
        <v>35</v>
      </c>
      <c r="P134" s="24">
        <f t="shared" si="45"/>
        <v>20</v>
      </c>
      <c r="Q134" s="122">
        <f t="shared" si="47"/>
        <v>0.1</v>
      </c>
      <c r="R134" s="122">
        <f t="shared" si="48"/>
        <v>8.7499999999999994E-2</v>
      </c>
      <c r="S134" s="122">
        <f t="shared" si="49"/>
        <v>3.3333333333333333E-2</v>
      </c>
      <c r="T134" s="99" t="s">
        <v>2082</v>
      </c>
      <c r="U134" s="24">
        <f t="shared" si="50"/>
        <v>21</v>
      </c>
      <c r="V134" s="24">
        <f t="shared" si="50"/>
        <v>13</v>
      </c>
      <c r="W134" s="24">
        <f t="shared" si="50"/>
        <v>18</v>
      </c>
      <c r="X134" s="24">
        <f t="shared" si="50"/>
        <v>18</v>
      </c>
      <c r="Y134" s="24">
        <f t="shared" si="50"/>
        <v>18</v>
      </c>
      <c r="Z134" s="24">
        <f t="shared" si="50"/>
        <v>52</v>
      </c>
    </row>
    <row r="135" spans="2:26" x14ac:dyDescent="0.15">
      <c r="B135" s="24">
        <v>133</v>
      </c>
      <c r="C135" s="24" t="str">
        <f t="shared" si="46"/>
        <v>挂饰133</v>
      </c>
      <c r="D135" s="24" t="str">
        <f t="shared" si="35"/>
        <v>s</v>
      </c>
      <c r="E135" s="99" t="s">
        <v>2082</v>
      </c>
      <c r="F135" s="100" t="s">
        <v>2083</v>
      </c>
      <c r="G135" s="23" t="s">
        <v>2088</v>
      </c>
      <c r="H135" s="24">
        <f t="shared" si="32"/>
        <v>5</v>
      </c>
      <c r="I135" s="24">
        <f t="shared" si="39"/>
        <v>38</v>
      </c>
      <c r="J135" s="24">
        <f t="shared" si="40"/>
        <v>40</v>
      </c>
      <c r="K135" s="24">
        <f t="shared" si="41"/>
        <v>36</v>
      </c>
      <c r="L135" s="24">
        <f t="shared" si="42"/>
        <v>32</v>
      </c>
      <c r="M135" s="99" t="s">
        <v>2085</v>
      </c>
      <c r="N135" s="24">
        <f t="shared" si="43"/>
        <v>45</v>
      </c>
      <c r="O135" s="24">
        <f t="shared" si="44"/>
        <v>44</v>
      </c>
      <c r="P135" s="24">
        <f t="shared" si="45"/>
        <v>25</v>
      </c>
      <c r="Q135" s="122">
        <f t="shared" si="47"/>
        <v>0.125</v>
      </c>
      <c r="R135" s="122">
        <f t="shared" si="48"/>
        <v>0.11</v>
      </c>
      <c r="S135" s="122">
        <f t="shared" si="49"/>
        <v>4.1666666666666671E-2</v>
      </c>
      <c r="T135" s="99" t="s">
        <v>2082</v>
      </c>
      <c r="U135" s="24">
        <f t="shared" si="50"/>
        <v>26</v>
      </c>
      <c r="V135" s="24">
        <f t="shared" si="50"/>
        <v>16</v>
      </c>
      <c r="W135" s="24">
        <f t="shared" si="50"/>
        <v>23</v>
      </c>
      <c r="X135" s="24">
        <f t="shared" si="50"/>
        <v>23</v>
      </c>
      <c r="Y135" s="24">
        <f t="shared" si="50"/>
        <v>23</v>
      </c>
      <c r="Z135" s="24">
        <f t="shared" si="50"/>
        <v>65</v>
      </c>
    </row>
    <row r="136" spans="2:26" x14ac:dyDescent="0.15">
      <c r="B136" s="24">
        <v>134</v>
      </c>
      <c r="C136" s="24" t="str">
        <f t="shared" si="46"/>
        <v>挂饰134</v>
      </c>
      <c r="D136" s="24" t="str">
        <f t="shared" si="35"/>
        <v>s</v>
      </c>
      <c r="E136" s="99" t="s">
        <v>2082</v>
      </c>
      <c r="F136" s="100" t="s">
        <v>2083</v>
      </c>
      <c r="G136" s="23" t="s">
        <v>2088</v>
      </c>
      <c r="H136" s="24">
        <f t="shared" si="32"/>
        <v>6</v>
      </c>
      <c r="I136" s="24">
        <f t="shared" si="39"/>
        <v>46</v>
      </c>
      <c r="J136" s="24">
        <f t="shared" si="40"/>
        <v>48</v>
      </c>
      <c r="K136" s="24">
        <f t="shared" si="41"/>
        <v>44</v>
      </c>
      <c r="L136" s="24">
        <f t="shared" si="42"/>
        <v>38</v>
      </c>
      <c r="M136" s="99" t="s">
        <v>2085</v>
      </c>
      <c r="N136" s="24">
        <f t="shared" si="43"/>
        <v>54</v>
      </c>
      <c r="O136" s="24">
        <f t="shared" si="44"/>
        <v>53</v>
      </c>
      <c r="P136" s="24">
        <f t="shared" si="45"/>
        <v>30</v>
      </c>
      <c r="Q136" s="122">
        <f t="shared" si="47"/>
        <v>0.15</v>
      </c>
      <c r="R136" s="122">
        <f t="shared" si="48"/>
        <v>0.13250000000000001</v>
      </c>
      <c r="S136" s="122">
        <f t="shared" si="49"/>
        <v>0.05</v>
      </c>
      <c r="T136" s="99" t="s">
        <v>2082</v>
      </c>
      <c r="U136" s="24">
        <f t="shared" si="50"/>
        <v>31</v>
      </c>
      <c r="V136" s="24">
        <f t="shared" si="50"/>
        <v>19</v>
      </c>
      <c r="W136" s="24">
        <f t="shared" si="50"/>
        <v>27</v>
      </c>
      <c r="X136" s="24">
        <f t="shared" si="50"/>
        <v>27</v>
      </c>
      <c r="Y136" s="24">
        <f t="shared" si="50"/>
        <v>27</v>
      </c>
      <c r="Z136" s="24">
        <f t="shared" si="50"/>
        <v>78</v>
      </c>
    </row>
    <row r="137" spans="2:26" x14ac:dyDescent="0.15">
      <c r="B137" s="24">
        <v>135</v>
      </c>
      <c r="C137" s="24" t="str">
        <f t="shared" si="46"/>
        <v>挂饰135</v>
      </c>
      <c r="D137" s="24" t="str">
        <f t="shared" si="35"/>
        <v>s</v>
      </c>
      <c r="E137" s="99" t="s">
        <v>2082</v>
      </c>
      <c r="F137" s="100" t="s">
        <v>2083</v>
      </c>
      <c r="G137" s="23" t="s">
        <v>2088</v>
      </c>
      <c r="H137" s="24">
        <f t="shared" si="32"/>
        <v>7</v>
      </c>
      <c r="I137" s="24">
        <f t="shared" si="39"/>
        <v>54</v>
      </c>
      <c r="J137" s="24">
        <f t="shared" si="40"/>
        <v>56</v>
      </c>
      <c r="K137" s="24">
        <f t="shared" si="41"/>
        <v>51</v>
      </c>
      <c r="L137" s="24">
        <f t="shared" si="42"/>
        <v>44</v>
      </c>
      <c r="M137" s="99" t="s">
        <v>2085</v>
      </c>
      <c r="N137" s="24">
        <f t="shared" si="43"/>
        <v>63</v>
      </c>
      <c r="O137" s="24">
        <f t="shared" si="44"/>
        <v>62</v>
      </c>
      <c r="P137" s="24">
        <f t="shared" si="45"/>
        <v>35</v>
      </c>
      <c r="Q137" s="122">
        <f t="shared" si="47"/>
        <v>0.17499999999999999</v>
      </c>
      <c r="R137" s="122">
        <f t="shared" si="48"/>
        <v>0.155</v>
      </c>
      <c r="S137" s="122">
        <f t="shared" si="49"/>
        <v>5.8333333333333327E-2</v>
      </c>
      <c r="T137" s="99" t="s">
        <v>2082</v>
      </c>
      <c r="U137" s="24">
        <f t="shared" si="50"/>
        <v>36</v>
      </c>
      <c r="V137" s="24">
        <f t="shared" si="50"/>
        <v>22</v>
      </c>
      <c r="W137" s="24">
        <f t="shared" si="50"/>
        <v>32</v>
      </c>
      <c r="X137" s="24">
        <f t="shared" si="50"/>
        <v>32</v>
      </c>
      <c r="Y137" s="24">
        <f t="shared" si="50"/>
        <v>32</v>
      </c>
      <c r="Z137" s="24">
        <f t="shared" si="50"/>
        <v>91</v>
      </c>
    </row>
    <row r="138" spans="2:26" x14ac:dyDescent="0.15">
      <c r="B138" s="24">
        <v>136</v>
      </c>
      <c r="C138" s="24" t="str">
        <f t="shared" si="46"/>
        <v>挂饰136</v>
      </c>
      <c r="D138" s="24" t="str">
        <f t="shared" si="35"/>
        <v>s</v>
      </c>
      <c r="E138" s="99" t="s">
        <v>2082</v>
      </c>
      <c r="F138" s="100" t="s">
        <v>2083</v>
      </c>
      <c r="G138" s="23" t="s">
        <v>2088</v>
      </c>
      <c r="H138" s="24">
        <f t="shared" si="32"/>
        <v>8</v>
      </c>
      <c r="I138" s="24">
        <f t="shared" si="39"/>
        <v>61</v>
      </c>
      <c r="J138" s="24">
        <f t="shared" si="40"/>
        <v>63</v>
      </c>
      <c r="K138" s="24">
        <f t="shared" si="41"/>
        <v>58</v>
      </c>
      <c r="L138" s="24">
        <f t="shared" si="42"/>
        <v>51</v>
      </c>
      <c r="M138" s="99" t="s">
        <v>2085</v>
      </c>
      <c r="N138" s="24">
        <f t="shared" si="43"/>
        <v>73</v>
      </c>
      <c r="O138" s="24">
        <f t="shared" si="44"/>
        <v>71</v>
      </c>
      <c r="P138" s="24">
        <f t="shared" si="45"/>
        <v>40</v>
      </c>
      <c r="Q138" s="122">
        <f t="shared" si="47"/>
        <v>0.2</v>
      </c>
      <c r="R138" s="122">
        <f t="shared" si="48"/>
        <v>0.17749999999999999</v>
      </c>
      <c r="S138" s="122">
        <f t="shared" si="49"/>
        <v>6.6666666666666666E-2</v>
      </c>
      <c r="T138" s="99" t="s">
        <v>2082</v>
      </c>
      <c r="U138" s="24">
        <f t="shared" si="50"/>
        <v>42</v>
      </c>
      <c r="V138" s="24">
        <f t="shared" si="50"/>
        <v>25</v>
      </c>
      <c r="W138" s="24">
        <f t="shared" si="50"/>
        <v>36</v>
      </c>
      <c r="X138" s="24">
        <f t="shared" si="50"/>
        <v>36</v>
      </c>
      <c r="Y138" s="24">
        <f t="shared" si="50"/>
        <v>36</v>
      </c>
      <c r="Z138" s="24">
        <f t="shared" si="50"/>
        <v>104</v>
      </c>
    </row>
    <row r="139" spans="2:26" x14ac:dyDescent="0.15">
      <c r="B139" s="24">
        <v>137</v>
      </c>
      <c r="C139" s="24" t="str">
        <f t="shared" si="46"/>
        <v>挂饰137</v>
      </c>
      <c r="D139" s="24" t="str">
        <f t="shared" si="35"/>
        <v>a</v>
      </c>
      <c r="E139" s="99" t="s">
        <v>2082</v>
      </c>
      <c r="F139" s="100" t="s">
        <v>2083</v>
      </c>
      <c r="G139" s="23" t="s">
        <v>2088</v>
      </c>
      <c r="H139" s="24">
        <f t="shared" si="32"/>
        <v>1</v>
      </c>
      <c r="I139" s="24">
        <f t="shared" si="39"/>
        <v>4</v>
      </c>
      <c r="J139" s="24">
        <f t="shared" si="40"/>
        <v>9</v>
      </c>
      <c r="K139" s="24">
        <f t="shared" si="41"/>
        <v>8</v>
      </c>
      <c r="L139" s="24">
        <f t="shared" si="42"/>
        <v>7</v>
      </c>
      <c r="M139" s="99" t="s">
        <v>2085</v>
      </c>
      <c r="N139" s="24">
        <f t="shared" si="43"/>
        <v>10</v>
      </c>
      <c r="O139" s="24">
        <f t="shared" si="44"/>
        <v>10</v>
      </c>
      <c r="P139" s="24">
        <f t="shared" si="45"/>
        <v>6</v>
      </c>
      <c r="Q139" s="122">
        <f t="shared" si="47"/>
        <v>0.03</v>
      </c>
      <c r="R139" s="122">
        <f t="shared" si="48"/>
        <v>2.5000000000000001E-2</v>
      </c>
      <c r="S139" s="122">
        <f t="shared" si="49"/>
        <v>0.01</v>
      </c>
      <c r="T139" s="99" t="s">
        <v>2082</v>
      </c>
      <c r="U139" s="24">
        <f t="shared" si="50"/>
        <v>6</v>
      </c>
      <c r="V139" s="24">
        <f t="shared" si="50"/>
        <v>4</v>
      </c>
      <c r="W139" s="24">
        <f t="shared" si="50"/>
        <v>5</v>
      </c>
      <c r="X139" s="24">
        <f t="shared" si="50"/>
        <v>5</v>
      </c>
      <c r="Y139" s="24">
        <f t="shared" si="50"/>
        <v>5</v>
      </c>
      <c r="Z139" s="24">
        <f t="shared" si="50"/>
        <v>15</v>
      </c>
    </row>
    <row r="140" spans="2:26" x14ac:dyDescent="0.15">
      <c r="B140" s="24">
        <v>138</v>
      </c>
      <c r="C140" s="24" t="str">
        <f t="shared" si="46"/>
        <v>挂饰138</v>
      </c>
      <c r="D140" s="24" t="str">
        <f t="shared" si="35"/>
        <v>a</v>
      </c>
      <c r="E140" s="99" t="s">
        <v>2082</v>
      </c>
      <c r="F140" s="100" t="s">
        <v>2083</v>
      </c>
      <c r="G140" s="23" t="s">
        <v>2088</v>
      </c>
      <c r="H140" s="24">
        <f t="shared" ref="H140:H203" si="51">H132</f>
        <v>2</v>
      </c>
      <c r="I140" s="24">
        <f t="shared" si="39"/>
        <v>9</v>
      </c>
      <c r="J140" s="24">
        <f t="shared" si="40"/>
        <v>18</v>
      </c>
      <c r="K140" s="24">
        <f t="shared" si="41"/>
        <v>17</v>
      </c>
      <c r="L140" s="24">
        <f t="shared" si="42"/>
        <v>15</v>
      </c>
      <c r="M140" s="99" t="s">
        <v>2085</v>
      </c>
      <c r="N140" s="24">
        <f t="shared" si="43"/>
        <v>21</v>
      </c>
      <c r="O140" s="24">
        <f t="shared" si="44"/>
        <v>20</v>
      </c>
      <c r="P140" s="24">
        <f t="shared" si="45"/>
        <v>11</v>
      </c>
      <c r="Q140" s="122">
        <f t="shared" si="47"/>
        <v>5.5E-2</v>
      </c>
      <c r="R140" s="122">
        <f t="shared" si="48"/>
        <v>0.05</v>
      </c>
      <c r="S140" s="122">
        <f t="shared" si="49"/>
        <v>1.8333333333333333E-2</v>
      </c>
      <c r="T140" s="99" t="s">
        <v>2082</v>
      </c>
      <c r="U140" s="24">
        <f t="shared" si="50"/>
        <v>12</v>
      </c>
      <c r="V140" s="24">
        <f t="shared" si="50"/>
        <v>7</v>
      </c>
      <c r="W140" s="24">
        <f t="shared" si="50"/>
        <v>10</v>
      </c>
      <c r="X140" s="24">
        <f t="shared" si="50"/>
        <v>10</v>
      </c>
      <c r="Y140" s="24">
        <f t="shared" si="50"/>
        <v>10</v>
      </c>
      <c r="Z140" s="24">
        <f t="shared" si="50"/>
        <v>30</v>
      </c>
    </row>
    <row r="141" spans="2:26" x14ac:dyDescent="0.15">
      <c r="B141" s="24">
        <v>139</v>
      </c>
      <c r="C141" s="24" t="str">
        <f t="shared" si="46"/>
        <v>挂饰139</v>
      </c>
      <c r="D141" s="24" t="str">
        <f t="shared" si="35"/>
        <v>a</v>
      </c>
      <c r="E141" s="99" t="s">
        <v>2082</v>
      </c>
      <c r="F141" s="100" t="s">
        <v>2083</v>
      </c>
      <c r="G141" s="23" t="s">
        <v>2088</v>
      </c>
      <c r="H141" s="24">
        <f t="shared" si="51"/>
        <v>3</v>
      </c>
      <c r="I141" s="24">
        <f t="shared" si="39"/>
        <v>13</v>
      </c>
      <c r="J141" s="24">
        <f t="shared" si="40"/>
        <v>27</v>
      </c>
      <c r="K141" s="24">
        <f t="shared" si="41"/>
        <v>25</v>
      </c>
      <c r="L141" s="24">
        <f t="shared" si="42"/>
        <v>22</v>
      </c>
      <c r="M141" s="99" t="s">
        <v>2085</v>
      </c>
      <c r="N141" s="24">
        <f t="shared" si="43"/>
        <v>31</v>
      </c>
      <c r="O141" s="24">
        <f t="shared" si="44"/>
        <v>30</v>
      </c>
      <c r="P141" s="24">
        <f t="shared" si="45"/>
        <v>17</v>
      </c>
      <c r="Q141" s="122">
        <f t="shared" si="47"/>
        <v>8.5000000000000006E-2</v>
      </c>
      <c r="R141" s="122">
        <f t="shared" si="48"/>
        <v>7.4999999999999997E-2</v>
      </c>
      <c r="S141" s="122">
        <f t="shared" si="49"/>
        <v>2.8333333333333335E-2</v>
      </c>
      <c r="T141" s="99" t="s">
        <v>2082</v>
      </c>
      <c r="U141" s="24">
        <f t="shared" si="50"/>
        <v>18</v>
      </c>
      <c r="V141" s="24">
        <f t="shared" si="50"/>
        <v>11</v>
      </c>
      <c r="W141" s="24">
        <f t="shared" si="50"/>
        <v>16</v>
      </c>
      <c r="X141" s="24">
        <f t="shared" si="50"/>
        <v>16</v>
      </c>
      <c r="Y141" s="24">
        <f t="shared" si="50"/>
        <v>16</v>
      </c>
      <c r="Z141" s="24">
        <f t="shared" si="50"/>
        <v>45</v>
      </c>
    </row>
    <row r="142" spans="2:26" x14ac:dyDescent="0.15">
      <c r="B142" s="24">
        <v>140</v>
      </c>
      <c r="C142" s="24" t="str">
        <f t="shared" si="46"/>
        <v>挂饰140</v>
      </c>
      <c r="D142" s="24" t="str">
        <f t="shared" si="35"/>
        <v>a</v>
      </c>
      <c r="E142" s="99" t="s">
        <v>2082</v>
      </c>
      <c r="F142" s="100" t="s">
        <v>2083</v>
      </c>
      <c r="G142" s="23" t="s">
        <v>2088</v>
      </c>
      <c r="H142" s="24">
        <f t="shared" si="51"/>
        <v>4</v>
      </c>
      <c r="I142" s="24">
        <f t="shared" si="39"/>
        <v>17</v>
      </c>
      <c r="J142" s="24">
        <f t="shared" si="40"/>
        <v>36</v>
      </c>
      <c r="K142" s="24">
        <f t="shared" si="41"/>
        <v>33</v>
      </c>
      <c r="L142" s="24">
        <f t="shared" si="42"/>
        <v>29</v>
      </c>
      <c r="M142" s="99" t="s">
        <v>2085</v>
      </c>
      <c r="N142" s="24">
        <f t="shared" si="43"/>
        <v>42</v>
      </c>
      <c r="O142" s="24">
        <f t="shared" si="44"/>
        <v>41</v>
      </c>
      <c r="P142" s="24">
        <f t="shared" si="45"/>
        <v>23</v>
      </c>
      <c r="Q142" s="122">
        <f t="shared" si="47"/>
        <v>0.115</v>
      </c>
      <c r="R142" s="122">
        <f t="shared" si="48"/>
        <v>0.10249999999999999</v>
      </c>
      <c r="S142" s="122">
        <f t="shared" si="49"/>
        <v>3.8333333333333337E-2</v>
      </c>
      <c r="T142" s="99" t="s">
        <v>2082</v>
      </c>
      <c r="U142" s="24">
        <f t="shared" si="50"/>
        <v>24</v>
      </c>
      <c r="V142" s="24">
        <f t="shared" si="50"/>
        <v>15</v>
      </c>
      <c r="W142" s="24">
        <f t="shared" si="50"/>
        <v>21</v>
      </c>
      <c r="X142" s="24">
        <f t="shared" si="50"/>
        <v>21</v>
      </c>
      <c r="Y142" s="24">
        <f t="shared" si="50"/>
        <v>21</v>
      </c>
      <c r="Z142" s="24">
        <f t="shared" si="50"/>
        <v>60</v>
      </c>
    </row>
    <row r="143" spans="2:26" x14ac:dyDescent="0.15">
      <c r="B143" s="24">
        <v>141</v>
      </c>
      <c r="C143" s="24" t="str">
        <f t="shared" si="46"/>
        <v>挂饰141</v>
      </c>
      <c r="D143" s="24" t="str">
        <f t="shared" si="35"/>
        <v>a</v>
      </c>
      <c r="E143" s="99" t="s">
        <v>2082</v>
      </c>
      <c r="F143" s="100" t="s">
        <v>2083</v>
      </c>
      <c r="G143" s="23" t="s">
        <v>2088</v>
      </c>
      <c r="H143" s="24">
        <f t="shared" si="51"/>
        <v>5</v>
      </c>
      <c r="I143" s="24">
        <f t="shared" si="39"/>
        <v>22</v>
      </c>
      <c r="J143" s="24">
        <f t="shared" si="40"/>
        <v>46</v>
      </c>
      <c r="K143" s="24">
        <f t="shared" si="41"/>
        <v>42</v>
      </c>
      <c r="L143" s="24">
        <f t="shared" si="42"/>
        <v>36</v>
      </c>
      <c r="M143" s="99" t="s">
        <v>2085</v>
      </c>
      <c r="N143" s="24">
        <f t="shared" si="43"/>
        <v>52</v>
      </c>
      <c r="O143" s="24">
        <f t="shared" si="44"/>
        <v>51</v>
      </c>
      <c r="P143" s="24">
        <f t="shared" si="45"/>
        <v>29</v>
      </c>
      <c r="Q143" s="122">
        <f t="shared" si="47"/>
        <v>0.14499999999999999</v>
      </c>
      <c r="R143" s="122">
        <f t="shared" si="48"/>
        <v>0.1275</v>
      </c>
      <c r="S143" s="122">
        <f t="shared" si="49"/>
        <v>4.8333333333333332E-2</v>
      </c>
      <c r="T143" s="99" t="s">
        <v>2082</v>
      </c>
      <c r="U143" s="24">
        <f t="shared" ref="U143:Z152" si="52">ROUND(VLOOKUP($F143,professionGrow,MATCH(U$2,professionGrowPName,0),FALSE)*(1+VLOOKUP($G143,professionGrowP,MATCH(U$2,professionGrowPName,0),FALSE))*$H143*10*VLOOKUP($D143,drop_qulity,5,FALSE),0)</f>
        <v>30</v>
      </c>
      <c r="V143" s="24">
        <f t="shared" si="52"/>
        <v>18</v>
      </c>
      <c r="W143" s="24">
        <f t="shared" si="52"/>
        <v>26</v>
      </c>
      <c r="X143" s="24">
        <f t="shared" si="52"/>
        <v>26</v>
      </c>
      <c r="Y143" s="24">
        <f t="shared" si="52"/>
        <v>26</v>
      </c>
      <c r="Z143" s="24">
        <f t="shared" si="52"/>
        <v>75</v>
      </c>
    </row>
    <row r="144" spans="2:26" x14ac:dyDescent="0.15">
      <c r="B144" s="24">
        <v>142</v>
      </c>
      <c r="C144" s="24" t="str">
        <f t="shared" si="46"/>
        <v>挂饰142</v>
      </c>
      <c r="D144" s="24" t="str">
        <f t="shared" si="35"/>
        <v>a</v>
      </c>
      <c r="E144" s="99" t="s">
        <v>2082</v>
      </c>
      <c r="F144" s="100" t="s">
        <v>2083</v>
      </c>
      <c r="G144" s="23" t="s">
        <v>2088</v>
      </c>
      <c r="H144" s="24">
        <f t="shared" si="51"/>
        <v>6</v>
      </c>
      <c r="I144" s="24">
        <f t="shared" si="39"/>
        <v>26</v>
      </c>
      <c r="J144" s="24">
        <f t="shared" si="40"/>
        <v>55</v>
      </c>
      <c r="K144" s="24">
        <f t="shared" si="41"/>
        <v>50</v>
      </c>
      <c r="L144" s="24">
        <f t="shared" si="42"/>
        <v>44</v>
      </c>
      <c r="M144" s="99" t="s">
        <v>2085</v>
      </c>
      <c r="N144" s="24">
        <f t="shared" si="43"/>
        <v>62</v>
      </c>
      <c r="O144" s="24">
        <f t="shared" si="44"/>
        <v>61</v>
      </c>
      <c r="P144" s="24">
        <f t="shared" si="45"/>
        <v>34</v>
      </c>
      <c r="Q144" s="122">
        <f t="shared" si="47"/>
        <v>0.17</v>
      </c>
      <c r="R144" s="122">
        <f t="shared" si="48"/>
        <v>0.1525</v>
      </c>
      <c r="S144" s="122">
        <f t="shared" si="49"/>
        <v>5.6666666666666671E-2</v>
      </c>
      <c r="T144" s="99" t="s">
        <v>2082</v>
      </c>
      <c r="U144" s="24">
        <f t="shared" si="52"/>
        <v>36</v>
      </c>
      <c r="V144" s="24">
        <f t="shared" si="52"/>
        <v>22</v>
      </c>
      <c r="W144" s="24">
        <f t="shared" si="52"/>
        <v>31</v>
      </c>
      <c r="X144" s="24">
        <f t="shared" si="52"/>
        <v>31</v>
      </c>
      <c r="Y144" s="24">
        <f t="shared" si="52"/>
        <v>31</v>
      </c>
      <c r="Z144" s="24">
        <f t="shared" si="52"/>
        <v>90</v>
      </c>
    </row>
    <row r="145" spans="2:26" x14ac:dyDescent="0.15">
      <c r="B145" s="24">
        <v>143</v>
      </c>
      <c r="C145" s="24" t="str">
        <f t="shared" si="46"/>
        <v>挂饰143</v>
      </c>
      <c r="D145" s="24" t="str">
        <f t="shared" si="35"/>
        <v>a</v>
      </c>
      <c r="E145" s="99" t="s">
        <v>2082</v>
      </c>
      <c r="F145" s="100" t="s">
        <v>2083</v>
      </c>
      <c r="G145" s="23" t="s">
        <v>2088</v>
      </c>
      <c r="H145" s="24">
        <f t="shared" si="51"/>
        <v>7</v>
      </c>
      <c r="I145" s="24">
        <f t="shared" si="39"/>
        <v>30</v>
      </c>
      <c r="J145" s="24">
        <f t="shared" si="40"/>
        <v>64</v>
      </c>
      <c r="K145" s="24">
        <f t="shared" si="41"/>
        <v>58</v>
      </c>
      <c r="L145" s="24">
        <f t="shared" si="42"/>
        <v>51</v>
      </c>
      <c r="M145" s="99" t="s">
        <v>2085</v>
      </c>
      <c r="N145" s="24">
        <f t="shared" si="43"/>
        <v>73</v>
      </c>
      <c r="O145" s="24">
        <f t="shared" si="44"/>
        <v>71</v>
      </c>
      <c r="P145" s="24">
        <f t="shared" si="45"/>
        <v>40</v>
      </c>
      <c r="Q145" s="122">
        <f t="shared" si="47"/>
        <v>0.2</v>
      </c>
      <c r="R145" s="122">
        <f t="shared" si="48"/>
        <v>0.17749999999999999</v>
      </c>
      <c r="S145" s="122">
        <f t="shared" si="49"/>
        <v>6.6666666666666666E-2</v>
      </c>
      <c r="T145" s="99" t="s">
        <v>2082</v>
      </c>
      <c r="U145" s="24">
        <f t="shared" si="52"/>
        <v>42</v>
      </c>
      <c r="V145" s="24">
        <f t="shared" si="52"/>
        <v>25</v>
      </c>
      <c r="W145" s="24">
        <f t="shared" si="52"/>
        <v>36</v>
      </c>
      <c r="X145" s="24">
        <f t="shared" si="52"/>
        <v>36</v>
      </c>
      <c r="Y145" s="24">
        <f t="shared" si="52"/>
        <v>36</v>
      </c>
      <c r="Z145" s="24">
        <f t="shared" si="52"/>
        <v>105</v>
      </c>
    </row>
    <row r="146" spans="2:26" x14ac:dyDescent="0.15">
      <c r="B146" s="24">
        <v>144</v>
      </c>
      <c r="C146" s="24" t="str">
        <f t="shared" si="46"/>
        <v>挂饰144</v>
      </c>
      <c r="D146" s="24" t="str">
        <f t="shared" si="35"/>
        <v>a</v>
      </c>
      <c r="E146" s="99" t="s">
        <v>2082</v>
      </c>
      <c r="F146" s="100" t="s">
        <v>2083</v>
      </c>
      <c r="G146" s="23" t="s">
        <v>2088</v>
      </c>
      <c r="H146" s="24">
        <f t="shared" si="51"/>
        <v>8</v>
      </c>
      <c r="I146" s="24">
        <f t="shared" si="39"/>
        <v>35</v>
      </c>
      <c r="J146" s="24">
        <f t="shared" si="40"/>
        <v>73</v>
      </c>
      <c r="K146" s="24">
        <f t="shared" si="41"/>
        <v>67</v>
      </c>
      <c r="L146" s="24">
        <f t="shared" si="42"/>
        <v>58</v>
      </c>
      <c r="M146" s="99" t="s">
        <v>2085</v>
      </c>
      <c r="N146" s="24">
        <f t="shared" si="43"/>
        <v>83</v>
      </c>
      <c r="O146" s="24">
        <f t="shared" si="44"/>
        <v>81</v>
      </c>
      <c r="P146" s="24">
        <f t="shared" si="45"/>
        <v>46</v>
      </c>
      <c r="Q146" s="122">
        <f t="shared" si="47"/>
        <v>0.23</v>
      </c>
      <c r="R146" s="122">
        <f t="shared" si="48"/>
        <v>0.20250000000000001</v>
      </c>
      <c r="S146" s="122">
        <f t="shared" si="49"/>
        <v>7.6666666666666675E-2</v>
      </c>
      <c r="T146" s="99" t="s">
        <v>2082</v>
      </c>
      <c r="U146" s="24">
        <f t="shared" si="52"/>
        <v>48</v>
      </c>
      <c r="V146" s="24">
        <f t="shared" si="52"/>
        <v>29</v>
      </c>
      <c r="W146" s="24">
        <f t="shared" si="52"/>
        <v>42</v>
      </c>
      <c r="X146" s="24">
        <f t="shared" si="52"/>
        <v>42</v>
      </c>
      <c r="Y146" s="24">
        <f t="shared" si="52"/>
        <v>42</v>
      </c>
      <c r="Z146" s="24">
        <f t="shared" si="52"/>
        <v>120</v>
      </c>
    </row>
    <row r="147" spans="2:26" x14ac:dyDescent="0.15">
      <c r="B147" s="24">
        <v>145</v>
      </c>
      <c r="C147" s="24" t="str">
        <f t="shared" si="46"/>
        <v>挂饰145</v>
      </c>
      <c r="D147" s="24" t="str">
        <f t="shared" si="35"/>
        <v>b</v>
      </c>
      <c r="E147" s="99" t="s">
        <v>2082</v>
      </c>
      <c r="F147" s="100" t="s">
        <v>2083</v>
      </c>
      <c r="G147" s="23" t="s">
        <v>2088</v>
      </c>
      <c r="H147" s="24">
        <f t="shared" si="51"/>
        <v>1</v>
      </c>
      <c r="I147" s="24">
        <f t="shared" si="39"/>
        <v>5</v>
      </c>
      <c r="J147" s="24">
        <f t="shared" si="40"/>
        <v>13</v>
      </c>
      <c r="K147" s="24">
        <f t="shared" si="41"/>
        <v>12</v>
      </c>
      <c r="L147" s="24">
        <f t="shared" si="42"/>
        <v>10</v>
      </c>
      <c r="M147" s="99" t="s">
        <v>2085</v>
      </c>
      <c r="N147" s="24">
        <f t="shared" si="43"/>
        <v>14</v>
      </c>
      <c r="O147" s="24">
        <f t="shared" si="44"/>
        <v>14</v>
      </c>
      <c r="P147" s="24">
        <f t="shared" si="45"/>
        <v>8</v>
      </c>
      <c r="Q147" s="122">
        <f t="shared" si="47"/>
        <v>0.04</v>
      </c>
      <c r="R147" s="122">
        <f t="shared" si="48"/>
        <v>3.5000000000000003E-2</v>
      </c>
      <c r="S147" s="122">
        <f t="shared" si="49"/>
        <v>1.3333333333333332E-2</v>
      </c>
      <c r="T147" s="99" t="s">
        <v>2082</v>
      </c>
      <c r="U147" s="24">
        <f t="shared" si="52"/>
        <v>8</v>
      </c>
      <c r="V147" s="24">
        <f t="shared" si="52"/>
        <v>5</v>
      </c>
      <c r="W147" s="24">
        <f t="shared" si="52"/>
        <v>7</v>
      </c>
      <c r="X147" s="24">
        <f t="shared" si="52"/>
        <v>7</v>
      </c>
      <c r="Y147" s="24">
        <f t="shared" si="52"/>
        <v>7</v>
      </c>
      <c r="Z147" s="24">
        <f t="shared" si="52"/>
        <v>21</v>
      </c>
    </row>
    <row r="148" spans="2:26" x14ac:dyDescent="0.15">
      <c r="B148" s="24">
        <v>146</v>
      </c>
      <c r="C148" s="24" t="str">
        <f t="shared" si="46"/>
        <v>挂饰146</v>
      </c>
      <c r="D148" s="24" t="str">
        <f t="shared" si="35"/>
        <v>b</v>
      </c>
      <c r="E148" s="99" t="s">
        <v>2082</v>
      </c>
      <c r="F148" s="100" t="s">
        <v>2083</v>
      </c>
      <c r="G148" s="23" t="s">
        <v>2088</v>
      </c>
      <c r="H148" s="24">
        <f t="shared" si="51"/>
        <v>2</v>
      </c>
      <c r="I148" s="24">
        <f t="shared" si="39"/>
        <v>9</v>
      </c>
      <c r="J148" s="24">
        <f t="shared" si="40"/>
        <v>25</v>
      </c>
      <c r="K148" s="24">
        <f t="shared" si="41"/>
        <v>23</v>
      </c>
      <c r="L148" s="24">
        <f t="shared" si="42"/>
        <v>20</v>
      </c>
      <c r="M148" s="99" t="s">
        <v>2085</v>
      </c>
      <c r="N148" s="24">
        <f t="shared" si="43"/>
        <v>29</v>
      </c>
      <c r="O148" s="24">
        <f t="shared" si="44"/>
        <v>28</v>
      </c>
      <c r="P148" s="24">
        <f t="shared" si="45"/>
        <v>16</v>
      </c>
      <c r="Q148" s="122">
        <f t="shared" si="47"/>
        <v>0.08</v>
      </c>
      <c r="R148" s="122">
        <f t="shared" si="48"/>
        <v>7.0000000000000007E-2</v>
      </c>
      <c r="S148" s="122">
        <f t="shared" si="49"/>
        <v>2.6666666666666665E-2</v>
      </c>
      <c r="T148" s="99" t="s">
        <v>2082</v>
      </c>
      <c r="U148" s="24">
        <f t="shared" si="52"/>
        <v>17</v>
      </c>
      <c r="V148" s="24">
        <f t="shared" si="52"/>
        <v>10</v>
      </c>
      <c r="W148" s="24">
        <f t="shared" si="52"/>
        <v>14</v>
      </c>
      <c r="X148" s="24">
        <f t="shared" si="52"/>
        <v>14</v>
      </c>
      <c r="Y148" s="24">
        <f t="shared" si="52"/>
        <v>14</v>
      </c>
      <c r="Z148" s="24">
        <f t="shared" si="52"/>
        <v>41</v>
      </c>
    </row>
    <row r="149" spans="2:26" x14ac:dyDescent="0.15">
      <c r="B149" s="24">
        <v>147</v>
      </c>
      <c r="C149" s="24" t="str">
        <f t="shared" si="46"/>
        <v>挂饰147</v>
      </c>
      <c r="D149" s="24" t="str">
        <f t="shared" si="35"/>
        <v>b</v>
      </c>
      <c r="E149" s="99" t="s">
        <v>2082</v>
      </c>
      <c r="F149" s="100" t="s">
        <v>2083</v>
      </c>
      <c r="G149" s="23" t="s">
        <v>2088</v>
      </c>
      <c r="H149" s="24">
        <f t="shared" si="51"/>
        <v>3</v>
      </c>
      <c r="I149" s="24">
        <f t="shared" si="39"/>
        <v>14</v>
      </c>
      <c r="J149" s="24">
        <f t="shared" si="40"/>
        <v>38</v>
      </c>
      <c r="K149" s="24">
        <f t="shared" si="41"/>
        <v>35</v>
      </c>
      <c r="L149" s="24">
        <f t="shared" si="42"/>
        <v>30</v>
      </c>
      <c r="M149" s="99" t="s">
        <v>2085</v>
      </c>
      <c r="N149" s="24">
        <f t="shared" si="43"/>
        <v>43</v>
      </c>
      <c r="O149" s="24">
        <f t="shared" si="44"/>
        <v>42</v>
      </c>
      <c r="P149" s="24">
        <f t="shared" si="45"/>
        <v>24</v>
      </c>
      <c r="Q149" s="122">
        <f t="shared" si="47"/>
        <v>0.12</v>
      </c>
      <c r="R149" s="122">
        <f t="shared" si="48"/>
        <v>0.105</v>
      </c>
      <c r="S149" s="122">
        <f t="shared" si="49"/>
        <v>0.04</v>
      </c>
      <c r="T149" s="99" t="s">
        <v>2082</v>
      </c>
      <c r="U149" s="24">
        <f t="shared" si="52"/>
        <v>25</v>
      </c>
      <c r="V149" s="24">
        <f t="shared" si="52"/>
        <v>15</v>
      </c>
      <c r="W149" s="24">
        <f t="shared" si="52"/>
        <v>22</v>
      </c>
      <c r="X149" s="24">
        <f t="shared" si="52"/>
        <v>22</v>
      </c>
      <c r="Y149" s="24">
        <f t="shared" si="52"/>
        <v>22</v>
      </c>
      <c r="Z149" s="24">
        <f t="shared" si="52"/>
        <v>62</v>
      </c>
    </row>
    <row r="150" spans="2:26" x14ac:dyDescent="0.15">
      <c r="B150" s="24">
        <v>148</v>
      </c>
      <c r="C150" s="24" t="str">
        <f t="shared" si="46"/>
        <v>挂饰148</v>
      </c>
      <c r="D150" s="24" t="str">
        <f t="shared" si="35"/>
        <v>b</v>
      </c>
      <c r="E150" s="99" t="s">
        <v>2082</v>
      </c>
      <c r="F150" s="100" t="s">
        <v>2083</v>
      </c>
      <c r="G150" s="23" t="s">
        <v>2088</v>
      </c>
      <c r="H150" s="24">
        <f t="shared" si="51"/>
        <v>4</v>
      </c>
      <c r="I150" s="24">
        <f t="shared" si="39"/>
        <v>18</v>
      </c>
      <c r="J150" s="24">
        <f t="shared" si="40"/>
        <v>50</v>
      </c>
      <c r="K150" s="24">
        <f t="shared" si="41"/>
        <v>46</v>
      </c>
      <c r="L150" s="24">
        <f t="shared" si="42"/>
        <v>40</v>
      </c>
      <c r="M150" s="99" t="s">
        <v>2085</v>
      </c>
      <c r="N150" s="24">
        <f t="shared" si="43"/>
        <v>58</v>
      </c>
      <c r="O150" s="24">
        <f t="shared" si="44"/>
        <v>56</v>
      </c>
      <c r="P150" s="24">
        <f t="shared" si="45"/>
        <v>32</v>
      </c>
      <c r="Q150" s="122">
        <f t="shared" si="47"/>
        <v>0.16</v>
      </c>
      <c r="R150" s="122">
        <f t="shared" si="48"/>
        <v>0.14000000000000001</v>
      </c>
      <c r="S150" s="122">
        <f t="shared" si="49"/>
        <v>5.333333333333333E-2</v>
      </c>
      <c r="T150" s="99" t="s">
        <v>2082</v>
      </c>
      <c r="U150" s="24">
        <f t="shared" si="52"/>
        <v>33</v>
      </c>
      <c r="V150" s="24">
        <f t="shared" si="52"/>
        <v>20</v>
      </c>
      <c r="W150" s="24">
        <f t="shared" si="52"/>
        <v>29</v>
      </c>
      <c r="X150" s="24">
        <f t="shared" si="52"/>
        <v>29</v>
      </c>
      <c r="Y150" s="24">
        <f t="shared" si="52"/>
        <v>29</v>
      </c>
      <c r="Z150" s="24">
        <f t="shared" si="52"/>
        <v>83</v>
      </c>
    </row>
    <row r="151" spans="2:26" x14ac:dyDescent="0.15">
      <c r="B151" s="24">
        <v>149</v>
      </c>
      <c r="C151" s="24" t="str">
        <f t="shared" si="46"/>
        <v>挂饰149</v>
      </c>
      <c r="D151" s="24" t="str">
        <f t="shared" si="35"/>
        <v>b</v>
      </c>
      <c r="E151" s="99" t="s">
        <v>2082</v>
      </c>
      <c r="F151" s="100" t="s">
        <v>2083</v>
      </c>
      <c r="G151" s="23" t="s">
        <v>2088</v>
      </c>
      <c r="H151" s="24">
        <f t="shared" si="51"/>
        <v>5</v>
      </c>
      <c r="I151" s="24">
        <f t="shared" si="39"/>
        <v>23</v>
      </c>
      <c r="J151" s="24">
        <f t="shared" si="40"/>
        <v>63</v>
      </c>
      <c r="K151" s="24">
        <f t="shared" si="41"/>
        <v>58</v>
      </c>
      <c r="L151" s="24">
        <f t="shared" si="42"/>
        <v>50</v>
      </c>
      <c r="M151" s="99" t="s">
        <v>2085</v>
      </c>
      <c r="N151" s="24">
        <f t="shared" si="43"/>
        <v>72</v>
      </c>
      <c r="O151" s="24">
        <f t="shared" si="44"/>
        <v>70</v>
      </c>
      <c r="P151" s="24">
        <f t="shared" si="45"/>
        <v>40</v>
      </c>
      <c r="Q151" s="122">
        <f t="shared" si="47"/>
        <v>0.2</v>
      </c>
      <c r="R151" s="122">
        <f t="shared" si="48"/>
        <v>0.17499999999999999</v>
      </c>
      <c r="S151" s="122">
        <f t="shared" si="49"/>
        <v>6.6666666666666666E-2</v>
      </c>
      <c r="T151" s="99" t="s">
        <v>2082</v>
      </c>
      <c r="U151" s="24">
        <f t="shared" si="52"/>
        <v>41</v>
      </c>
      <c r="V151" s="24">
        <f t="shared" si="52"/>
        <v>25</v>
      </c>
      <c r="W151" s="24">
        <f t="shared" si="52"/>
        <v>36</v>
      </c>
      <c r="X151" s="24">
        <f t="shared" si="52"/>
        <v>36</v>
      </c>
      <c r="Y151" s="24">
        <f t="shared" si="52"/>
        <v>36</v>
      </c>
      <c r="Z151" s="24">
        <f t="shared" si="52"/>
        <v>104</v>
      </c>
    </row>
    <row r="152" spans="2:26" x14ac:dyDescent="0.15">
      <c r="B152" s="24">
        <v>150</v>
      </c>
      <c r="C152" s="24" t="str">
        <f t="shared" si="46"/>
        <v>挂饰150</v>
      </c>
      <c r="D152" s="24" t="str">
        <f t="shared" si="35"/>
        <v>b</v>
      </c>
      <c r="E152" s="99" t="s">
        <v>2082</v>
      </c>
      <c r="F152" s="100" t="s">
        <v>2083</v>
      </c>
      <c r="G152" s="23" t="s">
        <v>2088</v>
      </c>
      <c r="H152" s="24">
        <f t="shared" si="51"/>
        <v>6</v>
      </c>
      <c r="I152" s="24">
        <f t="shared" si="39"/>
        <v>27</v>
      </c>
      <c r="J152" s="24">
        <f t="shared" si="40"/>
        <v>76</v>
      </c>
      <c r="K152" s="24">
        <f t="shared" si="41"/>
        <v>69</v>
      </c>
      <c r="L152" s="24">
        <f t="shared" si="42"/>
        <v>60</v>
      </c>
      <c r="M152" s="99" t="s">
        <v>2085</v>
      </c>
      <c r="N152" s="24">
        <f t="shared" si="43"/>
        <v>86</v>
      </c>
      <c r="O152" s="24">
        <f t="shared" si="44"/>
        <v>84</v>
      </c>
      <c r="P152" s="24">
        <f t="shared" si="45"/>
        <v>48</v>
      </c>
      <c r="Q152" s="122">
        <f t="shared" si="47"/>
        <v>0.24</v>
      </c>
      <c r="R152" s="122">
        <f t="shared" si="48"/>
        <v>0.21</v>
      </c>
      <c r="S152" s="122">
        <f t="shared" si="49"/>
        <v>0.08</v>
      </c>
      <c r="T152" s="99" t="s">
        <v>2082</v>
      </c>
      <c r="U152" s="24">
        <f t="shared" si="52"/>
        <v>50</v>
      </c>
      <c r="V152" s="24">
        <f t="shared" si="52"/>
        <v>30</v>
      </c>
      <c r="W152" s="24">
        <f t="shared" si="52"/>
        <v>43</v>
      </c>
      <c r="X152" s="24">
        <f t="shared" si="52"/>
        <v>43</v>
      </c>
      <c r="Y152" s="24">
        <f t="shared" si="52"/>
        <v>43</v>
      </c>
      <c r="Z152" s="24">
        <f t="shared" si="52"/>
        <v>124</v>
      </c>
    </row>
    <row r="153" spans="2:26" x14ac:dyDescent="0.15">
      <c r="B153" s="24">
        <v>151</v>
      </c>
      <c r="C153" s="24" t="str">
        <f t="shared" si="46"/>
        <v>挂饰151</v>
      </c>
      <c r="D153" s="24" t="str">
        <f t="shared" si="35"/>
        <v>b</v>
      </c>
      <c r="E153" s="99" t="s">
        <v>2082</v>
      </c>
      <c r="F153" s="100" t="s">
        <v>2083</v>
      </c>
      <c r="G153" s="23" t="s">
        <v>2088</v>
      </c>
      <c r="H153" s="24">
        <f t="shared" si="51"/>
        <v>7</v>
      </c>
      <c r="I153" s="24">
        <f t="shared" si="39"/>
        <v>32</v>
      </c>
      <c r="J153" s="24">
        <f t="shared" si="40"/>
        <v>88</v>
      </c>
      <c r="K153" s="24">
        <f t="shared" si="41"/>
        <v>81</v>
      </c>
      <c r="L153" s="24">
        <f t="shared" si="42"/>
        <v>71</v>
      </c>
      <c r="M153" s="99" t="s">
        <v>2085</v>
      </c>
      <c r="N153" s="24">
        <f t="shared" si="43"/>
        <v>101</v>
      </c>
      <c r="O153" s="24">
        <f t="shared" si="44"/>
        <v>98</v>
      </c>
      <c r="P153" s="24">
        <f t="shared" si="45"/>
        <v>55</v>
      </c>
      <c r="Q153" s="122">
        <f t="shared" si="47"/>
        <v>0.27500000000000002</v>
      </c>
      <c r="R153" s="122">
        <f t="shared" si="48"/>
        <v>0.245</v>
      </c>
      <c r="S153" s="122">
        <f t="shared" si="49"/>
        <v>9.166666666666666E-2</v>
      </c>
      <c r="T153" s="99" t="s">
        <v>2082</v>
      </c>
      <c r="U153" s="24">
        <f t="shared" ref="U153:Z162" si="53">ROUND(VLOOKUP($F153,professionGrow,MATCH(U$2,professionGrowPName,0),FALSE)*(1+VLOOKUP($G153,professionGrowP,MATCH(U$2,professionGrowPName,0),FALSE))*$H153*10*VLOOKUP($D153,drop_qulity,5,FALSE),0)</f>
        <v>58</v>
      </c>
      <c r="V153" s="24">
        <f t="shared" si="53"/>
        <v>35</v>
      </c>
      <c r="W153" s="24">
        <f t="shared" si="53"/>
        <v>50</v>
      </c>
      <c r="X153" s="24">
        <f t="shared" si="53"/>
        <v>50</v>
      </c>
      <c r="Y153" s="24">
        <f t="shared" si="53"/>
        <v>50</v>
      </c>
      <c r="Z153" s="24">
        <f t="shared" si="53"/>
        <v>145</v>
      </c>
    </row>
    <row r="154" spans="2:26" x14ac:dyDescent="0.15">
      <c r="B154" s="24">
        <v>152</v>
      </c>
      <c r="C154" s="24" t="str">
        <f t="shared" si="46"/>
        <v>挂饰152</v>
      </c>
      <c r="D154" s="24" t="str">
        <f t="shared" si="35"/>
        <v>b</v>
      </c>
      <c r="E154" s="99" t="s">
        <v>2082</v>
      </c>
      <c r="F154" s="100" t="s">
        <v>2083</v>
      </c>
      <c r="G154" s="23" t="s">
        <v>2088</v>
      </c>
      <c r="H154" s="24">
        <f t="shared" si="51"/>
        <v>8</v>
      </c>
      <c r="I154" s="24">
        <f t="shared" si="39"/>
        <v>36</v>
      </c>
      <c r="J154" s="24">
        <f t="shared" si="40"/>
        <v>101</v>
      </c>
      <c r="K154" s="24">
        <f t="shared" si="41"/>
        <v>92</v>
      </c>
      <c r="L154" s="24">
        <f t="shared" si="42"/>
        <v>81</v>
      </c>
      <c r="M154" s="99" t="s">
        <v>2085</v>
      </c>
      <c r="N154" s="24">
        <f t="shared" si="43"/>
        <v>115</v>
      </c>
      <c r="O154" s="24">
        <f t="shared" si="44"/>
        <v>112</v>
      </c>
      <c r="P154" s="24">
        <f t="shared" si="45"/>
        <v>63</v>
      </c>
      <c r="Q154" s="122">
        <f t="shared" si="47"/>
        <v>0.315</v>
      </c>
      <c r="R154" s="122">
        <f t="shared" si="48"/>
        <v>0.28000000000000003</v>
      </c>
      <c r="S154" s="122">
        <f t="shared" si="49"/>
        <v>0.105</v>
      </c>
      <c r="T154" s="99" t="s">
        <v>2082</v>
      </c>
      <c r="U154" s="24">
        <f t="shared" si="53"/>
        <v>66</v>
      </c>
      <c r="V154" s="24">
        <f t="shared" si="53"/>
        <v>40</v>
      </c>
      <c r="W154" s="24">
        <f t="shared" si="53"/>
        <v>58</v>
      </c>
      <c r="X154" s="24">
        <f t="shared" si="53"/>
        <v>58</v>
      </c>
      <c r="Y154" s="24">
        <f t="shared" si="53"/>
        <v>58</v>
      </c>
      <c r="Z154" s="24">
        <f t="shared" si="53"/>
        <v>166</v>
      </c>
    </row>
    <row r="155" spans="2:26" x14ac:dyDescent="0.15">
      <c r="B155" s="24">
        <v>153</v>
      </c>
      <c r="C155" s="24" t="str">
        <f t="shared" si="46"/>
        <v>挂饰153</v>
      </c>
      <c r="D155" s="24" t="str">
        <f t="shared" si="35"/>
        <v>c</v>
      </c>
      <c r="E155" s="99" t="s">
        <v>2082</v>
      </c>
      <c r="F155" s="100" t="s">
        <v>2083</v>
      </c>
      <c r="G155" s="23" t="s">
        <v>2088</v>
      </c>
      <c r="H155" s="24">
        <f t="shared" si="51"/>
        <v>1</v>
      </c>
      <c r="I155" s="24">
        <f t="shared" si="39"/>
        <v>9</v>
      </c>
      <c r="J155" s="24">
        <f t="shared" si="40"/>
        <v>0</v>
      </c>
      <c r="K155" s="24">
        <f t="shared" si="41"/>
        <v>0</v>
      </c>
      <c r="L155" s="24">
        <f t="shared" si="42"/>
        <v>0</v>
      </c>
      <c r="M155" s="99" t="s">
        <v>2085</v>
      </c>
      <c r="N155" s="24">
        <f t="shared" si="43"/>
        <v>0</v>
      </c>
      <c r="O155" s="24">
        <f t="shared" si="44"/>
        <v>0</v>
      </c>
      <c r="P155" s="24">
        <f t="shared" si="45"/>
        <v>0</v>
      </c>
      <c r="Q155" s="122">
        <f t="shared" si="47"/>
        <v>0</v>
      </c>
      <c r="R155" s="122">
        <f t="shared" si="48"/>
        <v>0</v>
      </c>
      <c r="S155" s="122">
        <f t="shared" si="49"/>
        <v>0</v>
      </c>
      <c r="T155" s="99" t="s">
        <v>2082</v>
      </c>
      <c r="U155" s="24">
        <f t="shared" si="53"/>
        <v>0</v>
      </c>
      <c r="V155" s="24">
        <f t="shared" si="53"/>
        <v>0</v>
      </c>
      <c r="W155" s="24">
        <f t="shared" si="53"/>
        <v>0</v>
      </c>
      <c r="X155" s="24">
        <f t="shared" si="53"/>
        <v>0</v>
      </c>
      <c r="Y155" s="24">
        <f t="shared" si="53"/>
        <v>0</v>
      </c>
      <c r="Z155" s="24">
        <f t="shared" si="53"/>
        <v>0</v>
      </c>
    </row>
    <row r="156" spans="2:26" x14ac:dyDescent="0.15">
      <c r="B156" s="24">
        <v>154</v>
      </c>
      <c r="C156" s="24" t="str">
        <f t="shared" si="46"/>
        <v>挂饰154</v>
      </c>
      <c r="D156" s="24" t="str">
        <f t="shared" si="35"/>
        <v>c</v>
      </c>
      <c r="E156" s="99" t="s">
        <v>2082</v>
      </c>
      <c r="F156" s="100" t="s">
        <v>2083</v>
      </c>
      <c r="G156" s="23" t="s">
        <v>2088</v>
      </c>
      <c r="H156" s="24">
        <f t="shared" si="51"/>
        <v>2</v>
      </c>
      <c r="I156" s="24">
        <f t="shared" si="39"/>
        <v>18</v>
      </c>
      <c r="J156" s="24">
        <f t="shared" si="40"/>
        <v>0</v>
      </c>
      <c r="K156" s="24">
        <f t="shared" si="41"/>
        <v>0</v>
      </c>
      <c r="L156" s="24">
        <f t="shared" si="42"/>
        <v>0</v>
      </c>
      <c r="M156" s="99" t="s">
        <v>2085</v>
      </c>
      <c r="N156" s="24">
        <f t="shared" si="43"/>
        <v>0</v>
      </c>
      <c r="O156" s="24">
        <f t="shared" si="44"/>
        <v>0</v>
      </c>
      <c r="P156" s="24">
        <f t="shared" si="45"/>
        <v>0</v>
      </c>
      <c r="Q156" s="122">
        <f t="shared" si="47"/>
        <v>0</v>
      </c>
      <c r="R156" s="122">
        <f t="shared" si="48"/>
        <v>0</v>
      </c>
      <c r="S156" s="122">
        <f t="shared" si="49"/>
        <v>0</v>
      </c>
      <c r="T156" s="99" t="s">
        <v>2082</v>
      </c>
      <c r="U156" s="24">
        <f t="shared" si="53"/>
        <v>0</v>
      </c>
      <c r="V156" s="24">
        <f t="shared" si="53"/>
        <v>0</v>
      </c>
      <c r="W156" s="24">
        <f t="shared" si="53"/>
        <v>0</v>
      </c>
      <c r="X156" s="24">
        <f t="shared" si="53"/>
        <v>0</v>
      </c>
      <c r="Y156" s="24">
        <f t="shared" si="53"/>
        <v>0</v>
      </c>
      <c r="Z156" s="24">
        <f t="shared" si="53"/>
        <v>0</v>
      </c>
    </row>
    <row r="157" spans="2:26" x14ac:dyDescent="0.15">
      <c r="B157" s="24">
        <v>155</v>
      </c>
      <c r="C157" s="24" t="str">
        <f t="shared" si="46"/>
        <v>挂饰155</v>
      </c>
      <c r="D157" s="24" t="str">
        <f t="shared" si="35"/>
        <v>c</v>
      </c>
      <c r="E157" s="99" t="s">
        <v>2082</v>
      </c>
      <c r="F157" s="100" t="s">
        <v>2083</v>
      </c>
      <c r="G157" s="23" t="s">
        <v>2088</v>
      </c>
      <c r="H157" s="24">
        <f t="shared" si="51"/>
        <v>3</v>
      </c>
      <c r="I157" s="24">
        <f t="shared" si="39"/>
        <v>27</v>
      </c>
      <c r="J157" s="24">
        <f t="shared" si="40"/>
        <v>0</v>
      </c>
      <c r="K157" s="24">
        <f t="shared" si="41"/>
        <v>0</v>
      </c>
      <c r="L157" s="24">
        <f t="shared" si="42"/>
        <v>0</v>
      </c>
      <c r="M157" s="99" t="s">
        <v>2085</v>
      </c>
      <c r="N157" s="24">
        <f t="shared" si="43"/>
        <v>0</v>
      </c>
      <c r="O157" s="24">
        <f t="shared" si="44"/>
        <v>0</v>
      </c>
      <c r="P157" s="24">
        <f t="shared" si="45"/>
        <v>0</v>
      </c>
      <c r="Q157" s="122">
        <f t="shared" si="47"/>
        <v>0</v>
      </c>
      <c r="R157" s="122">
        <f t="shared" si="48"/>
        <v>0</v>
      </c>
      <c r="S157" s="122">
        <f t="shared" si="49"/>
        <v>0</v>
      </c>
      <c r="T157" s="99" t="s">
        <v>2082</v>
      </c>
      <c r="U157" s="24">
        <f t="shared" si="53"/>
        <v>0</v>
      </c>
      <c r="V157" s="24">
        <f t="shared" si="53"/>
        <v>0</v>
      </c>
      <c r="W157" s="24">
        <f t="shared" si="53"/>
        <v>0</v>
      </c>
      <c r="X157" s="24">
        <f t="shared" si="53"/>
        <v>0</v>
      </c>
      <c r="Y157" s="24">
        <f t="shared" si="53"/>
        <v>0</v>
      </c>
      <c r="Z157" s="24">
        <f t="shared" si="53"/>
        <v>0</v>
      </c>
    </row>
    <row r="158" spans="2:26" x14ac:dyDescent="0.15">
      <c r="B158" s="24">
        <v>156</v>
      </c>
      <c r="C158" s="24" t="str">
        <f t="shared" si="46"/>
        <v>挂饰156</v>
      </c>
      <c r="D158" s="24" t="str">
        <f t="shared" si="35"/>
        <v>c</v>
      </c>
      <c r="E158" s="99" t="s">
        <v>2082</v>
      </c>
      <c r="F158" s="100" t="s">
        <v>2083</v>
      </c>
      <c r="G158" s="23" t="s">
        <v>2088</v>
      </c>
      <c r="H158" s="24">
        <f t="shared" si="51"/>
        <v>4</v>
      </c>
      <c r="I158" s="24">
        <f t="shared" si="39"/>
        <v>36</v>
      </c>
      <c r="J158" s="24">
        <f t="shared" si="40"/>
        <v>0</v>
      </c>
      <c r="K158" s="24">
        <f t="shared" si="41"/>
        <v>0</v>
      </c>
      <c r="L158" s="24">
        <f t="shared" si="42"/>
        <v>0</v>
      </c>
      <c r="M158" s="99" t="s">
        <v>2085</v>
      </c>
      <c r="N158" s="24">
        <f t="shared" si="43"/>
        <v>0</v>
      </c>
      <c r="O158" s="24">
        <f t="shared" si="44"/>
        <v>0</v>
      </c>
      <c r="P158" s="24">
        <f t="shared" si="45"/>
        <v>0</v>
      </c>
      <c r="Q158" s="122">
        <f t="shared" si="47"/>
        <v>0</v>
      </c>
      <c r="R158" s="122">
        <f t="shared" si="48"/>
        <v>0</v>
      </c>
      <c r="S158" s="122">
        <f t="shared" si="49"/>
        <v>0</v>
      </c>
      <c r="T158" s="99" t="s">
        <v>2082</v>
      </c>
      <c r="U158" s="24">
        <f t="shared" si="53"/>
        <v>0</v>
      </c>
      <c r="V158" s="24">
        <f t="shared" si="53"/>
        <v>0</v>
      </c>
      <c r="W158" s="24">
        <f t="shared" si="53"/>
        <v>0</v>
      </c>
      <c r="X158" s="24">
        <f t="shared" si="53"/>
        <v>0</v>
      </c>
      <c r="Y158" s="24">
        <f t="shared" si="53"/>
        <v>0</v>
      </c>
      <c r="Z158" s="24">
        <f t="shared" si="53"/>
        <v>0</v>
      </c>
    </row>
    <row r="159" spans="2:26" x14ac:dyDescent="0.15">
      <c r="B159" s="24">
        <v>157</v>
      </c>
      <c r="C159" s="24" t="str">
        <f t="shared" si="46"/>
        <v>挂饰157</v>
      </c>
      <c r="D159" s="24" t="str">
        <f t="shared" si="35"/>
        <v>c</v>
      </c>
      <c r="E159" s="99" t="s">
        <v>2082</v>
      </c>
      <c r="F159" s="100" t="s">
        <v>2083</v>
      </c>
      <c r="G159" s="23" t="s">
        <v>2088</v>
      </c>
      <c r="H159" s="24">
        <f t="shared" si="51"/>
        <v>5</v>
      </c>
      <c r="I159" s="24">
        <f t="shared" si="39"/>
        <v>44</v>
      </c>
      <c r="J159" s="24">
        <f t="shared" si="40"/>
        <v>0</v>
      </c>
      <c r="K159" s="24">
        <f t="shared" si="41"/>
        <v>0</v>
      </c>
      <c r="L159" s="24">
        <f t="shared" si="42"/>
        <v>0</v>
      </c>
      <c r="M159" s="99" t="s">
        <v>2085</v>
      </c>
      <c r="N159" s="24">
        <f t="shared" si="43"/>
        <v>0</v>
      </c>
      <c r="O159" s="24">
        <f t="shared" si="44"/>
        <v>0</v>
      </c>
      <c r="P159" s="24">
        <f t="shared" si="45"/>
        <v>0</v>
      </c>
      <c r="Q159" s="122">
        <f t="shared" si="47"/>
        <v>0</v>
      </c>
      <c r="R159" s="122">
        <f t="shared" si="48"/>
        <v>0</v>
      </c>
      <c r="S159" s="122">
        <f t="shared" si="49"/>
        <v>0</v>
      </c>
      <c r="T159" s="99" t="s">
        <v>2082</v>
      </c>
      <c r="U159" s="24">
        <f t="shared" si="53"/>
        <v>0</v>
      </c>
      <c r="V159" s="24">
        <f t="shared" si="53"/>
        <v>0</v>
      </c>
      <c r="W159" s="24">
        <f t="shared" si="53"/>
        <v>0</v>
      </c>
      <c r="X159" s="24">
        <f t="shared" si="53"/>
        <v>0</v>
      </c>
      <c r="Y159" s="24">
        <f t="shared" si="53"/>
        <v>0</v>
      </c>
      <c r="Z159" s="24">
        <f t="shared" si="53"/>
        <v>0</v>
      </c>
    </row>
    <row r="160" spans="2:26" x14ac:dyDescent="0.15">
      <c r="B160" s="24">
        <v>158</v>
      </c>
      <c r="C160" s="24" t="str">
        <f t="shared" si="46"/>
        <v>挂饰158</v>
      </c>
      <c r="D160" s="24" t="str">
        <f t="shared" si="35"/>
        <v>c</v>
      </c>
      <c r="E160" s="99" t="s">
        <v>2082</v>
      </c>
      <c r="F160" s="100" t="s">
        <v>2083</v>
      </c>
      <c r="G160" s="23" t="s">
        <v>2088</v>
      </c>
      <c r="H160" s="24">
        <f t="shared" si="51"/>
        <v>6</v>
      </c>
      <c r="I160" s="24">
        <f t="shared" si="39"/>
        <v>53</v>
      </c>
      <c r="J160" s="24">
        <f t="shared" si="40"/>
        <v>0</v>
      </c>
      <c r="K160" s="24">
        <f t="shared" si="41"/>
        <v>0</v>
      </c>
      <c r="L160" s="24">
        <f t="shared" si="42"/>
        <v>0</v>
      </c>
      <c r="M160" s="99" t="s">
        <v>2085</v>
      </c>
      <c r="N160" s="24">
        <f t="shared" si="43"/>
        <v>0</v>
      </c>
      <c r="O160" s="24">
        <f t="shared" si="44"/>
        <v>0</v>
      </c>
      <c r="P160" s="24">
        <f t="shared" si="45"/>
        <v>0</v>
      </c>
      <c r="Q160" s="122">
        <f t="shared" si="47"/>
        <v>0</v>
      </c>
      <c r="R160" s="122">
        <f t="shared" si="48"/>
        <v>0</v>
      </c>
      <c r="S160" s="122">
        <f t="shared" si="49"/>
        <v>0</v>
      </c>
      <c r="T160" s="99" t="s">
        <v>2082</v>
      </c>
      <c r="U160" s="24">
        <f t="shared" si="53"/>
        <v>0</v>
      </c>
      <c r="V160" s="24">
        <f t="shared" si="53"/>
        <v>0</v>
      </c>
      <c r="W160" s="24">
        <f t="shared" si="53"/>
        <v>0</v>
      </c>
      <c r="X160" s="24">
        <f t="shared" si="53"/>
        <v>0</v>
      </c>
      <c r="Y160" s="24">
        <f t="shared" si="53"/>
        <v>0</v>
      </c>
      <c r="Z160" s="24">
        <f t="shared" si="53"/>
        <v>0</v>
      </c>
    </row>
    <row r="161" spans="2:26" x14ac:dyDescent="0.15">
      <c r="B161" s="24">
        <v>159</v>
      </c>
      <c r="C161" s="24" t="str">
        <f t="shared" si="46"/>
        <v>挂饰159</v>
      </c>
      <c r="D161" s="24" t="str">
        <f t="shared" si="35"/>
        <v>c</v>
      </c>
      <c r="E161" s="99" t="s">
        <v>2082</v>
      </c>
      <c r="F161" s="100" t="s">
        <v>2083</v>
      </c>
      <c r="G161" s="23" t="s">
        <v>2088</v>
      </c>
      <c r="H161" s="24">
        <f t="shared" si="51"/>
        <v>7</v>
      </c>
      <c r="I161" s="24">
        <f t="shared" si="39"/>
        <v>62</v>
      </c>
      <c r="J161" s="24">
        <f t="shared" si="40"/>
        <v>0</v>
      </c>
      <c r="K161" s="24">
        <f t="shared" si="41"/>
        <v>0</v>
      </c>
      <c r="L161" s="24">
        <f t="shared" si="42"/>
        <v>0</v>
      </c>
      <c r="M161" s="99" t="s">
        <v>2085</v>
      </c>
      <c r="N161" s="24">
        <f t="shared" si="43"/>
        <v>0</v>
      </c>
      <c r="O161" s="24">
        <f t="shared" si="44"/>
        <v>0</v>
      </c>
      <c r="P161" s="24">
        <f t="shared" si="45"/>
        <v>0</v>
      </c>
      <c r="Q161" s="122">
        <f t="shared" si="47"/>
        <v>0</v>
      </c>
      <c r="R161" s="122">
        <f t="shared" si="48"/>
        <v>0</v>
      </c>
      <c r="S161" s="122">
        <f t="shared" si="49"/>
        <v>0</v>
      </c>
      <c r="T161" s="99" t="s">
        <v>2082</v>
      </c>
      <c r="U161" s="24">
        <f t="shared" si="53"/>
        <v>0</v>
      </c>
      <c r="V161" s="24">
        <f t="shared" si="53"/>
        <v>0</v>
      </c>
      <c r="W161" s="24">
        <f t="shared" si="53"/>
        <v>0</v>
      </c>
      <c r="X161" s="24">
        <f t="shared" si="53"/>
        <v>0</v>
      </c>
      <c r="Y161" s="24">
        <f t="shared" si="53"/>
        <v>0</v>
      </c>
      <c r="Z161" s="24">
        <f t="shared" si="53"/>
        <v>0</v>
      </c>
    </row>
    <row r="162" spans="2:26" x14ac:dyDescent="0.15">
      <c r="B162" s="24">
        <v>160</v>
      </c>
      <c r="C162" s="24" t="str">
        <f t="shared" si="46"/>
        <v>挂饰160</v>
      </c>
      <c r="D162" s="24" t="str">
        <f t="shared" si="35"/>
        <v>c</v>
      </c>
      <c r="E162" s="99" t="s">
        <v>2082</v>
      </c>
      <c r="F162" s="100" t="s">
        <v>2083</v>
      </c>
      <c r="G162" s="23" t="s">
        <v>2088</v>
      </c>
      <c r="H162" s="24">
        <f t="shared" si="51"/>
        <v>8</v>
      </c>
      <c r="I162" s="24">
        <f t="shared" si="39"/>
        <v>71</v>
      </c>
      <c r="J162" s="24">
        <f t="shared" si="40"/>
        <v>0</v>
      </c>
      <c r="K162" s="24">
        <f t="shared" si="41"/>
        <v>0</v>
      </c>
      <c r="L162" s="24">
        <f t="shared" si="42"/>
        <v>0</v>
      </c>
      <c r="M162" s="99" t="s">
        <v>2085</v>
      </c>
      <c r="N162" s="24">
        <f t="shared" si="43"/>
        <v>0</v>
      </c>
      <c r="O162" s="24">
        <f t="shared" si="44"/>
        <v>0</v>
      </c>
      <c r="P162" s="24">
        <f t="shared" si="45"/>
        <v>0</v>
      </c>
      <c r="Q162" s="122">
        <f t="shared" si="47"/>
        <v>0</v>
      </c>
      <c r="R162" s="122">
        <f t="shared" si="48"/>
        <v>0</v>
      </c>
      <c r="S162" s="122">
        <f t="shared" si="49"/>
        <v>0</v>
      </c>
      <c r="T162" s="99" t="s">
        <v>2082</v>
      </c>
      <c r="U162" s="24">
        <f t="shared" si="53"/>
        <v>0</v>
      </c>
      <c r="V162" s="24">
        <f t="shared" si="53"/>
        <v>0</v>
      </c>
      <c r="W162" s="24">
        <f t="shared" si="53"/>
        <v>0</v>
      </c>
      <c r="X162" s="24">
        <f t="shared" si="53"/>
        <v>0</v>
      </c>
      <c r="Y162" s="24">
        <f t="shared" si="53"/>
        <v>0</v>
      </c>
      <c r="Z162" s="24">
        <f t="shared" si="53"/>
        <v>0</v>
      </c>
    </row>
    <row r="163" spans="2:26" x14ac:dyDescent="0.15">
      <c r="B163" s="24">
        <v>161</v>
      </c>
      <c r="C163" s="24" t="str">
        <f t="shared" si="46"/>
        <v>挂饰161</v>
      </c>
      <c r="D163" s="24" t="str">
        <f t="shared" si="35"/>
        <v>s</v>
      </c>
      <c r="E163" s="99" t="s">
        <v>2082</v>
      </c>
      <c r="F163" s="100" t="s">
        <v>2083</v>
      </c>
      <c r="G163" s="23" t="s">
        <v>2089</v>
      </c>
      <c r="H163" s="24">
        <f t="shared" si="51"/>
        <v>1</v>
      </c>
      <c r="I163" s="24">
        <f t="shared" si="39"/>
        <v>9</v>
      </c>
      <c r="J163" s="24">
        <f t="shared" si="40"/>
        <v>10</v>
      </c>
      <c r="K163" s="24">
        <f t="shared" si="41"/>
        <v>5</v>
      </c>
      <c r="L163" s="24">
        <f t="shared" si="42"/>
        <v>8</v>
      </c>
      <c r="M163" s="99" t="s">
        <v>2085</v>
      </c>
      <c r="N163" s="24">
        <f t="shared" si="43"/>
        <v>8</v>
      </c>
      <c r="O163" s="24">
        <f t="shared" si="44"/>
        <v>8</v>
      </c>
      <c r="P163" s="24">
        <f t="shared" si="45"/>
        <v>4</v>
      </c>
      <c r="Q163" s="122">
        <f t="shared" si="47"/>
        <v>0.02</v>
      </c>
      <c r="R163" s="122">
        <f t="shared" si="48"/>
        <v>0.02</v>
      </c>
      <c r="S163" s="122">
        <f t="shared" si="49"/>
        <v>6.6666666666666662E-3</v>
      </c>
      <c r="T163" s="99" t="s">
        <v>2082</v>
      </c>
      <c r="U163" s="24">
        <f t="shared" ref="U163:Z172" si="54">ROUND(VLOOKUP($F163,professionGrow,MATCH(U$2,professionGrowPName,0),FALSE)*(1+VLOOKUP($G163,professionGrowP,MATCH(U$2,professionGrowPName,0),FALSE))*$H163*10*VLOOKUP($D163,drop_qulity,5,FALSE),0)</f>
        <v>5</v>
      </c>
      <c r="V163" s="24">
        <f t="shared" si="54"/>
        <v>5</v>
      </c>
      <c r="W163" s="24">
        <f t="shared" si="54"/>
        <v>5</v>
      </c>
      <c r="X163" s="24">
        <f t="shared" si="54"/>
        <v>5</v>
      </c>
      <c r="Y163" s="24">
        <f t="shared" si="54"/>
        <v>5</v>
      </c>
      <c r="Z163" s="24">
        <f t="shared" si="54"/>
        <v>8</v>
      </c>
    </row>
    <row r="164" spans="2:26" x14ac:dyDescent="0.15">
      <c r="B164" s="24">
        <v>162</v>
      </c>
      <c r="C164" s="24" t="str">
        <f t="shared" si="46"/>
        <v>挂饰162</v>
      </c>
      <c r="D164" s="24" t="str">
        <f t="shared" ref="D164:D227" si="55">D132</f>
        <v>s</v>
      </c>
      <c r="E164" s="99" t="s">
        <v>2082</v>
      </c>
      <c r="F164" s="100" t="s">
        <v>2083</v>
      </c>
      <c r="G164" s="23" t="s">
        <v>2089</v>
      </c>
      <c r="H164" s="24">
        <f t="shared" si="51"/>
        <v>2</v>
      </c>
      <c r="I164" s="24">
        <f t="shared" si="39"/>
        <v>18</v>
      </c>
      <c r="J164" s="24">
        <f t="shared" si="40"/>
        <v>20</v>
      </c>
      <c r="K164" s="24">
        <f t="shared" si="41"/>
        <v>11</v>
      </c>
      <c r="L164" s="24">
        <f t="shared" si="42"/>
        <v>16</v>
      </c>
      <c r="M164" s="99" t="s">
        <v>2085</v>
      </c>
      <c r="N164" s="24">
        <f t="shared" si="43"/>
        <v>16</v>
      </c>
      <c r="O164" s="24">
        <f t="shared" si="44"/>
        <v>16</v>
      </c>
      <c r="P164" s="24">
        <f t="shared" si="45"/>
        <v>7</v>
      </c>
      <c r="Q164" s="122">
        <f t="shared" si="47"/>
        <v>3.5000000000000003E-2</v>
      </c>
      <c r="R164" s="122">
        <f t="shared" si="48"/>
        <v>0.04</v>
      </c>
      <c r="S164" s="122">
        <f t="shared" si="49"/>
        <v>1.1666666666666667E-2</v>
      </c>
      <c r="T164" s="99" t="s">
        <v>2082</v>
      </c>
      <c r="U164" s="24">
        <f t="shared" si="54"/>
        <v>9</v>
      </c>
      <c r="V164" s="24">
        <f t="shared" si="54"/>
        <v>9</v>
      </c>
      <c r="W164" s="24">
        <f t="shared" si="54"/>
        <v>10</v>
      </c>
      <c r="X164" s="24">
        <f t="shared" si="54"/>
        <v>9</v>
      </c>
      <c r="Y164" s="24">
        <f t="shared" si="54"/>
        <v>10</v>
      </c>
      <c r="Z164" s="24">
        <f t="shared" si="54"/>
        <v>16</v>
      </c>
    </row>
    <row r="165" spans="2:26" x14ac:dyDescent="0.15">
      <c r="B165" s="24">
        <v>163</v>
      </c>
      <c r="C165" s="24" t="str">
        <f t="shared" si="46"/>
        <v>挂饰163</v>
      </c>
      <c r="D165" s="24" t="str">
        <f t="shared" si="55"/>
        <v>s</v>
      </c>
      <c r="E165" s="99" t="s">
        <v>2082</v>
      </c>
      <c r="F165" s="100" t="s">
        <v>2083</v>
      </c>
      <c r="G165" s="23" t="s">
        <v>2089</v>
      </c>
      <c r="H165" s="24">
        <f t="shared" si="51"/>
        <v>3</v>
      </c>
      <c r="I165" s="24">
        <f t="shared" si="39"/>
        <v>27</v>
      </c>
      <c r="J165" s="24">
        <f t="shared" si="40"/>
        <v>31</v>
      </c>
      <c r="K165" s="24">
        <f t="shared" si="41"/>
        <v>16</v>
      </c>
      <c r="L165" s="24">
        <f t="shared" si="42"/>
        <v>24</v>
      </c>
      <c r="M165" s="99" t="s">
        <v>2085</v>
      </c>
      <c r="N165" s="24">
        <f t="shared" si="43"/>
        <v>24</v>
      </c>
      <c r="O165" s="24">
        <f t="shared" si="44"/>
        <v>24</v>
      </c>
      <c r="P165" s="24">
        <f t="shared" si="45"/>
        <v>11</v>
      </c>
      <c r="Q165" s="122">
        <f t="shared" si="47"/>
        <v>5.5E-2</v>
      </c>
      <c r="R165" s="122">
        <f t="shared" si="48"/>
        <v>0.06</v>
      </c>
      <c r="S165" s="122">
        <f t="shared" si="49"/>
        <v>1.8333333333333333E-2</v>
      </c>
      <c r="T165" s="99" t="s">
        <v>2082</v>
      </c>
      <c r="U165" s="24">
        <f t="shared" si="54"/>
        <v>14</v>
      </c>
      <c r="V165" s="24">
        <f t="shared" si="54"/>
        <v>14</v>
      </c>
      <c r="W165" s="24">
        <f t="shared" si="54"/>
        <v>16</v>
      </c>
      <c r="X165" s="24">
        <f t="shared" si="54"/>
        <v>14</v>
      </c>
      <c r="Y165" s="24">
        <f t="shared" si="54"/>
        <v>16</v>
      </c>
      <c r="Z165" s="24">
        <f t="shared" si="54"/>
        <v>24</v>
      </c>
    </row>
    <row r="166" spans="2:26" x14ac:dyDescent="0.15">
      <c r="B166" s="24">
        <v>164</v>
      </c>
      <c r="C166" s="24" t="str">
        <f t="shared" si="46"/>
        <v>挂饰164</v>
      </c>
      <c r="D166" s="24" t="str">
        <f t="shared" si="55"/>
        <v>s</v>
      </c>
      <c r="E166" s="99" t="s">
        <v>2082</v>
      </c>
      <c r="F166" s="100" t="s">
        <v>2083</v>
      </c>
      <c r="G166" s="23" t="s">
        <v>2089</v>
      </c>
      <c r="H166" s="24">
        <f t="shared" si="51"/>
        <v>4</v>
      </c>
      <c r="I166" s="24">
        <f t="shared" si="39"/>
        <v>36</v>
      </c>
      <c r="J166" s="24">
        <f t="shared" si="40"/>
        <v>41</v>
      </c>
      <c r="K166" s="24">
        <f t="shared" si="41"/>
        <v>22</v>
      </c>
      <c r="L166" s="24">
        <f t="shared" si="42"/>
        <v>33</v>
      </c>
      <c r="M166" s="99" t="s">
        <v>2085</v>
      </c>
      <c r="N166" s="24">
        <f t="shared" si="43"/>
        <v>33</v>
      </c>
      <c r="O166" s="24">
        <f t="shared" si="44"/>
        <v>33</v>
      </c>
      <c r="P166" s="24">
        <f t="shared" si="45"/>
        <v>15</v>
      </c>
      <c r="Q166" s="122">
        <f t="shared" si="47"/>
        <v>7.4999999999999997E-2</v>
      </c>
      <c r="R166" s="122">
        <f t="shared" si="48"/>
        <v>8.2500000000000004E-2</v>
      </c>
      <c r="S166" s="122">
        <f t="shared" si="49"/>
        <v>2.5000000000000001E-2</v>
      </c>
      <c r="T166" s="99" t="s">
        <v>2082</v>
      </c>
      <c r="U166" s="24">
        <f t="shared" si="54"/>
        <v>18</v>
      </c>
      <c r="V166" s="24">
        <f t="shared" si="54"/>
        <v>18</v>
      </c>
      <c r="W166" s="24">
        <f t="shared" si="54"/>
        <v>21</v>
      </c>
      <c r="X166" s="24">
        <f t="shared" si="54"/>
        <v>18</v>
      </c>
      <c r="Y166" s="24">
        <f t="shared" si="54"/>
        <v>21</v>
      </c>
      <c r="Z166" s="24">
        <f t="shared" si="54"/>
        <v>32</v>
      </c>
    </row>
    <row r="167" spans="2:26" x14ac:dyDescent="0.15">
      <c r="B167" s="24">
        <v>165</v>
      </c>
      <c r="C167" s="24" t="str">
        <f t="shared" si="46"/>
        <v>挂饰165</v>
      </c>
      <c r="D167" s="24" t="str">
        <f t="shared" si="55"/>
        <v>s</v>
      </c>
      <c r="E167" s="99" t="s">
        <v>2082</v>
      </c>
      <c r="F167" s="100" t="s">
        <v>2083</v>
      </c>
      <c r="G167" s="23" t="s">
        <v>2089</v>
      </c>
      <c r="H167" s="24">
        <f t="shared" si="51"/>
        <v>5</v>
      </c>
      <c r="I167" s="24">
        <f t="shared" si="39"/>
        <v>45</v>
      </c>
      <c r="J167" s="24">
        <f t="shared" si="40"/>
        <v>51</v>
      </c>
      <c r="K167" s="24">
        <f t="shared" si="41"/>
        <v>27</v>
      </c>
      <c r="L167" s="24">
        <f t="shared" si="42"/>
        <v>41</v>
      </c>
      <c r="M167" s="99" t="s">
        <v>2085</v>
      </c>
      <c r="N167" s="24">
        <f t="shared" si="43"/>
        <v>41</v>
      </c>
      <c r="O167" s="24">
        <f t="shared" si="44"/>
        <v>41</v>
      </c>
      <c r="P167" s="24">
        <f t="shared" si="45"/>
        <v>18</v>
      </c>
      <c r="Q167" s="122">
        <f t="shared" si="47"/>
        <v>0.09</v>
      </c>
      <c r="R167" s="122">
        <f t="shared" si="48"/>
        <v>0.10249999999999999</v>
      </c>
      <c r="S167" s="122">
        <f t="shared" si="49"/>
        <v>0.03</v>
      </c>
      <c r="T167" s="99" t="s">
        <v>2082</v>
      </c>
      <c r="U167" s="24">
        <f t="shared" si="54"/>
        <v>23</v>
      </c>
      <c r="V167" s="24">
        <f t="shared" si="54"/>
        <v>23</v>
      </c>
      <c r="W167" s="24">
        <f t="shared" si="54"/>
        <v>26</v>
      </c>
      <c r="X167" s="24">
        <f t="shared" si="54"/>
        <v>23</v>
      </c>
      <c r="Y167" s="24">
        <f t="shared" si="54"/>
        <v>26</v>
      </c>
      <c r="Z167" s="24">
        <f t="shared" si="54"/>
        <v>40</v>
      </c>
    </row>
    <row r="168" spans="2:26" x14ac:dyDescent="0.15">
      <c r="B168" s="24">
        <v>166</v>
      </c>
      <c r="C168" s="24" t="str">
        <f t="shared" si="46"/>
        <v>挂饰166</v>
      </c>
      <c r="D168" s="24" t="str">
        <f t="shared" si="55"/>
        <v>s</v>
      </c>
      <c r="E168" s="99" t="s">
        <v>2082</v>
      </c>
      <c r="F168" s="100" t="s">
        <v>2083</v>
      </c>
      <c r="G168" s="23" t="s">
        <v>2089</v>
      </c>
      <c r="H168" s="24">
        <f t="shared" si="51"/>
        <v>6</v>
      </c>
      <c r="I168" s="24">
        <f t="shared" si="39"/>
        <v>54</v>
      </c>
      <c r="J168" s="24">
        <f t="shared" si="40"/>
        <v>61</v>
      </c>
      <c r="K168" s="24">
        <f t="shared" si="41"/>
        <v>33</v>
      </c>
      <c r="L168" s="24">
        <f t="shared" si="42"/>
        <v>49</v>
      </c>
      <c r="M168" s="99" t="s">
        <v>2085</v>
      </c>
      <c r="N168" s="24">
        <f t="shared" si="43"/>
        <v>49</v>
      </c>
      <c r="O168" s="24">
        <f t="shared" si="44"/>
        <v>49</v>
      </c>
      <c r="P168" s="24">
        <f t="shared" si="45"/>
        <v>22</v>
      </c>
      <c r="Q168" s="122">
        <f t="shared" si="47"/>
        <v>0.11</v>
      </c>
      <c r="R168" s="122">
        <f t="shared" si="48"/>
        <v>0.1225</v>
      </c>
      <c r="S168" s="122">
        <f t="shared" si="49"/>
        <v>3.6666666666666667E-2</v>
      </c>
      <c r="T168" s="99" t="s">
        <v>2082</v>
      </c>
      <c r="U168" s="24">
        <f t="shared" si="54"/>
        <v>27</v>
      </c>
      <c r="V168" s="24">
        <f t="shared" si="54"/>
        <v>27</v>
      </c>
      <c r="W168" s="24">
        <f t="shared" si="54"/>
        <v>31</v>
      </c>
      <c r="X168" s="24">
        <f t="shared" si="54"/>
        <v>27</v>
      </c>
      <c r="Y168" s="24">
        <f t="shared" si="54"/>
        <v>31</v>
      </c>
      <c r="Z168" s="24">
        <f t="shared" si="54"/>
        <v>48</v>
      </c>
    </row>
    <row r="169" spans="2:26" x14ac:dyDescent="0.15">
      <c r="B169" s="24">
        <v>167</v>
      </c>
      <c r="C169" s="24" t="str">
        <f t="shared" si="46"/>
        <v>挂饰167</v>
      </c>
      <c r="D169" s="24" t="str">
        <f t="shared" si="55"/>
        <v>s</v>
      </c>
      <c r="E169" s="99" t="s">
        <v>2082</v>
      </c>
      <c r="F169" s="100" t="s">
        <v>2083</v>
      </c>
      <c r="G169" s="23" t="s">
        <v>2089</v>
      </c>
      <c r="H169" s="24">
        <f t="shared" si="51"/>
        <v>7</v>
      </c>
      <c r="I169" s="24">
        <f t="shared" si="39"/>
        <v>63</v>
      </c>
      <c r="J169" s="24">
        <f t="shared" si="40"/>
        <v>71</v>
      </c>
      <c r="K169" s="24">
        <f t="shared" si="41"/>
        <v>38</v>
      </c>
      <c r="L169" s="24">
        <f t="shared" si="42"/>
        <v>57</v>
      </c>
      <c r="M169" s="99" t="s">
        <v>2085</v>
      </c>
      <c r="N169" s="24">
        <f t="shared" si="43"/>
        <v>57</v>
      </c>
      <c r="O169" s="24">
        <f t="shared" si="44"/>
        <v>57</v>
      </c>
      <c r="P169" s="24">
        <f t="shared" si="45"/>
        <v>25</v>
      </c>
      <c r="Q169" s="122">
        <f t="shared" si="47"/>
        <v>0.125</v>
      </c>
      <c r="R169" s="122">
        <f t="shared" si="48"/>
        <v>0.14249999999999999</v>
      </c>
      <c r="S169" s="122">
        <f t="shared" si="49"/>
        <v>4.1666666666666671E-2</v>
      </c>
      <c r="T169" s="99" t="s">
        <v>2082</v>
      </c>
      <c r="U169" s="24">
        <f t="shared" si="54"/>
        <v>32</v>
      </c>
      <c r="V169" s="24">
        <f t="shared" si="54"/>
        <v>32</v>
      </c>
      <c r="W169" s="24">
        <f t="shared" si="54"/>
        <v>36</v>
      </c>
      <c r="X169" s="24">
        <f t="shared" si="54"/>
        <v>32</v>
      </c>
      <c r="Y169" s="24">
        <f t="shared" si="54"/>
        <v>36</v>
      </c>
      <c r="Z169" s="24">
        <f t="shared" si="54"/>
        <v>56</v>
      </c>
    </row>
    <row r="170" spans="2:26" x14ac:dyDescent="0.15">
      <c r="B170" s="24">
        <v>168</v>
      </c>
      <c r="C170" s="24" t="str">
        <f t="shared" si="46"/>
        <v>挂饰168</v>
      </c>
      <c r="D170" s="24" t="str">
        <f t="shared" si="55"/>
        <v>s</v>
      </c>
      <c r="E170" s="99" t="s">
        <v>2082</v>
      </c>
      <c r="F170" s="100" t="s">
        <v>2083</v>
      </c>
      <c r="G170" s="23" t="s">
        <v>2089</v>
      </c>
      <c r="H170" s="24">
        <f t="shared" si="51"/>
        <v>8</v>
      </c>
      <c r="I170" s="24">
        <f t="shared" si="39"/>
        <v>72</v>
      </c>
      <c r="J170" s="24">
        <f t="shared" si="40"/>
        <v>82</v>
      </c>
      <c r="K170" s="24">
        <f t="shared" si="41"/>
        <v>44</v>
      </c>
      <c r="L170" s="24">
        <f t="shared" si="42"/>
        <v>65</v>
      </c>
      <c r="M170" s="99" t="s">
        <v>2085</v>
      </c>
      <c r="N170" s="24">
        <f t="shared" si="43"/>
        <v>65</v>
      </c>
      <c r="O170" s="24">
        <f t="shared" si="44"/>
        <v>65</v>
      </c>
      <c r="P170" s="24">
        <f t="shared" si="45"/>
        <v>29</v>
      </c>
      <c r="Q170" s="122">
        <f t="shared" si="47"/>
        <v>0.14499999999999999</v>
      </c>
      <c r="R170" s="122">
        <f t="shared" si="48"/>
        <v>0.16250000000000001</v>
      </c>
      <c r="S170" s="122">
        <f t="shared" si="49"/>
        <v>4.8333333333333332E-2</v>
      </c>
      <c r="T170" s="99" t="s">
        <v>2082</v>
      </c>
      <c r="U170" s="24">
        <f t="shared" si="54"/>
        <v>36</v>
      </c>
      <c r="V170" s="24">
        <f t="shared" si="54"/>
        <v>36</v>
      </c>
      <c r="W170" s="24">
        <f t="shared" si="54"/>
        <v>42</v>
      </c>
      <c r="X170" s="24">
        <f t="shared" si="54"/>
        <v>36</v>
      </c>
      <c r="Y170" s="24">
        <f t="shared" si="54"/>
        <v>42</v>
      </c>
      <c r="Z170" s="24">
        <f t="shared" si="54"/>
        <v>63</v>
      </c>
    </row>
    <row r="171" spans="2:26" x14ac:dyDescent="0.15">
      <c r="B171" s="24">
        <v>169</v>
      </c>
      <c r="C171" s="24" t="str">
        <f t="shared" si="46"/>
        <v>挂饰169</v>
      </c>
      <c r="D171" s="24" t="str">
        <f t="shared" si="55"/>
        <v>a</v>
      </c>
      <c r="E171" s="99" t="s">
        <v>2082</v>
      </c>
      <c r="F171" s="100" t="s">
        <v>2083</v>
      </c>
      <c r="G171" s="23" t="s">
        <v>2089</v>
      </c>
      <c r="H171" s="24">
        <f t="shared" si="51"/>
        <v>1</v>
      </c>
      <c r="I171" s="24">
        <f t="shared" si="39"/>
        <v>5</v>
      </c>
      <c r="J171" s="24">
        <f t="shared" si="40"/>
        <v>12</v>
      </c>
      <c r="K171" s="24">
        <f t="shared" si="41"/>
        <v>6</v>
      </c>
      <c r="L171" s="24">
        <f t="shared" si="42"/>
        <v>9</v>
      </c>
      <c r="M171" s="99" t="s">
        <v>2085</v>
      </c>
      <c r="N171" s="24">
        <f t="shared" si="43"/>
        <v>9</v>
      </c>
      <c r="O171" s="24">
        <f t="shared" si="44"/>
        <v>9</v>
      </c>
      <c r="P171" s="24">
        <f t="shared" si="45"/>
        <v>4</v>
      </c>
      <c r="Q171" s="122">
        <f t="shared" si="47"/>
        <v>0.02</v>
      </c>
      <c r="R171" s="122">
        <f t="shared" si="48"/>
        <v>2.2499999999999999E-2</v>
      </c>
      <c r="S171" s="122">
        <f t="shared" si="49"/>
        <v>6.6666666666666662E-3</v>
      </c>
      <c r="T171" s="99" t="s">
        <v>2082</v>
      </c>
      <c r="U171" s="24">
        <f t="shared" si="54"/>
        <v>5</v>
      </c>
      <c r="V171" s="24">
        <f t="shared" si="54"/>
        <v>5</v>
      </c>
      <c r="W171" s="24">
        <f t="shared" si="54"/>
        <v>6</v>
      </c>
      <c r="X171" s="24">
        <f t="shared" si="54"/>
        <v>5</v>
      </c>
      <c r="Y171" s="24">
        <f t="shared" si="54"/>
        <v>6</v>
      </c>
      <c r="Z171" s="24">
        <f t="shared" si="54"/>
        <v>9</v>
      </c>
    </row>
    <row r="172" spans="2:26" x14ac:dyDescent="0.15">
      <c r="B172" s="24">
        <v>170</v>
      </c>
      <c r="C172" s="24" t="str">
        <f t="shared" si="46"/>
        <v>挂饰170</v>
      </c>
      <c r="D172" s="24" t="str">
        <f t="shared" si="55"/>
        <v>a</v>
      </c>
      <c r="E172" s="99" t="s">
        <v>2082</v>
      </c>
      <c r="F172" s="100" t="s">
        <v>2083</v>
      </c>
      <c r="G172" s="23" t="s">
        <v>2089</v>
      </c>
      <c r="H172" s="24">
        <f t="shared" si="51"/>
        <v>2</v>
      </c>
      <c r="I172" s="24">
        <f t="shared" si="39"/>
        <v>10</v>
      </c>
      <c r="J172" s="24">
        <f t="shared" si="40"/>
        <v>23</v>
      </c>
      <c r="K172" s="24">
        <f t="shared" si="41"/>
        <v>12</v>
      </c>
      <c r="L172" s="24">
        <f t="shared" si="42"/>
        <v>19</v>
      </c>
      <c r="M172" s="99" t="s">
        <v>2085</v>
      </c>
      <c r="N172" s="24">
        <f t="shared" si="43"/>
        <v>19</v>
      </c>
      <c r="O172" s="24">
        <f t="shared" si="44"/>
        <v>19</v>
      </c>
      <c r="P172" s="24">
        <f t="shared" si="45"/>
        <v>8</v>
      </c>
      <c r="Q172" s="122">
        <f t="shared" si="47"/>
        <v>0.04</v>
      </c>
      <c r="R172" s="122">
        <f t="shared" si="48"/>
        <v>4.7500000000000001E-2</v>
      </c>
      <c r="S172" s="122">
        <f t="shared" si="49"/>
        <v>1.3333333333333332E-2</v>
      </c>
      <c r="T172" s="99" t="s">
        <v>2082</v>
      </c>
      <c r="U172" s="24">
        <f t="shared" si="54"/>
        <v>10</v>
      </c>
      <c r="V172" s="24">
        <f t="shared" si="54"/>
        <v>10</v>
      </c>
      <c r="W172" s="24">
        <f t="shared" si="54"/>
        <v>12</v>
      </c>
      <c r="X172" s="24">
        <f t="shared" si="54"/>
        <v>10</v>
      </c>
      <c r="Y172" s="24">
        <f t="shared" si="54"/>
        <v>12</v>
      </c>
      <c r="Z172" s="24">
        <f t="shared" si="54"/>
        <v>18</v>
      </c>
    </row>
    <row r="173" spans="2:26" x14ac:dyDescent="0.15">
      <c r="B173" s="24">
        <v>171</v>
      </c>
      <c r="C173" s="24" t="str">
        <f t="shared" si="46"/>
        <v>挂饰171</v>
      </c>
      <c r="D173" s="24" t="str">
        <f t="shared" si="55"/>
        <v>a</v>
      </c>
      <c r="E173" s="99" t="s">
        <v>2082</v>
      </c>
      <c r="F173" s="100" t="s">
        <v>2083</v>
      </c>
      <c r="G173" s="23" t="s">
        <v>2089</v>
      </c>
      <c r="H173" s="24">
        <f t="shared" si="51"/>
        <v>3</v>
      </c>
      <c r="I173" s="24">
        <f t="shared" si="39"/>
        <v>15</v>
      </c>
      <c r="J173" s="24">
        <f t="shared" si="40"/>
        <v>35</v>
      </c>
      <c r="K173" s="24">
        <f t="shared" si="41"/>
        <v>19</v>
      </c>
      <c r="L173" s="24">
        <f t="shared" si="42"/>
        <v>28</v>
      </c>
      <c r="M173" s="99" t="s">
        <v>2085</v>
      </c>
      <c r="N173" s="24">
        <f t="shared" si="43"/>
        <v>28</v>
      </c>
      <c r="O173" s="24">
        <f t="shared" si="44"/>
        <v>28</v>
      </c>
      <c r="P173" s="24">
        <f t="shared" si="45"/>
        <v>12</v>
      </c>
      <c r="Q173" s="122">
        <f t="shared" si="47"/>
        <v>0.06</v>
      </c>
      <c r="R173" s="122">
        <f t="shared" si="48"/>
        <v>7.0000000000000007E-2</v>
      </c>
      <c r="S173" s="122">
        <f t="shared" si="49"/>
        <v>0.02</v>
      </c>
      <c r="T173" s="99" t="s">
        <v>2082</v>
      </c>
      <c r="U173" s="24">
        <f t="shared" ref="U173:Z182" si="56">ROUND(VLOOKUP($F173,professionGrow,MATCH(U$2,professionGrowPName,0),FALSE)*(1+VLOOKUP($G173,professionGrowP,MATCH(U$2,professionGrowPName,0),FALSE))*$H173*10*VLOOKUP($D173,drop_qulity,5,FALSE),0)</f>
        <v>16</v>
      </c>
      <c r="V173" s="24">
        <f t="shared" si="56"/>
        <v>16</v>
      </c>
      <c r="W173" s="24">
        <f t="shared" si="56"/>
        <v>18</v>
      </c>
      <c r="X173" s="24">
        <f t="shared" si="56"/>
        <v>16</v>
      </c>
      <c r="Y173" s="24">
        <f t="shared" si="56"/>
        <v>18</v>
      </c>
      <c r="Z173" s="24">
        <f t="shared" si="56"/>
        <v>27</v>
      </c>
    </row>
    <row r="174" spans="2:26" x14ac:dyDescent="0.15">
      <c r="B174" s="24">
        <v>172</v>
      </c>
      <c r="C174" s="24" t="str">
        <f t="shared" si="46"/>
        <v>挂饰172</v>
      </c>
      <c r="D174" s="24" t="str">
        <f t="shared" si="55"/>
        <v>a</v>
      </c>
      <c r="E174" s="99" t="s">
        <v>2082</v>
      </c>
      <c r="F174" s="100" t="s">
        <v>2083</v>
      </c>
      <c r="G174" s="23" t="s">
        <v>2089</v>
      </c>
      <c r="H174" s="24">
        <f t="shared" si="51"/>
        <v>4</v>
      </c>
      <c r="I174" s="24">
        <f t="shared" si="39"/>
        <v>20</v>
      </c>
      <c r="J174" s="24">
        <f t="shared" si="40"/>
        <v>47</v>
      </c>
      <c r="K174" s="24">
        <f t="shared" si="41"/>
        <v>25</v>
      </c>
      <c r="L174" s="24">
        <f t="shared" si="42"/>
        <v>37</v>
      </c>
      <c r="M174" s="99" t="s">
        <v>2085</v>
      </c>
      <c r="N174" s="24">
        <f t="shared" si="43"/>
        <v>37</v>
      </c>
      <c r="O174" s="24">
        <f t="shared" si="44"/>
        <v>37</v>
      </c>
      <c r="P174" s="24">
        <f t="shared" si="45"/>
        <v>17</v>
      </c>
      <c r="Q174" s="122">
        <f t="shared" si="47"/>
        <v>8.5000000000000006E-2</v>
      </c>
      <c r="R174" s="122">
        <f t="shared" si="48"/>
        <v>9.2499999999999999E-2</v>
      </c>
      <c r="S174" s="122">
        <f t="shared" si="49"/>
        <v>2.8333333333333335E-2</v>
      </c>
      <c r="T174" s="99" t="s">
        <v>2082</v>
      </c>
      <c r="U174" s="24">
        <f t="shared" si="56"/>
        <v>21</v>
      </c>
      <c r="V174" s="24">
        <f t="shared" si="56"/>
        <v>21</v>
      </c>
      <c r="W174" s="24">
        <f t="shared" si="56"/>
        <v>24</v>
      </c>
      <c r="X174" s="24">
        <f t="shared" si="56"/>
        <v>21</v>
      </c>
      <c r="Y174" s="24">
        <f t="shared" si="56"/>
        <v>24</v>
      </c>
      <c r="Z174" s="24">
        <f t="shared" si="56"/>
        <v>36</v>
      </c>
    </row>
    <row r="175" spans="2:26" x14ac:dyDescent="0.15">
      <c r="B175" s="24">
        <v>173</v>
      </c>
      <c r="C175" s="24" t="str">
        <f t="shared" si="46"/>
        <v>挂饰173</v>
      </c>
      <c r="D175" s="24" t="str">
        <f t="shared" si="55"/>
        <v>a</v>
      </c>
      <c r="E175" s="99" t="s">
        <v>2082</v>
      </c>
      <c r="F175" s="100" t="s">
        <v>2083</v>
      </c>
      <c r="G175" s="23" t="s">
        <v>2089</v>
      </c>
      <c r="H175" s="24">
        <f t="shared" si="51"/>
        <v>5</v>
      </c>
      <c r="I175" s="24">
        <f t="shared" si="39"/>
        <v>25</v>
      </c>
      <c r="J175" s="24">
        <f t="shared" si="40"/>
        <v>59</v>
      </c>
      <c r="K175" s="24">
        <f t="shared" si="41"/>
        <v>31</v>
      </c>
      <c r="L175" s="24">
        <f t="shared" si="42"/>
        <v>47</v>
      </c>
      <c r="M175" s="99" t="s">
        <v>2085</v>
      </c>
      <c r="N175" s="24">
        <f t="shared" si="43"/>
        <v>47</v>
      </c>
      <c r="O175" s="24">
        <f t="shared" si="44"/>
        <v>47</v>
      </c>
      <c r="P175" s="24">
        <f t="shared" si="45"/>
        <v>21</v>
      </c>
      <c r="Q175" s="122">
        <f t="shared" si="47"/>
        <v>0.105</v>
      </c>
      <c r="R175" s="122">
        <f t="shared" si="48"/>
        <v>0.11749999999999999</v>
      </c>
      <c r="S175" s="122">
        <f t="shared" si="49"/>
        <v>3.5000000000000003E-2</v>
      </c>
      <c r="T175" s="99" t="s">
        <v>2082</v>
      </c>
      <c r="U175" s="24">
        <f t="shared" si="56"/>
        <v>26</v>
      </c>
      <c r="V175" s="24">
        <f t="shared" si="56"/>
        <v>26</v>
      </c>
      <c r="W175" s="24">
        <f t="shared" si="56"/>
        <v>30</v>
      </c>
      <c r="X175" s="24">
        <f t="shared" si="56"/>
        <v>26</v>
      </c>
      <c r="Y175" s="24">
        <f t="shared" si="56"/>
        <v>30</v>
      </c>
      <c r="Z175" s="24">
        <f t="shared" si="56"/>
        <v>46</v>
      </c>
    </row>
    <row r="176" spans="2:26" x14ac:dyDescent="0.15">
      <c r="B176" s="24">
        <v>174</v>
      </c>
      <c r="C176" s="24" t="str">
        <f t="shared" si="46"/>
        <v>挂饰174</v>
      </c>
      <c r="D176" s="24" t="str">
        <f t="shared" si="55"/>
        <v>a</v>
      </c>
      <c r="E176" s="99" t="s">
        <v>2082</v>
      </c>
      <c r="F176" s="100" t="s">
        <v>2083</v>
      </c>
      <c r="G176" s="23" t="s">
        <v>2089</v>
      </c>
      <c r="H176" s="24">
        <f t="shared" si="51"/>
        <v>6</v>
      </c>
      <c r="I176" s="24">
        <f t="shared" si="39"/>
        <v>30</v>
      </c>
      <c r="J176" s="24">
        <f t="shared" si="40"/>
        <v>70</v>
      </c>
      <c r="K176" s="24">
        <f t="shared" si="41"/>
        <v>37</v>
      </c>
      <c r="L176" s="24">
        <f t="shared" si="42"/>
        <v>56</v>
      </c>
      <c r="M176" s="99" t="s">
        <v>2085</v>
      </c>
      <c r="N176" s="24">
        <f t="shared" si="43"/>
        <v>56</v>
      </c>
      <c r="O176" s="24">
        <f t="shared" si="44"/>
        <v>56</v>
      </c>
      <c r="P176" s="24">
        <f t="shared" si="45"/>
        <v>25</v>
      </c>
      <c r="Q176" s="122">
        <f t="shared" si="47"/>
        <v>0.125</v>
      </c>
      <c r="R176" s="122">
        <f t="shared" si="48"/>
        <v>0.14000000000000001</v>
      </c>
      <c r="S176" s="122">
        <f t="shared" si="49"/>
        <v>4.1666666666666671E-2</v>
      </c>
      <c r="T176" s="99" t="s">
        <v>2082</v>
      </c>
      <c r="U176" s="24">
        <f t="shared" si="56"/>
        <v>31</v>
      </c>
      <c r="V176" s="24">
        <f t="shared" si="56"/>
        <v>31</v>
      </c>
      <c r="W176" s="24">
        <f t="shared" si="56"/>
        <v>36</v>
      </c>
      <c r="X176" s="24">
        <f t="shared" si="56"/>
        <v>31</v>
      </c>
      <c r="Y176" s="24">
        <f t="shared" si="56"/>
        <v>36</v>
      </c>
      <c r="Z176" s="24">
        <f t="shared" si="56"/>
        <v>55</v>
      </c>
    </row>
    <row r="177" spans="2:26" x14ac:dyDescent="0.15">
      <c r="B177" s="24">
        <v>175</v>
      </c>
      <c r="C177" s="24" t="str">
        <f t="shared" si="46"/>
        <v>挂饰175</v>
      </c>
      <c r="D177" s="24" t="str">
        <f t="shared" si="55"/>
        <v>a</v>
      </c>
      <c r="E177" s="99" t="s">
        <v>2082</v>
      </c>
      <c r="F177" s="100" t="s">
        <v>2083</v>
      </c>
      <c r="G177" s="23" t="s">
        <v>2089</v>
      </c>
      <c r="H177" s="24">
        <f t="shared" si="51"/>
        <v>7</v>
      </c>
      <c r="I177" s="24">
        <f t="shared" si="39"/>
        <v>35</v>
      </c>
      <c r="J177" s="24">
        <f t="shared" si="40"/>
        <v>82</v>
      </c>
      <c r="K177" s="24">
        <f t="shared" si="41"/>
        <v>44</v>
      </c>
      <c r="L177" s="24">
        <f t="shared" si="42"/>
        <v>66</v>
      </c>
      <c r="M177" s="99" t="s">
        <v>2085</v>
      </c>
      <c r="N177" s="24">
        <f t="shared" si="43"/>
        <v>66</v>
      </c>
      <c r="O177" s="24">
        <f t="shared" si="44"/>
        <v>66</v>
      </c>
      <c r="P177" s="24">
        <f t="shared" si="45"/>
        <v>29</v>
      </c>
      <c r="Q177" s="122">
        <f t="shared" si="47"/>
        <v>0.14499999999999999</v>
      </c>
      <c r="R177" s="122">
        <f t="shared" si="48"/>
        <v>0.16500000000000001</v>
      </c>
      <c r="S177" s="122">
        <f t="shared" si="49"/>
        <v>4.8333333333333332E-2</v>
      </c>
      <c r="T177" s="99" t="s">
        <v>2082</v>
      </c>
      <c r="U177" s="24">
        <f t="shared" si="56"/>
        <v>36</v>
      </c>
      <c r="V177" s="24">
        <f t="shared" si="56"/>
        <v>36</v>
      </c>
      <c r="W177" s="24">
        <f t="shared" si="56"/>
        <v>42</v>
      </c>
      <c r="X177" s="24">
        <f t="shared" si="56"/>
        <v>36</v>
      </c>
      <c r="Y177" s="24">
        <f t="shared" si="56"/>
        <v>42</v>
      </c>
      <c r="Z177" s="24">
        <f t="shared" si="56"/>
        <v>64</v>
      </c>
    </row>
    <row r="178" spans="2:26" x14ac:dyDescent="0.15">
      <c r="B178" s="24">
        <v>176</v>
      </c>
      <c r="C178" s="24" t="str">
        <f t="shared" si="46"/>
        <v>挂饰176</v>
      </c>
      <c r="D178" s="24" t="str">
        <f t="shared" si="55"/>
        <v>a</v>
      </c>
      <c r="E178" s="99" t="s">
        <v>2082</v>
      </c>
      <c r="F178" s="100" t="s">
        <v>2083</v>
      </c>
      <c r="G178" s="23" t="s">
        <v>2089</v>
      </c>
      <c r="H178" s="24">
        <f t="shared" si="51"/>
        <v>8</v>
      </c>
      <c r="I178" s="24">
        <f t="shared" si="39"/>
        <v>40</v>
      </c>
      <c r="J178" s="24">
        <f t="shared" si="40"/>
        <v>94</v>
      </c>
      <c r="K178" s="24">
        <f t="shared" si="41"/>
        <v>50</v>
      </c>
      <c r="L178" s="24">
        <f t="shared" si="42"/>
        <v>75</v>
      </c>
      <c r="M178" s="99" t="s">
        <v>2085</v>
      </c>
      <c r="N178" s="24">
        <f t="shared" si="43"/>
        <v>75</v>
      </c>
      <c r="O178" s="24">
        <f t="shared" si="44"/>
        <v>75</v>
      </c>
      <c r="P178" s="24">
        <f t="shared" si="45"/>
        <v>33</v>
      </c>
      <c r="Q178" s="122">
        <f t="shared" si="47"/>
        <v>0.16500000000000001</v>
      </c>
      <c r="R178" s="122">
        <f t="shared" si="48"/>
        <v>0.1875</v>
      </c>
      <c r="S178" s="122">
        <f t="shared" si="49"/>
        <v>5.5E-2</v>
      </c>
      <c r="T178" s="99" t="s">
        <v>2082</v>
      </c>
      <c r="U178" s="24">
        <f t="shared" si="56"/>
        <v>42</v>
      </c>
      <c r="V178" s="24">
        <f t="shared" si="56"/>
        <v>42</v>
      </c>
      <c r="W178" s="24">
        <f t="shared" si="56"/>
        <v>48</v>
      </c>
      <c r="X178" s="24">
        <f t="shared" si="56"/>
        <v>42</v>
      </c>
      <c r="Y178" s="24">
        <f t="shared" si="56"/>
        <v>48</v>
      </c>
      <c r="Z178" s="24">
        <f t="shared" si="56"/>
        <v>73</v>
      </c>
    </row>
    <row r="179" spans="2:26" x14ac:dyDescent="0.15">
      <c r="B179" s="24">
        <v>177</v>
      </c>
      <c r="C179" s="24" t="str">
        <f t="shared" si="46"/>
        <v>挂饰177</v>
      </c>
      <c r="D179" s="24" t="str">
        <f t="shared" si="55"/>
        <v>b</v>
      </c>
      <c r="E179" s="99" t="s">
        <v>2082</v>
      </c>
      <c r="F179" s="100" t="s">
        <v>2083</v>
      </c>
      <c r="G179" s="23" t="s">
        <v>2089</v>
      </c>
      <c r="H179" s="24">
        <f t="shared" si="51"/>
        <v>1</v>
      </c>
      <c r="I179" s="24">
        <f t="shared" si="39"/>
        <v>5</v>
      </c>
      <c r="J179" s="24">
        <f t="shared" si="40"/>
        <v>16</v>
      </c>
      <c r="K179" s="24">
        <f t="shared" si="41"/>
        <v>9</v>
      </c>
      <c r="L179" s="24">
        <f t="shared" si="42"/>
        <v>13</v>
      </c>
      <c r="M179" s="99" t="s">
        <v>2085</v>
      </c>
      <c r="N179" s="24">
        <f t="shared" si="43"/>
        <v>13</v>
      </c>
      <c r="O179" s="24">
        <f t="shared" si="44"/>
        <v>13</v>
      </c>
      <c r="P179" s="24">
        <f t="shared" si="45"/>
        <v>6</v>
      </c>
      <c r="Q179" s="122">
        <f t="shared" si="47"/>
        <v>0.03</v>
      </c>
      <c r="R179" s="122">
        <f t="shared" si="48"/>
        <v>3.2500000000000001E-2</v>
      </c>
      <c r="S179" s="122">
        <f t="shared" si="49"/>
        <v>0.01</v>
      </c>
      <c r="T179" s="99" t="s">
        <v>2082</v>
      </c>
      <c r="U179" s="24">
        <f t="shared" si="56"/>
        <v>7</v>
      </c>
      <c r="V179" s="24">
        <f t="shared" si="56"/>
        <v>7</v>
      </c>
      <c r="W179" s="24">
        <f t="shared" si="56"/>
        <v>8</v>
      </c>
      <c r="X179" s="24">
        <f t="shared" si="56"/>
        <v>7</v>
      </c>
      <c r="Y179" s="24">
        <f t="shared" si="56"/>
        <v>8</v>
      </c>
      <c r="Z179" s="24">
        <f t="shared" si="56"/>
        <v>13</v>
      </c>
    </row>
    <row r="180" spans="2:26" x14ac:dyDescent="0.15">
      <c r="B180" s="24">
        <v>178</v>
      </c>
      <c r="C180" s="24" t="str">
        <f t="shared" si="46"/>
        <v>挂饰178</v>
      </c>
      <c r="D180" s="24" t="str">
        <f t="shared" si="55"/>
        <v>b</v>
      </c>
      <c r="E180" s="99" t="s">
        <v>2082</v>
      </c>
      <c r="F180" s="100" t="s">
        <v>2083</v>
      </c>
      <c r="G180" s="23" t="s">
        <v>2089</v>
      </c>
      <c r="H180" s="24">
        <f t="shared" si="51"/>
        <v>2</v>
      </c>
      <c r="I180" s="24">
        <f t="shared" si="39"/>
        <v>11</v>
      </c>
      <c r="J180" s="24">
        <f t="shared" si="40"/>
        <v>32</v>
      </c>
      <c r="K180" s="24">
        <f t="shared" si="41"/>
        <v>17</v>
      </c>
      <c r="L180" s="24">
        <f t="shared" si="42"/>
        <v>26</v>
      </c>
      <c r="M180" s="99" t="s">
        <v>2085</v>
      </c>
      <c r="N180" s="24">
        <f t="shared" si="43"/>
        <v>26</v>
      </c>
      <c r="O180" s="24">
        <f t="shared" si="44"/>
        <v>26</v>
      </c>
      <c r="P180" s="24">
        <f t="shared" si="45"/>
        <v>12</v>
      </c>
      <c r="Q180" s="122">
        <f t="shared" si="47"/>
        <v>0.06</v>
      </c>
      <c r="R180" s="122">
        <f t="shared" si="48"/>
        <v>6.5000000000000002E-2</v>
      </c>
      <c r="S180" s="122">
        <f t="shared" si="49"/>
        <v>0.02</v>
      </c>
      <c r="T180" s="99" t="s">
        <v>2082</v>
      </c>
      <c r="U180" s="24">
        <f t="shared" si="56"/>
        <v>14</v>
      </c>
      <c r="V180" s="24">
        <f t="shared" si="56"/>
        <v>14</v>
      </c>
      <c r="W180" s="24">
        <f t="shared" si="56"/>
        <v>17</v>
      </c>
      <c r="X180" s="24">
        <f t="shared" si="56"/>
        <v>14</v>
      </c>
      <c r="Y180" s="24">
        <f t="shared" si="56"/>
        <v>17</v>
      </c>
      <c r="Z180" s="24">
        <f t="shared" si="56"/>
        <v>25</v>
      </c>
    </row>
    <row r="181" spans="2:26" x14ac:dyDescent="0.15">
      <c r="B181" s="24">
        <v>179</v>
      </c>
      <c r="C181" s="24" t="str">
        <f t="shared" si="46"/>
        <v>挂饰179</v>
      </c>
      <c r="D181" s="24" t="str">
        <f t="shared" si="55"/>
        <v>b</v>
      </c>
      <c r="E181" s="99" t="s">
        <v>2082</v>
      </c>
      <c r="F181" s="100" t="s">
        <v>2083</v>
      </c>
      <c r="G181" s="23" t="s">
        <v>2089</v>
      </c>
      <c r="H181" s="24">
        <f t="shared" si="51"/>
        <v>3</v>
      </c>
      <c r="I181" s="24">
        <f t="shared" si="39"/>
        <v>16</v>
      </c>
      <c r="J181" s="24">
        <f t="shared" si="40"/>
        <v>49</v>
      </c>
      <c r="K181" s="24">
        <f t="shared" si="41"/>
        <v>26</v>
      </c>
      <c r="L181" s="24">
        <f t="shared" si="42"/>
        <v>39</v>
      </c>
      <c r="M181" s="99" t="s">
        <v>2085</v>
      </c>
      <c r="N181" s="24">
        <f t="shared" si="43"/>
        <v>39</v>
      </c>
      <c r="O181" s="24">
        <f t="shared" si="44"/>
        <v>39</v>
      </c>
      <c r="P181" s="24">
        <f t="shared" si="45"/>
        <v>17</v>
      </c>
      <c r="Q181" s="122">
        <f t="shared" si="47"/>
        <v>8.5000000000000006E-2</v>
      </c>
      <c r="R181" s="122">
        <f t="shared" si="48"/>
        <v>9.7500000000000003E-2</v>
      </c>
      <c r="S181" s="122">
        <f t="shared" si="49"/>
        <v>2.8333333333333335E-2</v>
      </c>
      <c r="T181" s="99" t="s">
        <v>2082</v>
      </c>
      <c r="U181" s="24">
        <f t="shared" si="56"/>
        <v>22</v>
      </c>
      <c r="V181" s="24">
        <f t="shared" si="56"/>
        <v>22</v>
      </c>
      <c r="W181" s="24">
        <f t="shared" si="56"/>
        <v>25</v>
      </c>
      <c r="X181" s="24">
        <f t="shared" si="56"/>
        <v>22</v>
      </c>
      <c r="Y181" s="24">
        <f t="shared" si="56"/>
        <v>25</v>
      </c>
      <c r="Z181" s="24">
        <f t="shared" si="56"/>
        <v>38</v>
      </c>
    </row>
    <row r="182" spans="2:26" x14ac:dyDescent="0.15">
      <c r="B182" s="24">
        <v>180</v>
      </c>
      <c r="C182" s="24" t="str">
        <f t="shared" si="46"/>
        <v>挂饰180</v>
      </c>
      <c r="D182" s="24" t="str">
        <f t="shared" si="55"/>
        <v>b</v>
      </c>
      <c r="E182" s="99" t="s">
        <v>2082</v>
      </c>
      <c r="F182" s="100" t="s">
        <v>2083</v>
      </c>
      <c r="G182" s="23" t="s">
        <v>2089</v>
      </c>
      <c r="H182" s="24">
        <f t="shared" si="51"/>
        <v>4</v>
      </c>
      <c r="I182" s="24">
        <f t="shared" si="39"/>
        <v>21</v>
      </c>
      <c r="J182" s="24">
        <f t="shared" si="40"/>
        <v>65</v>
      </c>
      <c r="K182" s="24">
        <f t="shared" si="41"/>
        <v>35</v>
      </c>
      <c r="L182" s="24">
        <f t="shared" si="42"/>
        <v>52</v>
      </c>
      <c r="M182" s="99" t="s">
        <v>2085</v>
      </c>
      <c r="N182" s="24">
        <f t="shared" si="43"/>
        <v>52</v>
      </c>
      <c r="O182" s="24">
        <f t="shared" si="44"/>
        <v>52</v>
      </c>
      <c r="P182" s="24">
        <f t="shared" si="45"/>
        <v>23</v>
      </c>
      <c r="Q182" s="122">
        <f t="shared" si="47"/>
        <v>0.115</v>
      </c>
      <c r="R182" s="122">
        <f t="shared" si="48"/>
        <v>0.13</v>
      </c>
      <c r="S182" s="122">
        <f t="shared" si="49"/>
        <v>3.8333333333333337E-2</v>
      </c>
      <c r="T182" s="99" t="s">
        <v>2082</v>
      </c>
      <c r="U182" s="24">
        <f t="shared" si="56"/>
        <v>29</v>
      </c>
      <c r="V182" s="24">
        <f t="shared" si="56"/>
        <v>29</v>
      </c>
      <c r="W182" s="24">
        <f t="shared" si="56"/>
        <v>33</v>
      </c>
      <c r="X182" s="24">
        <f t="shared" si="56"/>
        <v>29</v>
      </c>
      <c r="Y182" s="24">
        <f t="shared" si="56"/>
        <v>33</v>
      </c>
      <c r="Z182" s="24">
        <f t="shared" si="56"/>
        <v>50</v>
      </c>
    </row>
    <row r="183" spans="2:26" x14ac:dyDescent="0.15">
      <c r="B183" s="24">
        <v>181</v>
      </c>
      <c r="C183" s="24" t="str">
        <f t="shared" si="46"/>
        <v>挂饰181</v>
      </c>
      <c r="D183" s="24" t="str">
        <f t="shared" si="55"/>
        <v>b</v>
      </c>
      <c r="E183" s="99" t="s">
        <v>2082</v>
      </c>
      <c r="F183" s="100" t="s">
        <v>2083</v>
      </c>
      <c r="G183" s="23" t="s">
        <v>2089</v>
      </c>
      <c r="H183" s="24">
        <f t="shared" si="51"/>
        <v>5</v>
      </c>
      <c r="I183" s="24">
        <f t="shared" si="39"/>
        <v>27</v>
      </c>
      <c r="J183" s="24">
        <f t="shared" si="40"/>
        <v>81</v>
      </c>
      <c r="K183" s="24">
        <f t="shared" si="41"/>
        <v>43</v>
      </c>
      <c r="L183" s="24">
        <f t="shared" si="42"/>
        <v>65</v>
      </c>
      <c r="M183" s="99" t="s">
        <v>2085</v>
      </c>
      <c r="N183" s="24">
        <f t="shared" si="43"/>
        <v>65</v>
      </c>
      <c r="O183" s="24">
        <f t="shared" si="44"/>
        <v>65</v>
      </c>
      <c r="P183" s="24">
        <f t="shared" si="45"/>
        <v>29</v>
      </c>
      <c r="Q183" s="122">
        <f t="shared" si="47"/>
        <v>0.14499999999999999</v>
      </c>
      <c r="R183" s="122">
        <f t="shared" si="48"/>
        <v>0.16250000000000001</v>
      </c>
      <c r="S183" s="122">
        <f t="shared" si="49"/>
        <v>4.8333333333333332E-2</v>
      </c>
      <c r="T183" s="99" t="s">
        <v>2082</v>
      </c>
      <c r="U183" s="24">
        <f t="shared" ref="U183:Z192" si="57">ROUND(VLOOKUP($F183,professionGrow,MATCH(U$2,professionGrowPName,0),FALSE)*(1+VLOOKUP($G183,professionGrowP,MATCH(U$2,professionGrowPName,0),FALSE))*$H183*10*VLOOKUP($D183,drop_qulity,5,FALSE),0)</f>
        <v>36</v>
      </c>
      <c r="V183" s="24">
        <f t="shared" si="57"/>
        <v>36</v>
      </c>
      <c r="W183" s="24">
        <f t="shared" si="57"/>
        <v>41</v>
      </c>
      <c r="X183" s="24">
        <f t="shared" si="57"/>
        <v>36</v>
      </c>
      <c r="Y183" s="24">
        <f t="shared" si="57"/>
        <v>41</v>
      </c>
      <c r="Z183" s="24">
        <f t="shared" si="57"/>
        <v>63</v>
      </c>
    </row>
    <row r="184" spans="2:26" x14ac:dyDescent="0.15">
      <c r="B184" s="24">
        <v>182</v>
      </c>
      <c r="C184" s="24" t="str">
        <f t="shared" si="46"/>
        <v>挂饰182</v>
      </c>
      <c r="D184" s="24" t="str">
        <f t="shared" si="55"/>
        <v>b</v>
      </c>
      <c r="E184" s="99" t="s">
        <v>2082</v>
      </c>
      <c r="F184" s="100" t="s">
        <v>2083</v>
      </c>
      <c r="G184" s="23" t="s">
        <v>2089</v>
      </c>
      <c r="H184" s="24">
        <f t="shared" si="51"/>
        <v>6</v>
      </c>
      <c r="I184" s="24">
        <f t="shared" si="39"/>
        <v>32</v>
      </c>
      <c r="J184" s="24">
        <f t="shared" si="40"/>
        <v>97</v>
      </c>
      <c r="K184" s="24">
        <f t="shared" si="41"/>
        <v>52</v>
      </c>
      <c r="L184" s="24">
        <f t="shared" si="42"/>
        <v>78</v>
      </c>
      <c r="M184" s="99" t="s">
        <v>2085</v>
      </c>
      <c r="N184" s="24">
        <f t="shared" si="43"/>
        <v>78</v>
      </c>
      <c r="O184" s="24">
        <f t="shared" si="44"/>
        <v>78</v>
      </c>
      <c r="P184" s="24">
        <f t="shared" si="45"/>
        <v>35</v>
      </c>
      <c r="Q184" s="122">
        <f t="shared" si="47"/>
        <v>0.17499999999999999</v>
      </c>
      <c r="R184" s="122">
        <f t="shared" si="48"/>
        <v>0.19500000000000001</v>
      </c>
      <c r="S184" s="122">
        <f t="shared" si="49"/>
        <v>5.8333333333333327E-2</v>
      </c>
      <c r="T184" s="99" t="s">
        <v>2082</v>
      </c>
      <c r="U184" s="24">
        <f t="shared" si="57"/>
        <v>43</v>
      </c>
      <c r="V184" s="24">
        <f t="shared" si="57"/>
        <v>43</v>
      </c>
      <c r="W184" s="24">
        <f t="shared" si="57"/>
        <v>50</v>
      </c>
      <c r="X184" s="24">
        <f t="shared" si="57"/>
        <v>43</v>
      </c>
      <c r="Y184" s="24">
        <f t="shared" si="57"/>
        <v>50</v>
      </c>
      <c r="Z184" s="24">
        <f t="shared" si="57"/>
        <v>76</v>
      </c>
    </row>
    <row r="185" spans="2:26" x14ac:dyDescent="0.15">
      <c r="B185" s="24">
        <v>183</v>
      </c>
      <c r="C185" s="24" t="str">
        <f t="shared" si="46"/>
        <v>挂饰183</v>
      </c>
      <c r="D185" s="24" t="str">
        <f t="shared" si="55"/>
        <v>b</v>
      </c>
      <c r="E185" s="99" t="s">
        <v>2082</v>
      </c>
      <c r="F185" s="100" t="s">
        <v>2083</v>
      </c>
      <c r="G185" s="23" t="s">
        <v>2089</v>
      </c>
      <c r="H185" s="24">
        <f t="shared" si="51"/>
        <v>7</v>
      </c>
      <c r="I185" s="24">
        <f t="shared" si="39"/>
        <v>37</v>
      </c>
      <c r="J185" s="24">
        <f t="shared" si="40"/>
        <v>113</v>
      </c>
      <c r="K185" s="24">
        <f t="shared" si="41"/>
        <v>60</v>
      </c>
      <c r="L185" s="24">
        <f t="shared" si="42"/>
        <v>91</v>
      </c>
      <c r="M185" s="99" t="s">
        <v>2085</v>
      </c>
      <c r="N185" s="24">
        <f t="shared" si="43"/>
        <v>91</v>
      </c>
      <c r="O185" s="24">
        <f t="shared" si="44"/>
        <v>91</v>
      </c>
      <c r="P185" s="24">
        <f t="shared" si="45"/>
        <v>40</v>
      </c>
      <c r="Q185" s="122">
        <f t="shared" si="47"/>
        <v>0.2</v>
      </c>
      <c r="R185" s="122">
        <f t="shared" si="48"/>
        <v>0.22750000000000001</v>
      </c>
      <c r="S185" s="122">
        <f t="shared" si="49"/>
        <v>6.6666666666666666E-2</v>
      </c>
      <c r="T185" s="99" t="s">
        <v>2082</v>
      </c>
      <c r="U185" s="24">
        <f t="shared" si="57"/>
        <v>50</v>
      </c>
      <c r="V185" s="24">
        <f t="shared" si="57"/>
        <v>50</v>
      </c>
      <c r="W185" s="24">
        <f t="shared" si="57"/>
        <v>58</v>
      </c>
      <c r="X185" s="24">
        <f t="shared" si="57"/>
        <v>50</v>
      </c>
      <c r="Y185" s="24">
        <f t="shared" si="57"/>
        <v>58</v>
      </c>
      <c r="Z185" s="24">
        <f t="shared" si="57"/>
        <v>88</v>
      </c>
    </row>
    <row r="186" spans="2:26" x14ac:dyDescent="0.15">
      <c r="B186" s="24">
        <v>184</v>
      </c>
      <c r="C186" s="24" t="str">
        <f t="shared" si="46"/>
        <v>挂饰184</v>
      </c>
      <c r="D186" s="24" t="str">
        <f t="shared" si="55"/>
        <v>b</v>
      </c>
      <c r="E186" s="99" t="s">
        <v>2082</v>
      </c>
      <c r="F186" s="100" t="s">
        <v>2083</v>
      </c>
      <c r="G186" s="23" t="s">
        <v>2089</v>
      </c>
      <c r="H186" s="24">
        <f t="shared" si="51"/>
        <v>8</v>
      </c>
      <c r="I186" s="24">
        <f t="shared" si="39"/>
        <v>43</v>
      </c>
      <c r="J186" s="24">
        <f t="shared" si="40"/>
        <v>130</v>
      </c>
      <c r="K186" s="24">
        <f t="shared" si="41"/>
        <v>69</v>
      </c>
      <c r="L186" s="24">
        <f t="shared" si="42"/>
        <v>104</v>
      </c>
      <c r="M186" s="99" t="s">
        <v>2085</v>
      </c>
      <c r="N186" s="24">
        <f t="shared" si="43"/>
        <v>104</v>
      </c>
      <c r="O186" s="24">
        <f t="shared" si="44"/>
        <v>104</v>
      </c>
      <c r="P186" s="24">
        <f t="shared" si="45"/>
        <v>46</v>
      </c>
      <c r="Q186" s="122">
        <f t="shared" si="47"/>
        <v>0.23</v>
      </c>
      <c r="R186" s="122">
        <f t="shared" si="48"/>
        <v>0.26</v>
      </c>
      <c r="S186" s="122">
        <f t="shared" si="49"/>
        <v>7.6666666666666675E-2</v>
      </c>
      <c r="T186" s="99" t="s">
        <v>2082</v>
      </c>
      <c r="U186" s="24">
        <f t="shared" si="57"/>
        <v>58</v>
      </c>
      <c r="V186" s="24">
        <f t="shared" si="57"/>
        <v>58</v>
      </c>
      <c r="W186" s="24">
        <f t="shared" si="57"/>
        <v>66</v>
      </c>
      <c r="X186" s="24">
        <f t="shared" si="57"/>
        <v>58</v>
      </c>
      <c r="Y186" s="24">
        <f t="shared" si="57"/>
        <v>66</v>
      </c>
      <c r="Z186" s="24">
        <f t="shared" si="57"/>
        <v>101</v>
      </c>
    </row>
    <row r="187" spans="2:26" x14ac:dyDescent="0.15">
      <c r="B187" s="24">
        <v>185</v>
      </c>
      <c r="C187" s="24" t="str">
        <f t="shared" si="46"/>
        <v>挂饰185</v>
      </c>
      <c r="D187" s="24" t="str">
        <f t="shared" si="55"/>
        <v>c</v>
      </c>
      <c r="E187" s="99" t="s">
        <v>2082</v>
      </c>
      <c r="F187" s="100" t="s">
        <v>2083</v>
      </c>
      <c r="G187" s="23" t="s">
        <v>2089</v>
      </c>
      <c r="H187" s="24">
        <f t="shared" si="51"/>
        <v>1</v>
      </c>
      <c r="I187" s="24">
        <f t="shared" si="39"/>
        <v>10</v>
      </c>
      <c r="J187" s="24">
        <f t="shared" si="40"/>
        <v>0</v>
      </c>
      <c r="K187" s="24">
        <f t="shared" si="41"/>
        <v>0</v>
      </c>
      <c r="L187" s="24">
        <f t="shared" si="42"/>
        <v>0</v>
      </c>
      <c r="M187" s="99" t="s">
        <v>2085</v>
      </c>
      <c r="N187" s="24">
        <f t="shared" si="43"/>
        <v>0</v>
      </c>
      <c r="O187" s="24">
        <f t="shared" si="44"/>
        <v>0</v>
      </c>
      <c r="P187" s="24">
        <f t="shared" si="45"/>
        <v>0</v>
      </c>
      <c r="Q187" s="122">
        <f t="shared" si="47"/>
        <v>0</v>
      </c>
      <c r="R187" s="122">
        <f t="shared" si="48"/>
        <v>0</v>
      </c>
      <c r="S187" s="122">
        <f t="shared" si="49"/>
        <v>0</v>
      </c>
      <c r="T187" s="99" t="s">
        <v>2082</v>
      </c>
      <c r="U187" s="24">
        <f t="shared" si="57"/>
        <v>0</v>
      </c>
      <c r="V187" s="24">
        <f t="shared" si="57"/>
        <v>0</v>
      </c>
      <c r="W187" s="24">
        <f t="shared" si="57"/>
        <v>0</v>
      </c>
      <c r="X187" s="24">
        <f t="shared" si="57"/>
        <v>0</v>
      </c>
      <c r="Y187" s="24">
        <f t="shared" si="57"/>
        <v>0</v>
      </c>
      <c r="Z187" s="24">
        <f t="shared" si="57"/>
        <v>0</v>
      </c>
    </row>
    <row r="188" spans="2:26" x14ac:dyDescent="0.15">
      <c r="B188" s="24">
        <v>186</v>
      </c>
      <c r="C188" s="24" t="str">
        <f t="shared" si="46"/>
        <v>挂饰186</v>
      </c>
      <c r="D188" s="24" t="str">
        <f t="shared" si="55"/>
        <v>c</v>
      </c>
      <c r="E188" s="99" t="s">
        <v>2082</v>
      </c>
      <c r="F188" s="100" t="s">
        <v>2083</v>
      </c>
      <c r="G188" s="23" t="s">
        <v>2089</v>
      </c>
      <c r="H188" s="24">
        <f t="shared" si="51"/>
        <v>2</v>
      </c>
      <c r="I188" s="24">
        <f t="shared" si="39"/>
        <v>21</v>
      </c>
      <c r="J188" s="24">
        <f t="shared" si="40"/>
        <v>0</v>
      </c>
      <c r="K188" s="24">
        <f t="shared" si="41"/>
        <v>0</v>
      </c>
      <c r="L188" s="24">
        <f t="shared" si="42"/>
        <v>0</v>
      </c>
      <c r="M188" s="99" t="s">
        <v>2085</v>
      </c>
      <c r="N188" s="24">
        <f t="shared" si="43"/>
        <v>0</v>
      </c>
      <c r="O188" s="24">
        <f t="shared" si="44"/>
        <v>0</v>
      </c>
      <c r="P188" s="24">
        <f t="shared" si="45"/>
        <v>0</v>
      </c>
      <c r="Q188" s="122">
        <f t="shared" si="47"/>
        <v>0</v>
      </c>
      <c r="R188" s="122">
        <f t="shared" si="48"/>
        <v>0</v>
      </c>
      <c r="S188" s="122">
        <f t="shared" si="49"/>
        <v>0</v>
      </c>
      <c r="T188" s="99" t="s">
        <v>2082</v>
      </c>
      <c r="U188" s="24">
        <f t="shared" si="57"/>
        <v>0</v>
      </c>
      <c r="V188" s="24">
        <f t="shared" si="57"/>
        <v>0</v>
      </c>
      <c r="W188" s="24">
        <f t="shared" si="57"/>
        <v>0</v>
      </c>
      <c r="X188" s="24">
        <f t="shared" si="57"/>
        <v>0</v>
      </c>
      <c r="Y188" s="24">
        <f t="shared" si="57"/>
        <v>0</v>
      </c>
      <c r="Z188" s="24">
        <f t="shared" si="57"/>
        <v>0</v>
      </c>
    </row>
    <row r="189" spans="2:26" x14ac:dyDescent="0.15">
      <c r="B189" s="24">
        <v>187</v>
      </c>
      <c r="C189" s="24" t="str">
        <f t="shared" si="46"/>
        <v>挂饰187</v>
      </c>
      <c r="D189" s="24" t="str">
        <f t="shared" si="55"/>
        <v>c</v>
      </c>
      <c r="E189" s="99" t="s">
        <v>2082</v>
      </c>
      <c r="F189" s="100" t="s">
        <v>2083</v>
      </c>
      <c r="G189" s="23" t="s">
        <v>2089</v>
      </c>
      <c r="H189" s="24">
        <f t="shared" si="51"/>
        <v>3</v>
      </c>
      <c r="I189" s="24">
        <f t="shared" si="39"/>
        <v>31</v>
      </c>
      <c r="J189" s="24">
        <f t="shared" si="40"/>
        <v>0</v>
      </c>
      <c r="K189" s="24">
        <f t="shared" si="41"/>
        <v>0</v>
      </c>
      <c r="L189" s="24">
        <f t="shared" si="42"/>
        <v>0</v>
      </c>
      <c r="M189" s="99" t="s">
        <v>2085</v>
      </c>
      <c r="N189" s="24">
        <f t="shared" si="43"/>
        <v>0</v>
      </c>
      <c r="O189" s="24">
        <f t="shared" si="44"/>
        <v>0</v>
      </c>
      <c r="P189" s="24">
        <f t="shared" si="45"/>
        <v>0</v>
      </c>
      <c r="Q189" s="122">
        <f t="shared" si="47"/>
        <v>0</v>
      </c>
      <c r="R189" s="122">
        <f t="shared" si="48"/>
        <v>0</v>
      </c>
      <c r="S189" s="122">
        <f t="shared" si="49"/>
        <v>0</v>
      </c>
      <c r="T189" s="99" t="s">
        <v>2082</v>
      </c>
      <c r="U189" s="24">
        <f t="shared" si="57"/>
        <v>0</v>
      </c>
      <c r="V189" s="24">
        <f t="shared" si="57"/>
        <v>0</v>
      </c>
      <c r="W189" s="24">
        <f t="shared" si="57"/>
        <v>0</v>
      </c>
      <c r="X189" s="24">
        <f t="shared" si="57"/>
        <v>0</v>
      </c>
      <c r="Y189" s="24">
        <f t="shared" si="57"/>
        <v>0</v>
      </c>
      <c r="Z189" s="24">
        <f t="shared" si="57"/>
        <v>0</v>
      </c>
    </row>
    <row r="190" spans="2:26" x14ac:dyDescent="0.15">
      <c r="B190" s="24">
        <v>188</v>
      </c>
      <c r="C190" s="24" t="str">
        <f t="shared" si="46"/>
        <v>挂饰188</v>
      </c>
      <c r="D190" s="24" t="str">
        <f t="shared" si="55"/>
        <v>c</v>
      </c>
      <c r="E190" s="99" t="s">
        <v>2045</v>
      </c>
      <c r="F190" s="100" t="s">
        <v>2047</v>
      </c>
      <c r="G190" s="23" t="s">
        <v>2090</v>
      </c>
      <c r="H190" s="24">
        <f t="shared" si="51"/>
        <v>4</v>
      </c>
      <c r="I190" s="24">
        <f t="shared" si="39"/>
        <v>41</v>
      </c>
      <c r="J190" s="24">
        <f t="shared" si="40"/>
        <v>0</v>
      </c>
      <c r="K190" s="24">
        <f t="shared" si="41"/>
        <v>0</v>
      </c>
      <c r="L190" s="24">
        <f t="shared" si="42"/>
        <v>0</v>
      </c>
      <c r="M190" s="99" t="s">
        <v>2044</v>
      </c>
      <c r="N190" s="24">
        <f t="shared" si="43"/>
        <v>0</v>
      </c>
      <c r="O190" s="24">
        <f t="shared" si="44"/>
        <v>0</v>
      </c>
      <c r="P190" s="24">
        <f t="shared" si="45"/>
        <v>0</v>
      </c>
      <c r="Q190" s="122">
        <f t="shared" si="47"/>
        <v>0</v>
      </c>
      <c r="R190" s="122">
        <f t="shared" si="48"/>
        <v>0</v>
      </c>
      <c r="S190" s="122">
        <f t="shared" si="49"/>
        <v>0</v>
      </c>
      <c r="T190" s="99" t="s">
        <v>2045</v>
      </c>
      <c r="U190" s="24">
        <f t="shared" si="57"/>
        <v>0</v>
      </c>
      <c r="V190" s="24">
        <f t="shared" si="57"/>
        <v>0</v>
      </c>
      <c r="W190" s="24">
        <f t="shared" si="57"/>
        <v>0</v>
      </c>
      <c r="X190" s="24">
        <f t="shared" si="57"/>
        <v>0</v>
      </c>
      <c r="Y190" s="24">
        <f t="shared" si="57"/>
        <v>0</v>
      </c>
      <c r="Z190" s="24">
        <f t="shared" si="57"/>
        <v>0</v>
      </c>
    </row>
    <row r="191" spans="2:26" x14ac:dyDescent="0.15">
      <c r="B191" s="24">
        <v>189</v>
      </c>
      <c r="C191" s="24" t="str">
        <f t="shared" si="46"/>
        <v>挂饰189</v>
      </c>
      <c r="D191" s="24" t="str">
        <f t="shared" si="55"/>
        <v>c</v>
      </c>
      <c r="E191" s="99" t="s">
        <v>2082</v>
      </c>
      <c r="F191" s="100" t="s">
        <v>2083</v>
      </c>
      <c r="G191" s="23" t="s">
        <v>2089</v>
      </c>
      <c r="H191" s="24">
        <f t="shared" si="51"/>
        <v>5</v>
      </c>
      <c r="I191" s="24">
        <f t="shared" si="39"/>
        <v>52</v>
      </c>
      <c r="J191" s="24">
        <f t="shared" si="40"/>
        <v>0</v>
      </c>
      <c r="K191" s="24">
        <f t="shared" si="41"/>
        <v>0</v>
      </c>
      <c r="L191" s="24">
        <f t="shared" si="42"/>
        <v>0</v>
      </c>
      <c r="M191" s="99" t="s">
        <v>2085</v>
      </c>
      <c r="N191" s="24">
        <f t="shared" si="43"/>
        <v>0</v>
      </c>
      <c r="O191" s="24">
        <f t="shared" si="44"/>
        <v>0</v>
      </c>
      <c r="P191" s="24">
        <f t="shared" si="45"/>
        <v>0</v>
      </c>
      <c r="Q191" s="122">
        <f t="shared" si="47"/>
        <v>0</v>
      </c>
      <c r="R191" s="122">
        <f t="shared" si="48"/>
        <v>0</v>
      </c>
      <c r="S191" s="122">
        <f t="shared" si="49"/>
        <v>0</v>
      </c>
      <c r="T191" s="99" t="s">
        <v>2082</v>
      </c>
      <c r="U191" s="24">
        <f t="shared" si="57"/>
        <v>0</v>
      </c>
      <c r="V191" s="24">
        <f t="shared" si="57"/>
        <v>0</v>
      </c>
      <c r="W191" s="24">
        <f t="shared" si="57"/>
        <v>0</v>
      </c>
      <c r="X191" s="24">
        <f t="shared" si="57"/>
        <v>0</v>
      </c>
      <c r="Y191" s="24">
        <f t="shared" si="57"/>
        <v>0</v>
      </c>
      <c r="Z191" s="24">
        <f t="shared" si="57"/>
        <v>0</v>
      </c>
    </row>
    <row r="192" spans="2:26" x14ac:dyDescent="0.15">
      <c r="B192" s="24">
        <v>190</v>
      </c>
      <c r="C192" s="24" t="str">
        <f t="shared" si="46"/>
        <v>挂饰190</v>
      </c>
      <c r="D192" s="24" t="str">
        <f t="shared" si="55"/>
        <v>c</v>
      </c>
      <c r="E192" s="99" t="s">
        <v>2082</v>
      </c>
      <c r="F192" s="100" t="s">
        <v>2083</v>
      </c>
      <c r="G192" s="23" t="s">
        <v>2089</v>
      </c>
      <c r="H192" s="24">
        <f t="shared" si="51"/>
        <v>6</v>
      </c>
      <c r="I192" s="24">
        <f t="shared" si="39"/>
        <v>62</v>
      </c>
      <c r="J192" s="24">
        <f t="shared" si="40"/>
        <v>0</v>
      </c>
      <c r="K192" s="24">
        <f t="shared" si="41"/>
        <v>0</v>
      </c>
      <c r="L192" s="24">
        <f t="shared" si="42"/>
        <v>0</v>
      </c>
      <c r="M192" s="99" t="s">
        <v>2085</v>
      </c>
      <c r="N192" s="24">
        <f t="shared" si="43"/>
        <v>0</v>
      </c>
      <c r="O192" s="24">
        <f t="shared" si="44"/>
        <v>0</v>
      </c>
      <c r="P192" s="24">
        <f t="shared" si="45"/>
        <v>0</v>
      </c>
      <c r="Q192" s="122">
        <f t="shared" si="47"/>
        <v>0</v>
      </c>
      <c r="R192" s="122">
        <f t="shared" si="48"/>
        <v>0</v>
      </c>
      <c r="S192" s="122">
        <f t="shared" si="49"/>
        <v>0</v>
      </c>
      <c r="T192" s="99" t="s">
        <v>2082</v>
      </c>
      <c r="U192" s="24">
        <f t="shared" si="57"/>
        <v>0</v>
      </c>
      <c r="V192" s="24">
        <f t="shared" si="57"/>
        <v>0</v>
      </c>
      <c r="W192" s="24">
        <f t="shared" si="57"/>
        <v>0</v>
      </c>
      <c r="X192" s="24">
        <f t="shared" si="57"/>
        <v>0</v>
      </c>
      <c r="Y192" s="24">
        <f t="shared" si="57"/>
        <v>0</v>
      </c>
      <c r="Z192" s="24">
        <f t="shared" si="57"/>
        <v>0</v>
      </c>
    </row>
    <row r="193" spans="2:26" x14ac:dyDescent="0.15">
      <c r="B193" s="24">
        <v>191</v>
      </c>
      <c r="C193" s="24" t="str">
        <f t="shared" si="46"/>
        <v>挂饰191</v>
      </c>
      <c r="D193" s="24" t="str">
        <f t="shared" si="55"/>
        <v>c</v>
      </c>
      <c r="E193" s="99" t="s">
        <v>2082</v>
      </c>
      <c r="F193" s="100" t="s">
        <v>2083</v>
      </c>
      <c r="G193" s="23" t="s">
        <v>2089</v>
      </c>
      <c r="H193" s="24">
        <f t="shared" si="51"/>
        <v>7</v>
      </c>
      <c r="I193" s="24">
        <f t="shared" si="39"/>
        <v>73</v>
      </c>
      <c r="J193" s="24">
        <f t="shared" si="40"/>
        <v>0</v>
      </c>
      <c r="K193" s="24">
        <f t="shared" si="41"/>
        <v>0</v>
      </c>
      <c r="L193" s="24">
        <f t="shared" si="42"/>
        <v>0</v>
      </c>
      <c r="M193" s="99" t="s">
        <v>2085</v>
      </c>
      <c r="N193" s="24">
        <f t="shared" si="43"/>
        <v>0</v>
      </c>
      <c r="O193" s="24">
        <f t="shared" si="44"/>
        <v>0</v>
      </c>
      <c r="P193" s="24">
        <f t="shared" si="45"/>
        <v>0</v>
      </c>
      <c r="Q193" s="122">
        <f t="shared" si="47"/>
        <v>0</v>
      </c>
      <c r="R193" s="122">
        <f t="shared" si="48"/>
        <v>0</v>
      </c>
      <c r="S193" s="122">
        <f t="shared" si="49"/>
        <v>0</v>
      </c>
      <c r="T193" s="99" t="s">
        <v>2082</v>
      </c>
      <c r="U193" s="24">
        <f t="shared" ref="U193:Z202" si="58">ROUND(VLOOKUP($F193,professionGrow,MATCH(U$2,professionGrowPName,0),FALSE)*(1+VLOOKUP($G193,professionGrowP,MATCH(U$2,professionGrowPName,0),FALSE))*$H193*10*VLOOKUP($D193,drop_qulity,5,FALSE),0)</f>
        <v>0</v>
      </c>
      <c r="V193" s="24">
        <f t="shared" si="58"/>
        <v>0</v>
      </c>
      <c r="W193" s="24">
        <f t="shared" si="58"/>
        <v>0</v>
      </c>
      <c r="X193" s="24">
        <f t="shared" si="58"/>
        <v>0</v>
      </c>
      <c r="Y193" s="24">
        <f t="shared" si="58"/>
        <v>0</v>
      </c>
      <c r="Z193" s="24">
        <f t="shared" si="58"/>
        <v>0</v>
      </c>
    </row>
    <row r="194" spans="2:26" x14ac:dyDescent="0.15">
      <c r="B194" s="24">
        <v>192</v>
      </c>
      <c r="C194" s="24" t="str">
        <f t="shared" si="46"/>
        <v>挂饰192</v>
      </c>
      <c r="D194" s="24" t="str">
        <f t="shared" si="55"/>
        <v>c</v>
      </c>
      <c r="E194" s="99" t="s">
        <v>2082</v>
      </c>
      <c r="F194" s="100" t="s">
        <v>2083</v>
      </c>
      <c r="G194" s="23" t="s">
        <v>2089</v>
      </c>
      <c r="H194" s="24">
        <f t="shared" si="51"/>
        <v>8</v>
      </c>
      <c r="I194" s="24">
        <f t="shared" si="39"/>
        <v>83</v>
      </c>
      <c r="J194" s="24">
        <f t="shared" si="40"/>
        <v>0</v>
      </c>
      <c r="K194" s="24">
        <f t="shared" si="41"/>
        <v>0</v>
      </c>
      <c r="L194" s="24">
        <f t="shared" si="42"/>
        <v>0</v>
      </c>
      <c r="M194" s="99" t="s">
        <v>2085</v>
      </c>
      <c r="N194" s="24">
        <f t="shared" si="43"/>
        <v>0</v>
      </c>
      <c r="O194" s="24">
        <f t="shared" si="44"/>
        <v>0</v>
      </c>
      <c r="P194" s="24">
        <f t="shared" si="45"/>
        <v>0</v>
      </c>
      <c r="Q194" s="122">
        <f t="shared" si="47"/>
        <v>0</v>
      </c>
      <c r="R194" s="122">
        <f t="shared" si="48"/>
        <v>0</v>
      </c>
      <c r="S194" s="122">
        <f t="shared" si="49"/>
        <v>0</v>
      </c>
      <c r="T194" s="99" t="s">
        <v>2082</v>
      </c>
      <c r="U194" s="24">
        <f t="shared" si="58"/>
        <v>0</v>
      </c>
      <c r="V194" s="24">
        <f t="shared" si="58"/>
        <v>0</v>
      </c>
      <c r="W194" s="24">
        <f t="shared" si="58"/>
        <v>0</v>
      </c>
      <c r="X194" s="24">
        <f t="shared" si="58"/>
        <v>0</v>
      </c>
      <c r="Y194" s="24">
        <f t="shared" si="58"/>
        <v>0</v>
      </c>
      <c r="Z194" s="24">
        <f t="shared" si="58"/>
        <v>0</v>
      </c>
    </row>
    <row r="195" spans="2:26" x14ac:dyDescent="0.15">
      <c r="B195" s="24">
        <v>193</v>
      </c>
      <c r="C195" s="24" t="str">
        <f t="shared" si="46"/>
        <v>挂饰193</v>
      </c>
      <c r="D195" s="24" t="str">
        <f t="shared" si="55"/>
        <v>s</v>
      </c>
      <c r="E195" s="99" t="s">
        <v>2082</v>
      </c>
      <c r="F195" s="100" t="s">
        <v>2083</v>
      </c>
      <c r="G195" s="23" t="s">
        <v>2091</v>
      </c>
      <c r="H195" s="24">
        <f t="shared" si="51"/>
        <v>1</v>
      </c>
      <c r="I195" s="24">
        <f t="shared" ref="I195:I258" si="59">ROUND(VLOOKUP($F195,professionGrow,防御力,FALSE)*(1+VLOOKUP($G195,professionGrowP,防御力,FALSE))*$H195*10*VLOOKUP($D195,drop_qulity,4,FALSE)*(1+VLOOKUP($G195,eq_change2,防御力,FALSE)),0)</f>
        <v>10</v>
      </c>
      <c r="J195" s="24">
        <f t="shared" ref="J195:J258" si="60">ROUND(VLOOKUP($F195,professionGrow,血量,FALSE)*(1+VLOOKUP($G195,professionGrowP,血量,FALSE))*$H195*10*VLOOKUP($D195,drop_qulity,5,FALSE)*(1+VLOOKUP($G195,eq_change2,血量,FALSE)),0)</f>
        <v>9</v>
      </c>
      <c r="K195" s="24">
        <f t="shared" ref="K195:K258" si="61">ROUND(VLOOKUP($F195,professionGrow,魔法值,FALSE)*(1+VLOOKUP($G195,professionGrowP,魔法值,FALSE))*$H195*10*VLOOKUP($D195,drop_qulity,5,FALSE)*(1+VLOOKUP($G195,eq_change2,魔法值,FALSE)),0)</f>
        <v>6</v>
      </c>
      <c r="L195" s="24">
        <f t="shared" ref="L195:L258" si="62">ROUND(VLOOKUP($F195,professionGrow,力量,FALSE)*(1+VLOOKUP($G195,professionGrowP,力量,FALSE))*$H195*10*VLOOKUP($D195,drop_qulity,5,FALSE)*(1+VLOOKUP(G195,eq_change2,力量,FALSE)),0)</f>
        <v>8</v>
      </c>
      <c r="M195" s="99" t="s">
        <v>2085</v>
      </c>
      <c r="N195" s="24">
        <f t="shared" ref="N195:N258" si="63">ROUND(VLOOKUP($F195,professionGrow,魔攻,FALSE)*(1+VLOOKUP($G195,professionGrowP,魔攻,FALSE))*$H195*10*VLOOKUP($D195,drop_qulity,5,FALSE)*(1+VLOOKUP(G195,eq_change2,魔攻,FALSE)),0)</f>
        <v>9</v>
      </c>
      <c r="O195" s="24">
        <f t="shared" ref="O195:O258" si="64">ROUND(VLOOKUP($F195,professionGrow,敏捷,FALSE)*(1+VLOOKUP($G195,professionGrowP,敏捷,FALSE))*$H195*10*VLOOKUP($D195,drop_qulity,5,FALSE)*(1+VLOOKUP(G195,eq_change2,敏捷,FALSE)),0)</f>
        <v>7</v>
      </c>
      <c r="P195" s="24">
        <f t="shared" ref="P195:P258" si="65">ROUND(VLOOKUP($F195,professionGrow,幸运,FALSE)*(1+VLOOKUP($G195,professionGrowP,幸运,FALSE))*$H195*10*VLOOKUP($D195,drop_qulity,5,FALSE)*(1+VLOOKUP(G195,eq_change2,幸运,FALSE)),0)</f>
        <v>5</v>
      </c>
      <c r="Q195" s="122">
        <f t="shared" si="47"/>
        <v>2.5000000000000001E-2</v>
      </c>
      <c r="R195" s="122">
        <f t="shared" si="48"/>
        <v>1.7500000000000002E-2</v>
      </c>
      <c r="S195" s="122">
        <f t="shared" si="49"/>
        <v>8.3333333333333332E-3</v>
      </c>
      <c r="T195" s="99" t="s">
        <v>2082</v>
      </c>
      <c r="U195" s="24">
        <f t="shared" si="58"/>
        <v>5</v>
      </c>
      <c r="V195" s="24">
        <f t="shared" si="58"/>
        <v>5</v>
      </c>
      <c r="W195" s="24">
        <f t="shared" si="58"/>
        <v>5</v>
      </c>
      <c r="X195" s="24">
        <f t="shared" si="58"/>
        <v>3</v>
      </c>
      <c r="Y195" s="24">
        <f t="shared" si="58"/>
        <v>5</v>
      </c>
      <c r="Z195" s="24">
        <f t="shared" si="58"/>
        <v>11</v>
      </c>
    </row>
    <row r="196" spans="2:26" x14ac:dyDescent="0.15">
      <c r="B196" s="24">
        <v>194</v>
      </c>
      <c r="C196" s="24" t="str">
        <f t="shared" ref="C196:C259" si="66">"挂饰"&amp;B196</f>
        <v>挂饰194</v>
      </c>
      <c r="D196" s="24" t="str">
        <f t="shared" si="55"/>
        <v>s</v>
      </c>
      <c r="E196" s="99" t="s">
        <v>2082</v>
      </c>
      <c r="F196" s="100" t="s">
        <v>2083</v>
      </c>
      <c r="G196" s="23" t="s">
        <v>2091</v>
      </c>
      <c r="H196" s="24">
        <f t="shared" si="51"/>
        <v>2</v>
      </c>
      <c r="I196" s="24">
        <f t="shared" si="59"/>
        <v>20</v>
      </c>
      <c r="J196" s="24">
        <f t="shared" si="60"/>
        <v>18</v>
      </c>
      <c r="K196" s="24">
        <f t="shared" si="61"/>
        <v>13</v>
      </c>
      <c r="L196" s="24">
        <f t="shared" si="62"/>
        <v>15</v>
      </c>
      <c r="M196" s="99" t="s">
        <v>2085</v>
      </c>
      <c r="N196" s="24">
        <f t="shared" si="63"/>
        <v>18</v>
      </c>
      <c r="O196" s="24">
        <f t="shared" si="64"/>
        <v>14</v>
      </c>
      <c r="P196" s="24">
        <f t="shared" si="65"/>
        <v>9</v>
      </c>
      <c r="Q196" s="122">
        <f t="shared" ref="Q196:Q259" si="67">(P196/2)%</f>
        <v>4.4999999999999998E-2</v>
      </c>
      <c r="R196" s="122">
        <f t="shared" ref="R196:R259" si="68">(O196/4)%</f>
        <v>3.5000000000000003E-2</v>
      </c>
      <c r="S196" s="122">
        <f t="shared" ref="S196:S259" si="69">(P196/6)%</f>
        <v>1.4999999999999999E-2</v>
      </c>
      <c r="T196" s="99" t="s">
        <v>2082</v>
      </c>
      <c r="U196" s="24">
        <f t="shared" si="58"/>
        <v>10</v>
      </c>
      <c r="V196" s="24">
        <f t="shared" si="58"/>
        <v>10</v>
      </c>
      <c r="W196" s="24">
        <f t="shared" si="58"/>
        <v>9</v>
      </c>
      <c r="X196" s="24">
        <f t="shared" si="58"/>
        <v>6</v>
      </c>
      <c r="Y196" s="24">
        <f t="shared" si="58"/>
        <v>9</v>
      </c>
      <c r="Z196" s="24">
        <f t="shared" si="58"/>
        <v>23</v>
      </c>
    </row>
    <row r="197" spans="2:26" x14ac:dyDescent="0.15">
      <c r="B197" s="24">
        <v>195</v>
      </c>
      <c r="C197" s="24" t="str">
        <f t="shared" si="66"/>
        <v>挂饰195</v>
      </c>
      <c r="D197" s="24" t="str">
        <f t="shared" si="55"/>
        <v>s</v>
      </c>
      <c r="E197" s="99" t="s">
        <v>2082</v>
      </c>
      <c r="F197" s="100" t="s">
        <v>2083</v>
      </c>
      <c r="G197" s="23" t="s">
        <v>2091</v>
      </c>
      <c r="H197" s="24">
        <f t="shared" si="51"/>
        <v>3</v>
      </c>
      <c r="I197" s="24">
        <f t="shared" si="59"/>
        <v>31</v>
      </c>
      <c r="J197" s="24">
        <f t="shared" si="60"/>
        <v>27</v>
      </c>
      <c r="K197" s="24">
        <f t="shared" si="61"/>
        <v>19</v>
      </c>
      <c r="L197" s="24">
        <f t="shared" si="62"/>
        <v>23</v>
      </c>
      <c r="M197" s="99" t="s">
        <v>2085</v>
      </c>
      <c r="N197" s="24">
        <f t="shared" si="63"/>
        <v>27</v>
      </c>
      <c r="O197" s="24">
        <f t="shared" si="64"/>
        <v>20</v>
      </c>
      <c r="P197" s="24">
        <f t="shared" si="65"/>
        <v>14</v>
      </c>
      <c r="Q197" s="122">
        <f t="shared" si="67"/>
        <v>7.0000000000000007E-2</v>
      </c>
      <c r="R197" s="122">
        <f t="shared" si="68"/>
        <v>0.05</v>
      </c>
      <c r="S197" s="122">
        <f t="shared" si="69"/>
        <v>2.3333333333333334E-2</v>
      </c>
      <c r="T197" s="99" t="s">
        <v>2082</v>
      </c>
      <c r="U197" s="24">
        <f t="shared" si="58"/>
        <v>16</v>
      </c>
      <c r="V197" s="24">
        <f t="shared" si="58"/>
        <v>16</v>
      </c>
      <c r="W197" s="24">
        <f t="shared" si="58"/>
        <v>14</v>
      </c>
      <c r="X197" s="24">
        <f t="shared" si="58"/>
        <v>10</v>
      </c>
      <c r="Y197" s="24">
        <f t="shared" si="58"/>
        <v>14</v>
      </c>
      <c r="Z197" s="24">
        <f t="shared" si="58"/>
        <v>34</v>
      </c>
    </row>
    <row r="198" spans="2:26" x14ac:dyDescent="0.15">
      <c r="B198" s="24">
        <v>196</v>
      </c>
      <c r="C198" s="24" t="str">
        <f t="shared" si="66"/>
        <v>挂饰196</v>
      </c>
      <c r="D198" s="24" t="str">
        <f t="shared" si="55"/>
        <v>s</v>
      </c>
      <c r="E198" s="99" t="s">
        <v>2082</v>
      </c>
      <c r="F198" s="100" t="s">
        <v>2083</v>
      </c>
      <c r="G198" s="23" t="s">
        <v>2091</v>
      </c>
      <c r="H198" s="24">
        <f t="shared" si="51"/>
        <v>4</v>
      </c>
      <c r="I198" s="24">
        <f t="shared" si="59"/>
        <v>41</v>
      </c>
      <c r="J198" s="24">
        <f t="shared" si="60"/>
        <v>36</v>
      </c>
      <c r="K198" s="24">
        <f t="shared" si="61"/>
        <v>25</v>
      </c>
      <c r="L198" s="24">
        <f t="shared" si="62"/>
        <v>31</v>
      </c>
      <c r="M198" s="99" t="s">
        <v>2085</v>
      </c>
      <c r="N198" s="24">
        <f t="shared" si="63"/>
        <v>36</v>
      </c>
      <c r="O198" s="24">
        <f t="shared" si="64"/>
        <v>27</v>
      </c>
      <c r="P198" s="24">
        <f t="shared" si="65"/>
        <v>18</v>
      </c>
      <c r="Q198" s="122">
        <f t="shared" si="67"/>
        <v>0.09</v>
      </c>
      <c r="R198" s="122">
        <f t="shared" si="68"/>
        <v>6.7500000000000004E-2</v>
      </c>
      <c r="S198" s="122">
        <f t="shared" si="69"/>
        <v>0.03</v>
      </c>
      <c r="T198" s="99" t="s">
        <v>2082</v>
      </c>
      <c r="U198" s="24">
        <f t="shared" si="58"/>
        <v>21</v>
      </c>
      <c r="V198" s="24">
        <f t="shared" si="58"/>
        <v>21</v>
      </c>
      <c r="W198" s="24">
        <f t="shared" si="58"/>
        <v>18</v>
      </c>
      <c r="X198" s="24">
        <f t="shared" si="58"/>
        <v>13</v>
      </c>
      <c r="Y198" s="24">
        <f t="shared" si="58"/>
        <v>18</v>
      </c>
      <c r="Z198" s="24">
        <f t="shared" si="58"/>
        <v>45</v>
      </c>
    </row>
    <row r="199" spans="2:26" x14ac:dyDescent="0.15">
      <c r="B199" s="24">
        <v>197</v>
      </c>
      <c r="C199" s="24" t="str">
        <f t="shared" si="66"/>
        <v>挂饰197</v>
      </c>
      <c r="D199" s="24" t="str">
        <f t="shared" si="55"/>
        <v>s</v>
      </c>
      <c r="E199" s="99" t="s">
        <v>2082</v>
      </c>
      <c r="F199" s="100" t="s">
        <v>2083</v>
      </c>
      <c r="G199" s="23" t="s">
        <v>2091</v>
      </c>
      <c r="H199" s="24">
        <f t="shared" si="51"/>
        <v>5</v>
      </c>
      <c r="I199" s="24">
        <f t="shared" si="59"/>
        <v>51</v>
      </c>
      <c r="J199" s="24">
        <f t="shared" si="60"/>
        <v>45</v>
      </c>
      <c r="K199" s="24">
        <f t="shared" si="61"/>
        <v>32</v>
      </c>
      <c r="L199" s="24">
        <f t="shared" si="62"/>
        <v>39</v>
      </c>
      <c r="M199" s="99" t="s">
        <v>2085</v>
      </c>
      <c r="N199" s="24">
        <f t="shared" si="63"/>
        <v>45</v>
      </c>
      <c r="O199" s="24">
        <f t="shared" si="64"/>
        <v>34</v>
      </c>
      <c r="P199" s="24">
        <f t="shared" si="65"/>
        <v>23</v>
      </c>
      <c r="Q199" s="122">
        <f t="shared" si="67"/>
        <v>0.115</v>
      </c>
      <c r="R199" s="122">
        <f t="shared" si="68"/>
        <v>8.5000000000000006E-2</v>
      </c>
      <c r="S199" s="122">
        <f t="shared" si="69"/>
        <v>3.8333333333333337E-2</v>
      </c>
      <c r="T199" s="99" t="s">
        <v>2082</v>
      </c>
      <c r="U199" s="24">
        <f t="shared" si="58"/>
        <v>26</v>
      </c>
      <c r="V199" s="24">
        <f t="shared" si="58"/>
        <v>26</v>
      </c>
      <c r="W199" s="24">
        <f t="shared" si="58"/>
        <v>23</v>
      </c>
      <c r="X199" s="24">
        <f t="shared" si="58"/>
        <v>16</v>
      </c>
      <c r="Y199" s="24">
        <f t="shared" si="58"/>
        <v>23</v>
      </c>
      <c r="Z199" s="24">
        <f t="shared" si="58"/>
        <v>57</v>
      </c>
    </row>
    <row r="200" spans="2:26" x14ac:dyDescent="0.15">
      <c r="B200" s="24">
        <v>198</v>
      </c>
      <c r="C200" s="24" t="str">
        <f t="shared" si="66"/>
        <v>挂饰198</v>
      </c>
      <c r="D200" s="24" t="str">
        <f t="shared" si="55"/>
        <v>s</v>
      </c>
      <c r="E200" s="99" t="s">
        <v>2082</v>
      </c>
      <c r="F200" s="100" t="s">
        <v>2083</v>
      </c>
      <c r="G200" s="23" t="s">
        <v>2091</v>
      </c>
      <c r="H200" s="24">
        <f t="shared" si="51"/>
        <v>6</v>
      </c>
      <c r="I200" s="24">
        <f t="shared" si="59"/>
        <v>61</v>
      </c>
      <c r="J200" s="24">
        <f t="shared" si="60"/>
        <v>54</v>
      </c>
      <c r="K200" s="24">
        <f t="shared" si="61"/>
        <v>38</v>
      </c>
      <c r="L200" s="24">
        <f t="shared" si="62"/>
        <v>46</v>
      </c>
      <c r="M200" s="99" t="s">
        <v>2085</v>
      </c>
      <c r="N200" s="24">
        <f t="shared" si="63"/>
        <v>54</v>
      </c>
      <c r="O200" s="24">
        <f t="shared" si="64"/>
        <v>41</v>
      </c>
      <c r="P200" s="24">
        <f t="shared" si="65"/>
        <v>27</v>
      </c>
      <c r="Q200" s="122">
        <f t="shared" si="67"/>
        <v>0.13500000000000001</v>
      </c>
      <c r="R200" s="122">
        <f t="shared" si="68"/>
        <v>0.10249999999999999</v>
      </c>
      <c r="S200" s="122">
        <f t="shared" si="69"/>
        <v>4.4999999999999998E-2</v>
      </c>
      <c r="T200" s="99" t="s">
        <v>2082</v>
      </c>
      <c r="U200" s="24">
        <f t="shared" si="58"/>
        <v>31</v>
      </c>
      <c r="V200" s="24">
        <f t="shared" si="58"/>
        <v>31</v>
      </c>
      <c r="W200" s="24">
        <f t="shared" si="58"/>
        <v>27</v>
      </c>
      <c r="X200" s="24">
        <f t="shared" si="58"/>
        <v>19</v>
      </c>
      <c r="Y200" s="24">
        <f t="shared" si="58"/>
        <v>27</v>
      </c>
      <c r="Z200" s="24">
        <f t="shared" si="58"/>
        <v>68</v>
      </c>
    </row>
    <row r="201" spans="2:26" x14ac:dyDescent="0.15">
      <c r="B201" s="24">
        <v>199</v>
      </c>
      <c r="C201" s="24" t="str">
        <f t="shared" si="66"/>
        <v>挂饰199</v>
      </c>
      <c r="D201" s="24" t="str">
        <f t="shared" si="55"/>
        <v>s</v>
      </c>
      <c r="E201" s="99" t="s">
        <v>2082</v>
      </c>
      <c r="F201" s="100" t="s">
        <v>2083</v>
      </c>
      <c r="G201" s="23" t="s">
        <v>2091</v>
      </c>
      <c r="H201" s="24">
        <f t="shared" si="51"/>
        <v>7</v>
      </c>
      <c r="I201" s="24">
        <f t="shared" si="59"/>
        <v>72</v>
      </c>
      <c r="J201" s="24">
        <f t="shared" si="60"/>
        <v>63</v>
      </c>
      <c r="K201" s="24">
        <f t="shared" si="61"/>
        <v>44</v>
      </c>
      <c r="L201" s="24">
        <f t="shared" si="62"/>
        <v>54</v>
      </c>
      <c r="M201" s="99" t="s">
        <v>2085</v>
      </c>
      <c r="N201" s="24">
        <f t="shared" si="63"/>
        <v>63</v>
      </c>
      <c r="O201" s="24">
        <f t="shared" si="64"/>
        <v>48</v>
      </c>
      <c r="P201" s="24">
        <f t="shared" si="65"/>
        <v>32</v>
      </c>
      <c r="Q201" s="122">
        <f t="shared" si="67"/>
        <v>0.16</v>
      </c>
      <c r="R201" s="122">
        <f t="shared" si="68"/>
        <v>0.12</v>
      </c>
      <c r="S201" s="122">
        <f t="shared" si="69"/>
        <v>5.333333333333333E-2</v>
      </c>
      <c r="T201" s="99" t="s">
        <v>2082</v>
      </c>
      <c r="U201" s="24">
        <f t="shared" si="58"/>
        <v>36</v>
      </c>
      <c r="V201" s="24">
        <f t="shared" si="58"/>
        <v>36</v>
      </c>
      <c r="W201" s="24">
        <f t="shared" si="58"/>
        <v>32</v>
      </c>
      <c r="X201" s="24">
        <f t="shared" si="58"/>
        <v>22</v>
      </c>
      <c r="Y201" s="24">
        <f t="shared" si="58"/>
        <v>32</v>
      </c>
      <c r="Z201" s="24">
        <f t="shared" si="58"/>
        <v>79</v>
      </c>
    </row>
    <row r="202" spans="2:26" x14ac:dyDescent="0.15">
      <c r="B202" s="24">
        <v>200</v>
      </c>
      <c r="C202" s="24" t="str">
        <f t="shared" si="66"/>
        <v>挂饰200</v>
      </c>
      <c r="D202" s="24" t="str">
        <f t="shared" si="55"/>
        <v>s</v>
      </c>
      <c r="E202" s="99" t="s">
        <v>2082</v>
      </c>
      <c r="F202" s="100" t="s">
        <v>2083</v>
      </c>
      <c r="G202" s="23" t="s">
        <v>2091</v>
      </c>
      <c r="H202" s="24">
        <f t="shared" si="51"/>
        <v>8</v>
      </c>
      <c r="I202" s="24">
        <f t="shared" si="59"/>
        <v>82</v>
      </c>
      <c r="J202" s="24">
        <f t="shared" si="60"/>
        <v>73</v>
      </c>
      <c r="K202" s="24">
        <f t="shared" si="61"/>
        <v>51</v>
      </c>
      <c r="L202" s="24">
        <f t="shared" si="62"/>
        <v>62</v>
      </c>
      <c r="M202" s="99" t="s">
        <v>2085</v>
      </c>
      <c r="N202" s="24">
        <f t="shared" si="63"/>
        <v>73</v>
      </c>
      <c r="O202" s="24">
        <f t="shared" si="64"/>
        <v>54</v>
      </c>
      <c r="P202" s="24">
        <f t="shared" si="65"/>
        <v>36</v>
      </c>
      <c r="Q202" s="122">
        <f t="shared" si="67"/>
        <v>0.18</v>
      </c>
      <c r="R202" s="122">
        <f t="shared" si="68"/>
        <v>0.13500000000000001</v>
      </c>
      <c r="S202" s="122">
        <f t="shared" si="69"/>
        <v>0.06</v>
      </c>
      <c r="T202" s="99" t="s">
        <v>2082</v>
      </c>
      <c r="U202" s="24">
        <f t="shared" si="58"/>
        <v>42</v>
      </c>
      <c r="V202" s="24">
        <f t="shared" si="58"/>
        <v>42</v>
      </c>
      <c r="W202" s="24">
        <f t="shared" si="58"/>
        <v>36</v>
      </c>
      <c r="X202" s="24">
        <f t="shared" si="58"/>
        <v>25</v>
      </c>
      <c r="Y202" s="24">
        <f t="shared" si="58"/>
        <v>36</v>
      </c>
      <c r="Z202" s="24">
        <f t="shared" si="58"/>
        <v>91</v>
      </c>
    </row>
    <row r="203" spans="2:26" x14ac:dyDescent="0.15">
      <c r="B203" s="24">
        <v>201</v>
      </c>
      <c r="C203" s="24" t="str">
        <f t="shared" si="66"/>
        <v>挂饰201</v>
      </c>
      <c r="D203" s="24" t="str">
        <f t="shared" si="55"/>
        <v>a</v>
      </c>
      <c r="E203" s="99" t="s">
        <v>2082</v>
      </c>
      <c r="F203" s="100" t="s">
        <v>2083</v>
      </c>
      <c r="G203" s="23" t="s">
        <v>2091</v>
      </c>
      <c r="H203" s="24">
        <f t="shared" si="51"/>
        <v>1</v>
      </c>
      <c r="I203" s="24">
        <f t="shared" si="59"/>
        <v>6</v>
      </c>
      <c r="J203" s="24">
        <f t="shared" si="60"/>
        <v>10</v>
      </c>
      <c r="K203" s="24">
        <f t="shared" si="61"/>
        <v>7</v>
      </c>
      <c r="L203" s="24">
        <f t="shared" si="62"/>
        <v>9</v>
      </c>
      <c r="M203" s="99" t="s">
        <v>2085</v>
      </c>
      <c r="N203" s="24">
        <f t="shared" si="63"/>
        <v>10</v>
      </c>
      <c r="O203" s="24">
        <f t="shared" si="64"/>
        <v>8</v>
      </c>
      <c r="P203" s="24">
        <f t="shared" si="65"/>
        <v>5</v>
      </c>
      <c r="Q203" s="122">
        <f t="shared" si="67"/>
        <v>2.5000000000000001E-2</v>
      </c>
      <c r="R203" s="122">
        <f t="shared" si="68"/>
        <v>0.02</v>
      </c>
      <c r="S203" s="122">
        <f t="shared" si="69"/>
        <v>8.3333333333333332E-3</v>
      </c>
      <c r="T203" s="99" t="s">
        <v>2082</v>
      </c>
      <c r="U203" s="24">
        <f t="shared" ref="U203:Z212" si="70">ROUND(VLOOKUP($F203,professionGrow,MATCH(U$2,professionGrowPName,0),FALSE)*(1+VLOOKUP($G203,professionGrowP,MATCH(U$2,professionGrowPName,0),FALSE))*$H203*10*VLOOKUP($D203,drop_qulity,5,FALSE),0)</f>
        <v>6</v>
      </c>
      <c r="V203" s="24">
        <f t="shared" si="70"/>
        <v>6</v>
      </c>
      <c r="W203" s="24">
        <f t="shared" si="70"/>
        <v>5</v>
      </c>
      <c r="X203" s="24">
        <f t="shared" si="70"/>
        <v>4</v>
      </c>
      <c r="Y203" s="24">
        <f t="shared" si="70"/>
        <v>5</v>
      </c>
      <c r="Z203" s="24">
        <f t="shared" si="70"/>
        <v>13</v>
      </c>
    </row>
    <row r="204" spans="2:26" x14ac:dyDescent="0.15">
      <c r="B204" s="24">
        <v>202</v>
      </c>
      <c r="C204" s="24" t="str">
        <f t="shared" si="66"/>
        <v>挂饰202</v>
      </c>
      <c r="D204" s="24" t="str">
        <f t="shared" si="55"/>
        <v>a</v>
      </c>
      <c r="E204" s="99" t="s">
        <v>2082</v>
      </c>
      <c r="F204" s="100" t="s">
        <v>2083</v>
      </c>
      <c r="G204" s="23" t="s">
        <v>2091</v>
      </c>
      <c r="H204" s="24">
        <f t="shared" ref="H204:H267" si="71">H196</f>
        <v>2</v>
      </c>
      <c r="I204" s="24">
        <f t="shared" si="59"/>
        <v>12</v>
      </c>
      <c r="J204" s="24">
        <f t="shared" si="60"/>
        <v>21</v>
      </c>
      <c r="K204" s="24">
        <f t="shared" si="61"/>
        <v>15</v>
      </c>
      <c r="L204" s="24">
        <f t="shared" si="62"/>
        <v>18</v>
      </c>
      <c r="M204" s="99" t="s">
        <v>2085</v>
      </c>
      <c r="N204" s="24">
        <f t="shared" si="63"/>
        <v>21</v>
      </c>
      <c r="O204" s="24">
        <f t="shared" si="64"/>
        <v>16</v>
      </c>
      <c r="P204" s="24">
        <f t="shared" si="65"/>
        <v>10</v>
      </c>
      <c r="Q204" s="122">
        <f t="shared" si="67"/>
        <v>0.05</v>
      </c>
      <c r="R204" s="122">
        <f t="shared" si="68"/>
        <v>0.04</v>
      </c>
      <c r="S204" s="122">
        <f t="shared" si="69"/>
        <v>1.6666666666666666E-2</v>
      </c>
      <c r="T204" s="99" t="s">
        <v>2082</v>
      </c>
      <c r="U204" s="24">
        <f t="shared" si="70"/>
        <v>12</v>
      </c>
      <c r="V204" s="24">
        <f t="shared" si="70"/>
        <v>12</v>
      </c>
      <c r="W204" s="24">
        <f t="shared" si="70"/>
        <v>10</v>
      </c>
      <c r="X204" s="24">
        <f t="shared" si="70"/>
        <v>7</v>
      </c>
      <c r="Y204" s="24">
        <f t="shared" si="70"/>
        <v>10</v>
      </c>
      <c r="Z204" s="24">
        <f t="shared" si="70"/>
        <v>26</v>
      </c>
    </row>
    <row r="205" spans="2:26" x14ac:dyDescent="0.15">
      <c r="B205" s="24">
        <v>203</v>
      </c>
      <c r="C205" s="24" t="str">
        <f t="shared" si="66"/>
        <v>挂饰203</v>
      </c>
      <c r="D205" s="24" t="str">
        <f t="shared" si="55"/>
        <v>a</v>
      </c>
      <c r="E205" s="99" t="s">
        <v>2082</v>
      </c>
      <c r="F205" s="100" t="s">
        <v>2083</v>
      </c>
      <c r="G205" s="23" t="s">
        <v>2091</v>
      </c>
      <c r="H205" s="24">
        <f t="shared" si="71"/>
        <v>3</v>
      </c>
      <c r="I205" s="24">
        <f t="shared" si="59"/>
        <v>17</v>
      </c>
      <c r="J205" s="24">
        <f t="shared" si="60"/>
        <v>31</v>
      </c>
      <c r="K205" s="24">
        <f t="shared" si="61"/>
        <v>22</v>
      </c>
      <c r="L205" s="24">
        <f t="shared" si="62"/>
        <v>27</v>
      </c>
      <c r="M205" s="99" t="s">
        <v>2085</v>
      </c>
      <c r="N205" s="24">
        <f t="shared" si="63"/>
        <v>31</v>
      </c>
      <c r="O205" s="24">
        <f t="shared" si="64"/>
        <v>23</v>
      </c>
      <c r="P205" s="24">
        <f t="shared" si="65"/>
        <v>16</v>
      </c>
      <c r="Q205" s="122">
        <f t="shared" si="67"/>
        <v>0.08</v>
      </c>
      <c r="R205" s="122">
        <f t="shared" si="68"/>
        <v>5.7500000000000002E-2</v>
      </c>
      <c r="S205" s="122">
        <f t="shared" si="69"/>
        <v>2.6666666666666665E-2</v>
      </c>
      <c r="T205" s="99" t="s">
        <v>2082</v>
      </c>
      <c r="U205" s="24">
        <f t="shared" si="70"/>
        <v>18</v>
      </c>
      <c r="V205" s="24">
        <f t="shared" si="70"/>
        <v>18</v>
      </c>
      <c r="W205" s="24">
        <f t="shared" si="70"/>
        <v>16</v>
      </c>
      <c r="X205" s="24">
        <f t="shared" si="70"/>
        <v>11</v>
      </c>
      <c r="Y205" s="24">
        <f t="shared" si="70"/>
        <v>16</v>
      </c>
      <c r="Z205" s="24">
        <f t="shared" si="70"/>
        <v>39</v>
      </c>
    </row>
    <row r="206" spans="2:26" x14ac:dyDescent="0.15">
      <c r="B206" s="24">
        <v>204</v>
      </c>
      <c r="C206" s="24" t="str">
        <f t="shared" si="66"/>
        <v>挂饰204</v>
      </c>
      <c r="D206" s="24" t="str">
        <f t="shared" si="55"/>
        <v>a</v>
      </c>
      <c r="E206" s="99" t="s">
        <v>2082</v>
      </c>
      <c r="F206" s="100" t="s">
        <v>2083</v>
      </c>
      <c r="G206" s="23" t="s">
        <v>2091</v>
      </c>
      <c r="H206" s="24">
        <f t="shared" si="71"/>
        <v>4</v>
      </c>
      <c r="I206" s="24">
        <f t="shared" si="59"/>
        <v>23</v>
      </c>
      <c r="J206" s="24">
        <f t="shared" si="60"/>
        <v>42</v>
      </c>
      <c r="K206" s="24">
        <f t="shared" si="61"/>
        <v>29</v>
      </c>
      <c r="L206" s="24">
        <f t="shared" si="62"/>
        <v>35</v>
      </c>
      <c r="M206" s="99" t="s">
        <v>2085</v>
      </c>
      <c r="N206" s="24">
        <f t="shared" si="63"/>
        <v>42</v>
      </c>
      <c r="O206" s="24">
        <f t="shared" si="64"/>
        <v>31</v>
      </c>
      <c r="P206" s="24">
        <f t="shared" si="65"/>
        <v>21</v>
      </c>
      <c r="Q206" s="122">
        <f t="shared" si="67"/>
        <v>0.105</v>
      </c>
      <c r="R206" s="122">
        <f t="shared" si="68"/>
        <v>7.7499999999999999E-2</v>
      </c>
      <c r="S206" s="122">
        <f t="shared" si="69"/>
        <v>3.5000000000000003E-2</v>
      </c>
      <c r="T206" s="99" t="s">
        <v>2082</v>
      </c>
      <c r="U206" s="24">
        <f t="shared" si="70"/>
        <v>24</v>
      </c>
      <c r="V206" s="24">
        <f t="shared" si="70"/>
        <v>24</v>
      </c>
      <c r="W206" s="24">
        <f t="shared" si="70"/>
        <v>21</v>
      </c>
      <c r="X206" s="24">
        <f t="shared" si="70"/>
        <v>15</v>
      </c>
      <c r="Y206" s="24">
        <f t="shared" si="70"/>
        <v>21</v>
      </c>
      <c r="Z206" s="24">
        <f t="shared" si="70"/>
        <v>52</v>
      </c>
    </row>
    <row r="207" spans="2:26" x14ac:dyDescent="0.15">
      <c r="B207" s="24">
        <v>205</v>
      </c>
      <c r="C207" s="24" t="str">
        <f t="shared" si="66"/>
        <v>挂饰205</v>
      </c>
      <c r="D207" s="24" t="str">
        <f t="shared" si="55"/>
        <v>a</v>
      </c>
      <c r="E207" s="99" t="s">
        <v>2082</v>
      </c>
      <c r="F207" s="100" t="s">
        <v>2083</v>
      </c>
      <c r="G207" s="23" t="s">
        <v>2091</v>
      </c>
      <c r="H207" s="24">
        <f t="shared" si="71"/>
        <v>5</v>
      </c>
      <c r="I207" s="24">
        <f t="shared" si="59"/>
        <v>29</v>
      </c>
      <c r="J207" s="24">
        <f t="shared" si="60"/>
        <v>52</v>
      </c>
      <c r="K207" s="24">
        <f t="shared" si="61"/>
        <v>36</v>
      </c>
      <c r="L207" s="24">
        <f t="shared" si="62"/>
        <v>44</v>
      </c>
      <c r="M207" s="99" t="s">
        <v>2085</v>
      </c>
      <c r="N207" s="24">
        <f t="shared" si="63"/>
        <v>52</v>
      </c>
      <c r="O207" s="24">
        <f t="shared" si="64"/>
        <v>39</v>
      </c>
      <c r="P207" s="24">
        <f t="shared" si="65"/>
        <v>26</v>
      </c>
      <c r="Q207" s="122">
        <f t="shared" si="67"/>
        <v>0.13</v>
      </c>
      <c r="R207" s="122">
        <f t="shared" si="68"/>
        <v>9.7500000000000003E-2</v>
      </c>
      <c r="S207" s="122">
        <f t="shared" si="69"/>
        <v>4.3333333333333328E-2</v>
      </c>
      <c r="T207" s="99" t="s">
        <v>2082</v>
      </c>
      <c r="U207" s="24">
        <f t="shared" si="70"/>
        <v>30</v>
      </c>
      <c r="V207" s="24">
        <f t="shared" si="70"/>
        <v>30</v>
      </c>
      <c r="W207" s="24">
        <f t="shared" si="70"/>
        <v>26</v>
      </c>
      <c r="X207" s="24">
        <f t="shared" si="70"/>
        <v>18</v>
      </c>
      <c r="Y207" s="24">
        <f t="shared" si="70"/>
        <v>26</v>
      </c>
      <c r="Z207" s="24">
        <f t="shared" si="70"/>
        <v>65</v>
      </c>
    </row>
    <row r="208" spans="2:26" x14ac:dyDescent="0.15">
      <c r="B208" s="24">
        <v>206</v>
      </c>
      <c r="C208" s="24" t="str">
        <f t="shared" si="66"/>
        <v>挂饰206</v>
      </c>
      <c r="D208" s="24" t="str">
        <f t="shared" si="55"/>
        <v>a</v>
      </c>
      <c r="E208" s="99" t="s">
        <v>2082</v>
      </c>
      <c r="F208" s="100" t="s">
        <v>2083</v>
      </c>
      <c r="G208" s="23" t="s">
        <v>2091</v>
      </c>
      <c r="H208" s="24">
        <f t="shared" si="71"/>
        <v>6</v>
      </c>
      <c r="I208" s="24">
        <f t="shared" si="59"/>
        <v>35</v>
      </c>
      <c r="J208" s="24">
        <f t="shared" si="60"/>
        <v>62</v>
      </c>
      <c r="K208" s="24">
        <f t="shared" si="61"/>
        <v>44</v>
      </c>
      <c r="L208" s="24">
        <f t="shared" si="62"/>
        <v>53</v>
      </c>
      <c r="M208" s="99" t="s">
        <v>2085</v>
      </c>
      <c r="N208" s="24">
        <f t="shared" si="63"/>
        <v>62</v>
      </c>
      <c r="O208" s="24">
        <f t="shared" si="64"/>
        <v>47</v>
      </c>
      <c r="P208" s="24">
        <f t="shared" si="65"/>
        <v>31</v>
      </c>
      <c r="Q208" s="122">
        <f t="shared" si="67"/>
        <v>0.155</v>
      </c>
      <c r="R208" s="122">
        <f t="shared" si="68"/>
        <v>0.11749999999999999</v>
      </c>
      <c r="S208" s="122">
        <f t="shared" si="69"/>
        <v>5.1666666666666666E-2</v>
      </c>
      <c r="T208" s="99" t="s">
        <v>2082</v>
      </c>
      <c r="U208" s="24">
        <f t="shared" si="70"/>
        <v>36</v>
      </c>
      <c r="V208" s="24">
        <f t="shared" si="70"/>
        <v>36</v>
      </c>
      <c r="W208" s="24">
        <f t="shared" si="70"/>
        <v>31</v>
      </c>
      <c r="X208" s="24">
        <f t="shared" si="70"/>
        <v>22</v>
      </c>
      <c r="Y208" s="24">
        <f t="shared" si="70"/>
        <v>31</v>
      </c>
      <c r="Z208" s="24">
        <f t="shared" si="70"/>
        <v>78</v>
      </c>
    </row>
    <row r="209" spans="2:26" x14ac:dyDescent="0.15">
      <c r="B209" s="24">
        <v>207</v>
      </c>
      <c r="C209" s="24" t="str">
        <f t="shared" si="66"/>
        <v>挂饰207</v>
      </c>
      <c r="D209" s="24" t="str">
        <f t="shared" si="55"/>
        <v>a</v>
      </c>
      <c r="E209" s="99" t="s">
        <v>2082</v>
      </c>
      <c r="F209" s="100" t="s">
        <v>2083</v>
      </c>
      <c r="G209" s="23" t="s">
        <v>2091</v>
      </c>
      <c r="H209" s="24">
        <f t="shared" si="71"/>
        <v>7</v>
      </c>
      <c r="I209" s="24">
        <f t="shared" si="59"/>
        <v>40</v>
      </c>
      <c r="J209" s="24">
        <f t="shared" si="60"/>
        <v>73</v>
      </c>
      <c r="K209" s="24">
        <f t="shared" si="61"/>
        <v>51</v>
      </c>
      <c r="L209" s="24">
        <f t="shared" si="62"/>
        <v>62</v>
      </c>
      <c r="M209" s="99" t="s">
        <v>2085</v>
      </c>
      <c r="N209" s="24">
        <f t="shared" si="63"/>
        <v>73</v>
      </c>
      <c r="O209" s="24">
        <f t="shared" si="64"/>
        <v>55</v>
      </c>
      <c r="P209" s="24">
        <f t="shared" si="65"/>
        <v>36</v>
      </c>
      <c r="Q209" s="122">
        <f t="shared" si="67"/>
        <v>0.18</v>
      </c>
      <c r="R209" s="122">
        <f t="shared" si="68"/>
        <v>0.13750000000000001</v>
      </c>
      <c r="S209" s="122">
        <f t="shared" si="69"/>
        <v>0.06</v>
      </c>
      <c r="T209" s="99" t="s">
        <v>2082</v>
      </c>
      <c r="U209" s="24">
        <f t="shared" si="70"/>
        <v>42</v>
      </c>
      <c r="V209" s="24">
        <f t="shared" si="70"/>
        <v>42</v>
      </c>
      <c r="W209" s="24">
        <f t="shared" si="70"/>
        <v>36</v>
      </c>
      <c r="X209" s="24">
        <f t="shared" si="70"/>
        <v>25</v>
      </c>
      <c r="Y209" s="24">
        <f t="shared" si="70"/>
        <v>36</v>
      </c>
      <c r="Z209" s="24">
        <f t="shared" si="70"/>
        <v>91</v>
      </c>
    </row>
    <row r="210" spans="2:26" x14ac:dyDescent="0.15">
      <c r="B210" s="24">
        <v>208</v>
      </c>
      <c r="C210" s="24" t="str">
        <f t="shared" si="66"/>
        <v>挂饰208</v>
      </c>
      <c r="D210" s="24" t="str">
        <f t="shared" si="55"/>
        <v>a</v>
      </c>
      <c r="E210" s="99" t="s">
        <v>2082</v>
      </c>
      <c r="F210" s="100" t="s">
        <v>2083</v>
      </c>
      <c r="G210" s="23" t="s">
        <v>2091</v>
      </c>
      <c r="H210" s="24">
        <f t="shared" si="71"/>
        <v>8</v>
      </c>
      <c r="I210" s="24">
        <f t="shared" si="59"/>
        <v>46</v>
      </c>
      <c r="J210" s="24">
        <f t="shared" si="60"/>
        <v>83</v>
      </c>
      <c r="K210" s="24">
        <f t="shared" si="61"/>
        <v>58</v>
      </c>
      <c r="L210" s="24">
        <f t="shared" si="62"/>
        <v>71</v>
      </c>
      <c r="M210" s="99" t="s">
        <v>2085</v>
      </c>
      <c r="N210" s="24">
        <f t="shared" si="63"/>
        <v>83</v>
      </c>
      <c r="O210" s="24">
        <f t="shared" si="64"/>
        <v>62</v>
      </c>
      <c r="P210" s="24">
        <f t="shared" si="65"/>
        <v>42</v>
      </c>
      <c r="Q210" s="122">
        <f t="shared" si="67"/>
        <v>0.21</v>
      </c>
      <c r="R210" s="122">
        <f t="shared" si="68"/>
        <v>0.155</v>
      </c>
      <c r="S210" s="122">
        <f t="shared" si="69"/>
        <v>7.0000000000000007E-2</v>
      </c>
      <c r="T210" s="99" t="s">
        <v>2082</v>
      </c>
      <c r="U210" s="24">
        <f t="shared" si="70"/>
        <v>48</v>
      </c>
      <c r="V210" s="24">
        <f t="shared" si="70"/>
        <v>48</v>
      </c>
      <c r="W210" s="24">
        <f t="shared" si="70"/>
        <v>42</v>
      </c>
      <c r="X210" s="24">
        <f t="shared" si="70"/>
        <v>29</v>
      </c>
      <c r="Y210" s="24">
        <f t="shared" si="70"/>
        <v>42</v>
      </c>
      <c r="Z210" s="24">
        <f t="shared" si="70"/>
        <v>104</v>
      </c>
    </row>
    <row r="211" spans="2:26" x14ac:dyDescent="0.15">
      <c r="B211" s="24">
        <v>209</v>
      </c>
      <c r="C211" s="24" t="str">
        <f t="shared" si="66"/>
        <v>挂饰209</v>
      </c>
      <c r="D211" s="24" t="str">
        <f t="shared" si="55"/>
        <v>b</v>
      </c>
      <c r="E211" s="99" t="s">
        <v>2082</v>
      </c>
      <c r="F211" s="100" t="s">
        <v>2083</v>
      </c>
      <c r="G211" s="23" t="s">
        <v>2091</v>
      </c>
      <c r="H211" s="24">
        <f t="shared" si="71"/>
        <v>1</v>
      </c>
      <c r="I211" s="24">
        <f t="shared" si="59"/>
        <v>6</v>
      </c>
      <c r="J211" s="24">
        <f t="shared" si="60"/>
        <v>14</v>
      </c>
      <c r="K211" s="24">
        <f t="shared" si="61"/>
        <v>10</v>
      </c>
      <c r="L211" s="24">
        <f t="shared" si="62"/>
        <v>12</v>
      </c>
      <c r="M211" s="99" t="s">
        <v>2085</v>
      </c>
      <c r="N211" s="24">
        <f t="shared" si="63"/>
        <v>14</v>
      </c>
      <c r="O211" s="24">
        <f t="shared" si="64"/>
        <v>11</v>
      </c>
      <c r="P211" s="24">
        <f t="shared" si="65"/>
        <v>7</v>
      </c>
      <c r="Q211" s="122">
        <f t="shared" si="67"/>
        <v>3.5000000000000003E-2</v>
      </c>
      <c r="R211" s="122">
        <f t="shared" si="68"/>
        <v>2.75E-2</v>
      </c>
      <c r="S211" s="122">
        <f t="shared" si="69"/>
        <v>1.1666666666666667E-2</v>
      </c>
      <c r="T211" s="99" t="s">
        <v>2082</v>
      </c>
      <c r="U211" s="24">
        <f t="shared" si="70"/>
        <v>8</v>
      </c>
      <c r="V211" s="24">
        <f t="shared" si="70"/>
        <v>8</v>
      </c>
      <c r="W211" s="24">
        <f t="shared" si="70"/>
        <v>7</v>
      </c>
      <c r="X211" s="24">
        <f t="shared" si="70"/>
        <v>5</v>
      </c>
      <c r="Y211" s="24">
        <f t="shared" si="70"/>
        <v>7</v>
      </c>
      <c r="Z211" s="24">
        <f t="shared" si="70"/>
        <v>18</v>
      </c>
    </row>
    <row r="212" spans="2:26" x14ac:dyDescent="0.15">
      <c r="B212" s="24">
        <v>210</v>
      </c>
      <c r="C212" s="24" t="str">
        <f t="shared" si="66"/>
        <v>挂饰210</v>
      </c>
      <c r="D212" s="24" t="str">
        <f t="shared" si="55"/>
        <v>b</v>
      </c>
      <c r="E212" s="99" t="s">
        <v>2082</v>
      </c>
      <c r="F212" s="100" t="s">
        <v>2083</v>
      </c>
      <c r="G212" s="23" t="s">
        <v>2091</v>
      </c>
      <c r="H212" s="24">
        <f t="shared" si="71"/>
        <v>2</v>
      </c>
      <c r="I212" s="24">
        <f t="shared" si="59"/>
        <v>12</v>
      </c>
      <c r="J212" s="24">
        <f t="shared" si="60"/>
        <v>29</v>
      </c>
      <c r="K212" s="24">
        <f t="shared" si="61"/>
        <v>20</v>
      </c>
      <c r="L212" s="24">
        <f t="shared" si="62"/>
        <v>24</v>
      </c>
      <c r="M212" s="99" t="s">
        <v>2085</v>
      </c>
      <c r="N212" s="24">
        <f t="shared" si="63"/>
        <v>29</v>
      </c>
      <c r="O212" s="24">
        <f t="shared" si="64"/>
        <v>22</v>
      </c>
      <c r="P212" s="24">
        <f t="shared" si="65"/>
        <v>14</v>
      </c>
      <c r="Q212" s="122">
        <f t="shared" si="67"/>
        <v>7.0000000000000007E-2</v>
      </c>
      <c r="R212" s="122">
        <f t="shared" si="68"/>
        <v>5.5E-2</v>
      </c>
      <c r="S212" s="122">
        <f t="shared" si="69"/>
        <v>2.3333333333333334E-2</v>
      </c>
      <c r="T212" s="99" t="s">
        <v>2082</v>
      </c>
      <c r="U212" s="24">
        <f t="shared" si="70"/>
        <v>17</v>
      </c>
      <c r="V212" s="24">
        <f t="shared" si="70"/>
        <v>17</v>
      </c>
      <c r="W212" s="24">
        <f t="shared" si="70"/>
        <v>14</v>
      </c>
      <c r="X212" s="24">
        <f t="shared" si="70"/>
        <v>10</v>
      </c>
      <c r="Y212" s="24">
        <f t="shared" si="70"/>
        <v>14</v>
      </c>
      <c r="Z212" s="24">
        <f t="shared" si="70"/>
        <v>36</v>
      </c>
    </row>
    <row r="213" spans="2:26" x14ac:dyDescent="0.15">
      <c r="B213" s="24">
        <v>211</v>
      </c>
      <c r="C213" s="24" t="str">
        <f t="shared" si="66"/>
        <v>挂饰211</v>
      </c>
      <c r="D213" s="24" t="str">
        <f t="shared" si="55"/>
        <v>b</v>
      </c>
      <c r="E213" s="99" t="s">
        <v>2082</v>
      </c>
      <c r="F213" s="100" t="s">
        <v>2083</v>
      </c>
      <c r="G213" s="23" t="s">
        <v>2091</v>
      </c>
      <c r="H213" s="24">
        <f t="shared" si="71"/>
        <v>3</v>
      </c>
      <c r="I213" s="24">
        <f t="shared" si="59"/>
        <v>18</v>
      </c>
      <c r="J213" s="24">
        <f t="shared" si="60"/>
        <v>43</v>
      </c>
      <c r="K213" s="24">
        <f t="shared" si="61"/>
        <v>30</v>
      </c>
      <c r="L213" s="24">
        <f t="shared" si="62"/>
        <v>37</v>
      </c>
      <c r="M213" s="99" t="s">
        <v>2085</v>
      </c>
      <c r="N213" s="24">
        <f t="shared" si="63"/>
        <v>43</v>
      </c>
      <c r="O213" s="24">
        <f t="shared" si="64"/>
        <v>32</v>
      </c>
      <c r="P213" s="24">
        <f t="shared" si="65"/>
        <v>22</v>
      </c>
      <c r="Q213" s="122">
        <f t="shared" si="67"/>
        <v>0.11</v>
      </c>
      <c r="R213" s="122">
        <f t="shared" si="68"/>
        <v>0.08</v>
      </c>
      <c r="S213" s="122">
        <f t="shared" si="69"/>
        <v>3.6666666666666667E-2</v>
      </c>
      <c r="T213" s="99" t="s">
        <v>2082</v>
      </c>
      <c r="U213" s="24">
        <f t="shared" ref="U213:Z222" si="72">ROUND(VLOOKUP($F213,professionGrow,MATCH(U$2,professionGrowPName,0),FALSE)*(1+VLOOKUP($G213,professionGrowP,MATCH(U$2,professionGrowPName,0),FALSE))*$H213*10*VLOOKUP($D213,drop_qulity,5,FALSE),0)</f>
        <v>25</v>
      </c>
      <c r="V213" s="24">
        <f t="shared" si="72"/>
        <v>25</v>
      </c>
      <c r="W213" s="24">
        <f t="shared" si="72"/>
        <v>22</v>
      </c>
      <c r="X213" s="24">
        <f t="shared" si="72"/>
        <v>15</v>
      </c>
      <c r="Y213" s="24">
        <f t="shared" si="72"/>
        <v>22</v>
      </c>
      <c r="Z213" s="24">
        <f t="shared" si="72"/>
        <v>54</v>
      </c>
    </row>
    <row r="214" spans="2:26" x14ac:dyDescent="0.15">
      <c r="B214" s="24">
        <v>212</v>
      </c>
      <c r="C214" s="24" t="str">
        <f t="shared" si="66"/>
        <v>挂饰212</v>
      </c>
      <c r="D214" s="24" t="str">
        <f t="shared" si="55"/>
        <v>b</v>
      </c>
      <c r="E214" s="99" t="s">
        <v>2082</v>
      </c>
      <c r="F214" s="100" t="s">
        <v>2083</v>
      </c>
      <c r="G214" s="23" t="s">
        <v>2091</v>
      </c>
      <c r="H214" s="24">
        <f t="shared" si="71"/>
        <v>4</v>
      </c>
      <c r="I214" s="24">
        <f t="shared" si="59"/>
        <v>24</v>
      </c>
      <c r="J214" s="24">
        <f t="shared" si="60"/>
        <v>58</v>
      </c>
      <c r="K214" s="24">
        <f t="shared" si="61"/>
        <v>40</v>
      </c>
      <c r="L214" s="24">
        <f t="shared" si="62"/>
        <v>49</v>
      </c>
      <c r="M214" s="99" t="s">
        <v>2085</v>
      </c>
      <c r="N214" s="24">
        <f t="shared" si="63"/>
        <v>58</v>
      </c>
      <c r="O214" s="24">
        <f t="shared" si="64"/>
        <v>43</v>
      </c>
      <c r="P214" s="24">
        <f t="shared" si="65"/>
        <v>29</v>
      </c>
      <c r="Q214" s="122">
        <f t="shared" si="67"/>
        <v>0.14499999999999999</v>
      </c>
      <c r="R214" s="122">
        <f t="shared" si="68"/>
        <v>0.1075</v>
      </c>
      <c r="S214" s="122">
        <f t="shared" si="69"/>
        <v>4.8333333333333332E-2</v>
      </c>
      <c r="T214" s="99" t="s">
        <v>2082</v>
      </c>
      <c r="U214" s="24">
        <f t="shared" si="72"/>
        <v>33</v>
      </c>
      <c r="V214" s="24">
        <f t="shared" si="72"/>
        <v>33</v>
      </c>
      <c r="W214" s="24">
        <f t="shared" si="72"/>
        <v>29</v>
      </c>
      <c r="X214" s="24">
        <f t="shared" si="72"/>
        <v>20</v>
      </c>
      <c r="Y214" s="24">
        <f t="shared" si="72"/>
        <v>29</v>
      </c>
      <c r="Z214" s="24">
        <f t="shared" si="72"/>
        <v>72</v>
      </c>
    </row>
    <row r="215" spans="2:26" x14ac:dyDescent="0.15">
      <c r="B215" s="24">
        <v>213</v>
      </c>
      <c r="C215" s="24" t="str">
        <f t="shared" si="66"/>
        <v>挂饰213</v>
      </c>
      <c r="D215" s="24" t="str">
        <f t="shared" si="55"/>
        <v>b</v>
      </c>
      <c r="E215" s="99" t="s">
        <v>2082</v>
      </c>
      <c r="F215" s="100" t="s">
        <v>2083</v>
      </c>
      <c r="G215" s="23" t="s">
        <v>2091</v>
      </c>
      <c r="H215" s="24">
        <f t="shared" si="71"/>
        <v>5</v>
      </c>
      <c r="I215" s="24">
        <f t="shared" si="59"/>
        <v>30</v>
      </c>
      <c r="J215" s="24">
        <f t="shared" si="60"/>
        <v>72</v>
      </c>
      <c r="K215" s="24">
        <f t="shared" si="61"/>
        <v>50</v>
      </c>
      <c r="L215" s="24">
        <f t="shared" si="62"/>
        <v>61</v>
      </c>
      <c r="M215" s="99" t="s">
        <v>2085</v>
      </c>
      <c r="N215" s="24">
        <f t="shared" si="63"/>
        <v>72</v>
      </c>
      <c r="O215" s="24">
        <f t="shared" si="64"/>
        <v>54</v>
      </c>
      <c r="P215" s="24">
        <f t="shared" si="65"/>
        <v>36</v>
      </c>
      <c r="Q215" s="122">
        <f t="shared" si="67"/>
        <v>0.18</v>
      </c>
      <c r="R215" s="122">
        <f t="shared" si="68"/>
        <v>0.13500000000000001</v>
      </c>
      <c r="S215" s="122">
        <f t="shared" si="69"/>
        <v>0.06</v>
      </c>
      <c r="T215" s="99" t="s">
        <v>2082</v>
      </c>
      <c r="U215" s="24">
        <f t="shared" si="72"/>
        <v>41</v>
      </c>
      <c r="V215" s="24">
        <f t="shared" si="72"/>
        <v>41</v>
      </c>
      <c r="W215" s="24">
        <f t="shared" si="72"/>
        <v>36</v>
      </c>
      <c r="X215" s="24">
        <f t="shared" si="72"/>
        <v>25</v>
      </c>
      <c r="Y215" s="24">
        <f t="shared" si="72"/>
        <v>36</v>
      </c>
      <c r="Z215" s="24">
        <f t="shared" si="72"/>
        <v>90</v>
      </c>
    </row>
    <row r="216" spans="2:26" x14ac:dyDescent="0.15">
      <c r="B216" s="24">
        <v>214</v>
      </c>
      <c r="C216" s="24" t="str">
        <f t="shared" si="66"/>
        <v>挂饰214</v>
      </c>
      <c r="D216" s="24" t="str">
        <f t="shared" si="55"/>
        <v>b</v>
      </c>
      <c r="E216" s="99" t="s">
        <v>2082</v>
      </c>
      <c r="F216" s="100" t="s">
        <v>2083</v>
      </c>
      <c r="G216" s="23" t="s">
        <v>2091</v>
      </c>
      <c r="H216" s="24">
        <f t="shared" si="71"/>
        <v>6</v>
      </c>
      <c r="I216" s="24">
        <f t="shared" si="59"/>
        <v>36</v>
      </c>
      <c r="J216" s="24">
        <f t="shared" si="60"/>
        <v>86</v>
      </c>
      <c r="K216" s="24">
        <f t="shared" si="61"/>
        <v>60</v>
      </c>
      <c r="L216" s="24">
        <f t="shared" si="62"/>
        <v>73</v>
      </c>
      <c r="M216" s="99" t="s">
        <v>2085</v>
      </c>
      <c r="N216" s="24">
        <f t="shared" si="63"/>
        <v>86</v>
      </c>
      <c r="O216" s="24">
        <f t="shared" si="64"/>
        <v>65</v>
      </c>
      <c r="P216" s="24">
        <f t="shared" si="65"/>
        <v>43</v>
      </c>
      <c r="Q216" s="122">
        <f t="shared" si="67"/>
        <v>0.215</v>
      </c>
      <c r="R216" s="122">
        <f t="shared" si="68"/>
        <v>0.16250000000000001</v>
      </c>
      <c r="S216" s="122">
        <f t="shared" si="69"/>
        <v>7.166666666666667E-2</v>
      </c>
      <c r="T216" s="99" t="s">
        <v>2082</v>
      </c>
      <c r="U216" s="24">
        <f t="shared" si="72"/>
        <v>50</v>
      </c>
      <c r="V216" s="24">
        <f t="shared" si="72"/>
        <v>50</v>
      </c>
      <c r="W216" s="24">
        <f t="shared" si="72"/>
        <v>43</v>
      </c>
      <c r="X216" s="24">
        <f t="shared" si="72"/>
        <v>30</v>
      </c>
      <c r="Y216" s="24">
        <f t="shared" si="72"/>
        <v>43</v>
      </c>
      <c r="Z216" s="24">
        <f t="shared" si="72"/>
        <v>108</v>
      </c>
    </row>
    <row r="217" spans="2:26" x14ac:dyDescent="0.15">
      <c r="B217" s="24">
        <v>215</v>
      </c>
      <c r="C217" s="24" t="str">
        <f t="shared" si="66"/>
        <v>挂饰215</v>
      </c>
      <c r="D217" s="24" t="str">
        <f t="shared" si="55"/>
        <v>b</v>
      </c>
      <c r="E217" s="99" t="s">
        <v>2082</v>
      </c>
      <c r="F217" s="100" t="s">
        <v>2083</v>
      </c>
      <c r="G217" s="23" t="s">
        <v>2091</v>
      </c>
      <c r="H217" s="24">
        <f t="shared" si="71"/>
        <v>7</v>
      </c>
      <c r="I217" s="24">
        <f t="shared" si="59"/>
        <v>43</v>
      </c>
      <c r="J217" s="24">
        <f t="shared" si="60"/>
        <v>101</v>
      </c>
      <c r="K217" s="24">
        <f t="shared" si="61"/>
        <v>71</v>
      </c>
      <c r="L217" s="24">
        <f t="shared" si="62"/>
        <v>86</v>
      </c>
      <c r="M217" s="99" t="s">
        <v>2085</v>
      </c>
      <c r="N217" s="24">
        <f t="shared" si="63"/>
        <v>101</v>
      </c>
      <c r="O217" s="24">
        <f t="shared" si="64"/>
        <v>76</v>
      </c>
      <c r="P217" s="24">
        <f t="shared" si="65"/>
        <v>50</v>
      </c>
      <c r="Q217" s="122">
        <f t="shared" si="67"/>
        <v>0.25</v>
      </c>
      <c r="R217" s="122">
        <f t="shared" si="68"/>
        <v>0.19</v>
      </c>
      <c r="S217" s="122">
        <f t="shared" si="69"/>
        <v>8.3333333333333343E-2</v>
      </c>
      <c r="T217" s="99" t="s">
        <v>2082</v>
      </c>
      <c r="U217" s="24">
        <f t="shared" si="72"/>
        <v>58</v>
      </c>
      <c r="V217" s="24">
        <f t="shared" si="72"/>
        <v>58</v>
      </c>
      <c r="W217" s="24">
        <f t="shared" si="72"/>
        <v>50</v>
      </c>
      <c r="X217" s="24">
        <f t="shared" si="72"/>
        <v>35</v>
      </c>
      <c r="Y217" s="24">
        <f t="shared" si="72"/>
        <v>50</v>
      </c>
      <c r="Z217" s="24">
        <f t="shared" si="72"/>
        <v>126</v>
      </c>
    </row>
    <row r="218" spans="2:26" x14ac:dyDescent="0.15">
      <c r="B218" s="24">
        <v>216</v>
      </c>
      <c r="C218" s="24" t="str">
        <f t="shared" si="66"/>
        <v>挂饰216</v>
      </c>
      <c r="D218" s="24" t="str">
        <f t="shared" si="55"/>
        <v>b</v>
      </c>
      <c r="E218" s="99" t="s">
        <v>2082</v>
      </c>
      <c r="F218" s="100" t="s">
        <v>2083</v>
      </c>
      <c r="G218" s="23" t="s">
        <v>2091</v>
      </c>
      <c r="H218" s="24">
        <f t="shared" si="71"/>
        <v>8</v>
      </c>
      <c r="I218" s="24">
        <f t="shared" si="59"/>
        <v>49</v>
      </c>
      <c r="J218" s="24">
        <f t="shared" si="60"/>
        <v>115</v>
      </c>
      <c r="K218" s="24">
        <f t="shared" si="61"/>
        <v>81</v>
      </c>
      <c r="L218" s="24">
        <f t="shared" si="62"/>
        <v>98</v>
      </c>
      <c r="M218" s="99" t="s">
        <v>2085</v>
      </c>
      <c r="N218" s="24">
        <f t="shared" si="63"/>
        <v>115</v>
      </c>
      <c r="O218" s="24">
        <f t="shared" si="64"/>
        <v>86</v>
      </c>
      <c r="P218" s="24">
        <f t="shared" si="65"/>
        <v>58</v>
      </c>
      <c r="Q218" s="122">
        <f t="shared" si="67"/>
        <v>0.28999999999999998</v>
      </c>
      <c r="R218" s="122">
        <f t="shared" si="68"/>
        <v>0.215</v>
      </c>
      <c r="S218" s="122">
        <f t="shared" si="69"/>
        <v>9.6666666666666665E-2</v>
      </c>
      <c r="T218" s="99" t="s">
        <v>2082</v>
      </c>
      <c r="U218" s="24">
        <f t="shared" si="72"/>
        <v>66</v>
      </c>
      <c r="V218" s="24">
        <f t="shared" si="72"/>
        <v>66</v>
      </c>
      <c r="W218" s="24">
        <f t="shared" si="72"/>
        <v>58</v>
      </c>
      <c r="X218" s="24">
        <f t="shared" si="72"/>
        <v>40</v>
      </c>
      <c r="Y218" s="24">
        <f t="shared" si="72"/>
        <v>58</v>
      </c>
      <c r="Z218" s="24">
        <f t="shared" si="72"/>
        <v>144</v>
      </c>
    </row>
    <row r="219" spans="2:26" x14ac:dyDescent="0.15">
      <c r="B219" s="24">
        <v>217</v>
      </c>
      <c r="C219" s="24" t="str">
        <f t="shared" si="66"/>
        <v>挂饰217</v>
      </c>
      <c r="D219" s="24" t="str">
        <f t="shared" si="55"/>
        <v>c</v>
      </c>
      <c r="E219" s="99" t="s">
        <v>2082</v>
      </c>
      <c r="F219" s="100" t="s">
        <v>2083</v>
      </c>
      <c r="G219" s="23" t="s">
        <v>2091</v>
      </c>
      <c r="H219" s="24">
        <f t="shared" si="71"/>
        <v>1</v>
      </c>
      <c r="I219" s="24">
        <f t="shared" si="59"/>
        <v>12</v>
      </c>
      <c r="J219" s="24">
        <f t="shared" si="60"/>
        <v>0</v>
      </c>
      <c r="K219" s="24">
        <f t="shared" si="61"/>
        <v>0</v>
      </c>
      <c r="L219" s="24">
        <f t="shared" si="62"/>
        <v>0</v>
      </c>
      <c r="M219" s="99" t="s">
        <v>2085</v>
      </c>
      <c r="N219" s="24">
        <f t="shared" si="63"/>
        <v>0</v>
      </c>
      <c r="O219" s="24">
        <f t="shared" si="64"/>
        <v>0</v>
      </c>
      <c r="P219" s="24">
        <f t="shared" si="65"/>
        <v>0</v>
      </c>
      <c r="Q219" s="122">
        <f t="shared" si="67"/>
        <v>0</v>
      </c>
      <c r="R219" s="122">
        <f t="shared" si="68"/>
        <v>0</v>
      </c>
      <c r="S219" s="122">
        <f t="shared" si="69"/>
        <v>0</v>
      </c>
      <c r="T219" s="99" t="s">
        <v>2082</v>
      </c>
      <c r="U219" s="24">
        <f t="shared" si="72"/>
        <v>0</v>
      </c>
      <c r="V219" s="24">
        <f t="shared" si="72"/>
        <v>0</v>
      </c>
      <c r="W219" s="24">
        <f t="shared" si="72"/>
        <v>0</v>
      </c>
      <c r="X219" s="24">
        <f t="shared" si="72"/>
        <v>0</v>
      </c>
      <c r="Y219" s="24">
        <f t="shared" si="72"/>
        <v>0</v>
      </c>
      <c r="Z219" s="24">
        <f t="shared" si="72"/>
        <v>0</v>
      </c>
    </row>
    <row r="220" spans="2:26" x14ac:dyDescent="0.15">
      <c r="B220" s="24">
        <v>218</v>
      </c>
      <c r="C220" s="24" t="str">
        <f t="shared" si="66"/>
        <v>挂饰218</v>
      </c>
      <c r="D220" s="24" t="str">
        <f t="shared" si="55"/>
        <v>c</v>
      </c>
      <c r="E220" s="99" t="s">
        <v>2082</v>
      </c>
      <c r="F220" s="100" t="s">
        <v>2083</v>
      </c>
      <c r="G220" s="23" t="s">
        <v>2091</v>
      </c>
      <c r="H220" s="24">
        <f t="shared" si="71"/>
        <v>2</v>
      </c>
      <c r="I220" s="24">
        <f t="shared" si="59"/>
        <v>24</v>
      </c>
      <c r="J220" s="24">
        <f t="shared" si="60"/>
        <v>0</v>
      </c>
      <c r="K220" s="24">
        <f t="shared" si="61"/>
        <v>0</v>
      </c>
      <c r="L220" s="24">
        <f t="shared" si="62"/>
        <v>0</v>
      </c>
      <c r="M220" s="99" t="s">
        <v>2085</v>
      </c>
      <c r="N220" s="24">
        <f t="shared" si="63"/>
        <v>0</v>
      </c>
      <c r="O220" s="24">
        <f t="shared" si="64"/>
        <v>0</v>
      </c>
      <c r="P220" s="24">
        <f t="shared" si="65"/>
        <v>0</v>
      </c>
      <c r="Q220" s="122">
        <f t="shared" si="67"/>
        <v>0</v>
      </c>
      <c r="R220" s="122">
        <f t="shared" si="68"/>
        <v>0</v>
      </c>
      <c r="S220" s="122">
        <f t="shared" si="69"/>
        <v>0</v>
      </c>
      <c r="T220" s="99" t="s">
        <v>2082</v>
      </c>
      <c r="U220" s="24">
        <f t="shared" si="72"/>
        <v>0</v>
      </c>
      <c r="V220" s="24">
        <f t="shared" si="72"/>
        <v>0</v>
      </c>
      <c r="W220" s="24">
        <f t="shared" si="72"/>
        <v>0</v>
      </c>
      <c r="X220" s="24">
        <f t="shared" si="72"/>
        <v>0</v>
      </c>
      <c r="Y220" s="24">
        <f t="shared" si="72"/>
        <v>0</v>
      </c>
      <c r="Z220" s="24">
        <f t="shared" si="72"/>
        <v>0</v>
      </c>
    </row>
    <row r="221" spans="2:26" x14ac:dyDescent="0.15">
      <c r="B221" s="24">
        <v>219</v>
      </c>
      <c r="C221" s="24" t="str">
        <f t="shared" si="66"/>
        <v>挂饰219</v>
      </c>
      <c r="D221" s="24" t="str">
        <f t="shared" si="55"/>
        <v>c</v>
      </c>
      <c r="E221" s="99" t="s">
        <v>2082</v>
      </c>
      <c r="F221" s="100" t="s">
        <v>2083</v>
      </c>
      <c r="G221" s="23" t="s">
        <v>2091</v>
      </c>
      <c r="H221" s="24">
        <f t="shared" si="71"/>
        <v>3</v>
      </c>
      <c r="I221" s="24">
        <f t="shared" si="59"/>
        <v>36</v>
      </c>
      <c r="J221" s="24">
        <f t="shared" si="60"/>
        <v>0</v>
      </c>
      <c r="K221" s="24">
        <f t="shared" si="61"/>
        <v>0</v>
      </c>
      <c r="L221" s="24">
        <f t="shared" si="62"/>
        <v>0</v>
      </c>
      <c r="M221" s="99" t="s">
        <v>2085</v>
      </c>
      <c r="N221" s="24">
        <f t="shared" si="63"/>
        <v>0</v>
      </c>
      <c r="O221" s="24">
        <f t="shared" si="64"/>
        <v>0</v>
      </c>
      <c r="P221" s="24">
        <f t="shared" si="65"/>
        <v>0</v>
      </c>
      <c r="Q221" s="122">
        <f t="shared" si="67"/>
        <v>0</v>
      </c>
      <c r="R221" s="122">
        <f t="shared" si="68"/>
        <v>0</v>
      </c>
      <c r="S221" s="122">
        <f t="shared" si="69"/>
        <v>0</v>
      </c>
      <c r="T221" s="99" t="s">
        <v>2082</v>
      </c>
      <c r="U221" s="24">
        <f t="shared" si="72"/>
        <v>0</v>
      </c>
      <c r="V221" s="24">
        <f t="shared" si="72"/>
        <v>0</v>
      </c>
      <c r="W221" s="24">
        <f t="shared" si="72"/>
        <v>0</v>
      </c>
      <c r="X221" s="24">
        <f t="shared" si="72"/>
        <v>0</v>
      </c>
      <c r="Y221" s="24">
        <f t="shared" si="72"/>
        <v>0</v>
      </c>
      <c r="Z221" s="24">
        <f t="shared" si="72"/>
        <v>0</v>
      </c>
    </row>
    <row r="222" spans="2:26" x14ac:dyDescent="0.15">
      <c r="B222" s="24">
        <v>220</v>
      </c>
      <c r="C222" s="24" t="str">
        <f t="shared" si="66"/>
        <v>挂饰220</v>
      </c>
      <c r="D222" s="24" t="str">
        <f t="shared" si="55"/>
        <v>c</v>
      </c>
      <c r="E222" s="99" t="s">
        <v>2082</v>
      </c>
      <c r="F222" s="100" t="s">
        <v>2083</v>
      </c>
      <c r="G222" s="23" t="s">
        <v>2091</v>
      </c>
      <c r="H222" s="24">
        <f t="shared" si="71"/>
        <v>4</v>
      </c>
      <c r="I222" s="24">
        <f t="shared" si="59"/>
        <v>47</v>
      </c>
      <c r="J222" s="24">
        <f t="shared" si="60"/>
        <v>0</v>
      </c>
      <c r="K222" s="24">
        <f t="shared" si="61"/>
        <v>0</v>
      </c>
      <c r="L222" s="24">
        <f t="shared" si="62"/>
        <v>0</v>
      </c>
      <c r="M222" s="99" t="s">
        <v>2085</v>
      </c>
      <c r="N222" s="24">
        <f t="shared" si="63"/>
        <v>0</v>
      </c>
      <c r="O222" s="24">
        <f t="shared" si="64"/>
        <v>0</v>
      </c>
      <c r="P222" s="24">
        <f t="shared" si="65"/>
        <v>0</v>
      </c>
      <c r="Q222" s="122">
        <f t="shared" si="67"/>
        <v>0</v>
      </c>
      <c r="R222" s="122">
        <f t="shared" si="68"/>
        <v>0</v>
      </c>
      <c r="S222" s="122">
        <f t="shared" si="69"/>
        <v>0</v>
      </c>
      <c r="T222" s="99" t="s">
        <v>2082</v>
      </c>
      <c r="U222" s="24">
        <f t="shared" si="72"/>
        <v>0</v>
      </c>
      <c r="V222" s="24">
        <f t="shared" si="72"/>
        <v>0</v>
      </c>
      <c r="W222" s="24">
        <f t="shared" si="72"/>
        <v>0</v>
      </c>
      <c r="X222" s="24">
        <f t="shared" si="72"/>
        <v>0</v>
      </c>
      <c r="Y222" s="24">
        <f t="shared" si="72"/>
        <v>0</v>
      </c>
      <c r="Z222" s="24">
        <f t="shared" si="72"/>
        <v>0</v>
      </c>
    </row>
    <row r="223" spans="2:26" x14ac:dyDescent="0.15">
      <c r="B223" s="24">
        <v>221</v>
      </c>
      <c r="C223" s="24" t="str">
        <f t="shared" si="66"/>
        <v>挂饰221</v>
      </c>
      <c r="D223" s="24" t="str">
        <f t="shared" si="55"/>
        <v>c</v>
      </c>
      <c r="E223" s="99" t="s">
        <v>2082</v>
      </c>
      <c r="F223" s="100" t="s">
        <v>2083</v>
      </c>
      <c r="G223" s="23" t="s">
        <v>2091</v>
      </c>
      <c r="H223" s="24">
        <f t="shared" si="71"/>
        <v>5</v>
      </c>
      <c r="I223" s="24">
        <f t="shared" si="59"/>
        <v>59</v>
      </c>
      <c r="J223" s="24">
        <f t="shared" si="60"/>
        <v>0</v>
      </c>
      <c r="K223" s="24">
        <f t="shared" si="61"/>
        <v>0</v>
      </c>
      <c r="L223" s="24">
        <f t="shared" si="62"/>
        <v>0</v>
      </c>
      <c r="M223" s="99" t="s">
        <v>2085</v>
      </c>
      <c r="N223" s="24">
        <f t="shared" si="63"/>
        <v>0</v>
      </c>
      <c r="O223" s="24">
        <f t="shared" si="64"/>
        <v>0</v>
      </c>
      <c r="P223" s="24">
        <f t="shared" si="65"/>
        <v>0</v>
      </c>
      <c r="Q223" s="122">
        <f t="shared" si="67"/>
        <v>0</v>
      </c>
      <c r="R223" s="122">
        <f t="shared" si="68"/>
        <v>0</v>
      </c>
      <c r="S223" s="122">
        <f t="shared" si="69"/>
        <v>0</v>
      </c>
      <c r="T223" s="99" t="s">
        <v>2082</v>
      </c>
      <c r="U223" s="24">
        <f t="shared" ref="U223:Z232" si="73">ROUND(VLOOKUP($F223,professionGrow,MATCH(U$2,professionGrowPName,0),FALSE)*(1+VLOOKUP($G223,professionGrowP,MATCH(U$2,professionGrowPName,0),FALSE))*$H223*10*VLOOKUP($D223,drop_qulity,5,FALSE),0)</f>
        <v>0</v>
      </c>
      <c r="V223" s="24">
        <f t="shared" si="73"/>
        <v>0</v>
      </c>
      <c r="W223" s="24">
        <f t="shared" si="73"/>
        <v>0</v>
      </c>
      <c r="X223" s="24">
        <f t="shared" si="73"/>
        <v>0</v>
      </c>
      <c r="Y223" s="24">
        <f t="shared" si="73"/>
        <v>0</v>
      </c>
      <c r="Z223" s="24">
        <f t="shared" si="73"/>
        <v>0</v>
      </c>
    </row>
    <row r="224" spans="2:26" x14ac:dyDescent="0.15">
      <c r="B224" s="24">
        <v>222</v>
      </c>
      <c r="C224" s="24" t="str">
        <f t="shared" si="66"/>
        <v>挂饰222</v>
      </c>
      <c r="D224" s="24" t="str">
        <f t="shared" si="55"/>
        <v>c</v>
      </c>
      <c r="E224" s="99" t="s">
        <v>2082</v>
      </c>
      <c r="F224" s="100" t="s">
        <v>2083</v>
      </c>
      <c r="G224" s="23" t="s">
        <v>2091</v>
      </c>
      <c r="H224" s="24">
        <f t="shared" si="71"/>
        <v>6</v>
      </c>
      <c r="I224" s="24">
        <f t="shared" si="59"/>
        <v>71</v>
      </c>
      <c r="J224" s="24">
        <f t="shared" si="60"/>
        <v>0</v>
      </c>
      <c r="K224" s="24">
        <f t="shared" si="61"/>
        <v>0</v>
      </c>
      <c r="L224" s="24">
        <f t="shared" si="62"/>
        <v>0</v>
      </c>
      <c r="M224" s="99" t="s">
        <v>2085</v>
      </c>
      <c r="N224" s="24">
        <f t="shared" si="63"/>
        <v>0</v>
      </c>
      <c r="O224" s="24">
        <f t="shared" si="64"/>
        <v>0</v>
      </c>
      <c r="P224" s="24">
        <f t="shared" si="65"/>
        <v>0</v>
      </c>
      <c r="Q224" s="122">
        <f t="shared" si="67"/>
        <v>0</v>
      </c>
      <c r="R224" s="122">
        <f t="shared" si="68"/>
        <v>0</v>
      </c>
      <c r="S224" s="122">
        <f t="shared" si="69"/>
        <v>0</v>
      </c>
      <c r="T224" s="99" t="s">
        <v>2082</v>
      </c>
      <c r="U224" s="24">
        <f t="shared" si="73"/>
        <v>0</v>
      </c>
      <c r="V224" s="24">
        <f t="shared" si="73"/>
        <v>0</v>
      </c>
      <c r="W224" s="24">
        <f t="shared" si="73"/>
        <v>0</v>
      </c>
      <c r="X224" s="24">
        <f t="shared" si="73"/>
        <v>0</v>
      </c>
      <c r="Y224" s="24">
        <f t="shared" si="73"/>
        <v>0</v>
      </c>
      <c r="Z224" s="24">
        <f t="shared" si="73"/>
        <v>0</v>
      </c>
    </row>
    <row r="225" spans="2:26" x14ac:dyDescent="0.15">
      <c r="B225" s="24">
        <v>223</v>
      </c>
      <c r="C225" s="24" t="str">
        <f t="shared" si="66"/>
        <v>挂饰223</v>
      </c>
      <c r="D225" s="24" t="str">
        <f t="shared" si="55"/>
        <v>c</v>
      </c>
      <c r="E225" s="99" t="s">
        <v>2082</v>
      </c>
      <c r="F225" s="100" t="s">
        <v>2083</v>
      </c>
      <c r="G225" s="23" t="s">
        <v>2091</v>
      </c>
      <c r="H225" s="24">
        <f t="shared" si="71"/>
        <v>7</v>
      </c>
      <c r="I225" s="24">
        <f t="shared" si="59"/>
        <v>83</v>
      </c>
      <c r="J225" s="24">
        <f t="shared" si="60"/>
        <v>0</v>
      </c>
      <c r="K225" s="24">
        <f t="shared" si="61"/>
        <v>0</v>
      </c>
      <c r="L225" s="24">
        <f t="shared" si="62"/>
        <v>0</v>
      </c>
      <c r="M225" s="99" t="s">
        <v>2085</v>
      </c>
      <c r="N225" s="24">
        <f t="shared" si="63"/>
        <v>0</v>
      </c>
      <c r="O225" s="24">
        <f t="shared" si="64"/>
        <v>0</v>
      </c>
      <c r="P225" s="24">
        <f t="shared" si="65"/>
        <v>0</v>
      </c>
      <c r="Q225" s="122">
        <f t="shared" si="67"/>
        <v>0</v>
      </c>
      <c r="R225" s="122">
        <f t="shared" si="68"/>
        <v>0</v>
      </c>
      <c r="S225" s="122">
        <f t="shared" si="69"/>
        <v>0</v>
      </c>
      <c r="T225" s="99" t="s">
        <v>2082</v>
      </c>
      <c r="U225" s="24">
        <f t="shared" si="73"/>
        <v>0</v>
      </c>
      <c r="V225" s="24">
        <f t="shared" si="73"/>
        <v>0</v>
      </c>
      <c r="W225" s="24">
        <f t="shared" si="73"/>
        <v>0</v>
      </c>
      <c r="X225" s="24">
        <f t="shared" si="73"/>
        <v>0</v>
      </c>
      <c r="Y225" s="24">
        <f t="shared" si="73"/>
        <v>0</v>
      </c>
      <c r="Z225" s="24">
        <f t="shared" si="73"/>
        <v>0</v>
      </c>
    </row>
    <row r="226" spans="2:26" x14ac:dyDescent="0.15">
      <c r="B226" s="24">
        <v>224</v>
      </c>
      <c r="C226" s="24" t="str">
        <f t="shared" si="66"/>
        <v>挂饰224</v>
      </c>
      <c r="D226" s="24" t="str">
        <f t="shared" si="55"/>
        <v>c</v>
      </c>
      <c r="E226" s="99" t="s">
        <v>2082</v>
      </c>
      <c r="F226" s="100" t="s">
        <v>2083</v>
      </c>
      <c r="G226" s="23" t="s">
        <v>2091</v>
      </c>
      <c r="H226" s="24">
        <f t="shared" si="71"/>
        <v>8</v>
      </c>
      <c r="I226" s="24">
        <f t="shared" si="59"/>
        <v>95</v>
      </c>
      <c r="J226" s="24">
        <f t="shared" si="60"/>
        <v>0</v>
      </c>
      <c r="K226" s="24">
        <f t="shared" si="61"/>
        <v>0</v>
      </c>
      <c r="L226" s="24">
        <f t="shared" si="62"/>
        <v>0</v>
      </c>
      <c r="M226" s="99" t="s">
        <v>2085</v>
      </c>
      <c r="N226" s="24">
        <f t="shared" si="63"/>
        <v>0</v>
      </c>
      <c r="O226" s="24">
        <f t="shared" si="64"/>
        <v>0</v>
      </c>
      <c r="P226" s="24">
        <f t="shared" si="65"/>
        <v>0</v>
      </c>
      <c r="Q226" s="122">
        <f t="shared" si="67"/>
        <v>0</v>
      </c>
      <c r="R226" s="122">
        <f t="shared" si="68"/>
        <v>0</v>
      </c>
      <c r="S226" s="122">
        <f t="shared" si="69"/>
        <v>0</v>
      </c>
      <c r="T226" s="99" t="s">
        <v>2082</v>
      </c>
      <c r="U226" s="24">
        <f t="shared" si="73"/>
        <v>0</v>
      </c>
      <c r="V226" s="24">
        <f t="shared" si="73"/>
        <v>0</v>
      </c>
      <c r="W226" s="24">
        <f t="shared" si="73"/>
        <v>0</v>
      </c>
      <c r="X226" s="24">
        <f t="shared" si="73"/>
        <v>0</v>
      </c>
      <c r="Y226" s="24">
        <f t="shared" si="73"/>
        <v>0</v>
      </c>
      <c r="Z226" s="24">
        <f t="shared" si="73"/>
        <v>0</v>
      </c>
    </row>
    <row r="227" spans="2:26" x14ac:dyDescent="0.15">
      <c r="B227" s="24">
        <v>225</v>
      </c>
      <c r="C227" s="24" t="str">
        <f t="shared" si="66"/>
        <v>挂饰225</v>
      </c>
      <c r="D227" s="24" t="str">
        <f t="shared" si="55"/>
        <v>s</v>
      </c>
      <c r="E227" s="99" t="s">
        <v>2082</v>
      </c>
      <c r="F227" s="100" t="s">
        <v>2083</v>
      </c>
      <c r="G227" s="23" t="s">
        <v>2092</v>
      </c>
      <c r="H227" s="24">
        <f t="shared" si="71"/>
        <v>1</v>
      </c>
      <c r="I227" s="24">
        <f t="shared" si="59"/>
        <v>11</v>
      </c>
      <c r="J227" s="24">
        <f t="shared" si="60"/>
        <v>9</v>
      </c>
      <c r="K227" s="24">
        <f t="shared" si="61"/>
        <v>9</v>
      </c>
      <c r="L227" s="24">
        <f t="shared" si="62"/>
        <v>7</v>
      </c>
      <c r="M227" s="99" t="s">
        <v>2085</v>
      </c>
      <c r="N227" s="24">
        <f t="shared" si="63"/>
        <v>11</v>
      </c>
      <c r="O227" s="24">
        <f t="shared" si="64"/>
        <v>6</v>
      </c>
      <c r="P227" s="24">
        <f t="shared" si="65"/>
        <v>5</v>
      </c>
      <c r="Q227" s="122">
        <f t="shared" si="67"/>
        <v>2.5000000000000001E-2</v>
      </c>
      <c r="R227" s="122">
        <f t="shared" si="68"/>
        <v>1.4999999999999999E-2</v>
      </c>
      <c r="S227" s="122">
        <f t="shared" si="69"/>
        <v>8.3333333333333332E-3</v>
      </c>
      <c r="T227" s="99" t="s">
        <v>2082</v>
      </c>
      <c r="U227" s="24">
        <f t="shared" si="73"/>
        <v>3</v>
      </c>
      <c r="V227" s="24">
        <f t="shared" si="73"/>
        <v>5</v>
      </c>
      <c r="W227" s="24">
        <f t="shared" si="73"/>
        <v>5</v>
      </c>
      <c r="X227" s="24">
        <f t="shared" si="73"/>
        <v>5</v>
      </c>
      <c r="Y227" s="24">
        <f t="shared" si="73"/>
        <v>5</v>
      </c>
      <c r="Z227" s="24">
        <f t="shared" si="73"/>
        <v>13</v>
      </c>
    </row>
    <row r="228" spans="2:26" x14ac:dyDescent="0.15">
      <c r="B228" s="24">
        <v>226</v>
      </c>
      <c r="C228" s="24" t="str">
        <f t="shared" si="66"/>
        <v>挂饰226</v>
      </c>
      <c r="D228" s="24" t="str">
        <f t="shared" ref="D228:D291" si="74">D196</f>
        <v>s</v>
      </c>
      <c r="E228" s="99" t="s">
        <v>2082</v>
      </c>
      <c r="F228" s="100" t="s">
        <v>2083</v>
      </c>
      <c r="G228" s="23" t="s">
        <v>2092</v>
      </c>
      <c r="H228" s="24">
        <f t="shared" si="71"/>
        <v>2</v>
      </c>
      <c r="I228" s="24">
        <f t="shared" si="59"/>
        <v>22</v>
      </c>
      <c r="J228" s="24">
        <f t="shared" si="60"/>
        <v>18</v>
      </c>
      <c r="K228" s="24">
        <f t="shared" si="61"/>
        <v>18</v>
      </c>
      <c r="L228" s="24">
        <f t="shared" si="62"/>
        <v>14</v>
      </c>
      <c r="M228" s="99" t="s">
        <v>2085</v>
      </c>
      <c r="N228" s="24">
        <f t="shared" si="63"/>
        <v>22</v>
      </c>
      <c r="O228" s="24">
        <f t="shared" si="64"/>
        <v>12</v>
      </c>
      <c r="P228" s="24">
        <f t="shared" si="65"/>
        <v>10</v>
      </c>
      <c r="Q228" s="122">
        <f t="shared" si="67"/>
        <v>0.05</v>
      </c>
      <c r="R228" s="122">
        <f t="shared" si="68"/>
        <v>0.03</v>
      </c>
      <c r="S228" s="122">
        <f t="shared" si="69"/>
        <v>1.6666666666666666E-2</v>
      </c>
      <c r="T228" s="99" t="s">
        <v>2082</v>
      </c>
      <c r="U228" s="24">
        <f t="shared" si="73"/>
        <v>6</v>
      </c>
      <c r="V228" s="24">
        <f t="shared" si="73"/>
        <v>9</v>
      </c>
      <c r="W228" s="24">
        <f t="shared" si="73"/>
        <v>9</v>
      </c>
      <c r="X228" s="24">
        <f t="shared" si="73"/>
        <v>9</v>
      </c>
      <c r="Y228" s="24">
        <f t="shared" si="73"/>
        <v>10</v>
      </c>
      <c r="Z228" s="24">
        <f t="shared" si="73"/>
        <v>26</v>
      </c>
    </row>
    <row r="229" spans="2:26" x14ac:dyDescent="0.15">
      <c r="B229" s="24">
        <v>227</v>
      </c>
      <c r="C229" s="24" t="str">
        <f t="shared" si="66"/>
        <v>挂饰227</v>
      </c>
      <c r="D229" s="24" t="str">
        <f t="shared" si="74"/>
        <v>s</v>
      </c>
      <c r="E229" s="99" t="s">
        <v>2082</v>
      </c>
      <c r="F229" s="100" t="s">
        <v>2083</v>
      </c>
      <c r="G229" s="23" t="s">
        <v>2092</v>
      </c>
      <c r="H229" s="24">
        <f t="shared" si="71"/>
        <v>3</v>
      </c>
      <c r="I229" s="24">
        <f t="shared" si="59"/>
        <v>33</v>
      </c>
      <c r="J229" s="24">
        <f t="shared" si="60"/>
        <v>27</v>
      </c>
      <c r="K229" s="24">
        <f t="shared" si="61"/>
        <v>27</v>
      </c>
      <c r="L229" s="24">
        <f t="shared" si="62"/>
        <v>20</v>
      </c>
      <c r="M229" s="99" t="s">
        <v>2085</v>
      </c>
      <c r="N229" s="24">
        <f t="shared" si="63"/>
        <v>33</v>
      </c>
      <c r="O229" s="24">
        <f t="shared" si="64"/>
        <v>18</v>
      </c>
      <c r="P229" s="24">
        <f t="shared" si="65"/>
        <v>15</v>
      </c>
      <c r="Q229" s="122">
        <f t="shared" si="67"/>
        <v>7.4999999999999997E-2</v>
      </c>
      <c r="R229" s="122">
        <f t="shared" si="68"/>
        <v>4.4999999999999998E-2</v>
      </c>
      <c r="S229" s="122">
        <f t="shared" si="69"/>
        <v>2.5000000000000001E-2</v>
      </c>
      <c r="T229" s="99" t="s">
        <v>2082</v>
      </c>
      <c r="U229" s="24">
        <f t="shared" si="73"/>
        <v>10</v>
      </c>
      <c r="V229" s="24">
        <f t="shared" si="73"/>
        <v>14</v>
      </c>
      <c r="W229" s="24">
        <f t="shared" si="73"/>
        <v>14</v>
      </c>
      <c r="X229" s="24">
        <f t="shared" si="73"/>
        <v>14</v>
      </c>
      <c r="Y229" s="24">
        <f t="shared" si="73"/>
        <v>16</v>
      </c>
      <c r="Z229" s="24">
        <f t="shared" si="73"/>
        <v>39</v>
      </c>
    </row>
    <row r="230" spans="2:26" x14ac:dyDescent="0.15">
      <c r="B230" s="24">
        <v>228</v>
      </c>
      <c r="C230" s="24" t="str">
        <f t="shared" si="66"/>
        <v>挂饰228</v>
      </c>
      <c r="D230" s="24" t="str">
        <f t="shared" si="74"/>
        <v>s</v>
      </c>
      <c r="E230" s="99" t="s">
        <v>2082</v>
      </c>
      <c r="F230" s="100" t="s">
        <v>2083</v>
      </c>
      <c r="G230" s="23" t="s">
        <v>2092</v>
      </c>
      <c r="H230" s="24">
        <f t="shared" si="71"/>
        <v>4</v>
      </c>
      <c r="I230" s="24">
        <f t="shared" si="59"/>
        <v>44</v>
      </c>
      <c r="J230" s="24">
        <f t="shared" si="60"/>
        <v>36</v>
      </c>
      <c r="K230" s="24">
        <f t="shared" si="61"/>
        <v>36</v>
      </c>
      <c r="L230" s="24">
        <f t="shared" si="62"/>
        <v>27</v>
      </c>
      <c r="M230" s="99" t="s">
        <v>2085</v>
      </c>
      <c r="N230" s="24">
        <f t="shared" si="63"/>
        <v>44</v>
      </c>
      <c r="O230" s="24">
        <f t="shared" si="64"/>
        <v>24</v>
      </c>
      <c r="P230" s="24">
        <f t="shared" si="65"/>
        <v>20</v>
      </c>
      <c r="Q230" s="122">
        <f t="shared" si="67"/>
        <v>0.1</v>
      </c>
      <c r="R230" s="122">
        <f t="shared" si="68"/>
        <v>0.06</v>
      </c>
      <c r="S230" s="122">
        <f t="shared" si="69"/>
        <v>3.3333333333333333E-2</v>
      </c>
      <c r="T230" s="99" t="s">
        <v>2082</v>
      </c>
      <c r="U230" s="24">
        <f t="shared" si="73"/>
        <v>13</v>
      </c>
      <c r="V230" s="24">
        <f t="shared" si="73"/>
        <v>18</v>
      </c>
      <c r="W230" s="24">
        <f t="shared" si="73"/>
        <v>18</v>
      </c>
      <c r="X230" s="24">
        <f t="shared" si="73"/>
        <v>18</v>
      </c>
      <c r="Y230" s="24">
        <f t="shared" si="73"/>
        <v>21</v>
      </c>
      <c r="Z230" s="24">
        <f t="shared" si="73"/>
        <v>52</v>
      </c>
    </row>
    <row r="231" spans="2:26" x14ac:dyDescent="0.15">
      <c r="B231" s="24">
        <v>229</v>
      </c>
      <c r="C231" s="24" t="str">
        <f t="shared" si="66"/>
        <v>挂饰229</v>
      </c>
      <c r="D231" s="24" t="str">
        <f t="shared" si="74"/>
        <v>s</v>
      </c>
      <c r="E231" s="99" t="s">
        <v>2082</v>
      </c>
      <c r="F231" s="100" t="s">
        <v>2083</v>
      </c>
      <c r="G231" s="23" t="s">
        <v>2092</v>
      </c>
      <c r="H231" s="24">
        <f t="shared" si="71"/>
        <v>5</v>
      </c>
      <c r="I231" s="24">
        <f t="shared" si="59"/>
        <v>54</v>
      </c>
      <c r="J231" s="24">
        <f t="shared" si="60"/>
        <v>45</v>
      </c>
      <c r="K231" s="24">
        <f t="shared" si="61"/>
        <v>45</v>
      </c>
      <c r="L231" s="24">
        <f t="shared" si="62"/>
        <v>34</v>
      </c>
      <c r="M231" s="99" t="s">
        <v>2085</v>
      </c>
      <c r="N231" s="24">
        <f t="shared" si="63"/>
        <v>54</v>
      </c>
      <c r="O231" s="24">
        <f t="shared" si="64"/>
        <v>31</v>
      </c>
      <c r="P231" s="24">
        <f t="shared" si="65"/>
        <v>25</v>
      </c>
      <c r="Q231" s="122">
        <f t="shared" si="67"/>
        <v>0.125</v>
      </c>
      <c r="R231" s="122">
        <f t="shared" si="68"/>
        <v>7.7499999999999999E-2</v>
      </c>
      <c r="S231" s="122">
        <f t="shared" si="69"/>
        <v>4.1666666666666671E-2</v>
      </c>
      <c r="T231" s="99" t="s">
        <v>2082</v>
      </c>
      <c r="U231" s="24">
        <f t="shared" si="73"/>
        <v>16</v>
      </c>
      <c r="V231" s="24">
        <f t="shared" si="73"/>
        <v>23</v>
      </c>
      <c r="W231" s="24">
        <f t="shared" si="73"/>
        <v>23</v>
      </c>
      <c r="X231" s="24">
        <f t="shared" si="73"/>
        <v>23</v>
      </c>
      <c r="Y231" s="24">
        <f t="shared" si="73"/>
        <v>26</v>
      </c>
      <c r="Z231" s="24">
        <f t="shared" si="73"/>
        <v>65</v>
      </c>
    </row>
    <row r="232" spans="2:26" x14ac:dyDescent="0.15">
      <c r="B232" s="24">
        <v>230</v>
      </c>
      <c r="C232" s="24" t="str">
        <f t="shared" si="66"/>
        <v>挂饰230</v>
      </c>
      <c r="D232" s="24" t="str">
        <f t="shared" si="74"/>
        <v>s</v>
      </c>
      <c r="E232" s="99" t="s">
        <v>2082</v>
      </c>
      <c r="F232" s="100" t="s">
        <v>2083</v>
      </c>
      <c r="G232" s="23" t="s">
        <v>2092</v>
      </c>
      <c r="H232" s="24">
        <f t="shared" si="71"/>
        <v>6</v>
      </c>
      <c r="I232" s="24">
        <f t="shared" si="59"/>
        <v>65</v>
      </c>
      <c r="J232" s="24">
        <f t="shared" si="60"/>
        <v>54</v>
      </c>
      <c r="K232" s="24">
        <f t="shared" si="61"/>
        <v>54</v>
      </c>
      <c r="L232" s="24">
        <f t="shared" si="62"/>
        <v>41</v>
      </c>
      <c r="M232" s="99" t="s">
        <v>2085</v>
      </c>
      <c r="N232" s="24">
        <f t="shared" si="63"/>
        <v>65</v>
      </c>
      <c r="O232" s="24">
        <f t="shared" si="64"/>
        <v>37</v>
      </c>
      <c r="P232" s="24">
        <f t="shared" si="65"/>
        <v>30</v>
      </c>
      <c r="Q232" s="122">
        <f t="shared" si="67"/>
        <v>0.15</v>
      </c>
      <c r="R232" s="122">
        <f t="shared" si="68"/>
        <v>9.2499999999999999E-2</v>
      </c>
      <c r="S232" s="122">
        <f t="shared" si="69"/>
        <v>0.05</v>
      </c>
      <c r="T232" s="99" t="s">
        <v>2082</v>
      </c>
      <c r="U232" s="24">
        <f t="shared" si="73"/>
        <v>19</v>
      </c>
      <c r="V232" s="24">
        <f t="shared" si="73"/>
        <v>27</v>
      </c>
      <c r="W232" s="24">
        <f t="shared" si="73"/>
        <v>27</v>
      </c>
      <c r="X232" s="24">
        <f t="shared" si="73"/>
        <v>27</v>
      </c>
      <c r="Y232" s="24">
        <f t="shared" si="73"/>
        <v>31</v>
      </c>
      <c r="Z232" s="24">
        <f t="shared" si="73"/>
        <v>78</v>
      </c>
    </row>
    <row r="233" spans="2:26" x14ac:dyDescent="0.15">
      <c r="B233" s="24">
        <v>231</v>
      </c>
      <c r="C233" s="24" t="str">
        <f t="shared" si="66"/>
        <v>挂饰231</v>
      </c>
      <c r="D233" s="24" t="str">
        <f t="shared" si="74"/>
        <v>s</v>
      </c>
      <c r="E233" s="99" t="s">
        <v>2082</v>
      </c>
      <c r="F233" s="100" t="s">
        <v>2083</v>
      </c>
      <c r="G233" s="23" t="s">
        <v>2092</v>
      </c>
      <c r="H233" s="24">
        <f t="shared" si="71"/>
        <v>7</v>
      </c>
      <c r="I233" s="24">
        <f t="shared" si="59"/>
        <v>76</v>
      </c>
      <c r="J233" s="24">
        <f t="shared" si="60"/>
        <v>63</v>
      </c>
      <c r="K233" s="24">
        <f t="shared" si="61"/>
        <v>63</v>
      </c>
      <c r="L233" s="24">
        <f t="shared" si="62"/>
        <v>48</v>
      </c>
      <c r="M233" s="99" t="s">
        <v>2085</v>
      </c>
      <c r="N233" s="24">
        <f t="shared" si="63"/>
        <v>76</v>
      </c>
      <c r="O233" s="24">
        <f t="shared" si="64"/>
        <v>43</v>
      </c>
      <c r="P233" s="24">
        <f t="shared" si="65"/>
        <v>35</v>
      </c>
      <c r="Q233" s="122">
        <f t="shared" si="67"/>
        <v>0.17499999999999999</v>
      </c>
      <c r="R233" s="122">
        <f t="shared" si="68"/>
        <v>0.1075</v>
      </c>
      <c r="S233" s="122">
        <f t="shared" si="69"/>
        <v>5.8333333333333327E-2</v>
      </c>
      <c r="T233" s="99" t="s">
        <v>2082</v>
      </c>
      <c r="U233" s="24">
        <f t="shared" ref="U233:Z242" si="75">ROUND(VLOOKUP($F233,professionGrow,MATCH(U$2,professionGrowPName,0),FALSE)*(1+VLOOKUP($G233,professionGrowP,MATCH(U$2,professionGrowPName,0),FALSE))*$H233*10*VLOOKUP($D233,drop_qulity,5,FALSE),0)</f>
        <v>22</v>
      </c>
      <c r="V233" s="24">
        <f t="shared" si="75"/>
        <v>32</v>
      </c>
      <c r="W233" s="24">
        <f t="shared" si="75"/>
        <v>32</v>
      </c>
      <c r="X233" s="24">
        <f t="shared" si="75"/>
        <v>32</v>
      </c>
      <c r="Y233" s="24">
        <f t="shared" si="75"/>
        <v>36</v>
      </c>
      <c r="Z233" s="24">
        <f t="shared" si="75"/>
        <v>91</v>
      </c>
    </row>
    <row r="234" spans="2:26" x14ac:dyDescent="0.15">
      <c r="B234" s="24">
        <v>232</v>
      </c>
      <c r="C234" s="24" t="str">
        <f t="shared" si="66"/>
        <v>挂饰232</v>
      </c>
      <c r="D234" s="24" t="str">
        <f t="shared" si="74"/>
        <v>s</v>
      </c>
      <c r="E234" s="99" t="s">
        <v>2082</v>
      </c>
      <c r="F234" s="100" t="s">
        <v>2083</v>
      </c>
      <c r="G234" s="23" t="s">
        <v>2092</v>
      </c>
      <c r="H234" s="24">
        <f t="shared" si="71"/>
        <v>8</v>
      </c>
      <c r="I234" s="24">
        <f t="shared" si="59"/>
        <v>87</v>
      </c>
      <c r="J234" s="24">
        <f t="shared" si="60"/>
        <v>73</v>
      </c>
      <c r="K234" s="24">
        <f t="shared" si="61"/>
        <v>73</v>
      </c>
      <c r="L234" s="24">
        <f t="shared" si="62"/>
        <v>54</v>
      </c>
      <c r="M234" s="99" t="s">
        <v>2085</v>
      </c>
      <c r="N234" s="24">
        <f t="shared" si="63"/>
        <v>87</v>
      </c>
      <c r="O234" s="24">
        <f t="shared" si="64"/>
        <v>49</v>
      </c>
      <c r="P234" s="24">
        <f t="shared" si="65"/>
        <v>40</v>
      </c>
      <c r="Q234" s="122">
        <f t="shared" si="67"/>
        <v>0.2</v>
      </c>
      <c r="R234" s="122">
        <f t="shared" si="68"/>
        <v>0.1225</v>
      </c>
      <c r="S234" s="122">
        <f t="shared" si="69"/>
        <v>6.6666666666666666E-2</v>
      </c>
      <c r="T234" s="99" t="s">
        <v>2082</v>
      </c>
      <c r="U234" s="24">
        <f t="shared" si="75"/>
        <v>25</v>
      </c>
      <c r="V234" s="24">
        <f t="shared" si="75"/>
        <v>36</v>
      </c>
      <c r="W234" s="24">
        <f t="shared" si="75"/>
        <v>36</v>
      </c>
      <c r="X234" s="24">
        <f t="shared" si="75"/>
        <v>36</v>
      </c>
      <c r="Y234" s="24">
        <f t="shared" si="75"/>
        <v>42</v>
      </c>
      <c r="Z234" s="24">
        <f t="shared" si="75"/>
        <v>104</v>
      </c>
    </row>
    <row r="235" spans="2:26" x14ac:dyDescent="0.15">
      <c r="B235" s="24">
        <v>233</v>
      </c>
      <c r="C235" s="24" t="str">
        <f t="shared" si="66"/>
        <v>挂饰233</v>
      </c>
      <c r="D235" s="24" t="str">
        <f t="shared" si="74"/>
        <v>a</v>
      </c>
      <c r="E235" s="99" t="s">
        <v>2082</v>
      </c>
      <c r="F235" s="100" t="s">
        <v>2083</v>
      </c>
      <c r="G235" s="23" t="s">
        <v>2092</v>
      </c>
      <c r="H235" s="24">
        <f t="shared" si="71"/>
        <v>1</v>
      </c>
      <c r="I235" s="24">
        <f t="shared" si="59"/>
        <v>6</v>
      </c>
      <c r="J235" s="24">
        <f t="shared" si="60"/>
        <v>10</v>
      </c>
      <c r="K235" s="24">
        <f t="shared" si="61"/>
        <v>10</v>
      </c>
      <c r="L235" s="24">
        <f t="shared" si="62"/>
        <v>8</v>
      </c>
      <c r="M235" s="99" t="s">
        <v>2085</v>
      </c>
      <c r="N235" s="24">
        <f t="shared" si="63"/>
        <v>12</v>
      </c>
      <c r="O235" s="24">
        <f t="shared" si="64"/>
        <v>7</v>
      </c>
      <c r="P235" s="24">
        <f t="shared" si="65"/>
        <v>6</v>
      </c>
      <c r="Q235" s="122">
        <f t="shared" si="67"/>
        <v>0.03</v>
      </c>
      <c r="R235" s="122">
        <f t="shared" si="68"/>
        <v>1.7500000000000002E-2</v>
      </c>
      <c r="S235" s="122">
        <f t="shared" si="69"/>
        <v>0.01</v>
      </c>
      <c r="T235" s="99" t="s">
        <v>2082</v>
      </c>
      <c r="U235" s="24">
        <f t="shared" si="75"/>
        <v>4</v>
      </c>
      <c r="V235" s="24">
        <f t="shared" si="75"/>
        <v>5</v>
      </c>
      <c r="W235" s="24">
        <f t="shared" si="75"/>
        <v>5</v>
      </c>
      <c r="X235" s="24">
        <f t="shared" si="75"/>
        <v>5</v>
      </c>
      <c r="Y235" s="24">
        <f t="shared" si="75"/>
        <v>6</v>
      </c>
      <c r="Z235" s="24">
        <f t="shared" si="75"/>
        <v>15</v>
      </c>
    </row>
    <row r="236" spans="2:26" x14ac:dyDescent="0.15">
      <c r="B236" s="24">
        <v>234</v>
      </c>
      <c r="C236" s="24" t="str">
        <f t="shared" si="66"/>
        <v>挂饰234</v>
      </c>
      <c r="D236" s="24" t="str">
        <f t="shared" si="74"/>
        <v>a</v>
      </c>
      <c r="E236" s="99" t="s">
        <v>2082</v>
      </c>
      <c r="F236" s="100" t="s">
        <v>2083</v>
      </c>
      <c r="G236" s="23" t="s">
        <v>2092</v>
      </c>
      <c r="H236" s="24">
        <f t="shared" si="71"/>
        <v>2</v>
      </c>
      <c r="I236" s="24">
        <f t="shared" si="59"/>
        <v>12</v>
      </c>
      <c r="J236" s="24">
        <f t="shared" si="60"/>
        <v>21</v>
      </c>
      <c r="K236" s="24">
        <f t="shared" si="61"/>
        <v>21</v>
      </c>
      <c r="L236" s="24">
        <f t="shared" si="62"/>
        <v>16</v>
      </c>
      <c r="M236" s="99" t="s">
        <v>2085</v>
      </c>
      <c r="N236" s="24">
        <f t="shared" si="63"/>
        <v>25</v>
      </c>
      <c r="O236" s="24">
        <f t="shared" si="64"/>
        <v>14</v>
      </c>
      <c r="P236" s="24">
        <f t="shared" si="65"/>
        <v>11</v>
      </c>
      <c r="Q236" s="122">
        <f t="shared" si="67"/>
        <v>5.5E-2</v>
      </c>
      <c r="R236" s="122">
        <f t="shared" si="68"/>
        <v>3.5000000000000003E-2</v>
      </c>
      <c r="S236" s="122">
        <f t="shared" si="69"/>
        <v>1.8333333333333333E-2</v>
      </c>
      <c r="T236" s="99" t="s">
        <v>2082</v>
      </c>
      <c r="U236" s="24">
        <f t="shared" si="75"/>
        <v>7</v>
      </c>
      <c r="V236" s="24">
        <f t="shared" si="75"/>
        <v>10</v>
      </c>
      <c r="W236" s="24">
        <f t="shared" si="75"/>
        <v>10</v>
      </c>
      <c r="X236" s="24">
        <f t="shared" si="75"/>
        <v>10</v>
      </c>
      <c r="Y236" s="24">
        <f t="shared" si="75"/>
        <v>12</v>
      </c>
      <c r="Z236" s="24">
        <f t="shared" si="75"/>
        <v>30</v>
      </c>
    </row>
    <row r="237" spans="2:26" x14ac:dyDescent="0.15">
      <c r="B237" s="24">
        <v>235</v>
      </c>
      <c r="C237" s="24" t="str">
        <f t="shared" si="66"/>
        <v>挂饰235</v>
      </c>
      <c r="D237" s="24" t="str">
        <f t="shared" si="74"/>
        <v>a</v>
      </c>
      <c r="E237" s="99" t="s">
        <v>2082</v>
      </c>
      <c r="F237" s="100" t="s">
        <v>2083</v>
      </c>
      <c r="G237" s="23" t="s">
        <v>2092</v>
      </c>
      <c r="H237" s="24">
        <f t="shared" si="71"/>
        <v>3</v>
      </c>
      <c r="I237" s="24">
        <f t="shared" si="59"/>
        <v>18</v>
      </c>
      <c r="J237" s="24">
        <f t="shared" si="60"/>
        <v>31</v>
      </c>
      <c r="K237" s="24">
        <f t="shared" si="61"/>
        <v>31</v>
      </c>
      <c r="L237" s="24">
        <f t="shared" si="62"/>
        <v>23</v>
      </c>
      <c r="M237" s="99" t="s">
        <v>2085</v>
      </c>
      <c r="N237" s="24">
        <f t="shared" si="63"/>
        <v>37</v>
      </c>
      <c r="O237" s="24">
        <f t="shared" si="64"/>
        <v>21</v>
      </c>
      <c r="P237" s="24">
        <f t="shared" si="65"/>
        <v>17</v>
      </c>
      <c r="Q237" s="122">
        <f t="shared" si="67"/>
        <v>8.5000000000000006E-2</v>
      </c>
      <c r="R237" s="122">
        <f t="shared" si="68"/>
        <v>5.2499999999999998E-2</v>
      </c>
      <c r="S237" s="122">
        <f t="shared" si="69"/>
        <v>2.8333333333333335E-2</v>
      </c>
      <c r="T237" s="99" t="s">
        <v>2082</v>
      </c>
      <c r="U237" s="24">
        <f t="shared" si="75"/>
        <v>11</v>
      </c>
      <c r="V237" s="24">
        <f t="shared" si="75"/>
        <v>16</v>
      </c>
      <c r="W237" s="24">
        <f t="shared" si="75"/>
        <v>16</v>
      </c>
      <c r="X237" s="24">
        <f t="shared" si="75"/>
        <v>16</v>
      </c>
      <c r="Y237" s="24">
        <f t="shared" si="75"/>
        <v>18</v>
      </c>
      <c r="Z237" s="24">
        <f t="shared" si="75"/>
        <v>45</v>
      </c>
    </row>
    <row r="238" spans="2:26" x14ac:dyDescent="0.15">
      <c r="B238" s="24">
        <v>236</v>
      </c>
      <c r="C238" s="24" t="str">
        <f t="shared" si="66"/>
        <v>挂饰236</v>
      </c>
      <c r="D238" s="24" t="str">
        <f t="shared" si="74"/>
        <v>a</v>
      </c>
      <c r="E238" s="99" t="s">
        <v>2082</v>
      </c>
      <c r="F238" s="100" t="s">
        <v>2083</v>
      </c>
      <c r="G238" s="23" t="s">
        <v>2092</v>
      </c>
      <c r="H238" s="24">
        <f t="shared" si="71"/>
        <v>4</v>
      </c>
      <c r="I238" s="24">
        <f t="shared" si="59"/>
        <v>24</v>
      </c>
      <c r="J238" s="24">
        <f t="shared" si="60"/>
        <v>42</v>
      </c>
      <c r="K238" s="24">
        <f t="shared" si="61"/>
        <v>42</v>
      </c>
      <c r="L238" s="24">
        <f t="shared" si="62"/>
        <v>31</v>
      </c>
      <c r="M238" s="99" t="s">
        <v>2085</v>
      </c>
      <c r="N238" s="24">
        <f t="shared" si="63"/>
        <v>50</v>
      </c>
      <c r="O238" s="24">
        <f t="shared" si="64"/>
        <v>28</v>
      </c>
      <c r="P238" s="24">
        <f t="shared" si="65"/>
        <v>23</v>
      </c>
      <c r="Q238" s="122">
        <f t="shared" si="67"/>
        <v>0.115</v>
      </c>
      <c r="R238" s="122">
        <f t="shared" si="68"/>
        <v>7.0000000000000007E-2</v>
      </c>
      <c r="S238" s="122">
        <f t="shared" si="69"/>
        <v>3.8333333333333337E-2</v>
      </c>
      <c r="T238" s="99" t="s">
        <v>2082</v>
      </c>
      <c r="U238" s="24">
        <f t="shared" si="75"/>
        <v>15</v>
      </c>
      <c r="V238" s="24">
        <f t="shared" si="75"/>
        <v>21</v>
      </c>
      <c r="W238" s="24">
        <f t="shared" si="75"/>
        <v>21</v>
      </c>
      <c r="X238" s="24">
        <f t="shared" si="75"/>
        <v>21</v>
      </c>
      <c r="Y238" s="24">
        <f t="shared" si="75"/>
        <v>24</v>
      </c>
      <c r="Z238" s="24">
        <f t="shared" si="75"/>
        <v>60</v>
      </c>
    </row>
    <row r="239" spans="2:26" x14ac:dyDescent="0.15">
      <c r="B239" s="24">
        <v>237</v>
      </c>
      <c r="C239" s="24" t="str">
        <f t="shared" si="66"/>
        <v>挂饰237</v>
      </c>
      <c r="D239" s="24" t="str">
        <f t="shared" si="74"/>
        <v>a</v>
      </c>
      <c r="E239" s="99" t="s">
        <v>2082</v>
      </c>
      <c r="F239" s="100" t="s">
        <v>2083</v>
      </c>
      <c r="G239" s="23" t="s">
        <v>2092</v>
      </c>
      <c r="H239" s="24">
        <f t="shared" si="71"/>
        <v>5</v>
      </c>
      <c r="I239" s="24">
        <f t="shared" si="59"/>
        <v>31</v>
      </c>
      <c r="J239" s="24">
        <f t="shared" si="60"/>
        <v>52</v>
      </c>
      <c r="K239" s="24">
        <f t="shared" si="61"/>
        <v>52</v>
      </c>
      <c r="L239" s="24">
        <f t="shared" si="62"/>
        <v>39</v>
      </c>
      <c r="M239" s="99" t="s">
        <v>2085</v>
      </c>
      <c r="N239" s="24">
        <f t="shared" si="63"/>
        <v>62</v>
      </c>
      <c r="O239" s="24">
        <f t="shared" si="64"/>
        <v>35</v>
      </c>
      <c r="P239" s="24">
        <f t="shared" si="65"/>
        <v>29</v>
      </c>
      <c r="Q239" s="122">
        <f t="shared" si="67"/>
        <v>0.14499999999999999</v>
      </c>
      <c r="R239" s="122">
        <f t="shared" si="68"/>
        <v>8.7499999999999994E-2</v>
      </c>
      <c r="S239" s="122">
        <f t="shared" si="69"/>
        <v>4.8333333333333332E-2</v>
      </c>
      <c r="T239" s="99" t="s">
        <v>2082</v>
      </c>
      <c r="U239" s="24">
        <f t="shared" si="75"/>
        <v>18</v>
      </c>
      <c r="V239" s="24">
        <f t="shared" si="75"/>
        <v>26</v>
      </c>
      <c r="W239" s="24">
        <f t="shared" si="75"/>
        <v>26</v>
      </c>
      <c r="X239" s="24">
        <f t="shared" si="75"/>
        <v>26</v>
      </c>
      <c r="Y239" s="24">
        <f t="shared" si="75"/>
        <v>30</v>
      </c>
      <c r="Z239" s="24">
        <f t="shared" si="75"/>
        <v>75</v>
      </c>
    </row>
    <row r="240" spans="2:26" x14ac:dyDescent="0.15">
      <c r="B240" s="24">
        <v>238</v>
      </c>
      <c r="C240" s="24" t="str">
        <f t="shared" si="66"/>
        <v>挂饰238</v>
      </c>
      <c r="D240" s="24" t="str">
        <f t="shared" si="74"/>
        <v>a</v>
      </c>
      <c r="E240" s="99" t="s">
        <v>2082</v>
      </c>
      <c r="F240" s="100" t="s">
        <v>2083</v>
      </c>
      <c r="G240" s="23" t="s">
        <v>2092</v>
      </c>
      <c r="H240" s="24">
        <f t="shared" si="71"/>
        <v>6</v>
      </c>
      <c r="I240" s="24">
        <f t="shared" si="59"/>
        <v>37</v>
      </c>
      <c r="J240" s="24">
        <f t="shared" si="60"/>
        <v>62</v>
      </c>
      <c r="K240" s="24">
        <f t="shared" si="61"/>
        <v>62</v>
      </c>
      <c r="L240" s="24">
        <f t="shared" si="62"/>
        <v>47</v>
      </c>
      <c r="M240" s="99" t="s">
        <v>2085</v>
      </c>
      <c r="N240" s="24">
        <f t="shared" si="63"/>
        <v>75</v>
      </c>
      <c r="O240" s="24">
        <f t="shared" si="64"/>
        <v>42</v>
      </c>
      <c r="P240" s="24">
        <f t="shared" si="65"/>
        <v>34</v>
      </c>
      <c r="Q240" s="122">
        <f t="shared" si="67"/>
        <v>0.17</v>
      </c>
      <c r="R240" s="122">
        <f t="shared" si="68"/>
        <v>0.105</v>
      </c>
      <c r="S240" s="122">
        <f t="shared" si="69"/>
        <v>5.6666666666666671E-2</v>
      </c>
      <c r="T240" s="99" t="s">
        <v>2082</v>
      </c>
      <c r="U240" s="24">
        <f t="shared" si="75"/>
        <v>22</v>
      </c>
      <c r="V240" s="24">
        <f t="shared" si="75"/>
        <v>31</v>
      </c>
      <c r="W240" s="24">
        <f t="shared" si="75"/>
        <v>31</v>
      </c>
      <c r="X240" s="24">
        <f t="shared" si="75"/>
        <v>31</v>
      </c>
      <c r="Y240" s="24">
        <f t="shared" si="75"/>
        <v>36</v>
      </c>
      <c r="Z240" s="24">
        <f t="shared" si="75"/>
        <v>90</v>
      </c>
    </row>
    <row r="241" spans="2:26" x14ac:dyDescent="0.15">
      <c r="B241" s="24">
        <v>239</v>
      </c>
      <c r="C241" s="24" t="str">
        <f t="shared" si="66"/>
        <v>挂饰239</v>
      </c>
      <c r="D241" s="24" t="str">
        <f t="shared" si="74"/>
        <v>a</v>
      </c>
      <c r="E241" s="99" t="s">
        <v>2082</v>
      </c>
      <c r="F241" s="100" t="s">
        <v>2083</v>
      </c>
      <c r="G241" s="23" t="s">
        <v>2092</v>
      </c>
      <c r="H241" s="24">
        <f t="shared" si="71"/>
        <v>7</v>
      </c>
      <c r="I241" s="24">
        <f t="shared" si="59"/>
        <v>43</v>
      </c>
      <c r="J241" s="24">
        <f t="shared" si="60"/>
        <v>73</v>
      </c>
      <c r="K241" s="24">
        <f t="shared" si="61"/>
        <v>73</v>
      </c>
      <c r="L241" s="24">
        <f t="shared" si="62"/>
        <v>55</v>
      </c>
      <c r="M241" s="99" t="s">
        <v>2085</v>
      </c>
      <c r="N241" s="24">
        <f t="shared" si="63"/>
        <v>87</v>
      </c>
      <c r="O241" s="24">
        <f t="shared" si="64"/>
        <v>49</v>
      </c>
      <c r="P241" s="24">
        <f t="shared" si="65"/>
        <v>40</v>
      </c>
      <c r="Q241" s="122">
        <f t="shared" si="67"/>
        <v>0.2</v>
      </c>
      <c r="R241" s="122">
        <f t="shared" si="68"/>
        <v>0.1225</v>
      </c>
      <c r="S241" s="122">
        <f t="shared" si="69"/>
        <v>6.6666666666666666E-2</v>
      </c>
      <c r="T241" s="99" t="s">
        <v>2082</v>
      </c>
      <c r="U241" s="24">
        <f t="shared" si="75"/>
        <v>25</v>
      </c>
      <c r="V241" s="24">
        <f t="shared" si="75"/>
        <v>36</v>
      </c>
      <c r="W241" s="24">
        <f t="shared" si="75"/>
        <v>36</v>
      </c>
      <c r="X241" s="24">
        <f t="shared" si="75"/>
        <v>36</v>
      </c>
      <c r="Y241" s="24">
        <f t="shared" si="75"/>
        <v>42</v>
      </c>
      <c r="Z241" s="24">
        <f t="shared" si="75"/>
        <v>105</v>
      </c>
    </row>
    <row r="242" spans="2:26" x14ac:dyDescent="0.15">
      <c r="B242" s="24">
        <v>240</v>
      </c>
      <c r="C242" s="24" t="str">
        <f t="shared" si="66"/>
        <v>挂饰240</v>
      </c>
      <c r="D242" s="24" t="str">
        <f t="shared" si="74"/>
        <v>a</v>
      </c>
      <c r="E242" s="99" t="s">
        <v>2082</v>
      </c>
      <c r="F242" s="100" t="s">
        <v>2083</v>
      </c>
      <c r="G242" s="23" t="s">
        <v>2092</v>
      </c>
      <c r="H242" s="24">
        <f t="shared" si="71"/>
        <v>8</v>
      </c>
      <c r="I242" s="24">
        <f t="shared" si="59"/>
        <v>49</v>
      </c>
      <c r="J242" s="24">
        <f t="shared" si="60"/>
        <v>83</v>
      </c>
      <c r="K242" s="24">
        <f t="shared" si="61"/>
        <v>83</v>
      </c>
      <c r="L242" s="24">
        <f t="shared" si="62"/>
        <v>62</v>
      </c>
      <c r="M242" s="99" t="s">
        <v>2085</v>
      </c>
      <c r="N242" s="24">
        <f t="shared" si="63"/>
        <v>100</v>
      </c>
      <c r="O242" s="24">
        <f t="shared" si="64"/>
        <v>56</v>
      </c>
      <c r="P242" s="24">
        <f t="shared" si="65"/>
        <v>46</v>
      </c>
      <c r="Q242" s="122">
        <f t="shared" si="67"/>
        <v>0.23</v>
      </c>
      <c r="R242" s="122">
        <f t="shared" si="68"/>
        <v>0.14000000000000001</v>
      </c>
      <c r="S242" s="122">
        <f t="shared" si="69"/>
        <v>7.6666666666666675E-2</v>
      </c>
      <c r="T242" s="99" t="s">
        <v>2082</v>
      </c>
      <c r="U242" s="24">
        <f t="shared" si="75"/>
        <v>29</v>
      </c>
      <c r="V242" s="24">
        <f t="shared" si="75"/>
        <v>42</v>
      </c>
      <c r="W242" s="24">
        <f t="shared" si="75"/>
        <v>42</v>
      </c>
      <c r="X242" s="24">
        <f t="shared" si="75"/>
        <v>42</v>
      </c>
      <c r="Y242" s="24">
        <f t="shared" si="75"/>
        <v>48</v>
      </c>
      <c r="Z242" s="24">
        <f t="shared" si="75"/>
        <v>120</v>
      </c>
    </row>
    <row r="243" spans="2:26" x14ac:dyDescent="0.15">
      <c r="B243" s="24">
        <v>241</v>
      </c>
      <c r="C243" s="24" t="str">
        <f t="shared" si="66"/>
        <v>挂饰241</v>
      </c>
      <c r="D243" s="24" t="str">
        <f t="shared" si="74"/>
        <v>b</v>
      </c>
      <c r="E243" s="99" t="s">
        <v>2082</v>
      </c>
      <c r="F243" s="100" t="s">
        <v>2083</v>
      </c>
      <c r="G243" s="23" t="s">
        <v>2092</v>
      </c>
      <c r="H243" s="24">
        <f t="shared" si="71"/>
        <v>1</v>
      </c>
      <c r="I243" s="24">
        <f t="shared" si="59"/>
        <v>6</v>
      </c>
      <c r="J243" s="24">
        <f t="shared" si="60"/>
        <v>14</v>
      </c>
      <c r="K243" s="24">
        <f t="shared" si="61"/>
        <v>14</v>
      </c>
      <c r="L243" s="24">
        <f t="shared" si="62"/>
        <v>11</v>
      </c>
      <c r="M243" s="99" t="s">
        <v>2085</v>
      </c>
      <c r="N243" s="24">
        <f t="shared" si="63"/>
        <v>17</v>
      </c>
      <c r="O243" s="24">
        <f t="shared" si="64"/>
        <v>10</v>
      </c>
      <c r="P243" s="24">
        <f t="shared" si="65"/>
        <v>8</v>
      </c>
      <c r="Q243" s="122">
        <f t="shared" si="67"/>
        <v>0.04</v>
      </c>
      <c r="R243" s="122">
        <f t="shared" si="68"/>
        <v>2.5000000000000001E-2</v>
      </c>
      <c r="S243" s="122">
        <f t="shared" si="69"/>
        <v>1.3333333333333332E-2</v>
      </c>
      <c r="T243" s="99" t="s">
        <v>2082</v>
      </c>
      <c r="U243" s="24">
        <f t="shared" ref="U243:Z252" si="76">ROUND(VLOOKUP($F243,professionGrow,MATCH(U$2,professionGrowPName,0),FALSE)*(1+VLOOKUP($G243,professionGrowP,MATCH(U$2,professionGrowPName,0),FALSE))*$H243*10*VLOOKUP($D243,drop_qulity,5,FALSE),0)</f>
        <v>5</v>
      </c>
      <c r="V243" s="24">
        <f t="shared" si="76"/>
        <v>7</v>
      </c>
      <c r="W243" s="24">
        <f t="shared" si="76"/>
        <v>7</v>
      </c>
      <c r="X243" s="24">
        <f t="shared" si="76"/>
        <v>7</v>
      </c>
      <c r="Y243" s="24">
        <f t="shared" si="76"/>
        <v>8</v>
      </c>
      <c r="Z243" s="24">
        <f t="shared" si="76"/>
        <v>21</v>
      </c>
    </row>
    <row r="244" spans="2:26" x14ac:dyDescent="0.15">
      <c r="B244" s="24">
        <v>242</v>
      </c>
      <c r="C244" s="24" t="str">
        <f t="shared" si="66"/>
        <v>挂饰242</v>
      </c>
      <c r="D244" s="24" t="str">
        <f t="shared" si="74"/>
        <v>b</v>
      </c>
      <c r="E244" s="99" t="s">
        <v>2082</v>
      </c>
      <c r="F244" s="100" t="s">
        <v>2083</v>
      </c>
      <c r="G244" s="23" t="s">
        <v>2092</v>
      </c>
      <c r="H244" s="24">
        <f t="shared" si="71"/>
        <v>2</v>
      </c>
      <c r="I244" s="24">
        <f t="shared" si="59"/>
        <v>13</v>
      </c>
      <c r="J244" s="24">
        <f t="shared" si="60"/>
        <v>29</v>
      </c>
      <c r="K244" s="24">
        <f t="shared" si="61"/>
        <v>29</v>
      </c>
      <c r="L244" s="24">
        <f t="shared" si="62"/>
        <v>22</v>
      </c>
      <c r="M244" s="99" t="s">
        <v>2085</v>
      </c>
      <c r="N244" s="24">
        <f t="shared" si="63"/>
        <v>35</v>
      </c>
      <c r="O244" s="24">
        <f t="shared" si="64"/>
        <v>19</v>
      </c>
      <c r="P244" s="24">
        <f t="shared" si="65"/>
        <v>16</v>
      </c>
      <c r="Q244" s="122">
        <f t="shared" si="67"/>
        <v>0.08</v>
      </c>
      <c r="R244" s="122">
        <f t="shared" si="68"/>
        <v>4.7500000000000001E-2</v>
      </c>
      <c r="S244" s="122">
        <f t="shared" si="69"/>
        <v>2.6666666666666665E-2</v>
      </c>
      <c r="T244" s="99" t="s">
        <v>2082</v>
      </c>
      <c r="U244" s="24">
        <f t="shared" si="76"/>
        <v>10</v>
      </c>
      <c r="V244" s="24">
        <f t="shared" si="76"/>
        <v>14</v>
      </c>
      <c r="W244" s="24">
        <f t="shared" si="76"/>
        <v>14</v>
      </c>
      <c r="X244" s="24">
        <f t="shared" si="76"/>
        <v>14</v>
      </c>
      <c r="Y244" s="24">
        <f t="shared" si="76"/>
        <v>17</v>
      </c>
      <c r="Z244" s="24">
        <f t="shared" si="76"/>
        <v>41</v>
      </c>
    </row>
    <row r="245" spans="2:26" x14ac:dyDescent="0.15">
      <c r="B245" s="24">
        <v>243</v>
      </c>
      <c r="C245" s="24" t="str">
        <f t="shared" si="66"/>
        <v>挂饰243</v>
      </c>
      <c r="D245" s="24" t="str">
        <f t="shared" si="74"/>
        <v>b</v>
      </c>
      <c r="E245" s="99" t="s">
        <v>2082</v>
      </c>
      <c r="F245" s="100" t="s">
        <v>2083</v>
      </c>
      <c r="G245" s="23" t="s">
        <v>2092</v>
      </c>
      <c r="H245" s="24">
        <f t="shared" si="71"/>
        <v>3</v>
      </c>
      <c r="I245" s="24">
        <f t="shared" si="59"/>
        <v>19</v>
      </c>
      <c r="J245" s="24">
        <f t="shared" si="60"/>
        <v>43</v>
      </c>
      <c r="K245" s="24">
        <f t="shared" si="61"/>
        <v>43</v>
      </c>
      <c r="L245" s="24">
        <f t="shared" si="62"/>
        <v>32</v>
      </c>
      <c r="M245" s="99" t="s">
        <v>2085</v>
      </c>
      <c r="N245" s="24">
        <f t="shared" si="63"/>
        <v>52</v>
      </c>
      <c r="O245" s="24">
        <f t="shared" si="64"/>
        <v>29</v>
      </c>
      <c r="P245" s="24">
        <f t="shared" si="65"/>
        <v>24</v>
      </c>
      <c r="Q245" s="122">
        <f t="shared" si="67"/>
        <v>0.12</v>
      </c>
      <c r="R245" s="122">
        <f t="shared" si="68"/>
        <v>7.2499999999999995E-2</v>
      </c>
      <c r="S245" s="122">
        <f t="shared" si="69"/>
        <v>0.04</v>
      </c>
      <c r="T245" s="99" t="s">
        <v>2082</v>
      </c>
      <c r="U245" s="24">
        <f t="shared" si="76"/>
        <v>15</v>
      </c>
      <c r="V245" s="24">
        <f t="shared" si="76"/>
        <v>22</v>
      </c>
      <c r="W245" s="24">
        <f t="shared" si="76"/>
        <v>22</v>
      </c>
      <c r="X245" s="24">
        <f t="shared" si="76"/>
        <v>22</v>
      </c>
      <c r="Y245" s="24">
        <f t="shared" si="76"/>
        <v>25</v>
      </c>
      <c r="Z245" s="24">
        <f t="shared" si="76"/>
        <v>62</v>
      </c>
    </row>
    <row r="246" spans="2:26" x14ac:dyDescent="0.15">
      <c r="B246" s="24">
        <v>244</v>
      </c>
      <c r="C246" s="24" t="str">
        <f t="shared" si="66"/>
        <v>挂饰244</v>
      </c>
      <c r="D246" s="24" t="str">
        <f t="shared" si="74"/>
        <v>b</v>
      </c>
      <c r="E246" s="99" t="s">
        <v>2082</v>
      </c>
      <c r="F246" s="100" t="s">
        <v>2083</v>
      </c>
      <c r="G246" s="23" t="s">
        <v>2092</v>
      </c>
      <c r="H246" s="24">
        <f t="shared" si="71"/>
        <v>4</v>
      </c>
      <c r="I246" s="24">
        <f t="shared" si="59"/>
        <v>26</v>
      </c>
      <c r="J246" s="24">
        <f t="shared" si="60"/>
        <v>58</v>
      </c>
      <c r="K246" s="24">
        <f t="shared" si="61"/>
        <v>58</v>
      </c>
      <c r="L246" s="24">
        <f t="shared" si="62"/>
        <v>43</v>
      </c>
      <c r="M246" s="99" t="s">
        <v>2085</v>
      </c>
      <c r="N246" s="24">
        <f t="shared" si="63"/>
        <v>69</v>
      </c>
      <c r="O246" s="24">
        <f t="shared" si="64"/>
        <v>39</v>
      </c>
      <c r="P246" s="24">
        <f t="shared" si="65"/>
        <v>32</v>
      </c>
      <c r="Q246" s="122">
        <f t="shared" si="67"/>
        <v>0.16</v>
      </c>
      <c r="R246" s="122">
        <f t="shared" si="68"/>
        <v>9.7500000000000003E-2</v>
      </c>
      <c r="S246" s="122">
        <f t="shared" si="69"/>
        <v>5.333333333333333E-2</v>
      </c>
      <c r="T246" s="99" t="s">
        <v>2082</v>
      </c>
      <c r="U246" s="24">
        <f t="shared" si="76"/>
        <v>20</v>
      </c>
      <c r="V246" s="24">
        <f t="shared" si="76"/>
        <v>29</v>
      </c>
      <c r="W246" s="24">
        <f t="shared" si="76"/>
        <v>29</v>
      </c>
      <c r="X246" s="24">
        <f t="shared" si="76"/>
        <v>29</v>
      </c>
      <c r="Y246" s="24">
        <f t="shared" si="76"/>
        <v>33</v>
      </c>
      <c r="Z246" s="24">
        <f t="shared" si="76"/>
        <v>83</v>
      </c>
    </row>
    <row r="247" spans="2:26" x14ac:dyDescent="0.15">
      <c r="B247" s="24">
        <v>245</v>
      </c>
      <c r="C247" s="24" t="str">
        <f t="shared" si="66"/>
        <v>挂饰245</v>
      </c>
      <c r="D247" s="24" t="str">
        <f t="shared" si="74"/>
        <v>b</v>
      </c>
      <c r="E247" s="99" t="s">
        <v>2082</v>
      </c>
      <c r="F247" s="100" t="s">
        <v>2083</v>
      </c>
      <c r="G247" s="23" t="s">
        <v>2092</v>
      </c>
      <c r="H247" s="24">
        <f t="shared" si="71"/>
        <v>5</v>
      </c>
      <c r="I247" s="24">
        <f t="shared" si="59"/>
        <v>32</v>
      </c>
      <c r="J247" s="24">
        <f t="shared" si="60"/>
        <v>72</v>
      </c>
      <c r="K247" s="24">
        <f t="shared" si="61"/>
        <v>72</v>
      </c>
      <c r="L247" s="24">
        <f t="shared" si="62"/>
        <v>54</v>
      </c>
      <c r="M247" s="99" t="s">
        <v>2085</v>
      </c>
      <c r="N247" s="24">
        <f t="shared" si="63"/>
        <v>86</v>
      </c>
      <c r="O247" s="24">
        <f t="shared" si="64"/>
        <v>49</v>
      </c>
      <c r="P247" s="24">
        <f t="shared" si="65"/>
        <v>40</v>
      </c>
      <c r="Q247" s="122">
        <f t="shared" si="67"/>
        <v>0.2</v>
      </c>
      <c r="R247" s="122">
        <f t="shared" si="68"/>
        <v>0.1225</v>
      </c>
      <c r="S247" s="122">
        <f t="shared" si="69"/>
        <v>6.6666666666666666E-2</v>
      </c>
      <c r="T247" s="99" t="s">
        <v>2082</v>
      </c>
      <c r="U247" s="24">
        <f t="shared" si="76"/>
        <v>25</v>
      </c>
      <c r="V247" s="24">
        <f t="shared" si="76"/>
        <v>36</v>
      </c>
      <c r="W247" s="24">
        <f t="shared" si="76"/>
        <v>36</v>
      </c>
      <c r="X247" s="24">
        <f t="shared" si="76"/>
        <v>36</v>
      </c>
      <c r="Y247" s="24">
        <f t="shared" si="76"/>
        <v>41</v>
      </c>
      <c r="Z247" s="24">
        <f t="shared" si="76"/>
        <v>104</v>
      </c>
    </row>
    <row r="248" spans="2:26" x14ac:dyDescent="0.15">
      <c r="B248" s="24">
        <v>246</v>
      </c>
      <c r="C248" s="24" t="str">
        <f t="shared" si="66"/>
        <v>挂饰246</v>
      </c>
      <c r="D248" s="24" t="str">
        <f t="shared" si="74"/>
        <v>b</v>
      </c>
      <c r="E248" s="99" t="s">
        <v>2082</v>
      </c>
      <c r="F248" s="100" t="s">
        <v>2083</v>
      </c>
      <c r="G248" s="23" t="s">
        <v>2092</v>
      </c>
      <c r="H248" s="24">
        <f t="shared" si="71"/>
        <v>6</v>
      </c>
      <c r="I248" s="24">
        <f t="shared" si="59"/>
        <v>39</v>
      </c>
      <c r="J248" s="24">
        <f t="shared" si="60"/>
        <v>86</v>
      </c>
      <c r="K248" s="24">
        <f t="shared" si="61"/>
        <v>86</v>
      </c>
      <c r="L248" s="24">
        <f t="shared" si="62"/>
        <v>65</v>
      </c>
      <c r="M248" s="99" t="s">
        <v>2085</v>
      </c>
      <c r="N248" s="24">
        <f t="shared" si="63"/>
        <v>104</v>
      </c>
      <c r="O248" s="24">
        <f t="shared" si="64"/>
        <v>58</v>
      </c>
      <c r="P248" s="24">
        <f t="shared" si="65"/>
        <v>48</v>
      </c>
      <c r="Q248" s="122">
        <f t="shared" si="67"/>
        <v>0.24</v>
      </c>
      <c r="R248" s="122">
        <f t="shared" si="68"/>
        <v>0.14499999999999999</v>
      </c>
      <c r="S248" s="122">
        <f t="shared" si="69"/>
        <v>0.08</v>
      </c>
      <c r="T248" s="99" t="s">
        <v>2082</v>
      </c>
      <c r="U248" s="24">
        <f t="shared" si="76"/>
        <v>30</v>
      </c>
      <c r="V248" s="24">
        <f t="shared" si="76"/>
        <v>43</v>
      </c>
      <c r="W248" s="24">
        <f t="shared" si="76"/>
        <v>43</v>
      </c>
      <c r="X248" s="24">
        <f t="shared" si="76"/>
        <v>43</v>
      </c>
      <c r="Y248" s="24">
        <f t="shared" si="76"/>
        <v>50</v>
      </c>
      <c r="Z248" s="24">
        <f t="shared" si="76"/>
        <v>124</v>
      </c>
    </row>
    <row r="249" spans="2:26" x14ac:dyDescent="0.15">
      <c r="B249" s="24">
        <v>247</v>
      </c>
      <c r="C249" s="24" t="str">
        <f t="shared" si="66"/>
        <v>挂饰247</v>
      </c>
      <c r="D249" s="24" t="str">
        <f t="shared" si="74"/>
        <v>b</v>
      </c>
      <c r="E249" s="99" t="s">
        <v>2082</v>
      </c>
      <c r="F249" s="100" t="s">
        <v>2083</v>
      </c>
      <c r="G249" s="23" t="s">
        <v>2092</v>
      </c>
      <c r="H249" s="24">
        <f t="shared" si="71"/>
        <v>7</v>
      </c>
      <c r="I249" s="24">
        <f t="shared" si="59"/>
        <v>45</v>
      </c>
      <c r="J249" s="24">
        <f t="shared" si="60"/>
        <v>101</v>
      </c>
      <c r="K249" s="24">
        <f t="shared" si="61"/>
        <v>101</v>
      </c>
      <c r="L249" s="24">
        <f t="shared" si="62"/>
        <v>76</v>
      </c>
      <c r="M249" s="99" t="s">
        <v>2085</v>
      </c>
      <c r="N249" s="24">
        <f t="shared" si="63"/>
        <v>121</v>
      </c>
      <c r="O249" s="24">
        <f t="shared" si="64"/>
        <v>68</v>
      </c>
      <c r="P249" s="24">
        <f t="shared" si="65"/>
        <v>55</v>
      </c>
      <c r="Q249" s="122">
        <f t="shared" si="67"/>
        <v>0.27500000000000002</v>
      </c>
      <c r="R249" s="122">
        <f t="shared" si="68"/>
        <v>0.17</v>
      </c>
      <c r="S249" s="122">
        <f t="shared" si="69"/>
        <v>9.166666666666666E-2</v>
      </c>
      <c r="T249" s="99" t="s">
        <v>2082</v>
      </c>
      <c r="U249" s="24">
        <f t="shared" si="76"/>
        <v>35</v>
      </c>
      <c r="V249" s="24">
        <f t="shared" si="76"/>
        <v>50</v>
      </c>
      <c r="W249" s="24">
        <f t="shared" si="76"/>
        <v>50</v>
      </c>
      <c r="X249" s="24">
        <f t="shared" si="76"/>
        <v>50</v>
      </c>
      <c r="Y249" s="24">
        <f t="shared" si="76"/>
        <v>58</v>
      </c>
      <c r="Z249" s="24">
        <f t="shared" si="76"/>
        <v>145</v>
      </c>
    </row>
    <row r="250" spans="2:26" x14ac:dyDescent="0.15">
      <c r="B250" s="24">
        <v>248</v>
      </c>
      <c r="C250" s="24" t="str">
        <f t="shared" si="66"/>
        <v>挂饰248</v>
      </c>
      <c r="D250" s="24" t="str">
        <f t="shared" si="74"/>
        <v>b</v>
      </c>
      <c r="E250" s="99" t="s">
        <v>2082</v>
      </c>
      <c r="F250" s="100" t="s">
        <v>2083</v>
      </c>
      <c r="G250" s="23" t="s">
        <v>2092</v>
      </c>
      <c r="H250" s="24">
        <f t="shared" si="71"/>
        <v>8</v>
      </c>
      <c r="I250" s="24">
        <f t="shared" si="59"/>
        <v>52</v>
      </c>
      <c r="J250" s="24">
        <f t="shared" si="60"/>
        <v>115</v>
      </c>
      <c r="K250" s="24">
        <f t="shared" si="61"/>
        <v>115</v>
      </c>
      <c r="L250" s="24">
        <f t="shared" si="62"/>
        <v>86</v>
      </c>
      <c r="M250" s="99" t="s">
        <v>2085</v>
      </c>
      <c r="N250" s="24">
        <f t="shared" si="63"/>
        <v>138</v>
      </c>
      <c r="O250" s="24">
        <f t="shared" si="64"/>
        <v>78</v>
      </c>
      <c r="P250" s="24">
        <f t="shared" si="65"/>
        <v>63</v>
      </c>
      <c r="Q250" s="122">
        <f t="shared" si="67"/>
        <v>0.315</v>
      </c>
      <c r="R250" s="122">
        <f t="shared" si="68"/>
        <v>0.19500000000000001</v>
      </c>
      <c r="S250" s="122">
        <f t="shared" si="69"/>
        <v>0.105</v>
      </c>
      <c r="T250" s="99" t="s">
        <v>2082</v>
      </c>
      <c r="U250" s="24">
        <f t="shared" si="76"/>
        <v>40</v>
      </c>
      <c r="V250" s="24">
        <f t="shared" si="76"/>
        <v>58</v>
      </c>
      <c r="W250" s="24">
        <f t="shared" si="76"/>
        <v>58</v>
      </c>
      <c r="X250" s="24">
        <f t="shared" si="76"/>
        <v>58</v>
      </c>
      <c r="Y250" s="24">
        <f t="shared" si="76"/>
        <v>66</v>
      </c>
      <c r="Z250" s="24">
        <f t="shared" si="76"/>
        <v>166</v>
      </c>
    </row>
    <row r="251" spans="2:26" x14ac:dyDescent="0.15">
      <c r="B251" s="24">
        <v>249</v>
      </c>
      <c r="C251" s="24" t="str">
        <f t="shared" si="66"/>
        <v>挂饰249</v>
      </c>
      <c r="D251" s="24" t="str">
        <f t="shared" si="74"/>
        <v>c</v>
      </c>
      <c r="E251" s="99" t="s">
        <v>2082</v>
      </c>
      <c r="F251" s="100" t="s">
        <v>2083</v>
      </c>
      <c r="G251" s="23" t="s">
        <v>2092</v>
      </c>
      <c r="H251" s="24">
        <f t="shared" si="71"/>
        <v>1</v>
      </c>
      <c r="I251" s="24">
        <f t="shared" si="59"/>
        <v>13</v>
      </c>
      <c r="J251" s="24">
        <f t="shared" si="60"/>
        <v>0</v>
      </c>
      <c r="K251" s="24">
        <f t="shared" si="61"/>
        <v>0</v>
      </c>
      <c r="L251" s="24">
        <f t="shared" si="62"/>
        <v>0</v>
      </c>
      <c r="M251" s="99" t="s">
        <v>2085</v>
      </c>
      <c r="N251" s="24">
        <f t="shared" si="63"/>
        <v>0</v>
      </c>
      <c r="O251" s="24">
        <f t="shared" si="64"/>
        <v>0</v>
      </c>
      <c r="P251" s="24">
        <f t="shared" si="65"/>
        <v>0</v>
      </c>
      <c r="Q251" s="122">
        <f t="shared" si="67"/>
        <v>0</v>
      </c>
      <c r="R251" s="122">
        <f t="shared" si="68"/>
        <v>0</v>
      </c>
      <c r="S251" s="122">
        <f t="shared" si="69"/>
        <v>0</v>
      </c>
      <c r="T251" s="99" t="s">
        <v>2082</v>
      </c>
      <c r="U251" s="24">
        <f t="shared" si="76"/>
        <v>0</v>
      </c>
      <c r="V251" s="24">
        <f t="shared" si="76"/>
        <v>0</v>
      </c>
      <c r="W251" s="24">
        <f t="shared" si="76"/>
        <v>0</v>
      </c>
      <c r="X251" s="24">
        <f t="shared" si="76"/>
        <v>0</v>
      </c>
      <c r="Y251" s="24">
        <f t="shared" si="76"/>
        <v>0</v>
      </c>
      <c r="Z251" s="24">
        <f t="shared" si="76"/>
        <v>0</v>
      </c>
    </row>
    <row r="252" spans="2:26" x14ac:dyDescent="0.15">
      <c r="B252" s="24">
        <v>250</v>
      </c>
      <c r="C252" s="24" t="str">
        <f t="shared" si="66"/>
        <v>挂饰250</v>
      </c>
      <c r="D252" s="24" t="str">
        <f t="shared" si="74"/>
        <v>c</v>
      </c>
      <c r="E252" s="99" t="s">
        <v>2082</v>
      </c>
      <c r="F252" s="100" t="s">
        <v>2083</v>
      </c>
      <c r="G252" s="23" t="s">
        <v>2092</v>
      </c>
      <c r="H252" s="24">
        <f t="shared" si="71"/>
        <v>2</v>
      </c>
      <c r="I252" s="24">
        <f t="shared" si="59"/>
        <v>25</v>
      </c>
      <c r="J252" s="24">
        <f t="shared" si="60"/>
        <v>0</v>
      </c>
      <c r="K252" s="24">
        <f t="shared" si="61"/>
        <v>0</v>
      </c>
      <c r="L252" s="24">
        <f t="shared" si="62"/>
        <v>0</v>
      </c>
      <c r="M252" s="99" t="s">
        <v>2085</v>
      </c>
      <c r="N252" s="24">
        <f t="shared" si="63"/>
        <v>0</v>
      </c>
      <c r="O252" s="24">
        <f t="shared" si="64"/>
        <v>0</v>
      </c>
      <c r="P252" s="24">
        <f t="shared" si="65"/>
        <v>0</v>
      </c>
      <c r="Q252" s="122">
        <f t="shared" si="67"/>
        <v>0</v>
      </c>
      <c r="R252" s="122">
        <f t="shared" si="68"/>
        <v>0</v>
      </c>
      <c r="S252" s="122">
        <f t="shared" si="69"/>
        <v>0</v>
      </c>
      <c r="T252" s="99" t="s">
        <v>2082</v>
      </c>
      <c r="U252" s="24">
        <f t="shared" si="76"/>
        <v>0</v>
      </c>
      <c r="V252" s="24">
        <f t="shared" si="76"/>
        <v>0</v>
      </c>
      <c r="W252" s="24">
        <f t="shared" si="76"/>
        <v>0</v>
      </c>
      <c r="X252" s="24">
        <f t="shared" si="76"/>
        <v>0</v>
      </c>
      <c r="Y252" s="24">
        <f t="shared" si="76"/>
        <v>0</v>
      </c>
      <c r="Z252" s="24">
        <f t="shared" si="76"/>
        <v>0</v>
      </c>
    </row>
    <row r="253" spans="2:26" x14ac:dyDescent="0.15">
      <c r="B253" s="24">
        <v>251</v>
      </c>
      <c r="C253" s="24" t="str">
        <f t="shared" si="66"/>
        <v>挂饰251</v>
      </c>
      <c r="D253" s="24" t="str">
        <f t="shared" si="74"/>
        <v>c</v>
      </c>
      <c r="E253" s="99" t="s">
        <v>2082</v>
      </c>
      <c r="F253" s="100" t="s">
        <v>2083</v>
      </c>
      <c r="G253" s="23" t="s">
        <v>2092</v>
      </c>
      <c r="H253" s="24">
        <f t="shared" si="71"/>
        <v>3</v>
      </c>
      <c r="I253" s="24">
        <f t="shared" si="59"/>
        <v>38</v>
      </c>
      <c r="J253" s="24">
        <f t="shared" si="60"/>
        <v>0</v>
      </c>
      <c r="K253" s="24">
        <f t="shared" si="61"/>
        <v>0</v>
      </c>
      <c r="L253" s="24">
        <f t="shared" si="62"/>
        <v>0</v>
      </c>
      <c r="M253" s="99" t="s">
        <v>2085</v>
      </c>
      <c r="N253" s="24">
        <f t="shared" si="63"/>
        <v>0</v>
      </c>
      <c r="O253" s="24">
        <f t="shared" si="64"/>
        <v>0</v>
      </c>
      <c r="P253" s="24">
        <f t="shared" si="65"/>
        <v>0</v>
      </c>
      <c r="Q253" s="122">
        <f t="shared" si="67"/>
        <v>0</v>
      </c>
      <c r="R253" s="122">
        <f t="shared" si="68"/>
        <v>0</v>
      </c>
      <c r="S253" s="122">
        <f t="shared" si="69"/>
        <v>0</v>
      </c>
      <c r="T253" s="99" t="s">
        <v>2082</v>
      </c>
      <c r="U253" s="24">
        <f t="shared" ref="U253:Z262" si="77">ROUND(VLOOKUP($F253,professionGrow,MATCH(U$2,professionGrowPName,0),FALSE)*(1+VLOOKUP($G253,professionGrowP,MATCH(U$2,professionGrowPName,0),FALSE))*$H253*10*VLOOKUP($D253,drop_qulity,5,FALSE),0)</f>
        <v>0</v>
      </c>
      <c r="V253" s="24">
        <f t="shared" si="77"/>
        <v>0</v>
      </c>
      <c r="W253" s="24">
        <f t="shared" si="77"/>
        <v>0</v>
      </c>
      <c r="X253" s="24">
        <f t="shared" si="77"/>
        <v>0</v>
      </c>
      <c r="Y253" s="24">
        <f t="shared" si="77"/>
        <v>0</v>
      </c>
      <c r="Z253" s="24">
        <f t="shared" si="77"/>
        <v>0</v>
      </c>
    </row>
    <row r="254" spans="2:26" x14ac:dyDescent="0.15">
      <c r="B254" s="24">
        <v>252</v>
      </c>
      <c r="C254" s="24" t="str">
        <f t="shared" si="66"/>
        <v>挂饰252</v>
      </c>
      <c r="D254" s="24" t="str">
        <f t="shared" si="74"/>
        <v>c</v>
      </c>
      <c r="E254" s="99" t="s">
        <v>2082</v>
      </c>
      <c r="F254" s="100" t="s">
        <v>2083</v>
      </c>
      <c r="G254" s="23" t="s">
        <v>2092</v>
      </c>
      <c r="H254" s="24">
        <f t="shared" si="71"/>
        <v>4</v>
      </c>
      <c r="I254" s="24">
        <f t="shared" si="59"/>
        <v>50</v>
      </c>
      <c r="J254" s="24">
        <f t="shared" si="60"/>
        <v>0</v>
      </c>
      <c r="K254" s="24">
        <f t="shared" si="61"/>
        <v>0</v>
      </c>
      <c r="L254" s="24">
        <f t="shared" si="62"/>
        <v>0</v>
      </c>
      <c r="M254" s="99" t="s">
        <v>2085</v>
      </c>
      <c r="N254" s="24">
        <f t="shared" si="63"/>
        <v>0</v>
      </c>
      <c r="O254" s="24">
        <f t="shared" si="64"/>
        <v>0</v>
      </c>
      <c r="P254" s="24">
        <f t="shared" si="65"/>
        <v>0</v>
      </c>
      <c r="Q254" s="122">
        <f t="shared" si="67"/>
        <v>0</v>
      </c>
      <c r="R254" s="122">
        <f t="shared" si="68"/>
        <v>0</v>
      </c>
      <c r="S254" s="122">
        <f t="shared" si="69"/>
        <v>0</v>
      </c>
      <c r="T254" s="99" t="s">
        <v>2082</v>
      </c>
      <c r="U254" s="24">
        <f t="shared" si="77"/>
        <v>0</v>
      </c>
      <c r="V254" s="24">
        <f t="shared" si="77"/>
        <v>0</v>
      </c>
      <c r="W254" s="24">
        <f t="shared" si="77"/>
        <v>0</v>
      </c>
      <c r="X254" s="24">
        <f t="shared" si="77"/>
        <v>0</v>
      </c>
      <c r="Y254" s="24">
        <f t="shared" si="77"/>
        <v>0</v>
      </c>
      <c r="Z254" s="24">
        <f t="shared" si="77"/>
        <v>0</v>
      </c>
    </row>
    <row r="255" spans="2:26" x14ac:dyDescent="0.15">
      <c r="B255" s="24">
        <v>253</v>
      </c>
      <c r="C255" s="24" t="str">
        <f t="shared" si="66"/>
        <v>挂饰253</v>
      </c>
      <c r="D255" s="24" t="str">
        <f t="shared" si="74"/>
        <v>c</v>
      </c>
      <c r="E255" s="99" t="s">
        <v>2082</v>
      </c>
      <c r="F255" s="100" t="s">
        <v>2083</v>
      </c>
      <c r="G255" s="23" t="s">
        <v>2092</v>
      </c>
      <c r="H255" s="24">
        <f t="shared" si="71"/>
        <v>5</v>
      </c>
      <c r="I255" s="24">
        <f t="shared" si="59"/>
        <v>63</v>
      </c>
      <c r="J255" s="24">
        <f t="shared" si="60"/>
        <v>0</v>
      </c>
      <c r="K255" s="24">
        <f t="shared" si="61"/>
        <v>0</v>
      </c>
      <c r="L255" s="24">
        <f t="shared" si="62"/>
        <v>0</v>
      </c>
      <c r="M255" s="99" t="s">
        <v>2085</v>
      </c>
      <c r="N255" s="24">
        <f t="shared" si="63"/>
        <v>0</v>
      </c>
      <c r="O255" s="24">
        <f t="shared" si="64"/>
        <v>0</v>
      </c>
      <c r="P255" s="24">
        <f t="shared" si="65"/>
        <v>0</v>
      </c>
      <c r="Q255" s="122">
        <f t="shared" si="67"/>
        <v>0</v>
      </c>
      <c r="R255" s="122">
        <f t="shared" si="68"/>
        <v>0</v>
      </c>
      <c r="S255" s="122">
        <f t="shared" si="69"/>
        <v>0</v>
      </c>
      <c r="T255" s="99" t="s">
        <v>2082</v>
      </c>
      <c r="U255" s="24">
        <f t="shared" si="77"/>
        <v>0</v>
      </c>
      <c r="V255" s="24">
        <f t="shared" si="77"/>
        <v>0</v>
      </c>
      <c r="W255" s="24">
        <f t="shared" si="77"/>
        <v>0</v>
      </c>
      <c r="X255" s="24">
        <f t="shared" si="77"/>
        <v>0</v>
      </c>
      <c r="Y255" s="24">
        <f t="shared" si="77"/>
        <v>0</v>
      </c>
      <c r="Z255" s="24">
        <f t="shared" si="77"/>
        <v>0</v>
      </c>
    </row>
    <row r="256" spans="2:26" x14ac:dyDescent="0.15">
      <c r="B256" s="24">
        <v>254</v>
      </c>
      <c r="C256" s="24" t="str">
        <f t="shared" si="66"/>
        <v>挂饰254</v>
      </c>
      <c r="D256" s="24" t="str">
        <f t="shared" si="74"/>
        <v>c</v>
      </c>
      <c r="E256" s="99" t="s">
        <v>2082</v>
      </c>
      <c r="F256" s="100" t="s">
        <v>2083</v>
      </c>
      <c r="G256" s="23" t="s">
        <v>2092</v>
      </c>
      <c r="H256" s="24">
        <f t="shared" si="71"/>
        <v>6</v>
      </c>
      <c r="I256" s="24">
        <f t="shared" si="59"/>
        <v>75</v>
      </c>
      <c r="J256" s="24">
        <f t="shared" si="60"/>
        <v>0</v>
      </c>
      <c r="K256" s="24">
        <f t="shared" si="61"/>
        <v>0</v>
      </c>
      <c r="L256" s="24">
        <f t="shared" si="62"/>
        <v>0</v>
      </c>
      <c r="M256" s="99" t="s">
        <v>2085</v>
      </c>
      <c r="N256" s="24">
        <f t="shared" si="63"/>
        <v>0</v>
      </c>
      <c r="O256" s="24">
        <f t="shared" si="64"/>
        <v>0</v>
      </c>
      <c r="P256" s="24">
        <f t="shared" si="65"/>
        <v>0</v>
      </c>
      <c r="Q256" s="122">
        <f t="shared" si="67"/>
        <v>0</v>
      </c>
      <c r="R256" s="122">
        <f t="shared" si="68"/>
        <v>0</v>
      </c>
      <c r="S256" s="122">
        <f t="shared" si="69"/>
        <v>0</v>
      </c>
      <c r="T256" s="99" t="s">
        <v>2082</v>
      </c>
      <c r="U256" s="24">
        <f t="shared" si="77"/>
        <v>0</v>
      </c>
      <c r="V256" s="24">
        <f t="shared" si="77"/>
        <v>0</v>
      </c>
      <c r="W256" s="24">
        <f t="shared" si="77"/>
        <v>0</v>
      </c>
      <c r="X256" s="24">
        <f t="shared" si="77"/>
        <v>0</v>
      </c>
      <c r="Y256" s="24">
        <f t="shared" si="77"/>
        <v>0</v>
      </c>
      <c r="Z256" s="24">
        <f t="shared" si="77"/>
        <v>0</v>
      </c>
    </row>
    <row r="257" spans="2:26" x14ac:dyDescent="0.15">
      <c r="B257" s="24">
        <v>255</v>
      </c>
      <c r="C257" s="24" t="str">
        <f t="shared" si="66"/>
        <v>挂饰255</v>
      </c>
      <c r="D257" s="24" t="str">
        <f t="shared" si="74"/>
        <v>c</v>
      </c>
      <c r="E257" s="99" t="s">
        <v>2082</v>
      </c>
      <c r="F257" s="100" t="s">
        <v>2083</v>
      </c>
      <c r="G257" s="23" t="s">
        <v>2092</v>
      </c>
      <c r="H257" s="24">
        <f t="shared" si="71"/>
        <v>7</v>
      </c>
      <c r="I257" s="24">
        <f t="shared" si="59"/>
        <v>88</v>
      </c>
      <c r="J257" s="24">
        <f t="shared" si="60"/>
        <v>0</v>
      </c>
      <c r="K257" s="24">
        <f t="shared" si="61"/>
        <v>0</v>
      </c>
      <c r="L257" s="24">
        <f t="shared" si="62"/>
        <v>0</v>
      </c>
      <c r="M257" s="99" t="s">
        <v>2085</v>
      </c>
      <c r="N257" s="24">
        <f t="shared" si="63"/>
        <v>0</v>
      </c>
      <c r="O257" s="24">
        <f t="shared" si="64"/>
        <v>0</v>
      </c>
      <c r="P257" s="24">
        <f t="shared" si="65"/>
        <v>0</v>
      </c>
      <c r="Q257" s="122">
        <f t="shared" si="67"/>
        <v>0</v>
      </c>
      <c r="R257" s="122">
        <f t="shared" si="68"/>
        <v>0</v>
      </c>
      <c r="S257" s="122">
        <f t="shared" si="69"/>
        <v>0</v>
      </c>
      <c r="T257" s="99" t="s">
        <v>2082</v>
      </c>
      <c r="U257" s="24">
        <f t="shared" si="77"/>
        <v>0</v>
      </c>
      <c r="V257" s="24">
        <f t="shared" si="77"/>
        <v>0</v>
      </c>
      <c r="W257" s="24">
        <f t="shared" si="77"/>
        <v>0</v>
      </c>
      <c r="X257" s="24">
        <f t="shared" si="77"/>
        <v>0</v>
      </c>
      <c r="Y257" s="24">
        <f t="shared" si="77"/>
        <v>0</v>
      </c>
      <c r="Z257" s="24">
        <f t="shared" si="77"/>
        <v>0</v>
      </c>
    </row>
    <row r="258" spans="2:26" x14ac:dyDescent="0.15">
      <c r="B258" s="24">
        <v>256</v>
      </c>
      <c r="C258" s="24" t="str">
        <f t="shared" si="66"/>
        <v>挂饰256</v>
      </c>
      <c r="D258" s="24" t="str">
        <f t="shared" si="74"/>
        <v>c</v>
      </c>
      <c r="E258" s="99" t="s">
        <v>2082</v>
      </c>
      <c r="F258" s="100" t="s">
        <v>2083</v>
      </c>
      <c r="G258" s="23" t="s">
        <v>2092</v>
      </c>
      <c r="H258" s="24">
        <f t="shared" si="71"/>
        <v>8</v>
      </c>
      <c r="I258" s="24">
        <f t="shared" si="59"/>
        <v>101</v>
      </c>
      <c r="J258" s="24">
        <f t="shared" si="60"/>
        <v>0</v>
      </c>
      <c r="K258" s="24">
        <f t="shared" si="61"/>
        <v>0</v>
      </c>
      <c r="L258" s="24">
        <f t="shared" si="62"/>
        <v>0</v>
      </c>
      <c r="M258" s="99" t="s">
        <v>2085</v>
      </c>
      <c r="N258" s="24">
        <f t="shared" si="63"/>
        <v>0</v>
      </c>
      <c r="O258" s="24">
        <f t="shared" si="64"/>
        <v>0</v>
      </c>
      <c r="P258" s="24">
        <f t="shared" si="65"/>
        <v>0</v>
      </c>
      <c r="Q258" s="122">
        <f t="shared" si="67"/>
        <v>0</v>
      </c>
      <c r="R258" s="122">
        <f t="shared" si="68"/>
        <v>0</v>
      </c>
      <c r="S258" s="122">
        <f t="shared" si="69"/>
        <v>0</v>
      </c>
      <c r="T258" s="99" t="s">
        <v>2082</v>
      </c>
      <c r="U258" s="24">
        <f t="shared" si="77"/>
        <v>0</v>
      </c>
      <c r="V258" s="24">
        <f t="shared" si="77"/>
        <v>0</v>
      </c>
      <c r="W258" s="24">
        <f t="shared" si="77"/>
        <v>0</v>
      </c>
      <c r="X258" s="24">
        <f t="shared" si="77"/>
        <v>0</v>
      </c>
      <c r="Y258" s="24">
        <f t="shared" si="77"/>
        <v>0</v>
      </c>
      <c r="Z258" s="24">
        <f t="shared" si="77"/>
        <v>0</v>
      </c>
    </row>
    <row r="259" spans="2:26" x14ac:dyDescent="0.15">
      <c r="B259" s="24">
        <v>257</v>
      </c>
      <c r="C259" s="24" t="str">
        <f t="shared" si="66"/>
        <v>挂饰257</v>
      </c>
      <c r="D259" s="24" t="str">
        <f t="shared" si="74"/>
        <v>s</v>
      </c>
      <c r="E259" s="99" t="s">
        <v>2082</v>
      </c>
      <c r="F259" s="100" t="s">
        <v>2083</v>
      </c>
      <c r="G259" s="23" t="s">
        <v>2093</v>
      </c>
      <c r="H259" s="24">
        <f t="shared" si="71"/>
        <v>1</v>
      </c>
      <c r="I259" s="24">
        <f t="shared" ref="I259:I322" si="78">ROUND(VLOOKUP($F259,professionGrow,防御力,FALSE)*(1+VLOOKUP($G259,professionGrowP,防御力,FALSE))*$H259*10*VLOOKUP($D259,drop_qulity,4,FALSE)*(1+VLOOKUP($G259,eq_change2,防御力,FALSE)),0)</f>
        <v>8</v>
      </c>
      <c r="J259" s="24">
        <f t="shared" ref="J259:J322" si="79">ROUND(VLOOKUP($F259,professionGrow,血量,FALSE)*(1+VLOOKUP($G259,professionGrowP,血量,FALSE))*$H259*10*VLOOKUP($D259,drop_qulity,5,FALSE)*(1+VLOOKUP($G259,eq_change2,血量,FALSE)),0)</f>
        <v>8</v>
      </c>
      <c r="K259" s="24">
        <f t="shared" ref="K259:K322" si="80">ROUND(VLOOKUP($F259,professionGrow,魔法值,FALSE)*(1+VLOOKUP($G259,professionGrowP,魔法值,FALSE))*$H259*10*VLOOKUP($D259,drop_qulity,5,FALSE)*(1+VLOOKUP($G259,eq_change2,魔法值,FALSE)),0)</f>
        <v>5</v>
      </c>
      <c r="L259" s="24">
        <f t="shared" ref="L259:L322" si="81">ROUND(VLOOKUP($F259,professionGrow,力量,FALSE)*(1+VLOOKUP($G259,professionGrowP,力量,FALSE))*$H259*10*VLOOKUP($D259,drop_qulity,5,FALSE)*(1+VLOOKUP(G259,eq_change2,力量,FALSE)),0)</f>
        <v>6</v>
      </c>
      <c r="M259" s="99" t="s">
        <v>2094</v>
      </c>
      <c r="N259" s="24">
        <f t="shared" ref="N259:N322" si="82">ROUND(VLOOKUP($F259,professionGrow,魔攻,FALSE)*(1+VLOOKUP($G259,professionGrowP,魔攻,FALSE))*$H259*10*VLOOKUP($D259,drop_qulity,5,FALSE)*(1+VLOOKUP(G259,eq_change2,魔攻,FALSE)),0)</f>
        <v>7</v>
      </c>
      <c r="O259" s="24">
        <f t="shared" ref="O259:O322" si="83">ROUND(VLOOKUP($F259,professionGrow,敏捷,FALSE)*(1+VLOOKUP($G259,professionGrowP,敏捷,FALSE))*$H259*10*VLOOKUP($D259,drop_qulity,5,FALSE)*(1+VLOOKUP(G259,eq_change2,敏捷,FALSE)),0)</f>
        <v>5</v>
      </c>
      <c r="P259" s="24">
        <f t="shared" ref="P259:P322" si="84">ROUND(VLOOKUP($F259,professionGrow,幸运,FALSE)*(1+VLOOKUP($G259,professionGrowP,幸运,FALSE))*$H259*10*VLOOKUP($D259,drop_qulity,5,FALSE)*(1+VLOOKUP(G259,eq_change2,幸运,FALSE)),0)</f>
        <v>5</v>
      </c>
      <c r="Q259" s="122">
        <f t="shared" si="67"/>
        <v>2.5000000000000001E-2</v>
      </c>
      <c r="R259" s="122">
        <f t="shared" si="68"/>
        <v>1.2500000000000001E-2</v>
      </c>
      <c r="S259" s="122">
        <f t="shared" si="69"/>
        <v>8.3333333333333332E-3</v>
      </c>
      <c r="T259" s="99" t="s">
        <v>2081</v>
      </c>
      <c r="U259" s="24">
        <f t="shared" si="77"/>
        <v>5</v>
      </c>
      <c r="V259" s="24">
        <f t="shared" si="77"/>
        <v>5</v>
      </c>
      <c r="W259" s="24">
        <f t="shared" si="77"/>
        <v>3</v>
      </c>
      <c r="X259" s="24">
        <f t="shared" si="77"/>
        <v>5</v>
      </c>
      <c r="Y259" s="24">
        <f t="shared" si="77"/>
        <v>5</v>
      </c>
      <c r="Z259" s="24">
        <f t="shared" si="77"/>
        <v>11</v>
      </c>
    </row>
    <row r="260" spans="2:26" x14ac:dyDescent="0.15">
      <c r="B260" s="24">
        <v>258</v>
      </c>
      <c r="C260" s="24" t="str">
        <f t="shared" ref="C260:C323" si="85">"挂饰"&amp;B260</f>
        <v>挂饰258</v>
      </c>
      <c r="D260" s="24" t="str">
        <f t="shared" si="74"/>
        <v>s</v>
      </c>
      <c r="E260" s="99" t="s">
        <v>2082</v>
      </c>
      <c r="F260" s="100" t="s">
        <v>2083</v>
      </c>
      <c r="G260" s="23" t="s">
        <v>2093</v>
      </c>
      <c r="H260" s="24">
        <f t="shared" si="71"/>
        <v>2</v>
      </c>
      <c r="I260" s="24">
        <f t="shared" si="78"/>
        <v>15</v>
      </c>
      <c r="J260" s="24">
        <f t="shared" si="79"/>
        <v>16</v>
      </c>
      <c r="K260" s="24">
        <f t="shared" si="80"/>
        <v>11</v>
      </c>
      <c r="L260" s="24">
        <f t="shared" si="81"/>
        <v>13</v>
      </c>
      <c r="M260" s="99" t="s">
        <v>2094</v>
      </c>
      <c r="N260" s="24">
        <f t="shared" si="82"/>
        <v>15</v>
      </c>
      <c r="O260" s="24">
        <f t="shared" si="83"/>
        <v>10</v>
      </c>
      <c r="P260" s="24">
        <f t="shared" si="84"/>
        <v>10</v>
      </c>
      <c r="Q260" s="122">
        <f t="shared" ref="Q260:Q323" si="86">(P260/2)%</f>
        <v>0.05</v>
      </c>
      <c r="R260" s="122">
        <f t="shared" ref="R260:R323" si="87">(O260/4)%</f>
        <v>2.5000000000000001E-2</v>
      </c>
      <c r="S260" s="122">
        <f t="shared" ref="S260:S323" si="88">(P260/6)%</f>
        <v>1.6666666666666666E-2</v>
      </c>
      <c r="T260" s="99" t="s">
        <v>2082</v>
      </c>
      <c r="U260" s="24">
        <f t="shared" si="77"/>
        <v>9</v>
      </c>
      <c r="V260" s="24">
        <f t="shared" si="77"/>
        <v>10</v>
      </c>
      <c r="W260" s="24">
        <f t="shared" si="77"/>
        <v>6</v>
      </c>
      <c r="X260" s="24">
        <f t="shared" si="77"/>
        <v>10</v>
      </c>
      <c r="Y260" s="24">
        <f t="shared" si="77"/>
        <v>9</v>
      </c>
      <c r="Z260" s="24">
        <f t="shared" si="77"/>
        <v>23</v>
      </c>
    </row>
    <row r="261" spans="2:26" x14ac:dyDescent="0.15">
      <c r="B261" s="24">
        <v>259</v>
      </c>
      <c r="C261" s="24" t="str">
        <f t="shared" si="85"/>
        <v>挂饰259</v>
      </c>
      <c r="D261" s="24" t="str">
        <f t="shared" si="74"/>
        <v>s</v>
      </c>
      <c r="E261" s="99" t="s">
        <v>2082</v>
      </c>
      <c r="F261" s="100" t="s">
        <v>2083</v>
      </c>
      <c r="G261" s="23" t="s">
        <v>2093</v>
      </c>
      <c r="H261" s="24">
        <f t="shared" si="71"/>
        <v>3</v>
      </c>
      <c r="I261" s="24">
        <f t="shared" si="78"/>
        <v>23</v>
      </c>
      <c r="J261" s="24">
        <f t="shared" si="79"/>
        <v>24</v>
      </c>
      <c r="K261" s="24">
        <f t="shared" si="80"/>
        <v>16</v>
      </c>
      <c r="L261" s="24">
        <f t="shared" si="81"/>
        <v>19</v>
      </c>
      <c r="M261" s="99" t="s">
        <v>2085</v>
      </c>
      <c r="N261" s="24">
        <f t="shared" si="82"/>
        <v>22</v>
      </c>
      <c r="O261" s="24">
        <f t="shared" si="83"/>
        <v>14</v>
      </c>
      <c r="P261" s="24">
        <f t="shared" si="84"/>
        <v>14</v>
      </c>
      <c r="Q261" s="122">
        <f t="shared" si="86"/>
        <v>7.0000000000000007E-2</v>
      </c>
      <c r="R261" s="122">
        <f t="shared" si="87"/>
        <v>3.5000000000000003E-2</v>
      </c>
      <c r="S261" s="122">
        <f t="shared" si="88"/>
        <v>2.3333333333333334E-2</v>
      </c>
      <c r="T261" s="99" t="s">
        <v>2082</v>
      </c>
      <c r="U261" s="24">
        <f t="shared" si="77"/>
        <v>14</v>
      </c>
      <c r="V261" s="24">
        <f t="shared" si="77"/>
        <v>16</v>
      </c>
      <c r="W261" s="24">
        <f t="shared" si="77"/>
        <v>10</v>
      </c>
      <c r="X261" s="24">
        <f t="shared" si="77"/>
        <v>16</v>
      </c>
      <c r="Y261" s="24">
        <f t="shared" si="77"/>
        <v>14</v>
      </c>
      <c r="Z261" s="24">
        <f t="shared" si="77"/>
        <v>34</v>
      </c>
    </row>
    <row r="262" spans="2:26" x14ac:dyDescent="0.15">
      <c r="B262" s="24">
        <v>260</v>
      </c>
      <c r="C262" s="24" t="str">
        <f t="shared" si="85"/>
        <v>挂饰260</v>
      </c>
      <c r="D262" s="24" t="str">
        <f t="shared" si="74"/>
        <v>s</v>
      </c>
      <c r="E262" s="99" t="s">
        <v>2082</v>
      </c>
      <c r="F262" s="100" t="s">
        <v>2083</v>
      </c>
      <c r="G262" s="23" t="s">
        <v>2093</v>
      </c>
      <c r="H262" s="24">
        <f t="shared" si="71"/>
        <v>4</v>
      </c>
      <c r="I262" s="24">
        <f t="shared" si="78"/>
        <v>31</v>
      </c>
      <c r="J262" s="24">
        <f t="shared" si="79"/>
        <v>32</v>
      </c>
      <c r="K262" s="24">
        <f t="shared" si="80"/>
        <v>22</v>
      </c>
      <c r="L262" s="24">
        <f t="shared" si="81"/>
        <v>25</v>
      </c>
      <c r="M262" s="99" t="s">
        <v>2085</v>
      </c>
      <c r="N262" s="24">
        <f t="shared" si="82"/>
        <v>29</v>
      </c>
      <c r="O262" s="24">
        <f t="shared" si="83"/>
        <v>19</v>
      </c>
      <c r="P262" s="24">
        <f t="shared" si="84"/>
        <v>19</v>
      </c>
      <c r="Q262" s="122">
        <f t="shared" si="86"/>
        <v>9.5000000000000001E-2</v>
      </c>
      <c r="R262" s="122">
        <f t="shared" si="87"/>
        <v>4.7500000000000001E-2</v>
      </c>
      <c r="S262" s="122">
        <f t="shared" si="88"/>
        <v>3.1666666666666662E-2</v>
      </c>
      <c r="T262" s="99" t="s">
        <v>2082</v>
      </c>
      <c r="U262" s="24">
        <f t="shared" si="77"/>
        <v>18</v>
      </c>
      <c r="V262" s="24">
        <f t="shared" si="77"/>
        <v>21</v>
      </c>
      <c r="W262" s="24">
        <f t="shared" si="77"/>
        <v>13</v>
      </c>
      <c r="X262" s="24">
        <f t="shared" si="77"/>
        <v>21</v>
      </c>
      <c r="Y262" s="24">
        <f t="shared" si="77"/>
        <v>18</v>
      </c>
      <c r="Z262" s="24">
        <f t="shared" si="77"/>
        <v>45</v>
      </c>
    </row>
    <row r="263" spans="2:26" x14ac:dyDescent="0.15">
      <c r="B263" s="24">
        <v>261</v>
      </c>
      <c r="C263" s="24" t="str">
        <f t="shared" si="85"/>
        <v>挂饰261</v>
      </c>
      <c r="D263" s="24" t="str">
        <f t="shared" si="74"/>
        <v>s</v>
      </c>
      <c r="E263" s="99" t="s">
        <v>2082</v>
      </c>
      <c r="F263" s="100" t="s">
        <v>2083</v>
      </c>
      <c r="G263" s="23" t="s">
        <v>2093</v>
      </c>
      <c r="H263" s="24">
        <f t="shared" si="71"/>
        <v>5</v>
      </c>
      <c r="I263" s="24">
        <f t="shared" si="78"/>
        <v>38</v>
      </c>
      <c r="J263" s="24">
        <f t="shared" si="79"/>
        <v>40</v>
      </c>
      <c r="K263" s="24">
        <f t="shared" si="80"/>
        <v>27</v>
      </c>
      <c r="L263" s="24">
        <f t="shared" si="81"/>
        <v>32</v>
      </c>
      <c r="M263" s="99" t="s">
        <v>2085</v>
      </c>
      <c r="N263" s="24">
        <f t="shared" si="82"/>
        <v>36</v>
      </c>
      <c r="O263" s="24">
        <f t="shared" si="83"/>
        <v>24</v>
      </c>
      <c r="P263" s="24">
        <f t="shared" si="84"/>
        <v>24</v>
      </c>
      <c r="Q263" s="122">
        <f t="shared" si="86"/>
        <v>0.12</v>
      </c>
      <c r="R263" s="122">
        <f t="shared" si="87"/>
        <v>0.06</v>
      </c>
      <c r="S263" s="122">
        <f t="shared" si="88"/>
        <v>0.04</v>
      </c>
      <c r="T263" s="99" t="s">
        <v>2082</v>
      </c>
      <c r="U263" s="24">
        <f t="shared" ref="U263:Z272" si="89">ROUND(VLOOKUP($F263,professionGrow,MATCH(U$2,professionGrowPName,0),FALSE)*(1+VLOOKUP($G263,professionGrowP,MATCH(U$2,professionGrowPName,0),FALSE))*$H263*10*VLOOKUP($D263,drop_qulity,5,FALSE),0)</f>
        <v>23</v>
      </c>
      <c r="V263" s="24">
        <f t="shared" si="89"/>
        <v>26</v>
      </c>
      <c r="W263" s="24">
        <f t="shared" si="89"/>
        <v>16</v>
      </c>
      <c r="X263" s="24">
        <f t="shared" si="89"/>
        <v>26</v>
      </c>
      <c r="Y263" s="24">
        <f t="shared" si="89"/>
        <v>23</v>
      </c>
      <c r="Z263" s="24">
        <f t="shared" si="89"/>
        <v>57</v>
      </c>
    </row>
    <row r="264" spans="2:26" x14ac:dyDescent="0.15">
      <c r="B264" s="24">
        <v>262</v>
      </c>
      <c r="C264" s="24" t="str">
        <f t="shared" si="85"/>
        <v>挂饰262</v>
      </c>
      <c r="D264" s="24" t="str">
        <f t="shared" si="74"/>
        <v>s</v>
      </c>
      <c r="E264" s="99" t="s">
        <v>2082</v>
      </c>
      <c r="F264" s="100" t="s">
        <v>2083</v>
      </c>
      <c r="G264" s="23" t="s">
        <v>2093</v>
      </c>
      <c r="H264" s="24">
        <f t="shared" si="71"/>
        <v>6</v>
      </c>
      <c r="I264" s="24">
        <f t="shared" si="78"/>
        <v>46</v>
      </c>
      <c r="J264" s="24">
        <f t="shared" si="79"/>
        <v>48</v>
      </c>
      <c r="K264" s="24">
        <f t="shared" si="80"/>
        <v>33</v>
      </c>
      <c r="L264" s="24">
        <f t="shared" si="81"/>
        <v>38</v>
      </c>
      <c r="M264" s="99" t="s">
        <v>2085</v>
      </c>
      <c r="N264" s="24">
        <f t="shared" si="82"/>
        <v>44</v>
      </c>
      <c r="O264" s="24">
        <f t="shared" si="83"/>
        <v>29</v>
      </c>
      <c r="P264" s="24">
        <f t="shared" si="84"/>
        <v>29</v>
      </c>
      <c r="Q264" s="122">
        <f t="shared" si="86"/>
        <v>0.14499999999999999</v>
      </c>
      <c r="R264" s="122">
        <f t="shared" si="87"/>
        <v>7.2499999999999995E-2</v>
      </c>
      <c r="S264" s="122">
        <f t="shared" si="88"/>
        <v>4.8333333333333332E-2</v>
      </c>
      <c r="T264" s="99" t="s">
        <v>2082</v>
      </c>
      <c r="U264" s="24">
        <f t="shared" si="89"/>
        <v>27</v>
      </c>
      <c r="V264" s="24">
        <f t="shared" si="89"/>
        <v>31</v>
      </c>
      <c r="W264" s="24">
        <f t="shared" si="89"/>
        <v>19</v>
      </c>
      <c r="X264" s="24">
        <f t="shared" si="89"/>
        <v>31</v>
      </c>
      <c r="Y264" s="24">
        <f t="shared" si="89"/>
        <v>27</v>
      </c>
      <c r="Z264" s="24">
        <f t="shared" si="89"/>
        <v>68</v>
      </c>
    </row>
    <row r="265" spans="2:26" x14ac:dyDescent="0.15">
      <c r="B265" s="24">
        <v>263</v>
      </c>
      <c r="C265" s="24" t="str">
        <f t="shared" si="85"/>
        <v>挂饰263</v>
      </c>
      <c r="D265" s="24" t="str">
        <f t="shared" si="74"/>
        <v>s</v>
      </c>
      <c r="E265" s="99" t="s">
        <v>2082</v>
      </c>
      <c r="F265" s="100" t="s">
        <v>2083</v>
      </c>
      <c r="G265" s="23" t="s">
        <v>2093</v>
      </c>
      <c r="H265" s="24">
        <f t="shared" si="71"/>
        <v>7</v>
      </c>
      <c r="I265" s="24">
        <f t="shared" si="78"/>
        <v>54</v>
      </c>
      <c r="J265" s="24">
        <f t="shared" si="79"/>
        <v>56</v>
      </c>
      <c r="K265" s="24">
        <f t="shared" si="80"/>
        <v>38</v>
      </c>
      <c r="L265" s="24">
        <f t="shared" si="81"/>
        <v>44</v>
      </c>
      <c r="M265" s="99" t="s">
        <v>2085</v>
      </c>
      <c r="N265" s="24">
        <f t="shared" si="82"/>
        <v>51</v>
      </c>
      <c r="O265" s="24">
        <f t="shared" si="83"/>
        <v>33</v>
      </c>
      <c r="P265" s="24">
        <f t="shared" si="84"/>
        <v>33</v>
      </c>
      <c r="Q265" s="122">
        <f t="shared" si="86"/>
        <v>0.16500000000000001</v>
      </c>
      <c r="R265" s="122">
        <f t="shared" si="87"/>
        <v>8.2500000000000004E-2</v>
      </c>
      <c r="S265" s="122">
        <f t="shared" si="88"/>
        <v>5.5E-2</v>
      </c>
      <c r="T265" s="99" t="s">
        <v>2082</v>
      </c>
      <c r="U265" s="24">
        <f t="shared" si="89"/>
        <v>32</v>
      </c>
      <c r="V265" s="24">
        <f t="shared" si="89"/>
        <v>36</v>
      </c>
      <c r="W265" s="24">
        <f t="shared" si="89"/>
        <v>22</v>
      </c>
      <c r="X265" s="24">
        <f t="shared" si="89"/>
        <v>36</v>
      </c>
      <c r="Y265" s="24">
        <f t="shared" si="89"/>
        <v>32</v>
      </c>
      <c r="Z265" s="24">
        <f t="shared" si="89"/>
        <v>79</v>
      </c>
    </row>
    <row r="266" spans="2:26" x14ac:dyDescent="0.15">
      <c r="B266" s="24">
        <v>264</v>
      </c>
      <c r="C266" s="24" t="str">
        <f t="shared" si="85"/>
        <v>挂饰264</v>
      </c>
      <c r="D266" s="24" t="str">
        <f t="shared" si="74"/>
        <v>s</v>
      </c>
      <c r="E266" s="99" t="s">
        <v>2082</v>
      </c>
      <c r="F266" s="100" t="s">
        <v>2083</v>
      </c>
      <c r="G266" s="23" t="s">
        <v>2093</v>
      </c>
      <c r="H266" s="24">
        <f t="shared" si="71"/>
        <v>8</v>
      </c>
      <c r="I266" s="24">
        <f t="shared" si="78"/>
        <v>61</v>
      </c>
      <c r="J266" s="24">
        <f t="shared" si="79"/>
        <v>63</v>
      </c>
      <c r="K266" s="24">
        <f t="shared" si="80"/>
        <v>44</v>
      </c>
      <c r="L266" s="24">
        <f t="shared" si="81"/>
        <v>51</v>
      </c>
      <c r="M266" s="99" t="s">
        <v>2085</v>
      </c>
      <c r="N266" s="24">
        <f t="shared" si="82"/>
        <v>58</v>
      </c>
      <c r="O266" s="24">
        <f t="shared" si="83"/>
        <v>38</v>
      </c>
      <c r="P266" s="24">
        <f t="shared" si="84"/>
        <v>38</v>
      </c>
      <c r="Q266" s="122">
        <f t="shared" si="86"/>
        <v>0.19</v>
      </c>
      <c r="R266" s="122">
        <f t="shared" si="87"/>
        <v>9.5000000000000001E-2</v>
      </c>
      <c r="S266" s="122">
        <f t="shared" si="88"/>
        <v>6.3333333333333325E-2</v>
      </c>
      <c r="T266" s="99" t="s">
        <v>2082</v>
      </c>
      <c r="U266" s="24">
        <f t="shared" si="89"/>
        <v>36</v>
      </c>
      <c r="V266" s="24">
        <f t="shared" si="89"/>
        <v>42</v>
      </c>
      <c r="W266" s="24">
        <f t="shared" si="89"/>
        <v>25</v>
      </c>
      <c r="X266" s="24">
        <f t="shared" si="89"/>
        <v>42</v>
      </c>
      <c r="Y266" s="24">
        <f t="shared" si="89"/>
        <v>36</v>
      </c>
      <c r="Z266" s="24">
        <f t="shared" si="89"/>
        <v>91</v>
      </c>
    </row>
    <row r="267" spans="2:26" x14ac:dyDescent="0.15">
      <c r="B267" s="24">
        <v>265</v>
      </c>
      <c r="C267" s="24" t="str">
        <f t="shared" si="85"/>
        <v>挂饰265</v>
      </c>
      <c r="D267" s="24" t="str">
        <f t="shared" si="74"/>
        <v>a</v>
      </c>
      <c r="E267" s="99" t="s">
        <v>2082</v>
      </c>
      <c r="F267" s="100" t="s">
        <v>2083</v>
      </c>
      <c r="G267" s="23" t="s">
        <v>2093</v>
      </c>
      <c r="H267" s="24">
        <f t="shared" si="71"/>
        <v>1</v>
      </c>
      <c r="I267" s="24">
        <f t="shared" si="78"/>
        <v>4</v>
      </c>
      <c r="J267" s="24">
        <f t="shared" si="79"/>
        <v>9</v>
      </c>
      <c r="K267" s="24">
        <f t="shared" si="80"/>
        <v>6</v>
      </c>
      <c r="L267" s="24">
        <f t="shared" si="81"/>
        <v>7</v>
      </c>
      <c r="M267" s="99" t="s">
        <v>2085</v>
      </c>
      <c r="N267" s="24">
        <f t="shared" si="82"/>
        <v>8</v>
      </c>
      <c r="O267" s="24">
        <f t="shared" si="83"/>
        <v>5</v>
      </c>
      <c r="P267" s="24">
        <f t="shared" si="84"/>
        <v>5</v>
      </c>
      <c r="Q267" s="122">
        <f t="shared" si="86"/>
        <v>2.5000000000000001E-2</v>
      </c>
      <c r="R267" s="122">
        <f t="shared" si="87"/>
        <v>1.2500000000000001E-2</v>
      </c>
      <c r="S267" s="122">
        <f t="shared" si="88"/>
        <v>8.3333333333333332E-3</v>
      </c>
      <c r="T267" s="99" t="s">
        <v>2082</v>
      </c>
      <c r="U267" s="24">
        <f t="shared" si="89"/>
        <v>5</v>
      </c>
      <c r="V267" s="24">
        <f t="shared" si="89"/>
        <v>6</v>
      </c>
      <c r="W267" s="24">
        <f t="shared" si="89"/>
        <v>4</v>
      </c>
      <c r="X267" s="24">
        <f t="shared" si="89"/>
        <v>6</v>
      </c>
      <c r="Y267" s="24">
        <f t="shared" si="89"/>
        <v>5</v>
      </c>
      <c r="Z267" s="24">
        <f t="shared" si="89"/>
        <v>13</v>
      </c>
    </row>
    <row r="268" spans="2:26" x14ac:dyDescent="0.15">
      <c r="B268" s="24">
        <v>266</v>
      </c>
      <c r="C268" s="24" t="str">
        <f t="shared" si="85"/>
        <v>挂饰266</v>
      </c>
      <c r="D268" s="24" t="str">
        <f t="shared" si="74"/>
        <v>a</v>
      </c>
      <c r="E268" s="99" t="s">
        <v>2082</v>
      </c>
      <c r="F268" s="100" t="s">
        <v>2083</v>
      </c>
      <c r="G268" s="23" t="s">
        <v>2093</v>
      </c>
      <c r="H268" s="24">
        <f t="shared" ref="H268:H331" si="90">H260</f>
        <v>2</v>
      </c>
      <c r="I268" s="24">
        <f t="shared" si="78"/>
        <v>9</v>
      </c>
      <c r="J268" s="24">
        <f t="shared" si="79"/>
        <v>18</v>
      </c>
      <c r="K268" s="24">
        <f t="shared" si="80"/>
        <v>12</v>
      </c>
      <c r="L268" s="24">
        <f t="shared" si="81"/>
        <v>15</v>
      </c>
      <c r="M268" s="99" t="s">
        <v>2085</v>
      </c>
      <c r="N268" s="24">
        <f t="shared" si="82"/>
        <v>17</v>
      </c>
      <c r="O268" s="24">
        <f t="shared" si="83"/>
        <v>11</v>
      </c>
      <c r="P268" s="24">
        <f t="shared" si="84"/>
        <v>11</v>
      </c>
      <c r="Q268" s="122">
        <f t="shared" si="86"/>
        <v>5.5E-2</v>
      </c>
      <c r="R268" s="122">
        <f t="shared" si="87"/>
        <v>2.75E-2</v>
      </c>
      <c r="S268" s="122">
        <f t="shared" si="88"/>
        <v>1.8333333333333333E-2</v>
      </c>
      <c r="T268" s="99" t="s">
        <v>2082</v>
      </c>
      <c r="U268" s="24">
        <f t="shared" si="89"/>
        <v>10</v>
      </c>
      <c r="V268" s="24">
        <f t="shared" si="89"/>
        <v>12</v>
      </c>
      <c r="W268" s="24">
        <f t="shared" si="89"/>
        <v>7</v>
      </c>
      <c r="X268" s="24">
        <f t="shared" si="89"/>
        <v>12</v>
      </c>
      <c r="Y268" s="24">
        <f t="shared" si="89"/>
        <v>10</v>
      </c>
      <c r="Z268" s="24">
        <f t="shared" si="89"/>
        <v>26</v>
      </c>
    </row>
    <row r="269" spans="2:26" x14ac:dyDescent="0.15">
      <c r="B269" s="24">
        <v>267</v>
      </c>
      <c r="C269" s="24" t="str">
        <f t="shared" si="85"/>
        <v>挂饰267</v>
      </c>
      <c r="D269" s="24" t="str">
        <f t="shared" si="74"/>
        <v>a</v>
      </c>
      <c r="E269" s="99" t="s">
        <v>2082</v>
      </c>
      <c r="F269" s="100" t="s">
        <v>2083</v>
      </c>
      <c r="G269" s="23" t="s">
        <v>2093</v>
      </c>
      <c r="H269" s="24">
        <f t="shared" si="90"/>
        <v>3</v>
      </c>
      <c r="I269" s="24">
        <f t="shared" si="78"/>
        <v>13</v>
      </c>
      <c r="J269" s="24">
        <f t="shared" si="79"/>
        <v>27</v>
      </c>
      <c r="K269" s="24">
        <f t="shared" si="80"/>
        <v>19</v>
      </c>
      <c r="L269" s="24">
        <f t="shared" si="81"/>
        <v>22</v>
      </c>
      <c r="M269" s="99" t="s">
        <v>2085</v>
      </c>
      <c r="N269" s="24">
        <f t="shared" si="82"/>
        <v>25</v>
      </c>
      <c r="O269" s="24">
        <f t="shared" si="83"/>
        <v>16</v>
      </c>
      <c r="P269" s="24">
        <f t="shared" si="84"/>
        <v>16</v>
      </c>
      <c r="Q269" s="122">
        <f t="shared" si="86"/>
        <v>0.08</v>
      </c>
      <c r="R269" s="122">
        <f t="shared" si="87"/>
        <v>0.04</v>
      </c>
      <c r="S269" s="122">
        <f t="shared" si="88"/>
        <v>2.6666666666666665E-2</v>
      </c>
      <c r="T269" s="99" t="s">
        <v>2082</v>
      </c>
      <c r="U269" s="24">
        <f t="shared" si="89"/>
        <v>16</v>
      </c>
      <c r="V269" s="24">
        <f t="shared" si="89"/>
        <v>18</v>
      </c>
      <c r="W269" s="24">
        <f t="shared" si="89"/>
        <v>11</v>
      </c>
      <c r="X269" s="24">
        <f t="shared" si="89"/>
        <v>18</v>
      </c>
      <c r="Y269" s="24">
        <f t="shared" si="89"/>
        <v>16</v>
      </c>
      <c r="Z269" s="24">
        <f t="shared" si="89"/>
        <v>39</v>
      </c>
    </row>
    <row r="270" spans="2:26" x14ac:dyDescent="0.15">
      <c r="B270" s="24">
        <v>268</v>
      </c>
      <c r="C270" s="24" t="str">
        <f t="shared" si="85"/>
        <v>挂饰268</v>
      </c>
      <c r="D270" s="24" t="str">
        <f t="shared" si="74"/>
        <v>a</v>
      </c>
      <c r="E270" s="99" t="s">
        <v>2082</v>
      </c>
      <c r="F270" s="100" t="s">
        <v>2083</v>
      </c>
      <c r="G270" s="23" t="s">
        <v>2093</v>
      </c>
      <c r="H270" s="24">
        <f t="shared" si="90"/>
        <v>4</v>
      </c>
      <c r="I270" s="24">
        <f t="shared" si="78"/>
        <v>17</v>
      </c>
      <c r="J270" s="24">
        <f t="shared" si="79"/>
        <v>36</v>
      </c>
      <c r="K270" s="24">
        <f t="shared" si="80"/>
        <v>25</v>
      </c>
      <c r="L270" s="24">
        <f t="shared" si="81"/>
        <v>29</v>
      </c>
      <c r="M270" s="99" t="s">
        <v>2085</v>
      </c>
      <c r="N270" s="24">
        <f t="shared" si="82"/>
        <v>33</v>
      </c>
      <c r="O270" s="24">
        <f t="shared" si="83"/>
        <v>22</v>
      </c>
      <c r="P270" s="24">
        <f t="shared" si="84"/>
        <v>22</v>
      </c>
      <c r="Q270" s="122">
        <f t="shared" si="86"/>
        <v>0.11</v>
      </c>
      <c r="R270" s="122">
        <f t="shared" si="87"/>
        <v>5.5E-2</v>
      </c>
      <c r="S270" s="122">
        <f t="shared" si="88"/>
        <v>3.6666666666666667E-2</v>
      </c>
      <c r="T270" s="99" t="s">
        <v>2082</v>
      </c>
      <c r="U270" s="24">
        <f t="shared" si="89"/>
        <v>21</v>
      </c>
      <c r="V270" s="24">
        <f t="shared" si="89"/>
        <v>24</v>
      </c>
      <c r="W270" s="24">
        <f t="shared" si="89"/>
        <v>15</v>
      </c>
      <c r="X270" s="24">
        <f t="shared" si="89"/>
        <v>24</v>
      </c>
      <c r="Y270" s="24">
        <f t="shared" si="89"/>
        <v>21</v>
      </c>
      <c r="Z270" s="24">
        <f t="shared" si="89"/>
        <v>52</v>
      </c>
    </row>
    <row r="271" spans="2:26" x14ac:dyDescent="0.15">
      <c r="B271" s="24">
        <v>269</v>
      </c>
      <c r="C271" s="24" t="str">
        <f t="shared" si="85"/>
        <v>挂饰269</v>
      </c>
      <c r="D271" s="24" t="str">
        <f t="shared" si="74"/>
        <v>a</v>
      </c>
      <c r="E271" s="99" t="s">
        <v>2082</v>
      </c>
      <c r="F271" s="100" t="s">
        <v>2083</v>
      </c>
      <c r="G271" s="23" t="s">
        <v>2093</v>
      </c>
      <c r="H271" s="24">
        <f t="shared" si="90"/>
        <v>5</v>
      </c>
      <c r="I271" s="24">
        <f t="shared" si="78"/>
        <v>22</v>
      </c>
      <c r="J271" s="24">
        <f t="shared" si="79"/>
        <v>46</v>
      </c>
      <c r="K271" s="24">
        <f t="shared" si="80"/>
        <v>31</v>
      </c>
      <c r="L271" s="24">
        <f t="shared" si="81"/>
        <v>36</v>
      </c>
      <c r="M271" s="99" t="s">
        <v>2085</v>
      </c>
      <c r="N271" s="24">
        <f t="shared" si="82"/>
        <v>42</v>
      </c>
      <c r="O271" s="24">
        <f t="shared" si="83"/>
        <v>27</v>
      </c>
      <c r="P271" s="24">
        <f t="shared" si="84"/>
        <v>27</v>
      </c>
      <c r="Q271" s="122">
        <f t="shared" si="86"/>
        <v>0.13500000000000001</v>
      </c>
      <c r="R271" s="122">
        <f t="shared" si="87"/>
        <v>6.7500000000000004E-2</v>
      </c>
      <c r="S271" s="122">
        <f t="shared" si="88"/>
        <v>4.4999999999999998E-2</v>
      </c>
      <c r="T271" s="99" t="s">
        <v>2082</v>
      </c>
      <c r="U271" s="24">
        <f t="shared" si="89"/>
        <v>26</v>
      </c>
      <c r="V271" s="24">
        <f t="shared" si="89"/>
        <v>30</v>
      </c>
      <c r="W271" s="24">
        <f t="shared" si="89"/>
        <v>18</v>
      </c>
      <c r="X271" s="24">
        <f t="shared" si="89"/>
        <v>30</v>
      </c>
      <c r="Y271" s="24">
        <f t="shared" si="89"/>
        <v>26</v>
      </c>
      <c r="Z271" s="24">
        <f t="shared" si="89"/>
        <v>65</v>
      </c>
    </row>
    <row r="272" spans="2:26" x14ac:dyDescent="0.15">
      <c r="B272" s="24">
        <v>270</v>
      </c>
      <c r="C272" s="24" t="str">
        <f t="shared" si="85"/>
        <v>挂饰270</v>
      </c>
      <c r="D272" s="24" t="str">
        <f t="shared" si="74"/>
        <v>a</v>
      </c>
      <c r="E272" s="99" t="s">
        <v>2082</v>
      </c>
      <c r="F272" s="100" t="s">
        <v>2083</v>
      </c>
      <c r="G272" s="23" t="s">
        <v>2093</v>
      </c>
      <c r="H272" s="24">
        <f t="shared" si="90"/>
        <v>6</v>
      </c>
      <c r="I272" s="24">
        <f t="shared" si="78"/>
        <v>26</v>
      </c>
      <c r="J272" s="24">
        <f t="shared" si="79"/>
        <v>55</v>
      </c>
      <c r="K272" s="24">
        <f t="shared" si="80"/>
        <v>37</v>
      </c>
      <c r="L272" s="24">
        <f t="shared" si="81"/>
        <v>44</v>
      </c>
      <c r="M272" s="99" t="s">
        <v>2085</v>
      </c>
      <c r="N272" s="24">
        <f t="shared" si="82"/>
        <v>50</v>
      </c>
      <c r="O272" s="24">
        <f t="shared" si="83"/>
        <v>33</v>
      </c>
      <c r="P272" s="24">
        <f t="shared" si="84"/>
        <v>33</v>
      </c>
      <c r="Q272" s="122">
        <f t="shared" si="86"/>
        <v>0.16500000000000001</v>
      </c>
      <c r="R272" s="122">
        <f t="shared" si="87"/>
        <v>8.2500000000000004E-2</v>
      </c>
      <c r="S272" s="122">
        <f t="shared" si="88"/>
        <v>5.5E-2</v>
      </c>
      <c r="T272" s="99" t="s">
        <v>2082</v>
      </c>
      <c r="U272" s="24">
        <f t="shared" si="89"/>
        <v>31</v>
      </c>
      <c r="V272" s="24">
        <f t="shared" si="89"/>
        <v>36</v>
      </c>
      <c r="W272" s="24">
        <f t="shared" si="89"/>
        <v>22</v>
      </c>
      <c r="X272" s="24">
        <f t="shared" si="89"/>
        <v>36</v>
      </c>
      <c r="Y272" s="24">
        <f t="shared" si="89"/>
        <v>31</v>
      </c>
      <c r="Z272" s="24">
        <f t="shared" si="89"/>
        <v>78</v>
      </c>
    </row>
    <row r="273" spans="2:26" x14ac:dyDescent="0.15">
      <c r="B273" s="24">
        <v>271</v>
      </c>
      <c r="C273" s="24" t="str">
        <f t="shared" si="85"/>
        <v>挂饰271</v>
      </c>
      <c r="D273" s="24" t="str">
        <f t="shared" si="74"/>
        <v>a</v>
      </c>
      <c r="E273" s="99" t="s">
        <v>2082</v>
      </c>
      <c r="F273" s="100" t="s">
        <v>2083</v>
      </c>
      <c r="G273" s="23" t="s">
        <v>2093</v>
      </c>
      <c r="H273" s="24">
        <f t="shared" si="90"/>
        <v>7</v>
      </c>
      <c r="I273" s="24">
        <f t="shared" si="78"/>
        <v>30</v>
      </c>
      <c r="J273" s="24">
        <f t="shared" si="79"/>
        <v>64</v>
      </c>
      <c r="K273" s="24">
        <f t="shared" si="80"/>
        <v>44</v>
      </c>
      <c r="L273" s="24">
        <f t="shared" si="81"/>
        <v>51</v>
      </c>
      <c r="M273" s="99" t="s">
        <v>2085</v>
      </c>
      <c r="N273" s="24">
        <f t="shared" si="82"/>
        <v>58</v>
      </c>
      <c r="O273" s="24">
        <f t="shared" si="83"/>
        <v>38</v>
      </c>
      <c r="P273" s="24">
        <f t="shared" si="84"/>
        <v>38</v>
      </c>
      <c r="Q273" s="122">
        <f t="shared" si="86"/>
        <v>0.19</v>
      </c>
      <c r="R273" s="122">
        <f t="shared" si="87"/>
        <v>9.5000000000000001E-2</v>
      </c>
      <c r="S273" s="122">
        <f t="shared" si="88"/>
        <v>6.3333333333333325E-2</v>
      </c>
      <c r="T273" s="99" t="s">
        <v>2082</v>
      </c>
      <c r="U273" s="24">
        <f t="shared" ref="U273:Z282" si="91">ROUND(VLOOKUP($F273,professionGrow,MATCH(U$2,professionGrowPName,0),FALSE)*(1+VLOOKUP($G273,professionGrowP,MATCH(U$2,professionGrowPName,0),FALSE))*$H273*10*VLOOKUP($D273,drop_qulity,5,FALSE),0)</f>
        <v>36</v>
      </c>
      <c r="V273" s="24">
        <f t="shared" si="91"/>
        <v>42</v>
      </c>
      <c r="W273" s="24">
        <f t="shared" si="91"/>
        <v>25</v>
      </c>
      <c r="X273" s="24">
        <f t="shared" si="91"/>
        <v>42</v>
      </c>
      <c r="Y273" s="24">
        <f t="shared" si="91"/>
        <v>36</v>
      </c>
      <c r="Z273" s="24">
        <f t="shared" si="91"/>
        <v>91</v>
      </c>
    </row>
    <row r="274" spans="2:26" x14ac:dyDescent="0.15">
      <c r="B274" s="24">
        <v>272</v>
      </c>
      <c r="C274" s="24" t="str">
        <f t="shared" si="85"/>
        <v>挂饰272</v>
      </c>
      <c r="D274" s="24" t="str">
        <f t="shared" si="74"/>
        <v>a</v>
      </c>
      <c r="E274" s="99" t="s">
        <v>2082</v>
      </c>
      <c r="F274" s="100" t="s">
        <v>2083</v>
      </c>
      <c r="G274" s="23" t="s">
        <v>2093</v>
      </c>
      <c r="H274" s="24">
        <f t="shared" si="90"/>
        <v>8</v>
      </c>
      <c r="I274" s="24">
        <f t="shared" si="78"/>
        <v>35</v>
      </c>
      <c r="J274" s="24">
        <f t="shared" si="79"/>
        <v>73</v>
      </c>
      <c r="K274" s="24">
        <f t="shared" si="80"/>
        <v>50</v>
      </c>
      <c r="L274" s="24">
        <f t="shared" si="81"/>
        <v>58</v>
      </c>
      <c r="M274" s="99" t="s">
        <v>2085</v>
      </c>
      <c r="N274" s="24">
        <f t="shared" si="82"/>
        <v>67</v>
      </c>
      <c r="O274" s="24">
        <f t="shared" si="83"/>
        <v>44</v>
      </c>
      <c r="P274" s="24">
        <f t="shared" si="84"/>
        <v>44</v>
      </c>
      <c r="Q274" s="122">
        <f t="shared" si="86"/>
        <v>0.22</v>
      </c>
      <c r="R274" s="122">
        <f t="shared" si="87"/>
        <v>0.11</v>
      </c>
      <c r="S274" s="122">
        <f t="shared" si="88"/>
        <v>7.3333333333333334E-2</v>
      </c>
      <c r="T274" s="99" t="s">
        <v>2082</v>
      </c>
      <c r="U274" s="24">
        <f t="shared" si="91"/>
        <v>42</v>
      </c>
      <c r="V274" s="24">
        <f t="shared" si="91"/>
        <v>48</v>
      </c>
      <c r="W274" s="24">
        <f t="shared" si="91"/>
        <v>29</v>
      </c>
      <c r="X274" s="24">
        <f t="shared" si="91"/>
        <v>48</v>
      </c>
      <c r="Y274" s="24">
        <f t="shared" si="91"/>
        <v>42</v>
      </c>
      <c r="Z274" s="24">
        <f t="shared" si="91"/>
        <v>104</v>
      </c>
    </row>
    <row r="275" spans="2:26" x14ac:dyDescent="0.15">
      <c r="B275" s="24">
        <v>273</v>
      </c>
      <c r="C275" s="24" t="str">
        <f t="shared" si="85"/>
        <v>挂饰273</v>
      </c>
      <c r="D275" s="24" t="str">
        <f t="shared" si="74"/>
        <v>b</v>
      </c>
      <c r="E275" s="99" t="s">
        <v>2082</v>
      </c>
      <c r="F275" s="100" t="s">
        <v>2083</v>
      </c>
      <c r="G275" s="23" t="s">
        <v>2093</v>
      </c>
      <c r="H275" s="24">
        <f t="shared" si="90"/>
        <v>1</v>
      </c>
      <c r="I275" s="24">
        <f t="shared" si="78"/>
        <v>5</v>
      </c>
      <c r="J275" s="24">
        <f t="shared" si="79"/>
        <v>13</v>
      </c>
      <c r="K275" s="24">
        <f t="shared" si="80"/>
        <v>9</v>
      </c>
      <c r="L275" s="24">
        <f t="shared" si="81"/>
        <v>10</v>
      </c>
      <c r="M275" s="99" t="s">
        <v>2085</v>
      </c>
      <c r="N275" s="24">
        <f t="shared" si="82"/>
        <v>12</v>
      </c>
      <c r="O275" s="24">
        <f t="shared" si="83"/>
        <v>8</v>
      </c>
      <c r="P275" s="24">
        <f t="shared" si="84"/>
        <v>8</v>
      </c>
      <c r="Q275" s="122">
        <f t="shared" si="86"/>
        <v>0.04</v>
      </c>
      <c r="R275" s="122">
        <f t="shared" si="87"/>
        <v>0.02</v>
      </c>
      <c r="S275" s="122">
        <f t="shared" si="88"/>
        <v>1.3333333333333332E-2</v>
      </c>
      <c r="T275" s="99" t="s">
        <v>2082</v>
      </c>
      <c r="U275" s="24">
        <f t="shared" si="91"/>
        <v>7</v>
      </c>
      <c r="V275" s="24">
        <f t="shared" si="91"/>
        <v>8</v>
      </c>
      <c r="W275" s="24">
        <f t="shared" si="91"/>
        <v>5</v>
      </c>
      <c r="X275" s="24">
        <f t="shared" si="91"/>
        <v>8</v>
      </c>
      <c r="Y275" s="24">
        <f t="shared" si="91"/>
        <v>7</v>
      </c>
      <c r="Z275" s="24">
        <f t="shared" si="91"/>
        <v>18</v>
      </c>
    </row>
    <row r="276" spans="2:26" x14ac:dyDescent="0.15">
      <c r="B276" s="24">
        <v>274</v>
      </c>
      <c r="C276" s="24" t="str">
        <f t="shared" si="85"/>
        <v>挂饰274</v>
      </c>
      <c r="D276" s="24" t="str">
        <f t="shared" si="74"/>
        <v>b</v>
      </c>
      <c r="E276" s="99" t="s">
        <v>2082</v>
      </c>
      <c r="F276" s="100" t="s">
        <v>2083</v>
      </c>
      <c r="G276" s="23" t="s">
        <v>2093</v>
      </c>
      <c r="H276" s="24">
        <f t="shared" si="90"/>
        <v>2</v>
      </c>
      <c r="I276" s="24">
        <f t="shared" si="78"/>
        <v>9</v>
      </c>
      <c r="J276" s="24">
        <f t="shared" si="79"/>
        <v>25</v>
      </c>
      <c r="K276" s="24">
        <f t="shared" si="80"/>
        <v>17</v>
      </c>
      <c r="L276" s="24">
        <f t="shared" si="81"/>
        <v>20</v>
      </c>
      <c r="M276" s="99" t="s">
        <v>2085</v>
      </c>
      <c r="N276" s="24">
        <f t="shared" si="82"/>
        <v>23</v>
      </c>
      <c r="O276" s="24">
        <f t="shared" si="83"/>
        <v>15</v>
      </c>
      <c r="P276" s="24">
        <f t="shared" si="84"/>
        <v>15</v>
      </c>
      <c r="Q276" s="122">
        <f t="shared" si="86"/>
        <v>7.4999999999999997E-2</v>
      </c>
      <c r="R276" s="122">
        <f t="shared" si="87"/>
        <v>3.7499999999999999E-2</v>
      </c>
      <c r="S276" s="122">
        <f t="shared" si="88"/>
        <v>2.5000000000000001E-2</v>
      </c>
      <c r="T276" s="99" t="s">
        <v>2082</v>
      </c>
      <c r="U276" s="24">
        <f t="shared" si="91"/>
        <v>14</v>
      </c>
      <c r="V276" s="24">
        <f t="shared" si="91"/>
        <v>17</v>
      </c>
      <c r="W276" s="24">
        <f t="shared" si="91"/>
        <v>10</v>
      </c>
      <c r="X276" s="24">
        <f t="shared" si="91"/>
        <v>17</v>
      </c>
      <c r="Y276" s="24">
        <f t="shared" si="91"/>
        <v>14</v>
      </c>
      <c r="Z276" s="24">
        <f t="shared" si="91"/>
        <v>36</v>
      </c>
    </row>
    <row r="277" spans="2:26" x14ac:dyDescent="0.15">
      <c r="B277" s="24">
        <v>275</v>
      </c>
      <c r="C277" s="24" t="str">
        <f t="shared" si="85"/>
        <v>挂饰275</v>
      </c>
      <c r="D277" s="24" t="str">
        <f t="shared" si="74"/>
        <v>b</v>
      </c>
      <c r="E277" s="99" t="s">
        <v>2082</v>
      </c>
      <c r="F277" s="100" t="s">
        <v>2083</v>
      </c>
      <c r="G277" s="23" t="s">
        <v>2093</v>
      </c>
      <c r="H277" s="24">
        <f t="shared" si="90"/>
        <v>3</v>
      </c>
      <c r="I277" s="24">
        <f t="shared" si="78"/>
        <v>14</v>
      </c>
      <c r="J277" s="24">
        <f t="shared" si="79"/>
        <v>38</v>
      </c>
      <c r="K277" s="24">
        <f t="shared" si="80"/>
        <v>26</v>
      </c>
      <c r="L277" s="24">
        <f t="shared" si="81"/>
        <v>30</v>
      </c>
      <c r="M277" s="99" t="s">
        <v>2085</v>
      </c>
      <c r="N277" s="24">
        <f t="shared" si="82"/>
        <v>35</v>
      </c>
      <c r="O277" s="24">
        <f t="shared" si="83"/>
        <v>23</v>
      </c>
      <c r="P277" s="24">
        <f t="shared" si="84"/>
        <v>23</v>
      </c>
      <c r="Q277" s="122">
        <f t="shared" si="86"/>
        <v>0.115</v>
      </c>
      <c r="R277" s="122">
        <f t="shared" si="87"/>
        <v>5.7500000000000002E-2</v>
      </c>
      <c r="S277" s="122">
        <f t="shared" si="88"/>
        <v>3.8333333333333337E-2</v>
      </c>
      <c r="T277" s="99" t="s">
        <v>2082</v>
      </c>
      <c r="U277" s="24">
        <f t="shared" si="91"/>
        <v>22</v>
      </c>
      <c r="V277" s="24">
        <f t="shared" si="91"/>
        <v>25</v>
      </c>
      <c r="W277" s="24">
        <f t="shared" si="91"/>
        <v>15</v>
      </c>
      <c r="X277" s="24">
        <f t="shared" si="91"/>
        <v>25</v>
      </c>
      <c r="Y277" s="24">
        <f t="shared" si="91"/>
        <v>22</v>
      </c>
      <c r="Z277" s="24">
        <f t="shared" si="91"/>
        <v>54</v>
      </c>
    </row>
    <row r="278" spans="2:26" x14ac:dyDescent="0.15">
      <c r="B278" s="24">
        <v>276</v>
      </c>
      <c r="C278" s="24" t="str">
        <f t="shared" si="85"/>
        <v>挂饰276</v>
      </c>
      <c r="D278" s="24" t="str">
        <f t="shared" si="74"/>
        <v>b</v>
      </c>
      <c r="E278" s="99" t="s">
        <v>2082</v>
      </c>
      <c r="F278" s="100" t="s">
        <v>2083</v>
      </c>
      <c r="G278" s="23" t="s">
        <v>2093</v>
      </c>
      <c r="H278" s="24">
        <f t="shared" si="90"/>
        <v>4</v>
      </c>
      <c r="I278" s="24">
        <f t="shared" si="78"/>
        <v>18</v>
      </c>
      <c r="J278" s="24">
        <f t="shared" si="79"/>
        <v>50</v>
      </c>
      <c r="K278" s="24">
        <f t="shared" si="80"/>
        <v>35</v>
      </c>
      <c r="L278" s="24">
        <f t="shared" si="81"/>
        <v>40</v>
      </c>
      <c r="M278" s="99" t="s">
        <v>2085</v>
      </c>
      <c r="N278" s="24">
        <f t="shared" si="82"/>
        <v>46</v>
      </c>
      <c r="O278" s="24">
        <f t="shared" si="83"/>
        <v>30</v>
      </c>
      <c r="P278" s="24">
        <f t="shared" si="84"/>
        <v>30</v>
      </c>
      <c r="Q278" s="122">
        <f t="shared" si="86"/>
        <v>0.15</v>
      </c>
      <c r="R278" s="122">
        <f t="shared" si="87"/>
        <v>7.4999999999999997E-2</v>
      </c>
      <c r="S278" s="122">
        <f t="shared" si="88"/>
        <v>0.05</v>
      </c>
      <c r="T278" s="99" t="s">
        <v>2082</v>
      </c>
      <c r="U278" s="24">
        <f t="shared" si="91"/>
        <v>29</v>
      </c>
      <c r="V278" s="24">
        <f t="shared" si="91"/>
        <v>33</v>
      </c>
      <c r="W278" s="24">
        <f t="shared" si="91"/>
        <v>20</v>
      </c>
      <c r="X278" s="24">
        <f t="shared" si="91"/>
        <v>33</v>
      </c>
      <c r="Y278" s="24">
        <f t="shared" si="91"/>
        <v>29</v>
      </c>
      <c r="Z278" s="24">
        <f t="shared" si="91"/>
        <v>72</v>
      </c>
    </row>
    <row r="279" spans="2:26" x14ac:dyDescent="0.15">
      <c r="B279" s="24">
        <v>277</v>
      </c>
      <c r="C279" s="24" t="str">
        <f t="shared" si="85"/>
        <v>挂饰277</v>
      </c>
      <c r="D279" s="24" t="str">
        <f t="shared" si="74"/>
        <v>b</v>
      </c>
      <c r="E279" s="99" t="s">
        <v>2082</v>
      </c>
      <c r="F279" s="100" t="s">
        <v>2083</v>
      </c>
      <c r="G279" s="23" t="s">
        <v>2093</v>
      </c>
      <c r="H279" s="24">
        <f t="shared" si="90"/>
        <v>5</v>
      </c>
      <c r="I279" s="24">
        <f t="shared" si="78"/>
        <v>23</v>
      </c>
      <c r="J279" s="24">
        <f t="shared" si="79"/>
        <v>63</v>
      </c>
      <c r="K279" s="24">
        <f t="shared" si="80"/>
        <v>43</v>
      </c>
      <c r="L279" s="24">
        <f t="shared" si="81"/>
        <v>50</v>
      </c>
      <c r="M279" s="99" t="s">
        <v>2085</v>
      </c>
      <c r="N279" s="24">
        <f t="shared" si="82"/>
        <v>58</v>
      </c>
      <c r="O279" s="24">
        <f t="shared" si="83"/>
        <v>38</v>
      </c>
      <c r="P279" s="24">
        <f t="shared" si="84"/>
        <v>38</v>
      </c>
      <c r="Q279" s="122">
        <f t="shared" si="86"/>
        <v>0.19</v>
      </c>
      <c r="R279" s="122">
        <f t="shared" si="87"/>
        <v>9.5000000000000001E-2</v>
      </c>
      <c r="S279" s="122">
        <f t="shared" si="88"/>
        <v>6.3333333333333325E-2</v>
      </c>
      <c r="T279" s="99" t="s">
        <v>2082</v>
      </c>
      <c r="U279" s="24">
        <f t="shared" si="91"/>
        <v>36</v>
      </c>
      <c r="V279" s="24">
        <f t="shared" si="91"/>
        <v>41</v>
      </c>
      <c r="W279" s="24">
        <f t="shared" si="91"/>
        <v>25</v>
      </c>
      <c r="X279" s="24">
        <f t="shared" si="91"/>
        <v>41</v>
      </c>
      <c r="Y279" s="24">
        <f t="shared" si="91"/>
        <v>36</v>
      </c>
      <c r="Z279" s="24">
        <f t="shared" si="91"/>
        <v>90</v>
      </c>
    </row>
    <row r="280" spans="2:26" x14ac:dyDescent="0.15">
      <c r="B280" s="24">
        <v>278</v>
      </c>
      <c r="C280" s="24" t="str">
        <f t="shared" si="85"/>
        <v>挂饰278</v>
      </c>
      <c r="D280" s="24" t="str">
        <f t="shared" si="74"/>
        <v>b</v>
      </c>
      <c r="E280" s="99" t="s">
        <v>2082</v>
      </c>
      <c r="F280" s="100" t="s">
        <v>2083</v>
      </c>
      <c r="G280" s="23" t="s">
        <v>2093</v>
      </c>
      <c r="H280" s="24">
        <f t="shared" si="90"/>
        <v>6</v>
      </c>
      <c r="I280" s="24">
        <f t="shared" si="78"/>
        <v>27</v>
      </c>
      <c r="J280" s="24">
        <f t="shared" si="79"/>
        <v>76</v>
      </c>
      <c r="K280" s="24">
        <f t="shared" si="80"/>
        <v>52</v>
      </c>
      <c r="L280" s="24">
        <f t="shared" si="81"/>
        <v>60</v>
      </c>
      <c r="M280" s="99" t="s">
        <v>2085</v>
      </c>
      <c r="N280" s="24">
        <f t="shared" si="82"/>
        <v>69</v>
      </c>
      <c r="O280" s="24">
        <f t="shared" si="83"/>
        <v>45</v>
      </c>
      <c r="P280" s="24">
        <f t="shared" si="84"/>
        <v>45</v>
      </c>
      <c r="Q280" s="122">
        <f t="shared" si="86"/>
        <v>0.22500000000000001</v>
      </c>
      <c r="R280" s="122">
        <f t="shared" si="87"/>
        <v>0.1125</v>
      </c>
      <c r="S280" s="122">
        <f t="shared" si="88"/>
        <v>7.4999999999999997E-2</v>
      </c>
      <c r="T280" s="99" t="s">
        <v>2082</v>
      </c>
      <c r="U280" s="24">
        <f t="shared" si="91"/>
        <v>43</v>
      </c>
      <c r="V280" s="24">
        <f t="shared" si="91"/>
        <v>50</v>
      </c>
      <c r="W280" s="24">
        <f t="shared" si="91"/>
        <v>30</v>
      </c>
      <c r="X280" s="24">
        <f t="shared" si="91"/>
        <v>50</v>
      </c>
      <c r="Y280" s="24">
        <f t="shared" si="91"/>
        <v>43</v>
      </c>
      <c r="Z280" s="24">
        <f t="shared" si="91"/>
        <v>108</v>
      </c>
    </row>
    <row r="281" spans="2:26" x14ac:dyDescent="0.15">
      <c r="B281" s="24">
        <v>279</v>
      </c>
      <c r="C281" s="24" t="str">
        <f t="shared" si="85"/>
        <v>挂饰279</v>
      </c>
      <c r="D281" s="24" t="str">
        <f t="shared" si="74"/>
        <v>b</v>
      </c>
      <c r="E281" s="99" t="s">
        <v>2082</v>
      </c>
      <c r="F281" s="100" t="s">
        <v>2083</v>
      </c>
      <c r="G281" s="23" t="s">
        <v>2093</v>
      </c>
      <c r="H281" s="24">
        <f t="shared" si="90"/>
        <v>7</v>
      </c>
      <c r="I281" s="24">
        <f t="shared" si="78"/>
        <v>32</v>
      </c>
      <c r="J281" s="24">
        <f t="shared" si="79"/>
        <v>88</v>
      </c>
      <c r="K281" s="24">
        <f t="shared" si="80"/>
        <v>60</v>
      </c>
      <c r="L281" s="24">
        <f t="shared" si="81"/>
        <v>71</v>
      </c>
      <c r="M281" s="99" t="s">
        <v>2085</v>
      </c>
      <c r="N281" s="24">
        <f t="shared" si="82"/>
        <v>81</v>
      </c>
      <c r="O281" s="24">
        <f t="shared" si="83"/>
        <v>53</v>
      </c>
      <c r="P281" s="24">
        <f t="shared" si="84"/>
        <v>53</v>
      </c>
      <c r="Q281" s="122">
        <f t="shared" si="86"/>
        <v>0.26500000000000001</v>
      </c>
      <c r="R281" s="122">
        <f t="shared" si="87"/>
        <v>0.13250000000000001</v>
      </c>
      <c r="S281" s="122">
        <f t="shared" si="88"/>
        <v>8.8333333333333333E-2</v>
      </c>
      <c r="T281" s="99" t="s">
        <v>2082</v>
      </c>
      <c r="U281" s="24">
        <f t="shared" si="91"/>
        <v>50</v>
      </c>
      <c r="V281" s="24">
        <f t="shared" si="91"/>
        <v>58</v>
      </c>
      <c r="W281" s="24">
        <f t="shared" si="91"/>
        <v>35</v>
      </c>
      <c r="X281" s="24">
        <f t="shared" si="91"/>
        <v>58</v>
      </c>
      <c r="Y281" s="24">
        <f t="shared" si="91"/>
        <v>50</v>
      </c>
      <c r="Z281" s="24">
        <f t="shared" si="91"/>
        <v>126</v>
      </c>
    </row>
    <row r="282" spans="2:26" x14ac:dyDescent="0.15">
      <c r="B282" s="24">
        <v>280</v>
      </c>
      <c r="C282" s="24" t="str">
        <f t="shared" si="85"/>
        <v>挂饰280</v>
      </c>
      <c r="D282" s="24" t="str">
        <f t="shared" si="74"/>
        <v>b</v>
      </c>
      <c r="E282" s="99" t="s">
        <v>2082</v>
      </c>
      <c r="F282" s="100" t="s">
        <v>2083</v>
      </c>
      <c r="G282" s="23" t="s">
        <v>2093</v>
      </c>
      <c r="H282" s="24">
        <f t="shared" si="90"/>
        <v>8</v>
      </c>
      <c r="I282" s="24">
        <f t="shared" si="78"/>
        <v>36</v>
      </c>
      <c r="J282" s="24">
        <f t="shared" si="79"/>
        <v>101</v>
      </c>
      <c r="K282" s="24">
        <f t="shared" si="80"/>
        <v>69</v>
      </c>
      <c r="L282" s="24">
        <f t="shared" si="81"/>
        <v>81</v>
      </c>
      <c r="M282" s="99" t="s">
        <v>2085</v>
      </c>
      <c r="N282" s="24">
        <f t="shared" si="82"/>
        <v>92</v>
      </c>
      <c r="O282" s="24">
        <f t="shared" si="83"/>
        <v>60</v>
      </c>
      <c r="P282" s="24">
        <f t="shared" si="84"/>
        <v>60</v>
      </c>
      <c r="Q282" s="122">
        <f t="shared" si="86"/>
        <v>0.3</v>
      </c>
      <c r="R282" s="122">
        <f t="shared" si="87"/>
        <v>0.15</v>
      </c>
      <c r="S282" s="122">
        <f t="shared" si="88"/>
        <v>0.1</v>
      </c>
      <c r="T282" s="99" t="s">
        <v>2082</v>
      </c>
      <c r="U282" s="24">
        <f t="shared" si="91"/>
        <v>58</v>
      </c>
      <c r="V282" s="24">
        <f t="shared" si="91"/>
        <v>66</v>
      </c>
      <c r="W282" s="24">
        <f t="shared" si="91"/>
        <v>40</v>
      </c>
      <c r="X282" s="24">
        <f t="shared" si="91"/>
        <v>66</v>
      </c>
      <c r="Y282" s="24">
        <f t="shared" si="91"/>
        <v>58</v>
      </c>
      <c r="Z282" s="24">
        <f t="shared" si="91"/>
        <v>144</v>
      </c>
    </row>
    <row r="283" spans="2:26" x14ac:dyDescent="0.15">
      <c r="B283" s="24">
        <v>281</v>
      </c>
      <c r="C283" s="24" t="str">
        <f t="shared" si="85"/>
        <v>挂饰281</v>
      </c>
      <c r="D283" s="24" t="str">
        <f t="shared" si="74"/>
        <v>c</v>
      </c>
      <c r="E283" s="99" t="s">
        <v>2082</v>
      </c>
      <c r="F283" s="100" t="s">
        <v>2083</v>
      </c>
      <c r="G283" s="23" t="s">
        <v>2093</v>
      </c>
      <c r="H283" s="24">
        <f t="shared" si="90"/>
        <v>1</v>
      </c>
      <c r="I283" s="24">
        <f t="shared" si="78"/>
        <v>9</v>
      </c>
      <c r="J283" s="24">
        <f t="shared" si="79"/>
        <v>0</v>
      </c>
      <c r="K283" s="24">
        <f t="shared" si="80"/>
        <v>0</v>
      </c>
      <c r="L283" s="24">
        <f t="shared" si="81"/>
        <v>0</v>
      </c>
      <c r="M283" s="99" t="s">
        <v>2085</v>
      </c>
      <c r="N283" s="24">
        <f t="shared" si="82"/>
        <v>0</v>
      </c>
      <c r="O283" s="24">
        <f t="shared" si="83"/>
        <v>0</v>
      </c>
      <c r="P283" s="24">
        <f t="shared" si="84"/>
        <v>0</v>
      </c>
      <c r="Q283" s="122">
        <f t="shared" si="86"/>
        <v>0</v>
      </c>
      <c r="R283" s="122">
        <f t="shared" si="87"/>
        <v>0</v>
      </c>
      <c r="S283" s="122">
        <f t="shared" si="88"/>
        <v>0</v>
      </c>
      <c r="T283" s="99" t="s">
        <v>2082</v>
      </c>
      <c r="U283" s="24">
        <f t="shared" ref="U283:Z292" si="92">ROUND(VLOOKUP($F283,professionGrow,MATCH(U$2,professionGrowPName,0),FALSE)*(1+VLOOKUP($G283,professionGrowP,MATCH(U$2,professionGrowPName,0),FALSE))*$H283*10*VLOOKUP($D283,drop_qulity,5,FALSE),0)</f>
        <v>0</v>
      </c>
      <c r="V283" s="24">
        <f t="shared" si="92"/>
        <v>0</v>
      </c>
      <c r="W283" s="24">
        <f t="shared" si="92"/>
        <v>0</v>
      </c>
      <c r="X283" s="24">
        <f t="shared" si="92"/>
        <v>0</v>
      </c>
      <c r="Y283" s="24">
        <f t="shared" si="92"/>
        <v>0</v>
      </c>
      <c r="Z283" s="24">
        <f t="shared" si="92"/>
        <v>0</v>
      </c>
    </row>
    <row r="284" spans="2:26" x14ac:dyDescent="0.15">
      <c r="B284" s="24">
        <v>282</v>
      </c>
      <c r="C284" s="24" t="str">
        <f t="shared" si="85"/>
        <v>挂饰282</v>
      </c>
      <c r="D284" s="24" t="str">
        <f t="shared" si="74"/>
        <v>c</v>
      </c>
      <c r="E284" s="99" t="s">
        <v>2082</v>
      </c>
      <c r="F284" s="100" t="s">
        <v>2083</v>
      </c>
      <c r="G284" s="23" t="s">
        <v>2093</v>
      </c>
      <c r="H284" s="24">
        <f t="shared" si="90"/>
        <v>2</v>
      </c>
      <c r="I284" s="24">
        <f t="shared" si="78"/>
        <v>18</v>
      </c>
      <c r="J284" s="24">
        <f t="shared" si="79"/>
        <v>0</v>
      </c>
      <c r="K284" s="24">
        <f t="shared" si="80"/>
        <v>0</v>
      </c>
      <c r="L284" s="24">
        <f t="shared" si="81"/>
        <v>0</v>
      </c>
      <c r="M284" s="99" t="s">
        <v>2085</v>
      </c>
      <c r="N284" s="24">
        <f t="shared" si="82"/>
        <v>0</v>
      </c>
      <c r="O284" s="24">
        <f t="shared" si="83"/>
        <v>0</v>
      </c>
      <c r="P284" s="24">
        <f t="shared" si="84"/>
        <v>0</v>
      </c>
      <c r="Q284" s="122">
        <f t="shared" si="86"/>
        <v>0</v>
      </c>
      <c r="R284" s="122">
        <f t="shared" si="87"/>
        <v>0</v>
      </c>
      <c r="S284" s="122">
        <f t="shared" si="88"/>
        <v>0</v>
      </c>
      <c r="T284" s="99" t="s">
        <v>2082</v>
      </c>
      <c r="U284" s="24">
        <f t="shared" si="92"/>
        <v>0</v>
      </c>
      <c r="V284" s="24">
        <f t="shared" si="92"/>
        <v>0</v>
      </c>
      <c r="W284" s="24">
        <f t="shared" si="92"/>
        <v>0</v>
      </c>
      <c r="X284" s="24">
        <f t="shared" si="92"/>
        <v>0</v>
      </c>
      <c r="Y284" s="24">
        <f t="shared" si="92"/>
        <v>0</v>
      </c>
      <c r="Z284" s="24">
        <f t="shared" si="92"/>
        <v>0</v>
      </c>
    </row>
    <row r="285" spans="2:26" x14ac:dyDescent="0.15">
      <c r="B285" s="24">
        <v>283</v>
      </c>
      <c r="C285" s="24" t="str">
        <f t="shared" si="85"/>
        <v>挂饰283</v>
      </c>
      <c r="D285" s="24" t="str">
        <f t="shared" si="74"/>
        <v>c</v>
      </c>
      <c r="E285" s="99" t="s">
        <v>2082</v>
      </c>
      <c r="F285" s="100" t="s">
        <v>2083</v>
      </c>
      <c r="G285" s="23" t="s">
        <v>2093</v>
      </c>
      <c r="H285" s="24">
        <f t="shared" si="90"/>
        <v>3</v>
      </c>
      <c r="I285" s="24">
        <f t="shared" si="78"/>
        <v>27</v>
      </c>
      <c r="J285" s="24">
        <f t="shared" si="79"/>
        <v>0</v>
      </c>
      <c r="K285" s="24">
        <f t="shared" si="80"/>
        <v>0</v>
      </c>
      <c r="L285" s="24">
        <f t="shared" si="81"/>
        <v>0</v>
      </c>
      <c r="M285" s="99" t="s">
        <v>2085</v>
      </c>
      <c r="N285" s="24">
        <f t="shared" si="82"/>
        <v>0</v>
      </c>
      <c r="O285" s="24">
        <f t="shared" si="83"/>
        <v>0</v>
      </c>
      <c r="P285" s="24">
        <f t="shared" si="84"/>
        <v>0</v>
      </c>
      <c r="Q285" s="122">
        <f t="shared" si="86"/>
        <v>0</v>
      </c>
      <c r="R285" s="122">
        <f t="shared" si="87"/>
        <v>0</v>
      </c>
      <c r="S285" s="122">
        <f t="shared" si="88"/>
        <v>0</v>
      </c>
      <c r="T285" s="99" t="s">
        <v>2082</v>
      </c>
      <c r="U285" s="24">
        <f t="shared" si="92"/>
        <v>0</v>
      </c>
      <c r="V285" s="24">
        <f t="shared" si="92"/>
        <v>0</v>
      </c>
      <c r="W285" s="24">
        <f t="shared" si="92"/>
        <v>0</v>
      </c>
      <c r="X285" s="24">
        <f t="shared" si="92"/>
        <v>0</v>
      </c>
      <c r="Y285" s="24">
        <f t="shared" si="92"/>
        <v>0</v>
      </c>
      <c r="Z285" s="24">
        <f t="shared" si="92"/>
        <v>0</v>
      </c>
    </row>
    <row r="286" spans="2:26" x14ac:dyDescent="0.15">
      <c r="B286" s="24">
        <v>284</v>
      </c>
      <c r="C286" s="24" t="str">
        <f t="shared" si="85"/>
        <v>挂饰284</v>
      </c>
      <c r="D286" s="24" t="str">
        <f t="shared" si="74"/>
        <v>c</v>
      </c>
      <c r="E286" s="99" t="s">
        <v>2082</v>
      </c>
      <c r="F286" s="100" t="s">
        <v>2083</v>
      </c>
      <c r="G286" s="23" t="s">
        <v>2093</v>
      </c>
      <c r="H286" s="24">
        <f t="shared" si="90"/>
        <v>4</v>
      </c>
      <c r="I286" s="24">
        <f t="shared" si="78"/>
        <v>36</v>
      </c>
      <c r="J286" s="24">
        <f t="shared" si="79"/>
        <v>0</v>
      </c>
      <c r="K286" s="24">
        <f t="shared" si="80"/>
        <v>0</v>
      </c>
      <c r="L286" s="24">
        <f t="shared" si="81"/>
        <v>0</v>
      </c>
      <c r="M286" s="99" t="s">
        <v>2085</v>
      </c>
      <c r="N286" s="24">
        <f t="shared" si="82"/>
        <v>0</v>
      </c>
      <c r="O286" s="24">
        <f t="shared" si="83"/>
        <v>0</v>
      </c>
      <c r="P286" s="24">
        <f t="shared" si="84"/>
        <v>0</v>
      </c>
      <c r="Q286" s="122">
        <f t="shared" si="86"/>
        <v>0</v>
      </c>
      <c r="R286" s="122">
        <f t="shared" si="87"/>
        <v>0</v>
      </c>
      <c r="S286" s="122">
        <f t="shared" si="88"/>
        <v>0</v>
      </c>
      <c r="T286" s="99" t="s">
        <v>2082</v>
      </c>
      <c r="U286" s="24">
        <f t="shared" si="92"/>
        <v>0</v>
      </c>
      <c r="V286" s="24">
        <f t="shared" si="92"/>
        <v>0</v>
      </c>
      <c r="W286" s="24">
        <f t="shared" si="92"/>
        <v>0</v>
      </c>
      <c r="X286" s="24">
        <f t="shared" si="92"/>
        <v>0</v>
      </c>
      <c r="Y286" s="24">
        <f t="shared" si="92"/>
        <v>0</v>
      </c>
      <c r="Z286" s="24">
        <f t="shared" si="92"/>
        <v>0</v>
      </c>
    </row>
    <row r="287" spans="2:26" x14ac:dyDescent="0.15">
      <c r="B287" s="24">
        <v>285</v>
      </c>
      <c r="C287" s="24" t="str">
        <f t="shared" si="85"/>
        <v>挂饰285</v>
      </c>
      <c r="D287" s="24" t="str">
        <f t="shared" si="74"/>
        <v>c</v>
      </c>
      <c r="E287" s="99" t="s">
        <v>2082</v>
      </c>
      <c r="F287" s="100" t="s">
        <v>2083</v>
      </c>
      <c r="G287" s="23" t="s">
        <v>2093</v>
      </c>
      <c r="H287" s="24">
        <f t="shared" si="90"/>
        <v>5</v>
      </c>
      <c r="I287" s="24">
        <f t="shared" si="78"/>
        <v>44</v>
      </c>
      <c r="J287" s="24">
        <f t="shared" si="79"/>
        <v>0</v>
      </c>
      <c r="K287" s="24">
        <f t="shared" si="80"/>
        <v>0</v>
      </c>
      <c r="L287" s="24">
        <f t="shared" si="81"/>
        <v>0</v>
      </c>
      <c r="M287" s="99" t="s">
        <v>2085</v>
      </c>
      <c r="N287" s="24">
        <f t="shared" si="82"/>
        <v>0</v>
      </c>
      <c r="O287" s="24">
        <f t="shared" si="83"/>
        <v>0</v>
      </c>
      <c r="P287" s="24">
        <f t="shared" si="84"/>
        <v>0</v>
      </c>
      <c r="Q287" s="122">
        <f t="shared" si="86"/>
        <v>0</v>
      </c>
      <c r="R287" s="122">
        <f t="shared" si="87"/>
        <v>0</v>
      </c>
      <c r="S287" s="122">
        <f t="shared" si="88"/>
        <v>0</v>
      </c>
      <c r="T287" s="99" t="s">
        <v>2082</v>
      </c>
      <c r="U287" s="24">
        <f t="shared" si="92"/>
        <v>0</v>
      </c>
      <c r="V287" s="24">
        <f t="shared" si="92"/>
        <v>0</v>
      </c>
      <c r="W287" s="24">
        <f t="shared" si="92"/>
        <v>0</v>
      </c>
      <c r="X287" s="24">
        <f t="shared" si="92"/>
        <v>0</v>
      </c>
      <c r="Y287" s="24">
        <f t="shared" si="92"/>
        <v>0</v>
      </c>
      <c r="Z287" s="24">
        <f t="shared" si="92"/>
        <v>0</v>
      </c>
    </row>
    <row r="288" spans="2:26" x14ac:dyDescent="0.15">
      <c r="B288" s="24">
        <v>286</v>
      </c>
      <c r="C288" s="24" t="str">
        <f t="shared" si="85"/>
        <v>挂饰286</v>
      </c>
      <c r="D288" s="24" t="str">
        <f t="shared" si="74"/>
        <v>c</v>
      </c>
      <c r="E288" s="99" t="s">
        <v>2082</v>
      </c>
      <c r="F288" s="100" t="s">
        <v>2083</v>
      </c>
      <c r="G288" s="23" t="s">
        <v>2093</v>
      </c>
      <c r="H288" s="24">
        <f t="shared" si="90"/>
        <v>6</v>
      </c>
      <c r="I288" s="24">
        <f t="shared" si="78"/>
        <v>53</v>
      </c>
      <c r="J288" s="24">
        <f t="shared" si="79"/>
        <v>0</v>
      </c>
      <c r="K288" s="24">
        <f t="shared" si="80"/>
        <v>0</v>
      </c>
      <c r="L288" s="24">
        <f t="shared" si="81"/>
        <v>0</v>
      </c>
      <c r="M288" s="99" t="s">
        <v>2085</v>
      </c>
      <c r="N288" s="24">
        <f t="shared" si="82"/>
        <v>0</v>
      </c>
      <c r="O288" s="24">
        <f t="shared" si="83"/>
        <v>0</v>
      </c>
      <c r="P288" s="24">
        <f t="shared" si="84"/>
        <v>0</v>
      </c>
      <c r="Q288" s="122">
        <f t="shared" si="86"/>
        <v>0</v>
      </c>
      <c r="R288" s="122">
        <f t="shared" si="87"/>
        <v>0</v>
      </c>
      <c r="S288" s="122">
        <f t="shared" si="88"/>
        <v>0</v>
      </c>
      <c r="T288" s="99" t="s">
        <v>2082</v>
      </c>
      <c r="U288" s="24">
        <f t="shared" si="92"/>
        <v>0</v>
      </c>
      <c r="V288" s="24">
        <f t="shared" si="92"/>
        <v>0</v>
      </c>
      <c r="W288" s="24">
        <f t="shared" si="92"/>
        <v>0</v>
      </c>
      <c r="X288" s="24">
        <f t="shared" si="92"/>
        <v>0</v>
      </c>
      <c r="Y288" s="24">
        <f t="shared" si="92"/>
        <v>0</v>
      </c>
      <c r="Z288" s="24">
        <f t="shared" si="92"/>
        <v>0</v>
      </c>
    </row>
    <row r="289" spans="2:26" x14ac:dyDescent="0.15">
      <c r="B289" s="24">
        <v>287</v>
      </c>
      <c r="C289" s="24" t="str">
        <f t="shared" si="85"/>
        <v>挂饰287</v>
      </c>
      <c r="D289" s="24" t="str">
        <f t="shared" si="74"/>
        <v>c</v>
      </c>
      <c r="E289" s="99" t="s">
        <v>2082</v>
      </c>
      <c r="F289" s="100" t="s">
        <v>2083</v>
      </c>
      <c r="G289" s="23" t="s">
        <v>2093</v>
      </c>
      <c r="H289" s="24">
        <f t="shared" si="90"/>
        <v>7</v>
      </c>
      <c r="I289" s="24">
        <f t="shared" si="78"/>
        <v>62</v>
      </c>
      <c r="J289" s="24">
        <f t="shared" si="79"/>
        <v>0</v>
      </c>
      <c r="K289" s="24">
        <f t="shared" si="80"/>
        <v>0</v>
      </c>
      <c r="L289" s="24">
        <f t="shared" si="81"/>
        <v>0</v>
      </c>
      <c r="M289" s="99" t="s">
        <v>2085</v>
      </c>
      <c r="N289" s="24">
        <f t="shared" si="82"/>
        <v>0</v>
      </c>
      <c r="O289" s="24">
        <f t="shared" si="83"/>
        <v>0</v>
      </c>
      <c r="P289" s="24">
        <f t="shared" si="84"/>
        <v>0</v>
      </c>
      <c r="Q289" s="122">
        <f t="shared" si="86"/>
        <v>0</v>
      </c>
      <c r="R289" s="122">
        <f t="shared" si="87"/>
        <v>0</v>
      </c>
      <c r="S289" s="122">
        <f t="shared" si="88"/>
        <v>0</v>
      </c>
      <c r="T289" s="99" t="s">
        <v>2082</v>
      </c>
      <c r="U289" s="24">
        <f t="shared" si="92"/>
        <v>0</v>
      </c>
      <c r="V289" s="24">
        <f t="shared" si="92"/>
        <v>0</v>
      </c>
      <c r="W289" s="24">
        <f t="shared" si="92"/>
        <v>0</v>
      </c>
      <c r="X289" s="24">
        <f t="shared" si="92"/>
        <v>0</v>
      </c>
      <c r="Y289" s="24">
        <f t="shared" si="92"/>
        <v>0</v>
      </c>
      <c r="Z289" s="24">
        <f t="shared" si="92"/>
        <v>0</v>
      </c>
    </row>
    <row r="290" spans="2:26" x14ac:dyDescent="0.15">
      <c r="B290" s="24">
        <v>288</v>
      </c>
      <c r="C290" s="24" t="str">
        <f t="shared" si="85"/>
        <v>挂饰288</v>
      </c>
      <c r="D290" s="24" t="str">
        <f t="shared" si="74"/>
        <v>c</v>
      </c>
      <c r="E290" s="99" t="s">
        <v>2082</v>
      </c>
      <c r="F290" s="100" t="s">
        <v>2083</v>
      </c>
      <c r="G290" s="23" t="s">
        <v>2093</v>
      </c>
      <c r="H290" s="24">
        <f t="shared" si="90"/>
        <v>8</v>
      </c>
      <c r="I290" s="24">
        <f t="shared" si="78"/>
        <v>71</v>
      </c>
      <c r="J290" s="24">
        <f t="shared" si="79"/>
        <v>0</v>
      </c>
      <c r="K290" s="24">
        <f t="shared" si="80"/>
        <v>0</v>
      </c>
      <c r="L290" s="24">
        <f t="shared" si="81"/>
        <v>0</v>
      </c>
      <c r="M290" s="99" t="s">
        <v>2085</v>
      </c>
      <c r="N290" s="24">
        <f t="shared" si="82"/>
        <v>0</v>
      </c>
      <c r="O290" s="24">
        <f t="shared" si="83"/>
        <v>0</v>
      </c>
      <c r="P290" s="24">
        <f t="shared" si="84"/>
        <v>0</v>
      </c>
      <c r="Q290" s="122">
        <f t="shared" si="86"/>
        <v>0</v>
      </c>
      <c r="R290" s="122">
        <f t="shared" si="87"/>
        <v>0</v>
      </c>
      <c r="S290" s="122">
        <f t="shared" si="88"/>
        <v>0</v>
      </c>
      <c r="T290" s="99" t="s">
        <v>2082</v>
      </c>
      <c r="U290" s="24">
        <f t="shared" si="92"/>
        <v>0</v>
      </c>
      <c r="V290" s="24">
        <f t="shared" si="92"/>
        <v>0</v>
      </c>
      <c r="W290" s="24">
        <f t="shared" si="92"/>
        <v>0</v>
      </c>
      <c r="X290" s="24">
        <f t="shared" si="92"/>
        <v>0</v>
      </c>
      <c r="Y290" s="24">
        <f t="shared" si="92"/>
        <v>0</v>
      </c>
      <c r="Z290" s="24">
        <f t="shared" si="92"/>
        <v>0</v>
      </c>
    </row>
    <row r="291" spans="2:26" x14ac:dyDescent="0.15">
      <c r="B291" s="24">
        <v>289</v>
      </c>
      <c r="C291" s="24" t="str">
        <f t="shared" si="85"/>
        <v>挂饰289</v>
      </c>
      <c r="D291" s="24" t="str">
        <f t="shared" si="74"/>
        <v>s</v>
      </c>
      <c r="E291" s="99" t="s">
        <v>2082</v>
      </c>
      <c r="F291" s="100" t="s">
        <v>2083</v>
      </c>
      <c r="G291" s="23" t="s">
        <v>2095</v>
      </c>
      <c r="H291" s="24">
        <f t="shared" si="90"/>
        <v>1</v>
      </c>
      <c r="I291" s="24">
        <f t="shared" si="78"/>
        <v>14</v>
      </c>
      <c r="J291" s="24">
        <f t="shared" si="79"/>
        <v>13</v>
      </c>
      <c r="K291" s="24">
        <f t="shared" si="80"/>
        <v>7</v>
      </c>
      <c r="L291" s="24">
        <f t="shared" si="81"/>
        <v>9</v>
      </c>
      <c r="M291" s="99" t="s">
        <v>2085</v>
      </c>
      <c r="N291" s="24">
        <f t="shared" si="82"/>
        <v>8</v>
      </c>
      <c r="O291" s="24">
        <f t="shared" si="83"/>
        <v>7</v>
      </c>
      <c r="P291" s="24">
        <f t="shared" si="84"/>
        <v>5</v>
      </c>
      <c r="Q291" s="122">
        <f t="shared" si="86"/>
        <v>2.5000000000000001E-2</v>
      </c>
      <c r="R291" s="122">
        <f t="shared" si="87"/>
        <v>1.7500000000000002E-2</v>
      </c>
      <c r="S291" s="122">
        <f t="shared" si="88"/>
        <v>8.3333333333333332E-3</v>
      </c>
      <c r="T291" s="99" t="s">
        <v>2082</v>
      </c>
      <c r="U291" s="24">
        <f t="shared" si="92"/>
        <v>5</v>
      </c>
      <c r="V291" s="24">
        <f t="shared" si="92"/>
        <v>5</v>
      </c>
      <c r="W291" s="24">
        <f t="shared" si="92"/>
        <v>5</v>
      </c>
      <c r="X291" s="24">
        <f t="shared" si="92"/>
        <v>5</v>
      </c>
      <c r="Y291" s="24">
        <f t="shared" si="92"/>
        <v>3</v>
      </c>
      <c r="Z291" s="24">
        <f t="shared" si="92"/>
        <v>11</v>
      </c>
    </row>
    <row r="292" spans="2:26" x14ac:dyDescent="0.15">
      <c r="B292" s="24">
        <v>290</v>
      </c>
      <c r="C292" s="24" t="str">
        <f t="shared" si="85"/>
        <v>挂饰290</v>
      </c>
      <c r="D292" s="24" t="str">
        <f t="shared" ref="D292:D355" si="93">D260</f>
        <v>s</v>
      </c>
      <c r="E292" s="99" t="s">
        <v>2082</v>
      </c>
      <c r="F292" s="100" t="s">
        <v>2083</v>
      </c>
      <c r="G292" s="23" t="s">
        <v>2095</v>
      </c>
      <c r="H292" s="24">
        <f t="shared" si="90"/>
        <v>2</v>
      </c>
      <c r="I292" s="24">
        <f t="shared" si="78"/>
        <v>28</v>
      </c>
      <c r="J292" s="24">
        <f t="shared" si="79"/>
        <v>26</v>
      </c>
      <c r="K292" s="24">
        <f t="shared" si="80"/>
        <v>15</v>
      </c>
      <c r="L292" s="24">
        <f t="shared" si="81"/>
        <v>18</v>
      </c>
      <c r="M292" s="99" t="s">
        <v>2085</v>
      </c>
      <c r="N292" s="24">
        <f t="shared" si="82"/>
        <v>16</v>
      </c>
      <c r="O292" s="24">
        <f t="shared" si="83"/>
        <v>14</v>
      </c>
      <c r="P292" s="24">
        <f t="shared" si="84"/>
        <v>9</v>
      </c>
      <c r="Q292" s="122">
        <f t="shared" si="86"/>
        <v>4.4999999999999998E-2</v>
      </c>
      <c r="R292" s="122">
        <f t="shared" si="87"/>
        <v>3.5000000000000003E-2</v>
      </c>
      <c r="S292" s="122">
        <f t="shared" si="88"/>
        <v>1.4999999999999999E-2</v>
      </c>
      <c r="T292" s="99" t="s">
        <v>2082</v>
      </c>
      <c r="U292" s="24">
        <f t="shared" si="92"/>
        <v>9</v>
      </c>
      <c r="V292" s="24">
        <f t="shared" si="92"/>
        <v>9</v>
      </c>
      <c r="W292" s="24">
        <f t="shared" si="92"/>
        <v>10</v>
      </c>
      <c r="X292" s="24">
        <f t="shared" si="92"/>
        <v>10</v>
      </c>
      <c r="Y292" s="24">
        <f t="shared" si="92"/>
        <v>6</v>
      </c>
      <c r="Z292" s="24">
        <f t="shared" si="92"/>
        <v>23</v>
      </c>
    </row>
    <row r="293" spans="2:26" x14ac:dyDescent="0.15">
      <c r="B293" s="24">
        <v>291</v>
      </c>
      <c r="C293" s="24" t="str">
        <f t="shared" si="85"/>
        <v>挂饰291</v>
      </c>
      <c r="D293" s="24" t="str">
        <f t="shared" si="93"/>
        <v>s</v>
      </c>
      <c r="E293" s="99" t="s">
        <v>2082</v>
      </c>
      <c r="F293" s="100" t="s">
        <v>2083</v>
      </c>
      <c r="G293" s="23" t="s">
        <v>2095</v>
      </c>
      <c r="H293" s="24">
        <f t="shared" si="90"/>
        <v>3</v>
      </c>
      <c r="I293" s="24">
        <f t="shared" si="78"/>
        <v>42</v>
      </c>
      <c r="J293" s="24">
        <f t="shared" si="79"/>
        <v>39</v>
      </c>
      <c r="K293" s="24">
        <f t="shared" si="80"/>
        <v>22</v>
      </c>
      <c r="L293" s="24">
        <f t="shared" si="81"/>
        <v>27</v>
      </c>
      <c r="M293" s="99" t="s">
        <v>2085</v>
      </c>
      <c r="N293" s="24">
        <f t="shared" si="82"/>
        <v>24</v>
      </c>
      <c r="O293" s="24">
        <f t="shared" si="83"/>
        <v>21</v>
      </c>
      <c r="P293" s="24">
        <f t="shared" si="84"/>
        <v>14</v>
      </c>
      <c r="Q293" s="122">
        <f t="shared" si="86"/>
        <v>7.0000000000000007E-2</v>
      </c>
      <c r="R293" s="122">
        <f t="shared" si="87"/>
        <v>5.2499999999999998E-2</v>
      </c>
      <c r="S293" s="122">
        <f t="shared" si="88"/>
        <v>2.3333333333333334E-2</v>
      </c>
      <c r="T293" s="99" t="s">
        <v>2082</v>
      </c>
      <c r="U293" s="24">
        <f t="shared" ref="U293:Z302" si="94">ROUND(VLOOKUP($F293,professionGrow,MATCH(U$2,professionGrowPName,0),FALSE)*(1+VLOOKUP($G293,professionGrowP,MATCH(U$2,professionGrowPName,0),FALSE))*$H293*10*VLOOKUP($D293,drop_qulity,5,FALSE),0)</f>
        <v>14</v>
      </c>
      <c r="V293" s="24">
        <f t="shared" si="94"/>
        <v>14</v>
      </c>
      <c r="W293" s="24">
        <f t="shared" si="94"/>
        <v>16</v>
      </c>
      <c r="X293" s="24">
        <f t="shared" si="94"/>
        <v>16</v>
      </c>
      <c r="Y293" s="24">
        <f t="shared" si="94"/>
        <v>10</v>
      </c>
      <c r="Z293" s="24">
        <f t="shared" si="94"/>
        <v>34</v>
      </c>
    </row>
    <row r="294" spans="2:26" x14ac:dyDescent="0.15">
      <c r="B294" s="24">
        <v>292</v>
      </c>
      <c r="C294" s="24" t="str">
        <f t="shared" si="85"/>
        <v>挂饰292</v>
      </c>
      <c r="D294" s="24" t="str">
        <f t="shared" si="93"/>
        <v>s</v>
      </c>
      <c r="E294" s="99" t="s">
        <v>2082</v>
      </c>
      <c r="F294" s="100" t="s">
        <v>2083</v>
      </c>
      <c r="G294" s="23" t="s">
        <v>2095</v>
      </c>
      <c r="H294" s="24">
        <f t="shared" si="90"/>
        <v>4</v>
      </c>
      <c r="I294" s="24">
        <f t="shared" si="78"/>
        <v>56</v>
      </c>
      <c r="J294" s="24">
        <f t="shared" si="79"/>
        <v>52</v>
      </c>
      <c r="K294" s="24">
        <f t="shared" si="80"/>
        <v>29</v>
      </c>
      <c r="L294" s="24">
        <f t="shared" si="81"/>
        <v>36</v>
      </c>
      <c r="M294" s="99" t="s">
        <v>2085</v>
      </c>
      <c r="N294" s="24">
        <f t="shared" si="82"/>
        <v>33</v>
      </c>
      <c r="O294" s="24">
        <f t="shared" si="83"/>
        <v>29</v>
      </c>
      <c r="P294" s="24">
        <f t="shared" si="84"/>
        <v>18</v>
      </c>
      <c r="Q294" s="122">
        <f t="shared" si="86"/>
        <v>0.09</v>
      </c>
      <c r="R294" s="122">
        <f t="shared" si="87"/>
        <v>7.2499999999999995E-2</v>
      </c>
      <c r="S294" s="122">
        <f t="shared" si="88"/>
        <v>0.03</v>
      </c>
      <c r="T294" s="99" t="s">
        <v>2082</v>
      </c>
      <c r="U294" s="24">
        <f t="shared" si="94"/>
        <v>18</v>
      </c>
      <c r="V294" s="24">
        <f t="shared" si="94"/>
        <v>18</v>
      </c>
      <c r="W294" s="24">
        <f t="shared" si="94"/>
        <v>21</v>
      </c>
      <c r="X294" s="24">
        <f t="shared" si="94"/>
        <v>21</v>
      </c>
      <c r="Y294" s="24">
        <f t="shared" si="94"/>
        <v>13</v>
      </c>
      <c r="Z294" s="24">
        <f t="shared" si="94"/>
        <v>45</v>
      </c>
    </row>
    <row r="295" spans="2:26" x14ac:dyDescent="0.15">
      <c r="B295" s="24">
        <v>293</v>
      </c>
      <c r="C295" s="24" t="str">
        <f t="shared" si="85"/>
        <v>挂饰293</v>
      </c>
      <c r="D295" s="24" t="str">
        <f t="shared" si="93"/>
        <v>s</v>
      </c>
      <c r="E295" s="99" t="s">
        <v>2082</v>
      </c>
      <c r="F295" s="100" t="s">
        <v>2083</v>
      </c>
      <c r="G295" s="23" t="s">
        <v>2095</v>
      </c>
      <c r="H295" s="24">
        <f t="shared" si="90"/>
        <v>5</v>
      </c>
      <c r="I295" s="24">
        <f t="shared" si="78"/>
        <v>70</v>
      </c>
      <c r="J295" s="24">
        <f t="shared" si="79"/>
        <v>65</v>
      </c>
      <c r="K295" s="24">
        <f t="shared" si="80"/>
        <v>36</v>
      </c>
      <c r="L295" s="24">
        <f t="shared" si="81"/>
        <v>45</v>
      </c>
      <c r="M295" s="99" t="s">
        <v>2085</v>
      </c>
      <c r="N295" s="24">
        <f t="shared" si="82"/>
        <v>41</v>
      </c>
      <c r="O295" s="24">
        <f t="shared" si="83"/>
        <v>36</v>
      </c>
      <c r="P295" s="24">
        <f t="shared" si="84"/>
        <v>23</v>
      </c>
      <c r="Q295" s="122">
        <f t="shared" si="86"/>
        <v>0.115</v>
      </c>
      <c r="R295" s="122">
        <f t="shared" si="87"/>
        <v>0.09</v>
      </c>
      <c r="S295" s="122">
        <f t="shared" si="88"/>
        <v>3.8333333333333337E-2</v>
      </c>
      <c r="T295" s="99" t="s">
        <v>2082</v>
      </c>
      <c r="U295" s="24">
        <f t="shared" si="94"/>
        <v>23</v>
      </c>
      <c r="V295" s="24">
        <f t="shared" si="94"/>
        <v>23</v>
      </c>
      <c r="W295" s="24">
        <f t="shared" si="94"/>
        <v>26</v>
      </c>
      <c r="X295" s="24">
        <f t="shared" si="94"/>
        <v>26</v>
      </c>
      <c r="Y295" s="24">
        <f t="shared" si="94"/>
        <v>16</v>
      </c>
      <c r="Z295" s="24">
        <f t="shared" si="94"/>
        <v>57</v>
      </c>
    </row>
    <row r="296" spans="2:26" x14ac:dyDescent="0.15">
      <c r="B296" s="24">
        <v>294</v>
      </c>
      <c r="C296" s="24" t="str">
        <f t="shared" si="85"/>
        <v>挂饰294</v>
      </c>
      <c r="D296" s="24" t="str">
        <f t="shared" si="93"/>
        <v>s</v>
      </c>
      <c r="E296" s="99" t="s">
        <v>2082</v>
      </c>
      <c r="F296" s="100" t="s">
        <v>2083</v>
      </c>
      <c r="G296" s="23" t="s">
        <v>2095</v>
      </c>
      <c r="H296" s="24">
        <f t="shared" si="90"/>
        <v>6</v>
      </c>
      <c r="I296" s="24">
        <f t="shared" si="78"/>
        <v>84</v>
      </c>
      <c r="J296" s="24">
        <f t="shared" si="79"/>
        <v>78</v>
      </c>
      <c r="K296" s="24">
        <f t="shared" si="80"/>
        <v>44</v>
      </c>
      <c r="L296" s="24">
        <f t="shared" si="81"/>
        <v>54</v>
      </c>
      <c r="M296" s="99" t="s">
        <v>2085</v>
      </c>
      <c r="N296" s="24">
        <f t="shared" si="82"/>
        <v>49</v>
      </c>
      <c r="O296" s="24">
        <f t="shared" si="83"/>
        <v>43</v>
      </c>
      <c r="P296" s="24">
        <f t="shared" si="84"/>
        <v>27</v>
      </c>
      <c r="Q296" s="122">
        <f t="shared" si="86"/>
        <v>0.13500000000000001</v>
      </c>
      <c r="R296" s="122">
        <f t="shared" si="87"/>
        <v>0.1075</v>
      </c>
      <c r="S296" s="122">
        <f t="shared" si="88"/>
        <v>4.4999999999999998E-2</v>
      </c>
      <c r="T296" s="99" t="s">
        <v>2082</v>
      </c>
      <c r="U296" s="24">
        <f t="shared" si="94"/>
        <v>27</v>
      </c>
      <c r="V296" s="24">
        <f t="shared" si="94"/>
        <v>27</v>
      </c>
      <c r="W296" s="24">
        <f t="shared" si="94"/>
        <v>31</v>
      </c>
      <c r="X296" s="24">
        <f t="shared" si="94"/>
        <v>31</v>
      </c>
      <c r="Y296" s="24">
        <f t="shared" si="94"/>
        <v>19</v>
      </c>
      <c r="Z296" s="24">
        <f t="shared" si="94"/>
        <v>68</v>
      </c>
    </row>
    <row r="297" spans="2:26" x14ac:dyDescent="0.15">
      <c r="B297" s="24">
        <v>295</v>
      </c>
      <c r="C297" s="24" t="str">
        <f t="shared" si="85"/>
        <v>挂饰295</v>
      </c>
      <c r="D297" s="24" t="str">
        <f t="shared" si="93"/>
        <v>s</v>
      </c>
      <c r="E297" s="99" t="s">
        <v>2082</v>
      </c>
      <c r="F297" s="100" t="s">
        <v>2083</v>
      </c>
      <c r="G297" s="23" t="s">
        <v>2095</v>
      </c>
      <c r="H297" s="24">
        <f t="shared" si="90"/>
        <v>7</v>
      </c>
      <c r="I297" s="24">
        <f t="shared" si="78"/>
        <v>99</v>
      </c>
      <c r="J297" s="24">
        <f t="shared" si="79"/>
        <v>91</v>
      </c>
      <c r="K297" s="24">
        <f t="shared" si="80"/>
        <v>51</v>
      </c>
      <c r="L297" s="24">
        <f t="shared" si="81"/>
        <v>63</v>
      </c>
      <c r="M297" s="99" t="s">
        <v>2085</v>
      </c>
      <c r="N297" s="24">
        <f t="shared" si="82"/>
        <v>57</v>
      </c>
      <c r="O297" s="24">
        <f t="shared" si="83"/>
        <v>50</v>
      </c>
      <c r="P297" s="24">
        <f t="shared" si="84"/>
        <v>32</v>
      </c>
      <c r="Q297" s="122">
        <f t="shared" si="86"/>
        <v>0.16</v>
      </c>
      <c r="R297" s="122">
        <f t="shared" si="87"/>
        <v>0.125</v>
      </c>
      <c r="S297" s="122">
        <f t="shared" si="88"/>
        <v>5.333333333333333E-2</v>
      </c>
      <c r="T297" s="99" t="s">
        <v>2082</v>
      </c>
      <c r="U297" s="24">
        <f t="shared" si="94"/>
        <v>32</v>
      </c>
      <c r="V297" s="24">
        <f t="shared" si="94"/>
        <v>32</v>
      </c>
      <c r="W297" s="24">
        <f t="shared" si="94"/>
        <v>36</v>
      </c>
      <c r="X297" s="24">
        <f t="shared" si="94"/>
        <v>36</v>
      </c>
      <c r="Y297" s="24">
        <f t="shared" si="94"/>
        <v>22</v>
      </c>
      <c r="Z297" s="24">
        <f t="shared" si="94"/>
        <v>79</v>
      </c>
    </row>
    <row r="298" spans="2:26" x14ac:dyDescent="0.15">
      <c r="B298" s="24">
        <v>296</v>
      </c>
      <c r="C298" s="24" t="str">
        <f t="shared" si="85"/>
        <v>挂饰296</v>
      </c>
      <c r="D298" s="24" t="str">
        <f t="shared" si="93"/>
        <v>s</v>
      </c>
      <c r="E298" s="99" t="s">
        <v>2082</v>
      </c>
      <c r="F298" s="100" t="s">
        <v>2083</v>
      </c>
      <c r="G298" s="23" t="s">
        <v>2095</v>
      </c>
      <c r="H298" s="24">
        <f t="shared" si="90"/>
        <v>8</v>
      </c>
      <c r="I298" s="24">
        <f t="shared" si="78"/>
        <v>113</v>
      </c>
      <c r="J298" s="24">
        <f t="shared" si="79"/>
        <v>104</v>
      </c>
      <c r="K298" s="24">
        <f t="shared" si="80"/>
        <v>58</v>
      </c>
      <c r="L298" s="24">
        <f t="shared" si="81"/>
        <v>73</v>
      </c>
      <c r="M298" s="99" t="s">
        <v>2085</v>
      </c>
      <c r="N298" s="24">
        <f t="shared" si="82"/>
        <v>65</v>
      </c>
      <c r="O298" s="24">
        <f t="shared" si="83"/>
        <v>57</v>
      </c>
      <c r="P298" s="24">
        <f t="shared" si="84"/>
        <v>36</v>
      </c>
      <c r="Q298" s="122">
        <f t="shared" si="86"/>
        <v>0.18</v>
      </c>
      <c r="R298" s="122">
        <f t="shared" si="87"/>
        <v>0.14249999999999999</v>
      </c>
      <c r="S298" s="122">
        <f t="shared" si="88"/>
        <v>0.06</v>
      </c>
      <c r="T298" s="99" t="s">
        <v>2082</v>
      </c>
      <c r="U298" s="24">
        <f t="shared" si="94"/>
        <v>36</v>
      </c>
      <c r="V298" s="24">
        <f t="shared" si="94"/>
        <v>36</v>
      </c>
      <c r="W298" s="24">
        <f t="shared" si="94"/>
        <v>42</v>
      </c>
      <c r="X298" s="24">
        <f t="shared" si="94"/>
        <v>42</v>
      </c>
      <c r="Y298" s="24">
        <f t="shared" si="94"/>
        <v>25</v>
      </c>
      <c r="Z298" s="24">
        <f t="shared" si="94"/>
        <v>91</v>
      </c>
    </row>
    <row r="299" spans="2:26" x14ac:dyDescent="0.15">
      <c r="B299" s="24">
        <v>297</v>
      </c>
      <c r="C299" s="24" t="str">
        <f t="shared" si="85"/>
        <v>挂饰297</v>
      </c>
      <c r="D299" s="24" t="str">
        <f t="shared" si="93"/>
        <v>a</v>
      </c>
      <c r="E299" s="99" t="s">
        <v>2082</v>
      </c>
      <c r="F299" s="100" t="s">
        <v>2083</v>
      </c>
      <c r="G299" s="23" t="s">
        <v>2095</v>
      </c>
      <c r="H299" s="24">
        <f t="shared" si="90"/>
        <v>1</v>
      </c>
      <c r="I299" s="24">
        <f t="shared" si="78"/>
        <v>8</v>
      </c>
      <c r="J299" s="24">
        <f t="shared" si="79"/>
        <v>15</v>
      </c>
      <c r="K299" s="24">
        <f t="shared" si="80"/>
        <v>8</v>
      </c>
      <c r="L299" s="24">
        <f t="shared" si="81"/>
        <v>10</v>
      </c>
      <c r="M299" s="99" t="s">
        <v>2085</v>
      </c>
      <c r="N299" s="24">
        <f t="shared" si="82"/>
        <v>9</v>
      </c>
      <c r="O299" s="24">
        <f t="shared" si="83"/>
        <v>8</v>
      </c>
      <c r="P299" s="24">
        <f t="shared" si="84"/>
        <v>5</v>
      </c>
      <c r="Q299" s="122">
        <f t="shared" si="86"/>
        <v>2.5000000000000001E-2</v>
      </c>
      <c r="R299" s="122">
        <f t="shared" si="87"/>
        <v>0.02</v>
      </c>
      <c r="S299" s="122">
        <f t="shared" si="88"/>
        <v>8.3333333333333332E-3</v>
      </c>
      <c r="T299" s="99" t="s">
        <v>2082</v>
      </c>
      <c r="U299" s="24">
        <f t="shared" si="94"/>
        <v>5</v>
      </c>
      <c r="V299" s="24">
        <f t="shared" si="94"/>
        <v>5</v>
      </c>
      <c r="W299" s="24">
        <f t="shared" si="94"/>
        <v>6</v>
      </c>
      <c r="X299" s="24">
        <f t="shared" si="94"/>
        <v>6</v>
      </c>
      <c r="Y299" s="24">
        <f t="shared" si="94"/>
        <v>4</v>
      </c>
      <c r="Z299" s="24">
        <f t="shared" si="94"/>
        <v>13</v>
      </c>
    </row>
    <row r="300" spans="2:26" x14ac:dyDescent="0.15">
      <c r="B300" s="24">
        <v>298</v>
      </c>
      <c r="C300" s="24" t="str">
        <f t="shared" si="85"/>
        <v>挂饰298</v>
      </c>
      <c r="D300" s="24" t="str">
        <f t="shared" si="93"/>
        <v>a</v>
      </c>
      <c r="E300" s="99" t="s">
        <v>2082</v>
      </c>
      <c r="F300" s="100" t="s">
        <v>2083</v>
      </c>
      <c r="G300" s="23" t="s">
        <v>2095</v>
      </c>
      <c r="H300" s="24">
        <f t="shared" si="90"/>
        <v>2</v>
      </c>
      <c r="I300" s="24">
        <f t="shared" si="78"/>
        <v>16</v>
      </c>
      <c r="J300" s="24">
        <f t="shared" si="79"/>
        <v>30</v>
      </c>
      <c r="K300" s="24">
        <f t="shared" si="80"/>
        <v>17</v>
      </c>
      <c r="L300" s="24">
        <f t="shared" si="81"/>
        <v>21</v>
      </c>
      <c r="M300" s="99" t="s">
        <v>2085</v>
      </c>
      <c r="N300" s="24">
        <f t="shared" si="82"/>
        <v>19</v>
      </c>
      <c r="O300" s="24">
        <f t="shared" si="83"/>
        <v>16</v>
      </c>
      <c r="P300" s="24">
        <f t="shared" si="84"/>
        <v>10</v>
      </c>
      <c r="Q300" s="122">
        <f t="shared" si="86"/>
        <v>0.05</v>
      </c>
      <c r="R300" s="122">
        <f t="shared" si="87"/>
        <v>0.04</v>
      </c>
      <c r="S300" s="122">
        <f t="shared" si="88"/>
        <v>1.6666666666666666E-2</v>
      </c>
      <c r="T300" s="99" t="s">
        <v>2082</v>
      </c>
      <c r="U300" s="24">
        <f t="shared" si="94"/>
        <v>10</v>
      </c>
      <c r="V300" s="24">
        <f t="shared" si="94"/>
        <v>10</v>
      </c>
      <c r="W300" s="24">
        <f t="shared" si="94"/>
        <v>12</v>
      </c>
      <c r="X300" s="24">
        <f t="shared" si="94"/>
        <v>12</v>
      </c>
      <c r="Y300" s="24">
        <f t="shared" si="94"/>
        <v>7</v>
      </c>
      <c r="Z300" s="24">
        <f t="shared" si="94"/>
        <v>26</v>
      </c>
    </row>
    <row r="301" spans="2:26" x14ac:dyDescent="0.15">
      <c r="B301" s="24">
        <v>299</v>
      </c>
      <c r="C301" s="24" t="str">
        <f t="shared" si="85"/>
        <v>挂饰299</v>
      </c>
      <c r="D301" s="24" t="str">
        <f t="shared" si="93"/>
        <v>a</v>
      </c>
      <c r="E301" s="99" t="s">
        <v>2082</v>
      </c>
      <c r="F301" s="100" t="s">
        <v>2083</v>
      </c>
      <c r="G301" s="23" t="s">
        <v>2095</v>
      </c>
      <c r="H301" s="24">
        <f t="shared" si="90"/>
        <v>3</v>
      </c>
      <c r="I301" s="24">
        <f t="shared" si="78"/>
        <v>24</v>
      </c>
      <c r="J301" s="24">
        <f t="shared" si="79"/>
        <v>45</v>
      </c>
      <c r="K301" s="24">
        <f t="shared" si="80"/>
        <v>25</v>
      </c>
      <c r="L301" s="24">
        <f t="shared" si="81"/>
        <v>31</v>
      </c>
      <c r="M301" s="99" t="s">
        <v>2085</v>
      </c>
      <c r="N301" s="24">
        <f t="shared" si="82"/>
        <v>28</v>
      </c>
      <c r="O301" s="24">
        <f t="shared" si="83"/>
        <v>25</v>
      </c>
      <c r="P301" s="24">
        <f t="shared" si="84"/>
        <v>16</v>
      </c>
      <c r="Q301" s="122">
        <f t="shared" si="86"/>
        <v>0.08</v>
      </c>
      <c r="R301" s="122">
        <f t="shared" si="87"/>
        <v>6.25E-2</v>
      </c>
      <c r="S301" s="122">
        <f t="shared" si="88"/>
        <v>2.6666666666666665E-2</v>
      </c>
      <c r="T301" s="99" t="s">
        <v>2082</v>
      </c>
      <c r="U301" s="24">
        <f t="shared" si="94"/>
        <v>16</v>
      </c>
      <c r="V301" s="24">
        <f t="shared" si="94"/>
        <v>16</v>
      </c>
      <c r="W301" s="24">
        <f t="shared" si="94"/>
        <v>18</v>
      </c>
      <c r="X301" s="24">
        <f t="shared" si="94"/>
        <v>18</v>
      </c>
      <c r="Y301" s="24">
        <f t="shared" si="94"/>
        <v>11</v>
      </c>
      <c r="Z301" s="24">
        <f t="shared" si="94"/>
        <v>39</v>
      </c>
    </row>
    <row r="302" spans="2:26" x14ac:dyDescent="0.15">
      <c r="B302" s="24">
        <v>300</v>
      </c>
      <c r="C302" s="24" t="str">
        <f t="shared" si="85"/>
        <v>挂饰300</v>
      </c>
      <c r="D302" s="24" t="str">
        <f t="shared" si="93"/>
        <v>a</v>
      </c>
      <c r="E302" s="99" t="s">
        <v>2082</v>
      </c>
      <c r="F302" s="100" t="s">
        <v>2083</v>
      </c>
      <c r="G302" s="23" t="s">
        <v>2095</v>
      </c>
      <c r="H302" s="24">
        <f t="shared" si="90"/>
        <v>4</v>
      </c>
      <c r="I302" s="24">
        <f t="shared" si="78"/>
        <v>32</v>
      </c>
      <c r="J302" s="24">
        <f t="shared" si="79"/>
        <v>60</v>
      </c>
      <c r="K302" s="24">
        <f t="shared" si="80"/>
        <v>33</v>
      </c>
      <c r="L302" s="24">
        <f t="shared" si="81"/>
        <v>42</v>
      </c>
      <c r="M302" s="99" t="s">
        <v>2085</v>
      </c>
      <c r="N302" s="24">
        <f t="shared" si="82"/>
        <v>37</v>
      </c>
      <c r="O302" s="24">
        <f t="shared" si="83"/>
        <v>33</v>
      </c>
      <c r="P302" s="24">
        <f t="shared" si="84"/>
        <v>21</v>
      </c>
      <c r="Q302" s="122">
        <f t="shared" si="86"/>
        <v>0.105</v>
      </c>
      <c r="R302" s="122">
        <f t="shared" si="87"/>
        <v>8.2500000000000004E-2</v>
      </c>
      <c r="S302" s="122">
        <f t="shared" si="88"/>
        <v>3.5000000000000003E-2</v>
      </c>
      <c r="T302" s="99" t="s">
        <v>2082</v>
      </c>
      <c r="U302" s="24">
        <f t="shared" si="94"/>
        <v>21</v>
      </c>
      <c r="V302" s="24">
        <f t="shared" si="94"/>
        <v>21</v>
      </c>
      <c r="W302" s="24">
        <f t="shared" si="94"/>
        <v>24</v>
      </c>
      <c r="X302" s="24">
        <f t="shared" si="94"/>
        <v>24</v>
      </c>
      <c r="Y302" s="24">
        <f t="shared" si="94"/>
        <v>15</v>
      </c>
      <c r="Z302" s="24">
        <f t="shared" si="94"/>
        <v>52</v>
      </c>
    </row>
    <row r="303" spans="2:26" x14ac:dyDescent="0.15">
      <c r="B303" s="24">
        <v>301</v>
      </c>
      <c r="C303" s="24" t="str">
        <f t="shared" si="85"/>
        <v>挂饰301</v>
      </c>
      <c r="D303" s="24" t="str">
        <f t="shared" si="93"/>
        <v>a</v>
      </c>
      <c r="E303" s="99" t="s">
        <v>2082</v>
      </c>
      <c r="F303" s="100" t="s">
        <v>2083</v>
      </c>
      <c r="G303" s="23" t="s">
        <v>2095</v>
      </c>
      <c r="H303" s="24">
        <f t="shared" si="90"/>
        <v>5</v>
      </c>
      <c r="I303" s="24">
        <f t="shared" si="78"/>
        <v>40</v>
      </c>
      <c r="J303" s="24">
        <f t="shared" si="79"/>
        <v>75</v>
      </c>
      <c r="K303" s="24">
        <f t="shared" si="80"/>
        <v>42</v>
      </c>
      <c r="L303" s="24">
        <f t="shared" si="81"/>
        <v>52</v>
      </c>
      <c r="M303" s="99" t="s">
        <v>2085</v>
      </c>
      <c r="N303" s="24">
        <f t="shared" si="82"/>
        <v>47</v>
      </c>
      <c r="O303" s="24">
        <f t="shared" si="83"/>
        <v>41</v>
      </c>
      <c r="P303" s="24">
        <f t="shared" si="84"/>
        <v>26</v>
      </c>
      <c r="Q303" s="122">
        <f t="shared" si="86"/>
        <v>0.13</v>
      </c>
      <c r="R303" s="122">
        <f t="shared" si="87"/>
        <v>0.10249999999999999</v>
      </c>
      <c r="S303" s="122">
        <f t="shared" si="88"/>
        <v>4.3333333333333328E-2</v>
      </c>
      <c r="T303" s="99" t="s">
        <v>2082</v>
      </c>
      <c r="U303" s="24">
        <f t="shared" ref="U303:Z312" si="95">ROUND(VLOOKUP($F303,professionGrow,MATCH(U$2,professionGrowPName,0),FALSE)*(1+VLOOKUP($G303,professionGrowP,MATCH(U$2,professionGrowPName,0),FALSE))*$H303*10*VLOOKUP($D303,drop_qulity,5,FALSE),0)</f>
        <v>26</v>
      </c>
      <c r="V303" s="24">
        <f t="shared" si="95"/>
        <v>26</v>
      </c>
      <c r="W303" s="24">
        <f t="shared" si="95"/>
        <v>30</v>
      </c>
      <c r="X303" s="24">
        <f t="shared" si="95"/>
        <v>30</v>
      </c>
      <c r="Y303" s="24">
        <f t="shared" si="95"/>
        <v>18</v>
      </c>
      <c r="Z303" s="24">
        <f t="shared" si="95"/>
        <v>65</v>
      </c>
    </row>
    <row r="304" spans="2:26" x14ac:dyDescent="0.15">
      <c r="B304" s="24">
        <v>302</v>
      </c>
      <c r="C304" s="24" t="str">
        <f t="shared" si="85"/>
        <v>挂饰302</v>
      </c>
      <c r="D304" s="24" t="str">
        <f t="shared" si="93"/>
        <v>a</v>
      </c>
      <c r="E304" s="99" t="s">
        <v>2082</v>
      </c>
      <c r="F304" s="100" t="s">
        <v>2083</v>
      </c>
      <c r="G304" s="23" t="s">
        <v>2095</v>
      </c>
      <c r="H304" s="24">
        <f t="shared" si="90"/>
        <v>6</v>
      </c>
      <c r="I304" s="24">
        <f t="shared" si="78"/>
        <v>48</v>
      </c>
      <c r="J304" s="24">
        <f t="shared" si="79"/>
        <v>90</v>
      </c>
      <c r="K304" s="24">
        <f t="shared" si="80"/>
        <v>50</v>
      </c>
      <c r="L304" s="24">
        <f t="shared" si="81"/>
        <v>62</v>
      </c>
      <c r="M304" s="99" t="s">
        <v>2085</v>
      </c>
      <c r="N304" s="24">
        <f t="shared" si="82"/>
        <v>56</v>
      </c>
      <c r="O304" s="24">
        <f t="shared" si="83"/>
        <v>49</v>
      </c>
      <c r="P304" s="24">
        <f t="shared" si="84"/>
        <v>31</v>
      </c>
      <c r="Q304" s="122">
        <f t="shared" si="86"/>
        <v>0.155</v>
      </c>
      <c r="R304" s="122">
        <f t="shared" si="87"/>
        <v>0.1225</v>
      </c>
      <c r="S304" s="122">
        <f t="shared" si="88"/>
        <v>5.1666666666666666E-2</v>
      </c>
      <c r="T304" s="99" t="s">
        <v>2082</v>
      </c>
      <c r="U304" s="24">
        <f t="shared" si="95"/>
        <v>31</v>
      </c>
      <c r="V304" s="24">
        <f t="shared" si="95"/>
        <v>31</v>
      </c>
      <c r="W304" s="24">
        <f t="shared" si="95"/>
        <v>36</v>
      </c>
      <c r="X304" s="24">
        <f t="shared" si="95"/>
        <v>36</v>
      </c>
      <c r="Y304" s="24">
        <f t="shared" si="95"/>
        <v>22</v>
      </c>
      <c r="Z304" s="24">
        <f t="shared" si="95"/>
        <v>78</v>
      </c>
    </row>
    <row r="305" spans="2:26" x14ac:dyDescent="0.15">
      <c r="B305" s="24">
        <v>303</v>
      </c>
      <c r="C305" s="24" t="str">
        <f t="shared" si="85"/>
        <v>挂饰303</v>
      </c>
      <c r="D305" s="24" t="str">
        <f t="shared" si="93"/>
        <v>a</v>
      </c>
      <c r="E305" s="99" t="s">
        <v>2082</v>
      </c>
      <c r="F305" s="100" t="s">
        <v>2083</v>
      </c>
      <c r="G305" s="23" t="s">
        <v>2095</v>
      </c>
      <c r="H305" s="24">
        <f t="shared" si="90"/>
        <v>7</v>
      </c>
      <c r="I305" s="24">
        <f t="shared" si="78"/>
        <v>55</v>
      </c>
      <c r="J305" s="24">
        <f t="shared" si="79"/>
        <v>105</v>
      </c>
      <c r="K305" s="24">
        <f t="shared" si="80"/>
        <v>58</v>
      </c>
      <c r="L305" s="24">
        <f t="shared" si="81"/>
        <v>73</v>
      </c>
      <c r="M305" s="99" t="s">
        <v>2085</v>
      </c>
      <c r="N305" s="24">
        <f t="shared" si="82"/>
        <v>66</v>
      </c>
      <c r="O305" s="24">
        <f t="shared" si="83"/>
        <v>57</v>
      </c>
      <c r="P305" s="24">
        <f t="shared" si="84"/>
        <v>36</v>
      </c>
      <c r="Q305" s="122">
        <f t="shared" si="86"/>
        <v>0.18</v>
      </c>
      <c r="R305" s="122">
        <f t="shared" si="87"/>
        <v>0.14249999999999999</v>
      </c>
      <c r="S305" s="122">
        <f t="shared" si="88"/>
        <v>0.06</v>
      </c>
      <c r="T305" s="99" t="s">
        <v>2082</v>
      </c>
      <c r="U305" s="24">
        <f t="shared" si="95"/>
        <v>36</v>
      </c>
      <c r="V305" s="24">
        <f t="shared" si="95"/>
        <v>36</v>
      </c>
      <c r="W305" s="24">
        <f t="shared" si="95"/>
        <v>42</v>
      </c>
      <c r="X305" s="24">
        <f t="shared" si="95"/>
        <v>42</v>
      </c>
      <c r="Y305" s="24">
        <f t="shared" si="95"/>
        <v>25</v>
      </c>
      <c r="Z305" s="24">
        <f t="shared" si="95"/>
        <v>91</v>
      </c>
    </row>
    <row r="306" spans="2:26" x14ac:dyDescent="0.15">
      <c r="B306" s="24">
        <v>304</v>
      </c>
      <c r="C306" s="24" t="str">
        <f t="shared" si="85"/>
        <v>挂饰304</v>
      </c>
      <c r="D306" s="24" t="str">
        <f t="shared" si="93"/>
        <v>a</v>
      </c>
      <c r="E306" s="99" t="s">
        <v>2082</v>
      </c>
      <c r="F306" s="100" t="s">
        <v>2083</v>
      </c>
      <c r="G306" s="23" t="s">
        <v>2095</v>
      </c>
      <c r="H306" s="24">
        <f t="shared" si="90"/>
        <v>8</v>
      </c>
      <c r="I306" s="24">
        <f t="shared" si="78"/>
        <v>63</v>
      </c>
      <c r="J306" s="24">
        <f t="shared" si="79"/>
        <v>120</v>
      </c>
      <c r="K306" s="24">
        <f t="shared" si="80"/>
        <v>67</v>
      </c>
      <c r="L306" s="24">
        <f t="shared" si="81"/>
        <v>83</v>
      </c>
      <c r="M306" s="99" t="s">
        <v>2085</v>
      </c>
      <c r="N306" s="24">
        <f t="shared" si="82"/>
        <v>75</v>
      </c>
      <c r="O306" s="24">
        <f t="shared" si="83"/>
        <v>66</v>
      </c>
      <c r="P306" s="24">
        <f t="shared" si="84"/>
        <v>42</v>
      </c>
      <c r="Q306" s="122">
        <f t="shared" si="86"/>
        <v>0.21</v>
      </c>
      <c r="R306" s="122">
        <f t="shared" si="87"/>
        <v>0.16500000000000001</v>
      </c>
      <c r="S306" s="122">
        <f t="shared" si="88"/>
        <v>7.0000000000000007E-2</v>
      </c>
      <c r="T306" s="99" t="s">
        <v>2082</v>
      </c>
      <c r="U306" s="24">
        <f t="shared" si="95"/>
        <v>42</v>
      </c>
      <c r="V306" s="24">
        <f t="shared" si="95"/>
        <v>42</v>
      </c>
      <c r="W306" s="24">
        <f t="shared" si="95"/>
        <v>48</v>
      </c>
      <c r="X306" s="24">
        <f t="shared" si="95"/>
        <v>48</v>
      </c>
      <c r="Y306" s="24">
        <f t="shared" si="95"/>
        <v>29</v>
      </c>
      <c r="Z306" s="24">
        <f t="shared" si="95"/>
        <v>104</v>
      </c>
    </row>
    <row r="307" spans="2:26" x14ac:dyDescent="0.15">
      <c r="B307" s="24">
        <v>305</v>
      </c>
      <c r="C307" s="24" t="str">
        <f t="shared" si="85"/>
        <v>挂饰305</v>
      </c>
      <c r="D307" s="24" t="str">
        <f t="shared" si="93"/>
        <v>b</v>
      </c>
      <c r="E307" s="99" t="s">
        <v>2082</v>
      </c>
      <c r="F307" s="100" t="s">
        <v>2083</v>
      </c>
      <c r="G307" s="23" t="s">
        <v>2095</v>
      </c>
      <c r="H307" s="24">
        <f t="shared" si="90"/>
        <v>1</v>
      </c>
      <c r="I307" s="24">
        <f t="shared" si="78"/>
        <v>8</v>
      </c>
      <c r="J307" s="24">
        <f t="shared" si="79"/>
        <v>21</v>
      </c>
      <c r="K307" s="24">
        <f t="shared" si="80"/>
        <v>12</v>
      </c>
      <c r="L307" s="24">
        <f t="shared" si="81"/>
        <v>14</v>
      </c>
      <c r="M307" s="99" t="s">
        <v>2085</v>
      </c>
      <c r="N307" s="24">
        <f t="shared" si="82"/>
        <v>13</v>
      </c>
      <c r="O307" s="24">
        <f t="shared" si="83"/>
        <v>11</v>
      </c>
      <c r="P307" s="24">
        <f t="shared" si="84"/>
        <v>7</v>
      </c>
      <c r="Q307" s="122">
        <f t="shared" si="86"/>
        <v>3.5000000000000003E-2</v>
      </c>
      <c r="R307" s="122">
        <f t="shared" si="87"/>
        <v>2.75E-2</v>
      </c>
      <c r="S307" s="122">
        <f t="shared" si="88"/>
        <v>1.1666666666666667E-2</v>
      </c>
      <c r="T307" s="99" t="s">
        <v>2082</v>
      </c>
      <c r="U307" s="24">
        <f t="shared" si="95"/>
        <v>7</v>
      </c>
      <c r="V307" s="24">
        <f t="shared" si="95"/>
        <v>7</v>
      </c>
      <c r="W307" s="24">
        <f t="shared" si="95"/>
        <v>8</v>
      </c>
      <c r="X307" s="24">
        <f t="shared" si="95"/>
        <v>8</v>
      </c>
      <c r="Y307" s="24">
        <f t="shared" si="95"/>
        <v>5</v>
      </c>
      <c r="Z307" s="24">
        <f t="shared" si="95"/>
        <v>18</v>
      </c>
    </row>
    <row r="308" spans="2:26" x14ac:dyDescent="0.15">
      <c r="B308" s="24">
        <v>306</v>
      </c>
      <c r="C308" s="24" t="str">
        <f t="shared" si="85"/>
        <v>挂饰306</v>
      </c>
      <c r="D308" s="24" t="str">
        <f t="shared" si="93"/>
        <v>b</v>
      </c>
      <c r="E308" s="99" t="s">
        <v>2082</v>
      </c>
      <c r="F308" s="100" t="s">
        <v>2083</v>
      </c>
      <c r="G308" s="23" t="s">
        <v>2095</v>
      </c>
      <c r="H308" s="24">
        <f t="shared" si="90"/>
        <v>2</v>
      </c>
      <c r="I308" s="24">
        <f t="shared" si="78"/>
        <v>17</v>
      </c>
      <c r="J308" s="24">
        <f t="shared" si="79"/>
        <v>41</v>
      </c>
      <c r="K308" s="24">
        <f t="shared" si="80"/>
        <v>23</v>
      </c>
      <c r="L308" s="24">
        <f t="shared" si="81"/>
        <v>29</v>
      </c>
      <c r="M308" s="99" t="s">
        <v>2085</v>
      </c>
      <c r="N308" s="24">
        <f t="shared" si="82"/>
        <v>26</v>
      </c>
      <c r="O308" s="24">
        <f t="shared" si="83"/>
        <v>23</v>
      </c>
      <c r="P308" s="24">
        <f t="shared" si="84"/>
        <v>14</v>
      </c>
      <c r="Q308" s="122">
        <f t="shared" si="86"/>
        <v>7.0000000000000007E-2</v>
      </c>
      <c r="R308" s="122">
        <f t="shared" si="87"/>
        <v>5.7500000000000002E-2</v>
      </c>
      <c r="S308" s="122">
        <f t="shared" si="88"/>
        <v>2.3333333333333334E-2</v>
      </c>
      <c r="T308" s="99" t="s">
        <v>2082</v>
      </c>
      <c r="U308" s="24">
        <f t="shared" si="95"/>
        <v>14</v>
      </c>
      <c r="V308" s="24">
        <f t="shared" si="95"/>
        <v>14</v>
      </c>
      <c r="W308" s="24">
        <f t="shared" si="95"/>
        <v>17</v>
      </c>
      <c r="X308" s="24">
        <f t="shared" si="95"/>
        <v>17</v>
      </c>
      <c r="Y308" s="24">
        <f t="shared" si="95"/>
        <v>10</v>
      </c>
      <c r="Z308" s="24">
        <f t="shared" si="95"/>
        <v>36</v>
      </c>
    </row>
    <row r="309" spans="2:26" x14ac:dyDescent="0.15">
      <c r="B309" s="24">
        <v>307</v>
      </c>
      <c r="C309" s="24" t="str">
        <f t="shared" si="85"/>
        <v>挂饰307</v>
      </c>
      <c r="D309" s="24" t="str">
        <f t="shared" si="93"/>
        <v>b</v>
      </c>
      <c r="E309" s="99" t="s">
        <v>2082</v>
      </c>
      <c r="F309" s="100" t="s">
        <v>2083</v>
      </c>
      <c r="G309" s="23" t="s">
        <v>2095</v>
      </c>
      <c r="H309" s="24">
        <f t="shared" si="90"/>
        <v>3</v>
      </c>
      <c r="I309" s="24">
        <f t="shared" si="78"/>
        <v>25</v>
      </c>
      <c r="J309" s="24">
        <f t="shared" si="79"/>
        <v>62</v>
      </c>
      <c r="K309" s="24">
        <f t="shared" si="80"/>
        <v>35</v>
      </c>
      <c r="L309" s="24">
        <f t="shared" si="81"/>
        <v>43</v>
      </c>
      <c r="M309" s="99" t="s">
        <v>2085</v>
      </c>
      <c r="N309" s="24">
        <f t="shared" si="82"/>
        <v>39</v>
      </c>
      <c r="O309" s="24">
        <f t="shared" si="83"/>
        <v>34</v>
      </c>
      <c r="P309" s="24">
        <f t="shared" si="84"/>
        <v>22</v>
      </c>
      <c r="Q309" s="122">
        <f t="shared" si="86"/>
        <v>0.11</v>
      </c>
      <c r="R309" s="122">
        <f t="shared" si="87"/>
        <v>8.5000000000000006E-2</v>
      </c>
      <c r="S309" s="122">
        <f t="shared" si="88"/>
        <v>3.6666666666666667E-2</v>
      </c>
      <c r="T309" s="99" t="s">
        <v>2082</v>
      </c>
      <c r="U309" s="24">
        <f t="shared" si="95"/>
        <v>22</v>
      </c>
      <c r="V309" s="24">
        <f t="shared" si="95"/>
        <v>22</v>
      </c>
      <c r="W309" s="24">
        <f t="shared" si="95"/>
        <v>25</v>
      </c>
      <c r="X309" s="24">
        <f t="shared" si="95"/>
        <v>25</v>
      </c>
      <c r="Y309" s="24">
        <f t="shared" si="95"/>
        <v>15</v>
      </c>
      <c r="Z309" s="24">
        <f t="shared" si="95"/>
        <v>54</v>
      </c>
    </row>
    <row r="310" spans="2:26" x14ac:dyDescent="0.15">
      <c r="B310" s="24">
        <v>308</v>
      </c>
      <c r="C310" s="24" t="str">
        <f t="shared" si="85"/>
        <v>挂饰308</v>
      </c>
      <c r="D310" s="24" t="str">
        <f t="shared" si="93"/>
        <v>b</v>
      </c>
      <c r="E310" s="99" t="s">
        <v>2082</v>
      </c>
      <c r="F310" s="100" t="s">
        <v>2083</v>
      </c>
      <c r="G310" s="23" t="s">
        <v>2095</v>
      </c>
      <c r="H310" s="24">
        <f t="shared" si="90"/>
        <v>4</v>
      </c>
      <c r="I310" s="24">
        <f t="shared" si="78"/>
        <v>33</v>
      </c>
      <c r="J310" s="24">
        <f t="shared" si="79"/>
        <v>83</v>
      </c>
      <c r="K310" s="24">
        <f t="shared" si="80"/>
        <v>46</v>
      </c>
      <c r="L310" s="24">
        <f t="shared" si="81"/>
        <v>58</v>
      </c>
      <c r="M310" s="99" t="s">
        <v>2085</v>
      </c>
      <c r="N310" s="24">
        <f t="shared" si="82"/>
        <v>52</v>
      </c>
      <c r="O310" s="24">
        <f t="shared" si="83"/>
        <v>45</v>
      </c>
      <c r="P310" s="24">
        <f t="shared" si="84"/>
        <v>29</v>
      </c>
      <c r="Q310" s="122">
        <f t="shared" si="86"/>
        <v>0.14499999999999999</v>
      </c>
      <c r="R310" s="122">
        <f t="shared" si="87"/>
        <v>0.1125</v>
      </c>
      <c r="S310" s="122">
        <f t="shared" si="88"/>
        <v>4.8333333333333332E-2</v>
      </c>
      <c r="T310" s="99" t="s">
        <v>2082</v>
      </c>
      <c r="U310" s="24">
        <f t="shared" si="95"/>
        <v>29</v>
      </c>
      <c r="V310" s="24">
        <f t="shared" si="95"/>
        <v>29</v>
      </c>
      <c r="W310" s="24">
        <f t="shared" si="95"/>
        <v>33</v>
      </c>
      <c r="X310" s="24">
        <f t="shared" si="95"/>
        <v>33</v>
      </c>
      <c r="Y310" s="24">
        <f t="shared" si="95"/>
        <v>20</v>
      </c>
      <c r="Z310" s="24">
        <f t="shared" si="95"/>
        <v>72</v>
      </c>
    </row>
    <row r="311" spans="2:26" x14ac:dyDescent="0.15">
      <c r="B311" s="24">
        <v>309</v>
      </c>
      <c r="C311" s="24" t="str">
        <f t="shared" si="85"/>
        <v>挂饰309</v>
      </c>
      <c r="D311" s="24" t="str">
        <f t="shared" si="93"/>
        <v>b</v>
      </c>
      <c r="E311" s="99" t="s">
        <v>2082</v>
      </c>
      <c r="F311" s="100" t="s">
        <v>2083</v>
      </c>
      <c r="G311" s="23" t="s">
        <v>2095</v>
      </c>
      <c r="H311" s="24">
        <f t="shared" si="90"/>
        <v>5</v>
      </c>
      <c r="I311" s="24">
        <f t="shared" si="78"/>
        <v>42</v>
      </c>
      <c r="J311" s="24">
        <f t="shared" si="79"/>
        <v>104</v>
      </c>
      <c r="K311" s="24">
        <f t="shared" si="80"/>
        <v>58</v>
      </c>
      <c r="L311" s="24">
        <f t="shared" si="81"/>
        <v>72</v>
      </c>
      <c r="M311" s="99" t="s">
        <v>2085</v>
      </c>
      <c r="N311" s="24">
        <f t="shared" si="82"/>
        <v>65</v>
      </c>
      <c r="O311" s="24">
        <f t="shared" si="83"/>
        <v>57</v>
      </c>
      <c r="P311" s="24">
        <f t="shared" si="84"/>
        <v>36</v>
      </c>
      <c r="Q311" s="122">
        <f t="shared" si="86"/>
        <v>0.18</v>
      </c>
      <c r="R311" s="122">
        <f t="shared" si="87"/>
        <v>0.14249999999999999</v>
      </c>
      <c r="S311" s="122">
        <f t="shared" si="88"/>
        <v>0.06</v>
      </c>
      <c r="T311" s="99" t="s">
        <v>2082</v>
      </c>
      <c r="U311" s="24">
        <f t="shared" si="95"/>
        <v>36</v>
      </c>
      <c r="V311" s="24">
        <f t="shared" si="95"/>
        <v>36</v>
      </c>
      <c r="W311" s="24">
        <f t="shared" si="95"/>
        <v>41</v>
      </c>
      <c r="X311" s="24">
        <f t="shared" si="95"/>
        <v>41</v>
      </c>
      <c r="Y311" s="24">
        <f t="shared" si="95"/>
        <v>25</v>
      </c>
      <c r="Z311" s="24">
        <f t="shared" si="95"/>
        <v>90</v>
      </c>
    </row>
    <row r="312" spans="2:26" x14ac:dyDescent="0.15">
      <c r="B312" s="24">
        <v>310</v>
      </c>
      <c r="C312" s="24" t="str">
        <f t="shared" si="85"/>
        <v>挂饰310</v>
      </c>
      <c r="D312" s="24" t="str">
        <f t="shared" si="93"/>
        <v>b</v>
      </c>
      <c r="E312" s="99" t="s">
        <v>2082</v>
      </c>
      <c r="F312" s="100" t="s">
        <v>2083</v>
      </c>
      <c r="G312" s="23" t="s">
        <v>2095</v>
      </c>
      <c r="H312" s="24">
        <f t="shared" si="90"/>
        <v>6</v>
      </c>
      <c r="I312" s="24">
        <f t="shared" si="78"/>
        <v>50</v>
      </c>
      <c r="J312" s="24">
        <f t="shared" si="79"/>
        <v>124</v>
      </c>
      <c r="K312" s="24">
        <f t="shared" si="80"/>
        <v>69</v>
      </c>
      <c r="L312" s="24">
        <f t="shared" si="81"/>
        <v>86</v>
      </c>
      <c r="M312" s="99" t="s">
        <v>2085</v>
      </c>
      <c r="N312" s="24">
        <f t="shared" si="82"/>
        <v>78</v>
      </c>
      <c r="O312" s="24">
        <f t="shared" si="83"/>
        <v>68</v>
      </c>
      <c r="P312" s="24">
        <f t="shared" si="84"/>
        <v>43</v>
      </c>
      <c r="Q312" s="122">
        <f t="shared" si="86"/>
        <v>0.215</v>
      </c>
      <c r="R312" s="122">
        <f t="shared" si="87"/>
        <v>0.17</v>
      </c>
      <c r="S312" s="122">
        <f t="shared" si="88"/>
        <v>7.166666666666667E-2</v>
      </c>
      <c r="T312" s="99" t="s">
        <v>2082</v>
      </c>
      <c r="U312" s="24">
        <f t="shared" si="95"/>
        <v>43</v>
      </c>
      <c r="V312" s="24">
        <f t="shared" si="95"/>
        <v>43</v>
      </c>
      <c r="W312" s="24">
        <f t="shared" si="95"/>
        <v>50</v>
      </c>
      <c r="X312" s="24">
        <f t="shared" si="95"/>
        <v>50</v>
      </c>
      <c r="Y312" s="24">
        <f t="shared" si="95"/>
        <v>30</v>
      </c>
      <c r="Z312" s="24">
        <f t="shared" si="95"/>
        <v>108</v>
      </c>
    </row>
    <row r="313" spans="2:26" x14ac:dyDescent="0.15">
      <c r="B313" s="24">
        <v>311</v>
      </c>
      <c r="C313" s="24" t="str">
        <f t="shared" si="85"/>
        <v>挂饰311</v>
      </c>
      <c r="D313" s="24" t="str">
        <f t="shared" si="93"/>
        <v>b</v>
      </c>
      <c r="E313" s="99" t="s">
        <v>2081</v>
      </c>
      <c r="F313" s="100" t="s">
        <v>2096</v>
      </c>
      <c r="G313" s="23" t="s">
        <v>2097</v>
      </c>
      <c r="H313" s="24">
        <f t="shared" si="90"/>
        <v>7</v>
      </c>
      <c r="I313" s="24">
        <f t="shared" si="78"/>
        <v>59</v>
      </c>
      <c r="J313" s="24">
        <f t="shared" si="79"/>
        <v>145</v>
      </c>
      <c r="K313" s="24">
        <f t="shared" si="80"/>
        <v>81</v>
      </c>
      <c r="L313" s="24">
        <f t="shared" si="81"/>
        <v>101</v>
      </c>
      <c r="M313" s="99" t="s">
        <v>2094</v>
      </c>
      <c r="N313" s="24">
        <f t="shared" si="82"/>
        <v>91</v>
      </c>
      <c r="O313" s="24">
        <f t="shared" si="83"/>
        <v>79</v>
      </c>
      <c r="P313" s="24">
        <f t="shared" si="84"/>
        <v>50</v>
      </c>
      <c r="Q313" s="122">
        <f t="shared" si="86"/>
        <v>0.25</v>
      </c>
      <c r="R313" s="122">
        <f t="shared" si="87"/>
        <v>0.19750000000000001</v>
      </c>
      <c r="S313" s="122">
        <f t="shared" si="88"/>
        <v>8.3333333333333343E-2</v>
      </c>
      <c r="T313" s="99" t="s">
        <v>2081</v>
      </c>
      <c r="U313" s="24">
        <f t="shared" ref="U313:Z322" si="96">ROUND(VLOOKUP($F313,professionGrow,MATCH(U$2,professionGrowPName,0),FALSE)*(1+VLOOKUP($G313,professionGrowP,MATCH(U$2,professionGrowPName,0),FALSE))*$H313*10*VLOOKUP($D313,drop_qulity,5,FALSE),0)</f>
        <v>50</v>
      </c>
      <c r="V313" s="24">
        <f t="shared" si="96"/>
        <v>50</v>
      </c>
      <c r="W313" s="24">
        <f t="shared" si="96"/>
        <v>58</v>
      </c>
      <c r="X313" s="24">
        <f t="shared" si="96"/>
        <v>58</v>
      </c>
      <c r="Y313" s="24">
        <f t="shared" si="96"/>
        <v>35</v>
      </c>
      <c r="Z313" s="24">
        <f t="shared" si="96"/>
        <v>126</v>
      </c>
    </row>
    <row r="314" spans="2:26" x14ac:dyDescent="0.15">
      <c r="B314" s="24">
        <v>312</v>
      </c>
      <c r="C314" s="24" t="str">
        <f t="shared" si="85"/>
        <v>挂饰312</v>
      </c>
      <c r="D314" s="24" t="str">
        <f t="shared" si="93"/>
        <v>b</v>
      </c>
      <c r="E314" s="99" t="s">
        <v>2045</v>
      </c>
      <c r="F314" s="100" t="s">
        <v>2047</v>
      </c>
      <c r="G314" s="23" t="s">
        <v>2098</v>
      </c>
      <c r="H314" s="24">
        <f t="shared" si="90"/>
        <v>8</v>
      </c>
      <c r="I314" s="24">
        <f t="shared" si="78"/>
        <v>67</v>
      </c>
      <c r="J314" s="24">
        <f t="shared" si="79"/>
        <v>166</v>
      </c>
      <c r="K314" s="24">
        <f t="shared" si="80"/>
        <v>92</v>
      </c>
      <c r="L314" s="24">
        <f t="shared" si="81"/>
        <v>115</v>
      </c>
      <c r="M314" s="99" t="s">
        <v>2044</v>
      </c>
      <c r="N314" s="24">
        <f t="shared" si="82"/>
        <v>104</v>
      </c>
      <c r="O314" s="24">
        <f t="shared" si="83"/>
        <v>91</v>
      </c>
      <c r="P314" s="24">
        <f t="shared" si="84"/>
        <v>58</v>
      </c>
      <c r="Q314" s="122">
        <f t="shared" si="86"/>
        <v>0.28999999999999998</v>
      </c>
      <c r="R314" s="122">
        <f t="shared" si="87"/>
        <v>0.22750000000000001</v>
      </c>
      <c r="S314" s="122">
        <f t="shared" si="88"/>
        <v>9.6666666666666665E-2</v>
      </c>
      <c r="T314" s="99" t="s">
        <v>2045</v>
      </c>
      <c r="U314" s="24">
        <f t="shared" si="96"/>
        <v>58</v>
      </c>
      <c r="V314" s="24">
        <f t="shared" si="96"/>
        <v>58</v>
      </c>
      <c r="W314" s="24">
        <f t="shared" si="96"/>
        <v>66</v>
      </c>
      <c r="X314" s="24">
        <f t="shared" si="96"/>
        <v>66</v>
      </c>
      <c r="Y314" s="24">
        <f t="shared" si="96"/>
        <v>40</v>
      </c>
      <c r="Z314" s="24">
        <f t="shared" si="96"/>
        <v>144</v>
      </c>
    </row>
    <row r="315" spans="2:26" x14ac:dyDescent="0.15">
      <c r="B315" s="24">
        <v>313</v>
      </c>
      <c r="C315" s="24" t="str">
        <f t="shared" si="85"/>
        <v>挂饰313</v>
      </c>
      <c r="D315" s="24" t="str">
        <f t="shared" si="93"/>
        <v>c</v>
      </c>
      <c r="E315" s="99" t="s">
        <v>2045</v>
      </c>
      <c r="F315" s="100" t="s">
        <v>2047</v>
      </c>
      <c r="G315" s="23" t="s">
        <v>2098</v>
      </c>
      <c r="H315" s="24">
        <f t="shared" si="90"/>
        <v>1</v>
      </c>
      <c r="I315" s="24">
        <f t="shared" si="78"/>
        <v>16</v>
      </c>
      <c r="J315" s="24">
        <f t="shared" si="79"/>
        <v>0</v>
      </c>
      <c r="K315" s="24">
        <f t="shared" si="80"/>
        <v>0</v>
      </c>
      <c r="L315" s="24">
        <f t="shared" si="81"/>
        <v>0</v>
      </c>
      <c r="M315" s="99" t="s">
        <v>2044</v>
      </c>
      <c r="N315" s="24">
        <f t="shared" si="82"/>
        <v>0</v>
      </c>
      <c r="O315" s="24">
        <f t="shared" si="83"/>
        <v>0</v>
      </c>
      <c r="P315" s="24">
        <f t="shared" si="84"/>
        <v>0</v>
      </c>
      <c r="Q315" s="122">
        <f t="shared" si="86"/>
        <v>0</v>
      </c>
      <c r="R315" s="122">
        <f t="shared" si="87"/>
        <v>0</v>
      </c>
      <c r="S315" s="122">
        <f t="shared" si="88"/>
        <v>0</v>
      </c>
      <c r="T315" s="99" t="s">
        <v>2045</v>
      </c>
      <c r="U315" s="24">
        <f t="shared" si="96"/>
        <v>0</v>
      </c>
      <c r="V315" s="24">
        <f t="shared" si="96"/>
        <v>0</v>
      </c>
      <c r="W315" s="24">
        <f t="shared" si="96"/>
        <v>0</v>
      </c>
      <c r="X315" s="24">
        <f t="shared" si="96"/>
        <v>0</v>
      </c>
      <c r="Y315" s="24">
        <f t="shared" si="96"/>
        <v>0</v>
      </c>
      <c r="Z315" s="24">
        <f t="shared" si="96"/>
        <v>0</v>
      </c>
    </row>
    <row r="316" spans="2:26" x14ac:dyDescent="0.15">
      <c r="B316" s="24">
        <v>314</v>
      </c>
      <c r="C316" s="24" t="str">
        <f t="shared" si="85"/>
        <v>挂饰314</v>
      </c>
      <c r="D316" s="24" t="str">
        <f t="shared" si="93"/>
        <v>c</v>
      </c>
      <c r="E316" s="99" t="s">
        <v>2081</v>
      </c>
      <c r="F316" s="100" t="s">
        <v>2096</v>
      </c>
      <c r="G316" s="23" t="s">
        <v>2097</v>
      </c>
      <c r="H316" s="24">
        <f t="shared" si="90"/>
        <v>2</v>
      </c>
      <c r="I316" s="24">
        <f t="shared" si="78"/>
        <v>33</v>
      </c>
      <c r="J316" s="24">
        <f t="shared" si="79"/>
        <v>0</v>
      </c>
      <c r="K316" s="24">
        <f t="shared" si="80"/>
        <v>0</v>
      </c>
      <c r="L316" s="24">
        <f t="shared" si="81"/>
        <v>0</v>
      </c>
      <c r="M316" s="99" t="s">
        <v>2094</v>
      </c>
      <c r="N316" s="24">
        <f t="shared" si="82"/>
        <v>0</v>
      </c>
      <c r="O316" s="24">
        <f t="shared" si="83"/>
        <v>0</v>
      </c>
      <c r="P316" s="24">
        <f t="shared" si="84"/>
        <v>0</v>
      </c>
      <c r="Q316" s="122">
        <f t="shared" si="86"/>
        <v>0</v>
      </c>
      <c r="R316" s="122">
        <f t="shared" si="87"/>
        <v>0</v>
      </c>
      <c r="S316" s="122">
        <f t="shared" si="88"/>
        <v>0</v>
      </c>
      <c r="T316" s="99" t="s">
        <v>2081</v>
      </c>
      <c r="U316" s="24">
        <f t="shared" si="96"/>
        <v>0</v>
      </c>
      <c r="V316" s="24">
        <f t="shared" si="96"/>
        <v>0</v>
      </c>
      <c r="W316" s="24">
        <f t="shared" si="96"/>
        <v>0</v>
      </c>
      <c r="X316" s="24">
        <f t="shared" si="96"/>
        <v>0</v>
      </c>
      <c r="Y316" s="24">
        <f t="shared" si="96"/>
        <v>0</v>
      </c>
      <c r="Z316" s="24">
        <f t="shared" si="96"/>
        <v>0</v>
      </c>
    </row>
    <row r="317" spans="2:26" x14ac:dyDescent="0.15">
      <c r="B317" s="24">
        <v>315</v>
      </c>
      <c r="C317" s="24" t="str">
        <f t="shared" si="85"/>
        <v>挂饰315</v>
      </c>
      <c r="D317" s="24" t="str">
        <f t="shared" si="93"/>
        <v>c</v>
      </c>
      <c r="E317" s="99" t="s">
        <v>2045</v>
      </c>
      <c r="F317" s="100" t="s">
        <v>2047</v>
      </c>
      <c r="G317" s="23" t="s">
        <v>2098</v>
      </c>
      <c r="H317" s="24">
        <f t="shared" si="90"/>
        <v>3</v>
      </c>
      <c r="I317" s="24">
        <f t="shared" si="78"/>
        <v>49</v>
      </c>
      <c r="J317" s="24">
        <f t="shared" si="79"/>
        <v>0</v>
      </c>
      <c r="K317" s="24">
        <f t="shared" si="80"/>
        <v>0</v>
      </c>
      <c r="L317" s="24">
        <f t="shared" si="81"/>
        <v>0</v>
      </c>
      <c r="M317" s="99" t="s">
        <v>2044</v>
      </c>
      <c r="N317" s="24">
        <f t="shared" si="82"/>
        <v>0</v>
      </c>
      <c r="O317" s="24">
        <f t="shared" si="83"/>
        <v>0</v>
      </c>
      <c r="P317" s="24">
        <f t="shared" si="84"/>
        <v>0</v>
      </c>
      <c r="Q317" s="122">
        <f t="shared" si="86"/>
        <v>0</v>
      </c>
      <c r="R317" s="122">
        <f t="shared" si="87"/>
        <v>0</v>
      </c>
      <c r="S317" s="122">
        <f t="shared" si="88"/>
        <v>0</v>
      </c>
      <c r="T317" s="99" t="s">
        <v>2045</v>
      </c>
      <c r="U317" s="24">
        <f t="shared" si="96"/>
        <v>0</v>
      </c>
      <c r="V317" s="24">
        <f t="shared" si="96"/>
        <v>0</v>
      </c>
      <c r="W317" s="24">
        <f t="shared" si="96"/>
        <v>0</v>
      </c>
      <c r="X317" s="24">
        <f t="shared" si="96"/>
        <v>0</v>
      </c>
      <c r="Y317" s="24">
        <f t="shared" si="96"/>
        <v>0</v>
      </c>
      <c r="Z317" s="24">
        <f t="shared" si="96"/>
        <v>0</v>
      </c>
    </row>
    <row r="318" spans="2:26" x14ac:dyDescent="0.15">
      <c r="B318" s="24">
        <v>316</v>
      </c>
      <c r="C318" s="24" t="str">
        <f t="shared" si="85"/>
        <v>挂饰316</v>
      </c>
      <c r="D318" s="24" t="str">
        <f t="shared" si="93"/>
        <v>c</v>
      </c>
      <c r="E318" s="99" t="s">
        <v>2082</v>
      </c>
      <c r="F318" s="100" t="s">
        <v>2083</v>
      </c>
      <c r="G318" s="23" t="s">
        <v>2095</v>
      </c>
      <c r="H318" s="24">
        <f t="shared" si="90"/>
        <v>4</v>
      </c>
      <c r="I318" s="24">
        <f t="shared" si="78"/>
        <v>65</v>
      </c>
      <c r="J318" s="24">
        <f t="shared" si="79"/>
        <v>0</v>
      </c>
      <c r="K318" s="24">
        <f t="shared" si="80"/>
        <v>0</v>
      </c>
      <c r="L318" s="24">
        <f t="shared" si="81"/>
        <v>0</v>
      </c>
      <c r="M318" s="99" t="s">
        <v>2085</v>
      </c>
      <c r="N318" s="24">
        <f t="shared" si="82"/>
        <v>0</v>
      </c>
      <c r="O318" s="24">
        <f t="shared" si="83"/>
        <v>0</v>
      </c>
      <c r="P318" s="24">
        <f t="shared" si="84"/>
        <v>0</v>
      </c>
      <c r="Q318" s="122">
        <f t="shared" si="86"/>
        <v>0</v>
      </c>
      <c r="R318" s="122">
        <f t="shared" si="87"/>
        <v>0</v>
      </c>
      <c r="S318" s="122">
        <f t="shared" si="88"/>
        <v>0</v>
      </c>
      <c r="T318" s="99" t="s">
        <v>2082</v>
      </c>
      <c r="U318" s="24">
        <f t="shared" si="96"/>
        <v>0</v>
      </c>
      <c r="V318" s="24">
        <f t="shared" si="96"/>
        <v>0</v>
      </c>
      <c r="W318" s="24">
        <f t="shared" si="96"/>
        <v>0</v>
      </c>
      <c r="X318" s="24">
        <f t="shared" si="96"/>
        <v>0</v>
      </c>
      <c r="Y318" s="24">
        <f t="shared" si="96"/>
        <v>0</v>
      </c>
      <c r="Z318" s="24">
        <f t="shared" si="96"/>
        <v>0</v>
      </c>
    </row>
    <row r="319" spans="2:26" x14ac:dyDescent="0.15">
      <c r="B319" s="24">
        <v>317</v>
      </c>
      <c r="C319" s="24" t="str">
        <f t="shared" si="85"/>
        <v>挂饰317</v>
      </c>
      <c r="D319" s="24" t="str">
        <f t="shared" si="93"/>
        <v>c</v>
      </c>
      <c r="E319" s="99" t="s">
        <v>2082</v>
      </c>
      <c r="F319" s="100" t="s">
        <v>2083</v>
      </c>
      <c r="G319" s="23" t="s">
        <v>2095</v>
      </c>
      <c r="H319" s="24">
        <f t="shared" si="90"/>
        <v>5</v>
      </c>
      <c r="I319" s="24">
        <f t="shared" si="78"/>
        <v>81</v>
      </c>
      <c r="J319" s="24">
        <f t="shared" si="79"/>
        <v>0</v>
      </c>
      <c r="K319" s="24">
        <f t="shared" si="80"/>
        <v>0</v>
      </c>
      <c r="L319" s="24">
        <f t="shared" si="81"/>
        <v>0</v>
      </c>
      <c r="M319" s="99" t="s">
        <v>2085</v>
      </c>
      <c r="N319" s="24">
        <f t="shared" si="82"/>
        <v>0</v>
      </c>
      <c r="O319" s="24">
        <f t="shared" si="83"/>
        <v>0</v>
      </c>
      <c r="P319" s="24">
        <f t="shared" si="84"/>
        <v>0</v>
      </c>
      <c r="Q319" s="122">
        <f t="shared" si="86"/>
        <v>0</v>
      </c>
      <c r="R319" s="122">
        <f t="shared" si="87"/>
        <v>0</v>
      </c>
      <c r="S319" s="122">
        <f t="shared" si="88"/>
        <v>0</v>
      </c>
      <c r="T319" s="99" t="s">
        <v>2082</v>
      </c>
      <c r="U319" s="24">
        <f t="shared" si="96"/>
        <v>0</v>
      </c>
      <c r="V319" s="24">
        <f t="shared" si="96"/>
        <v>0</v>
      </c>
      <c r="W319" s="24">
        <f t="shared" si="96"/>
        <v>0</v>
      </c>
      <c r="X319" s="24">
        <f t="shared" si="96"/>
        <v>0</v>
      </c>
      <c r="Y319" s="24">
        <f t="shared" si="96"/>
        <v>0</v>
      </c>
      <c r="Z319" s="24">
        <f t="shared" si="96"/>
        <v>0</v>
      </c>
    </row>
    <row r="320" spans="2:26" x14ac:dyDescent="0.15">
      <c r="B320" s="24">
        <v>318</v>
      </c>
      <c r="C320" s="24" t="str">
        <f t="shared" si="85"/>
        <v>挂饰318</v>
      </c>
      <c r="D320" s="24" t="str">
        <f t="shared" si="93"/>
        <v>c</v>
      </c>
      <c r="E320" s="99" t="s">
        <v>2082</v>
      </c>
      <c r="F320" s="100" t="s">
        <v>2083</v>
      </c>
      <c r="G320" s="23" t="s">
        <v>2095</v>
      </c>
      <c r="H320" s="24">
        <f t="shared" si="90"/>
        <v>6</v>
      </c>
      <c r="I320" s="24">
        <f t="shared" si="78"/>
        <v>98</v>
      </c>
      <c r="J320" s="24">
        <f t="shared" si="79"/>
        <v>0</v>
      </c>
      <c r="K320" s="24">
        <f t="shared" si="80"/>
        <v>0</v>
      </c>
      <c r="L320" s="24">
        <f t="shared" si="81"/>
        <v>0</v>
      </c>
      <c r="M320" s="99" t="s">
        <v>2085</v>
      </c>
      <c r="N320" s="24">
        <f t="shared" si="82"/>
        <v>0</v>
      </c>
      <c r="O320" s="24">
        <f t="shared" si="83"/>
        <v>0</v>
      </c>
      <c r="P320" s="24">
        <f t="shared" si="84"/>
        <v>0</v>
      </c>
      <c r="Q320" s="122">
        <f t="shared" si="86"/>
        <v>0</v>
      </c>
      <c r="R320" s="122">
        <f t="shared" si="87"/>
        <v>0</v>
      </c>
      <c r="S320" s="122">
        <f t="shared" si="88"/>
        <v>0</v>
      </c>
      <c r="T320" s="99" t="s">
        <v>2082</v>
      </c>
      <c r="U320" s="24">
        <f t="shared" si="96"/>
        <v>0</v>
      </c>
      <c r="V320" s="24">
        <f t="shared" si="96"/>
        <v>0</v>
      </c>
      <c r="W320" s="24">
        <f t="shared" si="96"/>
        <v>0</v>
      </c>
      <c r="X320" s="24">
        <f t="shared" si="96"/>
        <v>0</v>
      </c>
      <c r="Y320" s="24">
        <f t="shared" si="96"/>
        <v>0</v>
      </c>
      <c r="Z320" s="24">
        <f t="shared" si="96"/>
        <v>0</v>
      </c>
    </row>
    <row r="321" spans="2:26" x14ac:dyDescent="0.15">
      <c r="B321" s="24">
        <v>319</v>
      </c>
      <c r="C321" s="24" t="str">
        <f t="shared" si="85"/>
        <v>挂饰319</v>
      </c>
      <c r="D321" s="24" t="str">
        <f t="shared" si="93"/>
        <v>c</v>
      </c>
      <c r="E321" s="99" t="s">
        <v>2082</v>
      </c>
      <c r="F321" s="100" t="s">
        <v>2083</v>
      </c>
      <c r="G321" s="23" t="s">
        <v>2095</v>
      </c>
      <c r="H321" s="24">
        <f t="shared" si="90"/>
        <v>7</v>
      </c>
      <c r="I321" s="24">
        <f t="shared" si="78"/>
        <v>114</v>
      </c>
      <c r="J321" s="24">
        <f t="shared" si="79"/>
        <v>0</v>
      </c>
      <c r="K321" s="24">
        <f t="shared" si="80"/>
        <v>0</v>
      </c>
      <c r="L321" s="24">
        <f t="shared" si="81"/>
        <v>0</v>
      </c>
      <c r="M321" s="99" t="s">
        <v>2085</v>
      </c>
      <c r="N321" s="24">
        <f t="shared" si="82"/>
        <v>0</v>
      </c>
      <c r="O321" s="24">
        <f t="shared" si="83"/>
        <v>0</v>
      </c>
      <c r="P321" s="24">
        <f t="shared" si="84"/>
        <v>0</v>
      </c>
      <c r="Q321" s="122">
        <f t="shared" si="86"/>
        <v>0</v>
      </c>
      <c r="R321" s="122">
        <f t="shared" si="87"/>
        <v>0</v>
      </c>
      <c r="S321" s="122">
        <f t="shared" si="88"/>
        <v>0</v>
      </c>
      <c r="T321" s="99" t="s">
        <v>2082</v>
      </c>
      <c r="U321" s="24">
        <f t="shared" si="96"/>
        <v>0</v>
      </c>
      <c r="V321" s="24">
        <f t="shared" si="96"/>
        <v>0</v>
      </c>
      <c r="W321" s="24">
        <f t="shared" si="96"/>
        <v>0</v>
      </c>
      <c r="X321" s="24">
        <f t="shared" si="96"/>
        <v>0</v>
      </c>
      <c r="Y321" s="24">
        <f t="shared" si="96"/>
        <v>0</v>
      </c>
      <c r="Z321" s="24">
        <f t="shared" si="96"/>
        <v>0</v>
      </c>
    </row>
    <row r="322" spans="2:26" x14ac:dyDescent="0.15">
      <c r="B322" s="24">
        <v>320</v>
      </c>
      <c r="C322" s="24" t="str">
        <f t="shared" si="85"/>
        <v>挂饰320</v>
      </c>
      <c r="D322" s="24" t="str">
        <f t="shared" si="93"/>
        <v>c</v>
      </c>
      <c r="E322" s="99" t="s">
        <v>2082</v>
      </c>
      <c r="F322" s="100" t="s">
        <v>2083</v>
      </c>
      <c r="G322" s="23" t="s">
        <v>2095</v>
      </c>
      <c r="H322" s="24">
        <f t="shared" si="90"/>
        <v>8</v>
      </c>
      <c r="I322" s="24">
        <f t="shared" si="78"/>
        <v>130</v>
      </c>
      <c r="J322" s="24">
        <f t="shared" si="79"/>
        <v>0</v>
      </c>
      <c r="K322" s="24">
        <f t="shared" si="80"/>
        <v>0</v>
      </c>
      <c r="L322" s="24">
        <f t="shared" si="81"/>
        <v>0</v>
      </c>
      <c r="M322" s="99" t="s">
        <v>2085</v>
      </c>
      <c r="N322" s="24">
        <f t="shared" si="82"/>
        <v>0</v>
      </c>
      <c r="O322" s="24">
        <f t="shared" si="83"/>
        <v>0</v>
      </c>
      <c r="P322" s="24">
        <f t="shared" si="84"/>
        <v>0</v>
      </c>
      <c r="Q322" s="122">
        <f t="shared" si="86"/>
        <v>0</v>
      </c>
      <c r="R322" s="122">
        <f t="shared" si="87"/>
        <v>0</v>
      </c>
      <c r="S322" s="122">
        <f t="shared" si="88"/>
        <v>0</v>
      </c>
      <c r="T322" s="99" t="s">
        <v>2082</v>
      </c>
      <c r="U322" s="24">
        <f t="shared" si="96"/>
        <v>0</v>
      </c>
      <c r="V322" s="24">
        <f t="shared" si="96"/>
        <v>0</v>
      </c>
      <c r="W322" s="24">
        <f t="shared" si="96"/>
        <v>0</v>
      </c>
      <c r="X322" s="24">
        <f t="shared" si="96"/>
        <v>0</v>
      </c>
      <c r="Y322" s="24">
        <f t="shared" si="96"/>
        <v>0</v>
      </c>
      <c r="Z322" s="24">
        <f t="shared" si="96"/>
        <v>0</v>
      </c>
    </row>
    <row r="323" spans="2:26" x14ac:dyDescent="0.15">
      <c r="B323" s="24">
        <v>321</v>
      </c>
      <c r="C323" s="24" t="str">
        <f t="shared" si="85"/>
        <v>挂饰321</v>
      </c>
      <c r="D323" s="24" t="str">
        <f t="shared" si="93"/>
        <v>s</v>
      </c>
      <c r="E323" s="99" t="s">
        <v>2082</v>
      </c>
      <c r="F323" s="100" t="s">
        <v>2099</v>
      </c>
      <c r="G323" s="23" t="s">
        <v>2100</v>
      </c>
      <c r="H323" s="24">
        <f t="shared" si="90"/>
        <v>1</v>
      </c>
      <c r="I323" s="24">
        <f t="shared" ref="I323:I386" si="97">ROUND(VLOOKUP($F323,professionGrow,防御力,FALSE)*(1+VLOOKUP($G323,professionGrowP,防御力,FALSE))*$H323*10*VLOOKUP($D323,drop_qulity,4,FALSE)*(1+VLOOKUP($G323,eq_change2,防御力,FALSE)),0)</f>
        <v>17</v>
      </c>
      <c r="J323" s="24">
        <f t="shared" ref="J323:J386" si="98">ROUND(VLOOKUP($F323,professionGrow,血量,FALSE)*(1+VLOOKUP($G323,professionGrowP,血量,FALSE))*$H323*10*VLOOKUP($D323,drop_qulity,5,FALSE)*(1+VLOOKUP($G323,eq_change2,血量,FALSE)),0)</f>
        <v>16</v>
      </c>
      <c r="K323" s="24">
        <f t="shared" ref="K323:K386" si="99">ROUND(VLOOKUP($F323,professionGrow,魔法值,FALSE)*(1+VLOOKUP($G323,professionGrowP,魔法值,FALSE))*$H323*10*VLOOKUP($D323,drop_qulity,5,FALSE)*(1+VLOOKUP($G323,eq_change2,魔法值,FALSE)),0)</f>
        <v>7</v>
      </c>
      <c r="L323" s="24">
        <f t="shared" ref="L323:L386" si="100">ROUND(VLOOKUP($F323,professionGrow,力量,FALSE)*(1+VLOOKUP($G323,professionGrowP,力量,FALSE))*$H323*10*VLOOKUP($D323,drop_qulity,5,FALSE)*(1+VLOOKUP(G323,eq_change2,力量,FALSE)),0)</f>
        <v>13</v>
      </c>
      <c r="M323" s="99" t="s">
        <v>2085</v>
      </c>
      <c r="N323" s="24">
        <f t="shared" ref="N323:N386" si="101">ROUND(VLOOKUP($F323,professionGrow,魔攻,FALSE)*(1+VLOOKUP($G323,professionGrowP,魔攻,FALSE))*$H323*10*VLOOKUP($D323,drop_qulity,5,FALSE)*(1+VLOOKUP(G323,eq_change2,魔攻,FALSE)),0)</f>
        <v>9</v>
      </c>
      <c r="O323" s="24">
        <f t="shared" ref="O323:O386" si="102">ROUND(VLOOKUP($F323,professionGrow,敏捷,FALSE)*(1+VLOOKUP($G323,professionGrowP,敏捷,FALSE))*$H323*10*VLOOKUP($D323,drop_qulity,5,FALSE)*(1+VLOOKUP(G323,eq_change2,敏捷,FALSE)),0)</f>
        <v>9</v>
      </c>
      <c r="P323" s="24">
        <f t="shared" ref="P323:P386" si="103">ROUND(VLOOKUP($F323,professionGrow,幸运,FALSE)*(1+VLOOKUP($G323,professionGrowP,幸运,FALSE))*$H323*10*VLOOKUP($D323,drop_qulity,5,FALSE)*(1+VLOOKUP(G323,eq_change2,幸运,FALSE)),0)</f>
        <v>5</v>
      </c>
      <c r="Q323" s="122">
        <f t="shared" si="86"/>
        <v>2.5000000000000001E-2</v>
      </c>
      <c r="R323" s="122">
        <f t="shared" si="87"/>
        <v>2.2499999999999999E-2</v>
      </c>
      <c r="S323" s="122">
        <f t="shared" si="88"/>
        <v>8.3333333333333332E-3</v>
      </c>
      <c r="T323" s="99" t="s">
        <v>2082</v>
      </c>
      <c r="U323" s="24">
        <f t="shared" ref="U323:Z332" si="104">ROUND(VLOOKUP($F323,professionGrow,MATCH(U$2,professionGrowPName,0),FALSE)*(1+VLOOKUP($G323,professionGrowP,MATCH(U$2,professionGrowPName,0),FALSE))*$H323*10*VLOOKUP($D323,drop_qulity,5,FALSE),0)</f>
        <v>6</v>
      </c>
      <c r="V323" s="24">
        <f t="shared" si="104"/>
        <v>5</v>
      </c>
      <c r="W323" s="24">
        <f t="shared" si="104"/>
        <v>4</v>
      </c>
      <c r="X323" s="24">
        <f t="shared" si="104"/>
        <v>6</v>
      </c>
      <c r="Y323" s="24">
        <f t="shared" si="104"/>
        <v>5</v>
      </c>
      <c r="Z323" s="24">
        <f t="shared" si="104"/>
        <v>6</v>
      </c>
    </row>
    <row r="324" spans="2:26" x14ac:dyDescent="0.15">
      <c r="B324" s="24">
        <v>322</v>
      </c>
      <c r="C324" s="24" t="str">
        <f t="shared" ref="C324:C387" si="105">"挂饰"&amp;B324</f>
        <v>挂饰322</v>
      </c>
      <c r="D324" s="24" t="str">
        <f t="shared" si="93"/>
        <v>s</v>
      </c>
      <c r="E324" s="99" t="s">
        <v>2082</v>
      </c>
      <c r="F324" s="100" t="s">
        <v>2099</v>
      </c>
      <c r="G324" s="23" t="s">
        <v>2100</v>
      </c>
      <c r="H324" s="24">
        <f t="shared" si="90"/>
        <v>2</v>
      </c>
      <c r="I324" s="24">
        <f t="shared" si="97"/>
        <v>34</v>
      </c>
      <c r="J324" s="24">
        <f t="shared" si="98"/>
        <v>33</v>
      </c>
      <c r="K324" s="24">
        <f t="shared" si="99"/>
        <v>13</v>
      </c>
      <c r="L324" s="24">
        <f t="shared" si="100"/>
        <v>25</v>
      </c>
      <c r="M324" s="99" t="s">
        <v>2085</v>
      </c>
      <c r="N324" s="24">
        <f t="shared" si="101"/>
        <v>17</v>
      </c>
      <c r="O324" s="24">
        <f t="shared" si="102"/>
        <v>18</v>
      </c>
      <c r="P324" s="24">
        <f t="shared" si="103"/>
        <v>11</v>
      </c>
      <c r="Q324" s="122">
        <f t="shared" ref="Q324:Q387" si="106">(P324/2)%</f>
        <v>5.5E-2</v>
      </c>
      <c r="R324" s="122">
        <f t="shared" ref="R324:R387" si="107">(O324/4)%</f>
        <v>4.4999999999999998E-2</v>
      </c>
      <c r="S324" s="122">
        <f t="shared" ref="S324:S387" si="108">(P324/6)%</f>
        <v>1.8333333333333333E-2</v>
      </c>
      <c r="T324" s="99" t="s">
        <v>2082</v>
      </c>
      <c r="U324" s="24">
        <f t="shared" si="104"/>
        <v>13</v>
      </c>
      <c r="V324" s="24">
        <f t="shared" si="104"/>
        <v>9</v>
      </c>
      <c r="W324" s="24">
        <f t="shared" si="104"/>
        <v>8</v>
      </c>
      <c r="X324" s="24">
        <f t="shared" si="104"/>
        <v>13</v>
      </c>
      <c r="Y324" s="24">
        <f t="shared" si="104"/>
        <v>11</v>
      </c>
      <c r="Z324" s="24">
        <f t="shared" si="104"/>
        <v>13</v>
      </c>
    </row>
    <row r="325" spans="2:26" x14ac:dyDescent="0.15">
      <c r="B325" s="24">
        <v>323</v>
      </c>
      <c r="C325" s="24" t="str">
        <f t="shared" si="105"/>
        <v>挂饰323</v>
      </c>
      <c r="D325" s="24" t="str">
        <f t="shared" si="93"/>
        <v>s</v>
      </c>
      <c r="E325" s="99" t="s">
        <v>2082</v>
      </c>
      <c r="F325" s="100" t="s">
        <v>2099</v>
      </c>
      <c r="G325" s="23" t="s">
        <v>2100</v>
      </c>
      <c r="H325" s="24">
        <f t="shared" si="90"/>
        <v>3</v>
      </c>
      <c r="I325" s="24">
        <f t="shared" si="97"/>
        <v>51</v>
      </c>
      <c r="J325" s="24">
        <f t="shared" si="98"/>
        <v>49</v>
      </c>
      <c r="K325" s="24">
        <f t="shared" si="99"/>
        <v>20</v>
      </c>
      <c r="L325" s="24">
        <f t="shared" si="100"/>
        <v>38</v>
      </c>
      <c r="M325" s="99" t="s">
        <v>2085</v>
      </c>
      <c r="N325" s="24">
        <f t="shared" si="101"/>
        <v>26</v>
      </c>
      <c r="O325" s="24">
        <f t="shared" si="102"/>
        <v>27</v>
      </c>
      <c r="P325" s="24">
        <f t="shared" si="103"/>
        <v>16</v>
      </c>
      <c r="Q325" s="122">
        <f t="shared" si="106"/>
        <v>0.08</v>
      </c>
      <c r="R325" s="122">
        <f t="shared" si="107"/>
        <v>6.7500000000000004E-2</v>
      </c>
      <c r="S325" s="122">
        <f t="shared" si="108"/>
        <v>2.6666666666666665E-2</v>
      </c>
      <c r="T325" s="99" t="s">
        <v>2082</v>
      </c>
      <c r="U325" s="24">
        <f t="shared" si="104"/>
        <v>19</v>
      </c>
      <c r="V325" s="24">
        <f t="shared" si="104"/>
        <v>14</v>
      </c>
      <c r="W325" s="24">
        <f t="shared" si="104"/>
        <v>11</v>
      </c>
      <c r="X325" s="24">
        <f t="shared" si="104"/>
        <v>19</v>
      </c>
      <c r="Y325" s="24">
        <f t="shared" si="104"/>
        <v>16</v>
      </c>
      <c r="Z325" s="24">
        <f t="shared" si="104"/>
        <v>19</v>
      </c>
    </row>
    <row r="326" spans="2:26" x14ac:dyDescent="0.15">
      <c r="B326" s="24">
        <v>324</v>
      </c>
      <c r="C326" s="24" t="str">
        <f t="shared" si="105"/>
        <v>挂饰324</v>
      </c>
      <c r="D326" s="24" t="str">
        <f t="shared" si="93"/>
        <v>s</v>
      </c>
      <c r="E326" s="99" t="s">
        <v>2082</v>
      </c>
      <c r="F326" s="100" t="s">
        <v>2099</v>
      </c>
      <c r="G326" s="23" t="s">
        <v>2100</v>
      </c>
      <c r="H326" s="24">
        <f t="shared" si="90"/>
        <v>4</v>
      </c>
      <c r="I326" s="24">
        <f t="shared" si="97"/>
        <v>68</v>
      </c>
      <c r="J326" s="24">
        <f t="shared" si="98"/>
        <v>65</v>
      </c>
      <c r="K326" s="24">
        <f t="shared" si="99"/>
        <v>26</v>
      </c>
      <c r="L326" s="24">
        <f t="shared" si="100"/>
        <v>50</v>
      </c>
      <c r="M326" s="99" t="s">
        <v>2085</v>
      </c>
      <c r="N326" s="24">
        <f t="shared" si="101"/>
        <v>35</v>
      </c>
      <c r="O326" s="24">
        <f t="shared" si="102"/>
        <v>36</v>
      </c>
      <c r="P326" s="24">
        <f t="shared" si="103"/>
        <v>22</v>
      </c>
      <c r="Q326" s="122">
        <f t="shared" si="106"/>
        <v>0.11</v>
      </c>
      <c r="R326" s="122">
        <f t="shared" si="107"/>
        <v>0.09</v>
      </c>
      <c r="S326" s="122">
        <f t="shared" si="108"/>
        <v>3.6666666666666667E-2</v>
      </c>
      <c r="T326" s="99" t="s">
        <v>2082</v>
      </c>
      <c r="U326" s="24">
        <f t="shared" si="104"/>
        <v>25</v>
      </c>
      <c r="V326" s="24">
        <f t="shared" si="104"/>
        <v>18</v>
      </c>
      <c r="W326" s="24">
        <f t="shared" si="104"/>
        <v>15</v>
      </c>
      <c r="X326" s="24">
        <f t="shared" si="104"/>
        <v>25</v>
      </c>
      <c r="Y326" s="24">
        <f t="shared" si="104"/>
        <v>22</v>
      </c>
      <c r="Z326" s="24">
        <f t="shared" si="104"/>
        <v>25</v>
      </c>
    </row>
    <row r="327" spans="2:26" x14ac:dyDescent="0.15">
      <c r="B327" s="24">
        <v>325</v>
      </c>
      <c r="C327" s="24" t="str">
        <f t="shared" si="105"/>
        <v>挂饰325</v>
      </c>
      <c r="D327" s="24" t="str">
        <f t="shared" si="93"/>
        <v>s</v>
      </c>
      <c r="E327" s="99" t="s">
        <v>2082</v>
      </c>
      <c r="F327" s="100" t="s">
        <v>2099</v>
      </c>
      <c r="G327" s="23" t="s">
        <v>2100</v>
      </c>
      <c r="H327" s="24">
        <f t="shared" si="90"/>
        <v>5</v>
      </c>
      <c r="I327" s="24">
        <f t="shared" si="97"/>
        <v>84</v>
      </c>
      <c r="J327" s="24">
        <f t="shared" si="98"/>
        <v>82</v>
      </c>
      <c r="K327" s="24">
        <f t="shared" si="99"/>
        <v>33</v>
      </c>
      <c r="L327" s="24">
        <f t="shared" si="100"/>
        <v>63</v>
      </c>
      <c r="M327" s="99" t="s">
        <v>2085</v>
      </c>
      <c r="N327" s="24">
        <f t="shared" si="101"/>
        <v>44</v>
      </c>
      <c r="O327" s="24">
        <f t="shared" si="102"/>
        <v>45</v>
      </c>
      <c r="P327" s="24">
        <f t="shared" si="103"/>
        <v>27</v>
      </c>
      <c r="Q327" s="122">
        <f t="shared" si="106"/>
        <v>0.13500000000000001</v>
      </c>
      <c r="R327" s="122">
        <f t="shared" si="107"/>
        <v>0.1125</v>
      </c>
      <c r="S327" s="122">
        <f t="shared" si="108"/>
        <v>4.4999999999999998E-2</v>
      </c>
      <c r="T327" s="99" t="s">
        <v>2082</v>
      </c>
      <c r="U327" s="24">
        <f t="shared" si="104"/>
        <v>31</v>
      </c>
      <c r="V327" s="24">
        <f t="shared" si="104"/>
        <v>23</v>
      </c>
      <c r="W327" s="24">
        <f t="shared" si="104"/>
        <v>19</v>
      </c>
      <c r="X327" s="24">
        <f t="shared" si="104"/>
        <v>31</v>
      </c>
      <c r="Y327" s="24">
        <f t="shared" si="104"/>
        <v>27</v>
      </c>
      <c r="Z327" s="24">
        <f t="shared" si="104"/>
        <v>31</v>
      </c>
    </row>
    <row r="328" spans="2:26" x14ac:dyDescent="0.15">
      <c r="B328" s="24">
        <v>326</v>
      </c>
      <c r="C328" s="24" t="str">
        <f t="shared" si="105"/>
        <v>挂饰326</v>
      </c>
      <c r="D328" s="24" t="str">
        <f t="shared" si="93"/>
        <v>s</v>
      </c>
      <c r="E328" s="99" t="s">
        <v>2082</v>
      </c>
      <c r="F328" s="100" t="s">
        <v>2099</v>
      </c>
      <c r="G328" s="23" t="s">
        <v>2100</v>
      </c>
      <c r="H328" s="24">
        <f t="shared" si="90"/>
        <v>6</v>
      </c>
      <c r="I328" s="24">
        <f t="shared" si="97"/>
        <v>101</v>
      </c>
      <c r="J328" s="24">
        <f t="shared" si="98"/>
        <v>98</v>
      </c>
      <c r="K328" s="24">
        <f t="shared" si="99"/>
        <v>39</v>
      </c>
      <c r="L328" s="24">
        <f t="shared" si="100"/>
        <v>75</v>
      </c>
      <c r="M328" s="99" t="s">
        <v>2085</v>
      </c>
      <c r="N328" s="24">
        <f t="shared" si="101"/>
        <v>52</v>
      </c>
      <c r="O328" s="24">
        <f t="shared" si="102"/>
        <v>54</v>
      </c>
      <c r="P328" s="24">
        <f t="shared" si="103"/>
        <v>33</v>
      </c>
      <c r="Q328" s="122">
        <f t="shared" si="106"/>
        <v>0.16500000000000001</v>
      </c>
      <c r="R328" s="122">
        <f t="shared" si="107"/>
        <v>0.13500000000000001</v>
      </c>
      <c r="S328" s="122">
        <f t="shared" si="108"/>
        <v>5.5E-2</v>
      </c>
      <c r="T328" s="99" t="s">
        <v>2082</v>
      </c>
      <c r="U328" s="24">
        <f t="shared" si="104"/>
        <v>38</v>
      </c>
      <c r="V328" s="24">
        <f t="shared" si="104"/>
        <v>28</v>
      </c>
      <c r="W328" s="24">
        <f t="shared" si="104"/>
        <v>23</v>
      </c>
      <c r="X328" s="24">
        <f t="shared" si="104"/>
        <v>38</v>
      </c>
      <c r="Y328" s="24">
        <f t="shared" si="104"/>
        <v>33</v>
      </c>
      <c r="Z328" s="24">
        <f t="shared" si="104"/>
        <v>38</v>
      </c>
    </row>
    <row r="329" spans="2:26" x14ac:dyDescent="0.15">
      <c r="B329" s="24">
        <v>327</v>
      </c>
      <c r="C329" s="24" t="str">
        <f t="shared" si="105"/>
        <v>挂饰327</v>
      </c>
      <c r="D329" s="24" t="str">
        <f t="shared" si="93"/>
        <v>s</v>
      </c>
      <c r="E329" s="99" t="s">
        <v>2082</v>
      </c>
      <c r="F329" s="100" t="s">
        <v>2099</v>
      </c>
      <c r="G329" s="23" t="s">
        <v>2100</v>
      </c>
      <c r="H329" s="24">
        <f t="shared" si="90"/>
        <v>7</v>
      </c>
      <c r="I329" s="24">
        <f t="shared" si="97"/>
        <v>118</v>
      </c>
      <c r="J329" s="24">
        <f t="shared" si="98"/>
        <v>114</v>
      </c>
      <c r="K329" s="24">
        <f t="shared" si="99"/>
        <v>46</v>
      </c>
      <c r="L329" s="24">
        <f t="shared" si="100"/>
        <v>88</v>
      </c>
      <c r="M329" s="99" t="s">
        <v>2085</v>
      </c>
      <c r="N329" s="24">
        <f t="shared" si="101"/>
        <v>61</v>
      </c>
      <c r="O329" s="24">
        <f t="shared" si="102"/>
        <v>63</v>
      </c>
      <c r="P329" s="24">
        <f t="shared" si="103"/>
        <v>38</v>
      </c>
      <c r="Q329" s="122">
        <f t="shared" si="106"/>
        <v>0.19</v>
      </c>
      <c r="R329" s="122">
        <f t="shared" si="107"/>
        <v>0.1575</v>
      </c>
      <c r="S329" s="122">
        <f t="shared" si="108"/>
        <v>6.3333333333333325E-2</v>
      </c>
      <c r="T329" s="99" t="s">
        <v>2082</v>
      </c>
      <c r="U329" s="24">
        <f t="shared" si="104"/>
        <v>44</v>
      </c>
      <c r="V329" s="24">
        <f t="shared" si="104"/>
        <v>32</v>
      </c>
      <c r="W329" s="24">
        <f t="shared" si="104"/>
        <v>27</v>
      </c>
      <c r="X329" s="24">
        <f t="shared" si="104"/>
        <v>44</v>
      </c>
      <c r="Y329" s="24">
        <f t="shared" si="104"/>
        <v>38</v>
      </c>
      <c r="Z329" s="24">
        <f t="shared" si="104"/>
        <v>44</v>
      </c>
    </row>
    <row r="330" spans="2:26" x14ac:dyDescent="0.15">
      <c r="B330" s="24">
        <v>328</v>
      </c>
      <c r="C330" s="24" t="str">
        <f t="shared" si="105"/>
        <v>挂饰328</v>
      </c>
      <c r="D330" s="24" t="str">
        <f t="shared" si="93"/>
        <v>s</v>
      </c>
      <c r="E330" s="99" t="s">
        <v>2082</v>
      </c>
      <c r="F330" s="100" t="s">
        <v>2099</v>
      </c>
      <c r="G330" s="23" t="s">
        <v>2100</v>
      </c>
      <c r="H330" s="24">
        <f t="shared" si="90"/>
        <v>8</v>
      </c>
      <c r="I330" s="24">
        <f t="shared" si="97"/>
        <v>135</v>
      </c>
      <c r="J330" s="24">
        <f t="shared" si="98"/>
        <v>131</v>
      </c>
      <c r="K330" s="24">
        <f t="shared" si="99"/>
        <v>52</v>
      </c>
      <c r="L330" s="24">
        <f t="shared" si="100"/>
        <v>100</v>
      </c>
      <c r="M330" s="99" t="s">
        <v>2085</v>
      </c>
      <c r="N330" s="24">
        <f t="shared" si="101"/>
        <v>70</v>
      </c>
      <c r="O330" s="24">
        <f t="shared" si="102"/>
        <v>72</v>
      </c>
      <c r="P330" s="24">
        <f t="shared" si="103"/>
        <v>44</v>
      </c>
      <c r="Q330" s="122">
        <f t="shared" si="106"/>
        <v>0.22</v>
      </c>
      <c r="R330" s="122">
        <f t="shared" si="107"/>
        <v>0.18</v>
      </c>
      <c r="S330" s="122">
        <f t="shared" si="108"/>
        <v>7.3333333333333334E-2</v>
      </c>
      <c r="T330" s="99" t="s">
        <v>2082</v>
      </c>
      <c r="U330" s="24">
        <f t="shared" si="104"/>
        <v>50</v>
      </c>
      <c r="V330" s="24">
        <f t="shared" si="104"/>
        <v>37</v>
      </c>
      <c r="W330" s="24">
        <f t="shared" si="104"/>
        <v>30</v>
      </c>
      <c r="X330" s="24">
        <f t="shared" si="104"/>
        <v>50</v>
      </c>
      <c r="Y330" s="24">
        <f t="shared" si="104"/>
        <v>44</v>
      </c>
      <c r="Z330" s="24">
        <f t="shared" si="104"/>
        <v>50</v>
      </c>
    </row>
    <row r="331" spans="2:26" x14ac:dyDescent="0.15">
      <c r="B331" s="24">
        <v>329</v>
      </c>
      <c r="C331" s="24" t="str">
        <f t="shared" si="105"/>
        <v>挂饰329</v>
      </c>
      <c r="D331" s="24" t="str">
        <f t="shared" si="93"/>
        <v>a</v>
      </c>
      <c r="E331" s="99" t="s">
        <v>2082</v>
      </c>
      <c r="F331" s="100" t="s">
        <v>2099</v>
      </c>
      <c r="G331" s="23" t="s">
        <v>2100</v>
      </c>
      <c r="H331" s="24">
        <f t="shared" si="90"/>
        <v>1</v>
      </c>
      <c r="I331" s="24">
        <f t="shared" si="97"/>
        <v>10</v>
      </c>
      <c r="J331" s="24">
        <f t="shared" si="98"/>
        <v>19</v>
      </c>
      <c r="K331" s="24">
        <f t="shared" si="99"/>
        <v>7</v>
      </c>
      <c r="L331" s="24">
        <f t="shared" si="100"/>
        <v>14</v>
      </c>
      <c r="M331" s="99" t="s">
        <v>2085</v>
      </c>
      <c r="N331" s="24">
        <f t="shared" si="101"/>
        <v>10</v>
      </c>
      <c r="O331" s="24">
        <f t="shared" si="102"/>
        <v>10</v>
      </c>
      <c r="P331" s="24">
        <f t="shared" si="103"/>
        <v>6</v>
      </c>
      <c r="Q331" s="122">
        <f t="shared" si="106"/>
        <v>0.03</v>
      </c>
      <c r="R331" s="122">
        <f t="shared" si="107"/>
        <v>2.5000000000000001E-2</v>
      </c>
      <c r="S331" s="122">
        <f t="shared" si="108"/>
        <v>0.01</v>
      </c>
      <c r="T331" s="99" t="s">
        <v>2082</v>
      </c>
      <c r="U331" s="24">
        <f t="shared" si="104"/>
        <v>7</v>
      </c>
      <c r="V331" s="24">
        <f t="shared" si="104"/>
        <v>5</v>
      </c>
      <c r="W331" s="24">
        <f t="shared" si="104"/>
        <v>4</v>
      </c>
      <c r="X331" s="24">
        <f t="shared" si="104"/>
        <v>7</v>
      </c>
      <c r="Y331" s="24">
        <f t="shared" si="104"/>
        <v>6</v>
      </c>
      <c r="Z331" s="24">
        <f t="shared" si="104"/>
        <v>7</v>
      </c>
    </row>
    <row r="332" spans="2:26" x14ac:dyDescent="0.15">
      <c r="B332" s="24">
        <v>330</v>
      </c>
      <c r="C332" s="24" t="str">
        <f t="shared" si="105"/>
        <v>挂饰330</v>
      </c>
      <c r="D332" s="24" t="str">
        <f t="shared" si="93"/>
        <v>a</v>
      </c>
      <c r="E332" s="99" t="s">
        <v>2082</v>
      </c>
      <c r="F332" s="100" t="s">
        <v>2099</v>
      </c>
      <c r="G332" s="23" t="s">
        <v>2100</v>
      </c>
      <c r="H332" s="24">
        <f t="shared" ref="H332:H395" si="109">H324</f>
        <v>2</v>
      </c>
      <c r="I332" s="24">
        <f t="shared" si="97"/>
        <v>19</v>
      </c>
      <c r="J332" s="24">
        <f t="shared" si="98"/>
        <v>37</v>
      </c>
      <c r="K332" s="24">
        <f t="shared" si="99"/>
        <v>15</v>
      </c>
      <c r="L332" s="24">
        <f t="shared" si="100"/>
        <v>29</v>
      </c>
      <c r="M332" s="99" t="s">
        <v>2085</v>
      </c>
      <c r="N332" s="24">
        <f t="shared" si="101"/>
        <v>20</v>
      </c>
      <c r="O332" s="24">
        <f t="shared" si="102"/>
        <v>21</v>
      </c>
      <c r="P332" s="24">
        <f t="shared" si="103"/>
        <v>12</v>
      </c>
      <c r="Q332" s="122">
        <f t="shared" si="106"/>
        <v>0.06</v>
      </c>
      <c r="R332" s="122">
        <f t="shared" si="107"/>
        <v>5.2499999999999998E-2</v>
      </c>
      <c r="S332" s="122">
        <f t="shared" si="108"/>
        <v>0.02</v>
      </c>
      <c r="T332" s="99" t="s">
        <v>2082</v>
      </c>
      <c r="U332" s="24">
        <f t="shared" si="104"/>
        <v>14</v>
      </c>
      <c r="V332" s="24">
        <f t="shared" si="104"/>
        <v>11</v>
      </c>
      <c r="W332" s="24">
        <f t="shared" si="104"/>
        <v>9</v>
      </c>
      <c r="X332" s="24">
        <f t="shared" si="104"/>
        <v>14</v>
      </c>
      <c r="Y332" s="24">
        <f t="shared" si="104"/>
        <v>12</v>
      </c>
      <c r="Z332" s="24">
        <f t="shared" si="104"/>
        <v>14</v>
      </c>
    </row>
    <row r="333" spans="2:26" x14ac:dyDescent="0.15">
      <c r="B333" s="24">
        <v>331</v>
      </c>
      <c r="C333" s="24" t="str">
        <f t="shared" si="105"/>
        <v>挂饰331</v>
      </c>
      <c r="D333" s="24" t="str">
        <f t="shared" si="93"/>
        <v>a</v>
      </c>
      <c r="E333" s="99" t="s">
        <v>2082</v>
      </c>
      <c r="F333" s="100" t="s">
        <v>2099</v>
      </c>
      <c r="G333" s="23" t="s">
        <v>2100</v>
      </c>
      <c r="H333" s="24">
        <f t="shared" si="109"/>
        <v>3</v>
      </c>
      <c r="I333" s="24">
        <f t="shared" si="97"/>
        <v>29</v>
      </c>
      <c r="J333" s="24">
        <f t="shared" si="98"/>
        <v>56</v>
      </c>
      <c r="K333" s="24">
        <f t="shared" si="99"/>
        <v>22</v>
      </c>
      <c r="L333" s="24">
        <f t="shared" si="100"/>
        <v>43</v>
      </c>
      <c r="M333" s="99" t="s">
        <v>2085</v>
      </c>
      <c r="N333" s="24">
        <f t="shared" si="101"/>
        <v>30</v>
      </c>
      <c r="O333" s="24">
        <f t="shared" si="102"/>
        <v>31</v>
      </c>
      <c r="P333" s="24">
        <f t="shared" si="103"/>
        <v>19</v>
      </c>
      <c r="Q333" s="122">
        <f t="shared" si="106"/>
        <v>9.5000000000000001E-2</v>
      </c>
      <c r="R333" s="122">
        <f t="shared" si="107"/>
        <v>7.7499999999999999E-2</v>
      </c>
      <c r="S333" s="122">
        <f t="shared" si="108"/>
        <v>3.1666666666666662E-2</v>
      </c>
      <c r="T333" s="99" t="s">
        <v>2082</v>
      </c>
      <c r="U333" s="24">
        <f t="shared" ref="U333:Z342" si="110">ROUND(VLOOKUP($F333,professionGrow,MATCH(U$2,professionGrowPName,0),FALSE)*(1+VLOOKUP($G333,professionGrowP,MATCH(U$2,professionGrowPName,0),FALSE))*$H333*10*VLOOKUP($D333,drop_qulity,5,FALSE),0)</f>
        <v>22</v>
      </c>
      <c r="V333" s="24">
        <f t="shared" si="110"/>
        <v>16</v>
      </c>
      <c r="W333" s="24">
        <f t="shared" si="110"/>
        <v>13</v>
      </c>
      <c r="X333" s="24">
        <f t="shared" si="110"/>
        <v>22</v>
      </c>
      <c r="Y333" s="24">
        <f t="shared" si="110"/>
        <v>19</v>
      </c>
      <c r="Z333" s="24">
        <f t="shared" si="110"/>
        <v>22</v>
      </c>
    </row>
    <row r="334" spans="2:26" x14ac:dyDescent="0.15">
      <c r="B334" s="24">
        <v>332</v>
      </c>
      <c r="C334" s="24" t="str">
        <f t="shared" si="105"/>
        <v>挂饰332</v>
      </c>
      <c r="D334" s="24" t="str">
        <f t="shared" si="93"/>
        <v>a</v>
      </c>
      <c r="E334" s="99" t="s">
        <v>2082</v>
      </c>
      <c r="F334" s="100" t="s">
        <v>2099</v>
      </c>
      <c r="G334" s="23" t="s">
        <v>2100</v>
      </c>
      <c r="H334" s="24">
        <f t="shared" si="109"/>
        <v>4</v>
      </c>
      <c r="I334" s="24">
        <f t="shared" si="97"/>
        <v>38</v>
      </c>
      <c r="J334" s="24">
        <f t="shared" si="98"/>
        <v>75</v>
      </c>
      <c r="K334" s="24">
        <f t="shared" si="99"/>
        <v>30</v>
      </c>
      <c r="L334" s="24">
        <f t="shared" si="100"/>
        <v>57</v>
      </c>
      <c r="M334" s="99" t="s">
        <v>2085</v>
      </c>
      <c r="N334" s="24">
        <f t="shared" si="101"/>
        <v>40</v>
      </c>
      <c r="O334" s="24">
        <f t="shared" si="102"/>
        <v>41</v>
      </c>
      <c r="P334" s="24">
        <f t="shared" si="103"/>
        <v>25</v>
      </c>
      <c r="Q334" s="122">
        <f t="shared" si="106"/>
        <v>0.125</v>
      </c>
      <c r="R334" s="122">
        <f t="shared" si="107"/>
        <v>0.10249999999999999</v>
      </c>
      <c r="S334" s="122">
        <f t="shared" si="108"/>
        <v>4.1666666666666671E-2</v>
      </c>
      <c r="T334" s="99" t="s">
        <v>2082</v>
      </c>
      <c r="U334" s="24">
        <f t="shared" si="110"/>
        <v>29</v>
      </c>
      <c r="V334" s="24">
        <f t="shared" si="110"/>
        <v>21</v>
      </c>
      <c r="W334" s="24">
        <f t="shared" si="110"/>
        <v>17</v>
      </c>
      <c r="X334" s="24">
        <f t="shared" si="110"/>
        <v>29</v>
      </c>
      <c r="Y334" s="24">
        <f t="shared" si="110"/>
        <v>25</v>
      </c>
      <c r="Z334" s="24">
        <f t="shared" si="110"/>
        <v>29</v>
      </c>
    </row>
    <row r="335" spans="2:26" x14ac:dyDescent="0.15">
      <c r="B335" s="24">
        <v>333</v>
      </c>
      <c r="C335" s="24" t="str">
        <f t="shared" si="105"/>
        <v>挂饰333</v>
      </c>
      <c r="D335" s="24" t="str">
        <f t="shared" si="93"/>
        <v>a</v>
      </c>
      <c r="E335" s="99" t="s">
        <v>2082</v>
      </c>
      <c r="F335" s="100" t="s">
        <v>2099</v>
      </c>
      <c r="G335" s="23" t="s">
        <v>2100</v>
      </c>
      <c r="H335" s="24">
        <f t="shared" si="109"/>
        <v>5</v>
      </c>
      <c r="I335" s="24">
        <f t="shared" si="97"/>
        <v>48</v>
      </c>
      <c r="J335" s="24">
        <f t="shared" si="98"/>
        <v>94</v>
      </c>
      <c r="K335" s="24">
        <f t="shared" si="99"/>
        <v>37</v>
      </c>
      <c r="L335" s="24">
        <f t="shared" si="100"/>
        <v>72</v>
      </c>
      <c r="M335" s="99" t="s">
        <v>2085</v>
      </c>
      <c r="N335" s="24">
        <f t="shared" si="101"/>
        <v>50</v>
      </c>
      <c r="O335" s="24">
        <f t="shared" si="102"/>
        <v>51</v>
      </c>
      <c r="P335" s="24">
        <f t="shared" si="103"/>
        <v>31</v>
      </c>
      <c r="Q335" s="122">
        <f t="shared" si="106"/>
        <v>0.155</v>
      </c>
      <c r="R335" s="122">
        <f t="shared" si="107"/>
        <v>0.1275</v>
      </c>
      <c r="S335" s="122">
        <f t="shared" si="108"/>
        <v>5.1666666666666666E-2</v>
      </c>
      <c r="T335" s="99" t="s">
        <v>2082</v>
      </c>
      <c r="U335" s="24">
        <f t="shared" si="110"/>
        <v>36</v>
      </c>
      <c r="V335" s="24">
        <f t="shared" si="110"/>
        <v>27</v>
      </c>
      <c r="W335" s="24">
        <f t="shared" si="110"/>
        <v>22</v>
      </c>
      <c r="X335" s="24">
        <f t="shared" si="110"/>
        <v>36</v>
      </c>
      <c r="Y335" s="24">
        <f t="shared" si="110"/>
        <v>31</v>
      </c>
      <c r="Z335" s="24">
        <f t="shared" si="110"/>
        <v>36</v>
      </c>
    </row>
    <row r="336" spans="2:26" x14ac:dyDescent="0.15">
      <c r="B336" s="24">
        <v>334</v>
      </c>
      <c r="C336" s="24" t="str">
        <f t="shared" si="105"/>
        <v>挂饰334</v>
      </c>
      <c r="D336" s="24" t="str">
        <f t="shared" si="93"/>
        <v>a</v>
      </c>
      <c r="E336" s="99" t="s">
        <v>2082</v>
      </c>
      <c r="F336" s="100" t="s">
        <v>2099</v>
      </c>
      <c r="G336" s="23" t="s">
        <v>2100</v>
      </c>
      <c r="H336" s="24">
        <f t="shared" si="109"/>
        <v>6</v>
      </c>
      <c r="I336" s="24">
        <f t="shared" si="97"/>
        <v>57</v>
      </c>
      <c r="J336" s="24">
        <f t="shared" si="98"/>
        <v>112</v>
      </c>
      <c r="K336" s="24">
        <f t="shared" si="99"/>
        <v>45</v>
      </c>
      <c r="L336" s="24">
        <f t="shared" si="100"/>
        <v>86</v>
      </c>
      <c r="M336" s="99" t="s">
        <v>2085</v>
      </c>
      <c r="N336" s="24">
        <f t="shared" si="101"/>
        <v>60</v>
      </c>
      <c r="O336" s="24">
        <f t="shared" si="102"/>
        <v>62</v>
      </c>
      <c r="P336" s="24">
        <f t="shared" si="103"/>
        <v>37</v>
      </c>
      <c r="Q336" s="122">
        <f t="shared" si="106"/>
        <v>0.185</v>
      </c>
      <c r="R336" s="122">
        <f t="shared" si="107"/>
        <v>0.155</v>
      </c>
      <c r="S336" s="122">
        <f t="shared" si="108"/>
        <v>6.1666666666666668E-2</v>
      </c>
      <c r="T336" s="99" t="s">
        <v>2082</v>
      </c>
      <c r="U336" s="24">
        <f t="shared" si="110"/>
        <v>43</v>
      </c>
      <c r="V336" s="24">
        <f t="shared" si="110"/>
        <v>32</v>
      </c>
      <c r="W336" s="24">
        <f t="shared" si="110"/>
        <v>26</v>
      </c>
      <c r="X336" s="24">
        <f t="shared" si="110"/>
        <v>43</v>
      </c>
      <c r="Y336" s="24">
        <f t="shared" si="110"/>
        <v>37</v>
      </c>
      <c r="Z336" s="24">
        <f t="shared" si="110"/>
        <v>43</v>
      </c>
    </row>
    <row r="337" spans="2:26" x14ac:dyDescent="0.15">
      <c r="B337" s="24">
        <v>335</v>
      </c>
      <c r="C337" s="24" t="str">
        <f t="shared" si="105"/>
        <v>挂饰335</v>
      </c>
      <c r="D337" s="24" t="str">
        <f t="shared" si="93"/>
        <v>a</v>
      </c>
      <c r="E337" s="99" t="s">
        <v>2082</v>
      </c>
      <c r="F337" s="100" t="s">
        <v>2099</v>
      </c>
      <c r="G337" s="23" t="s">
        <v>2100</v>
      </c>
      <c r="H337" s="24">
        <f t="shared" si="109"/>
        <v>7</v>
      </c>
      <c r="I337" s="24">
        <f t="shared" si="97"/>
        <v>67</v>
      </c>
      <c r="J337" s="24">
        <f t="shared" si="98"/>
        <v>131</v>
      </c>
      <c r="K337" s="24">
        <f t="shared" si="99"/>
        <v>52</v>
      </c>
      <c r="L337" s="24">
        <f t="shared" si="100"/>
        <v>100</v>
      </c>
      <c r="M337" s="99" t="s">
        <v>2085</v>
      </c>
      <c r="N337" s="24">
        <f t="shared" si="101"/>
        <v>70</v>
      </c>
      <c r="O337" s="24">
        <f t="shared" si="102"/>
        <v>72</v>
      </c>
      <c r="P337" s="24">
        <f t="shared" si="103"/>
        <v>44</v>
      </c>
      <c r="Q337" s="122">
        <f t="shared" si="106"/>
        <v>0.22</v>
      </c>
      <c r="R337" s="122">
        <f t="shared" si="107"/>
        <v>0.18</v>
      </c>
      <c r="S337" s="122">
        <f t="shared" si="108"/>
        <v>7.3333333333333334E-2</v>
      </c>
      <c r="T337" s="99" t="s">
        <v>2082</v>
      </c>
      <c r="U337" s="24">
        <f t="shared" si="110"/>
        <v>50</v>
      </c>
      <c r="V337" s="24">
        <f t="shared" si="110"/>
        <v>37</v>
      </c>
      <c r="W337" s="24">
        <f t="shared" si="110"/>
        <v>31</v>
      </c>
      <c r="X337" s="24">
        <f t="shared" si="110"/>
        <v>50</v>
      </c>
      <c r="Y337" s="24">
        <f t="shared" si="110"/>
        <v>44</v>
      </c>
      <c r="Z337" s="24">
        <f t="shared" si="110"/>
        <v>50</v>
      </c>
    </row>
    <row r="338" spans="2:26" x14ac:dyDescent="0.15">
      <c r="B338" s="24">
        <v>336</v>
      </c>
      <c r="C338" s="24" t="str">
        <f t="shared" si="105"/>
        <v>挂饰336</v>
      </c>
      <c r="D338" s="24" t="str">
        <f t="shared" si="93"/>
        <v>a</v>
      </c>
      <c r="E338" s="99" t="s">
        <v>2082</v>
      </c>
      <c r="F338" s="100" t="s">
        <v>2099</v>
      </c>
      <c r="G338" s="23" t="s">
        <v>2100</v>
      </c>
      <c r="H338" s="24">
        <f t="shared" si="109"/>
        <v>8</v>
      </c>
      <c r="I338" s="24">
        <f t="shared" si="97"/>
        <v>76</v>
      </c>
      <c r="J338" s="24">
        <f t="shared" si="98"/>
        <v>150</v>
      </c>
      <c r="K338" s="24">
        <f t="shared" si="99"/>
        <v>60</v>
      </c>
      <c r="L338" s="24">
        <f t="shared" si="100"/>
        <v>115</v>
      </c>
      <c r="M338" s="99" t="s">
        <v>2085</v>
      </c>
      <c r="N338" s="24">
        <f t="shared" si="101"/>
        <v>80</v>
      </c>
      <c r="O338" s="24">
        <f t="shared" si="102"/>
        <v>82</v>
      </c>
      <c r="P338" s="24">
        <f t="shared" si="103"/>
        <v>50</v>
      </c>
      <c r="Q338" s="122">
        <f t="shared" si="106"/>
        <v>0.25</v>
      </c>
      <c r="R338" s="122">
        <f t="shared" si="107"/>
        <v>0.20499999999999999</v>
      </c>
      <c r="S338" s="122">
        <f t="shared" si="108"/>
        <v>8.3333333333333343E-2</v>
      </c>
      <c r="T338" s="99" t="s">
        <v>2082</v>
      </c>
      <c r="U338" s="24">
        <f t="shared" si="110"/>
        <v>57</v>
      </c>
      <c r="V338" s="24">
        <f t="shared" si="110"/>
        <v>42</v>
      </c>
      <c r="W338" s="24">
        <f t="shared" si="110"/>
        <v>35</v>
      </c>
      <c r="X338" s="24">
        <f t="shared" si="110"/>
        <v>57</v>
      </c>
      <c r="Y338" s="24">
        <f t="shared" si="110"/>
        <v>50</v>
      </c>
      <c r="Z338" s="24">
        <f t="shared" si="110"/>
        <v>57</v>
      </c>
    </row>
    <row r="339" spans="2:26" x14ac:dyDescent="0.15">
      <c r="B339" s="24">
        <v>337</v>
      </c>
      <c r="C339" s="24" t="str">
        <f t="shared" si="105"/>
        <v>挂饰337</v>
      </c>
      <c r="D339" s="24" t="str">
        <f t="shared" si="93"/>
        <v>b</v>
      </c>
      <c r="E339" s="99" t="s">
        <v>2082</v>
      </c>
      <c r="F339" s="100" t="s">
        <v>2099</v>
      </c>
      <c r="G339" s="23" t="s">
        <v>2100</v>
      </c>
      <c r="H339" s="24">
        <f t="shared" si="109"/>
        <v>1</v>
      </c>
      <c r="I339" s="24">
        <f t="shared" si="97"/>
        <v>10</v>
      </c>
      <c r="J339" s="24">
        <f t="shared" si="98"/>
        <v>26</v>
      </c>
      <c r="K339" s="24">
        <f t="shared" si="99"/>
        <v>10</v>
      </c>
      <c r="L339" s="24">
        <f t="shared" si="100"/>
        <v>20</v>
      </c>
      <c r="M339" s="99" t="s">
        <v>2085</v>
      </c>
      <c r="N339" s="24">
        <f t="shared" si="101"/>
        <v>14</v>
      </c>
      <c r="O339" s="24">
        <f t="shared" si="102"/>
        <v>14</v>
      </c>
      <c r="P339" s="24">
        <f t="shared" si="103"/>
        <v>9</v>
      </c>
      <c r="Q339" s="122">
        <f t="shared" si="106"/>
        <v>4.4999999999999998E-2</v>
      </c>
      <c r="R339" s="122">
        <f t="shared" si="107"/>
        <v>3.5000000000000003E-2</v>
      </c>
      <c r="S339" s="122">
        <f t="shared" si="108"/>
        <v>1.4999999999999999E-2</v>
      </c>
      <c r="T339" s="99" t="s">
        <v>2082</v>
      </c>
      <c r="U339" s="24">
        <f t="shared" si="110"/>
        <v>10</v>
      </c>
      <c r="V339" s="24">
        <f t="shared" si="110"/>
        <v>7</v>
      </c>
      <c r="W339" s="24">
        <f t="shared" si="110"/>
        <v>6</v>
      </c>
      <c r="X339" s="24">
        <f t="shared" si="110"/>
        <v>10</v>
      </c>
      <c r="Y339" s="24">
        <f t="shared" si="110"/>
        <v>9</v>
      </c>
      <c r="Z339" s="24">
        <f t="shared" si="110"/>
        <v>10</v>
      </c>
    </row>
    <row r="340" spans="2:26" x14ac:dyDescent="0.15">
      <c r="B340" s="24">
        <v>338</v>
      </c>
      <c r="C340" s="24" t="str">
        <f t="shared" si="105"/>
        <v>挂饰338</v>
      </c>
      <c r="D340" s="24" t="str">
        <f t="shared" si="93"/>
        <v>b</v>
      </c>
      <c r="E340" s="99" t="s">
        <v>2082</v>
      </c>
      <c r="F340" s="100" t="s">
        <v>2099</v>
      </c>
      <c r="G340" s="23" t="s">
        <v>2100</v>
      </c>
      <c r="H340" s="24">
        <f t="shared" si="109"/>
        <v>2</v>
      </c>
      <c r="I340" s="24">
        <f t="shared" si="97"/>
        <v>20</v>
      </c>
      <c r="J340" s="24">
        <f t="shared" si="98"/>
        <v>52</v>
      </c>
      <c r="K340" s="24">
        <f t="shared" si="99"/>
        <v>21</v>
      </c>
      <c r="L340" s="24">
        <f t="shared" si="100"/>
        <v>40</v>
      </c>
      <c r="M340" s="99" t="s">
        <v>2085</v>
      </c>
      <c r="N340" s="24">
        <f t="shared" si="101"/>
        <v>28</v>
      </c>
      <c r="O340" s="24">
        <f t="shared" si="102"/>
        <v>29</v>
      </c>
      <c r="P340" s="24">
        <f t="shared" si="103"/>
        <v>17</v>
      </c>
      <c r="Q340" s="122">
        <f t="shared" si="106"/>
        <v>8.5000000000000006E-2</v>
      </c>
      <c r="R340" s="122">
        <f t="shared" si="107"/>
        <v>7.2499999999999995E-2</v>
      </c>
      <c r="S340" s="122">
        <f t="shared" si="108"/>
        <v>2.8333333333333335E-2</v>
      </c>
      <c r="T340" s="99" t="s">
        <v>2082</v>
      </c>
      <c r="U340" s="24">
        <f t="shared" si="110"/>
        <v>20</v>
      </c>
      <c r="V340" s="24">
        <f t="shared" si="110"/>
        <v>15</v>
      </c>
      <c r="W340" s="24">
        <f t="shared" si="110"/>
        <v>12</v>
      </c>
      <c r="X340" s="24">
        <f t="shared" si="110"/>
        <v>20</v>
      </c>
      <c r="Y340" s="24">
        <f t="shared" si="110"/>
        <v>17</v>
      </c>
      <c r="Z340" s="24">
        <f t="shared" si="110"/>
        <v>20</v>
      </c>
    </row>
    <row r="341" spans="2:26" x14ac:dyDescent="0.15">
      <c r="B341" s="24">
        <v>339</v>
      </c>
      <c r="C341" s="24" t="str">
        <f t="shared" si="105"/>
        <v>挂饰339</v>
      </c>
      <c r="D341" s="24" t="str">
        <f t="shared" si="93"/>
        <v>b</v>
      </c>
      <c r="E341" s="99" t="s">
        <v>2082</v>
      </c>
      <c r="F341" s="100" t="s">
        <v>2099</v>
      </c>
      <c r="G341" s="23" t="s">
        <v>2100</v>
      </c>
      <c r="H341" s="24">
        <f t="shared" si="109"/>
        <v>3</v>
      </c>
      <c r="I341" s="24">
        <f t="shared" si="97"/>
        <v>30</v>
      </c>
      <c r="J341" s="24">
        <f t="shared" si="98"/>
        <v>78</v>
      </c>
      <c r="K341" s="24">
        <f t="shared" si="99"/>
        <v>31</v>
      </c>
      <c r="L341" s="24">
        <f t="shared" si="100"/>
        <v>60</v>
      </c>
      <c r="M341" s="99" t="s">
        <v>2085</v>
      </c>
      <c r="N341" s="24">
        <f t="shared" si="101"/>
        <v>41</v>
      </c>
      <c r="O341" s="24">
        <f t="shared" si="102"/>
        <v>43</v>
      </c>
      <c r="P341" s="24">
        <f t="shared" si="103"/>
        <v>26</v>
      </c>
      <c r="Q341" s="122">
        <f t="shared" si="106"/>
        <v>0.13</v>
      </c>
      <c r="R341" s="122">
        <f t="shared" si="107"/>
        <v>0.1075</v>
      </c>
      <c r="S341" s="122">
        <f t="shared" si="108"/>
        <v>4.3333333333333328E-2</v>
      </c>
      <c r="T341" s="99" t="s">
        <v>2082</v>
      </c>
      <c r="U341" s="24">
        <f t="shared" si="110"/>
        <v>30</v>
      </c>
      <c r="V341" s="24">
        <f t="shared" si="110"/>
        <v>22</v>
      </c>
      <c r="W341" s="24">
        <f t="shared" si="110"/>
        <v>18</v>
      </c>
      <c r="X341" s="24">
        <f t="shared" si="110"/>
        <v>30</v>
      </c>
      <c r="Y341" s="24">
        <f t="shared" si="110"/>
        <v>26</v>
      </c>
      <c r="Z341" s="24">
        <f t="shared" si="110"/>
        <v>30</v>
      </c>
    </row>
    <row r="342" spans="2:26" x14ac:dyDescent="0.15">
      <c r="B342" s="24">
        <v>340</v>
      </c>
      <c r="C342" s="24" t="str">
        <f t="shared" si="105"/>
        <v>挂饰340</v>
      </c>
      <c r="D342" s="24" t="str">
        <f t="shared" si="93"/>
        <v>b</v>
      </c>
      <c r="E342" s="99" t="s">
        <v>2082</v>
      </c>
      <c r="F342" s="100" t="s">
        <v>2099</v>
      </c>
      <c r="G342" s="23" t="s">
        <v>2100</v>
      </c>
      <c r="H342" s="24">
        <f t="shared" si="109"/>
        <v>4</v>
      </c>
      <c r="I342" s="24">
        <f t="shared" si="97"/>
        <v>40</v>
      </c>
      <c r="J342" s="24">
        <f t="shared" si="98"/>
        <v>104</v>
      </c>
      <c r="K342" s="24">
        <f t="shared" si="99"/>
        <v>41</v>
      </c>
      <c r="L342" s="24">
        <f t="shared" si="100"/>
        <v>79</v>
      </c>
      <c r="M342" s="99" t="s">
        <v>2085</v>
      </c>
      <c r="N342" s="24">
        <f t="shared" si="101"/>
        <v>55</v>
      </c>
      <c r="O342" s="24">
        <f t="shared" si="102"/>
        <v>57</v>
      </c>
      <c r="P342" s="24">
        <f t="shared" si="103"/>
        <v>35</v>
      </c>
      <c r="Q342" s="122">
        <f t="shared" si="106"/>
        <v>0.17499999999999999</v>
      </c>
      <c r="R342" s="122">
        <f t="shared" si="107"/>
        <v>0.14249999999999999</v>
      </c>
      <c r="S342" s="122">
        <f t="shared" si="108"/>
        <v>5.8333333333333327E-2</v>
      </c>
      <c r="T342" s="99" t="s">
        <v>2082</v>
      </c>
      <c r="U342" s="24">
        <f t="shared" si="110"/>
        <v>40</v>
      </c>
      <c r="V342" s="24">
        <f t="shared" si="110"/>
        <v>29</v>
      </c>
      <c r="W342" s="24">
        <f t="shared" si="110"/>
        <v>24</v>
      </c>
      <c r="X342" s="24">
        <f t="shared" si="110"/>
        <v>40</v>
      </c>
      <c r="Y342" s="24">
        <f t="shared" si="110"/>
        <v>35</v>
      </c>
      <c r="Z342" s="24">
        <f t="shared" si="110"/>
        <v>40</v>
      </c>
    </row>
    <row r="343" spans="2:26" x14ac:dyDescent="0.15">
      <c r="B343" s="24">
        <v>341</v>
      </c>
      <c r="C343" s="24" t="str">
        <f t="shared" si="105"/>
        <v>挂饰341</v>
      </c>
      <c r="D343" s="24" t="str">
        <f t="shared" si="93"/>
        <v>b</v>
      </c>
      <c r="E343" s="99" t="s">
        <v>2082</v>
      </c>
      <c r="F343" s="100" t="s">
        <v>2099</v>
      </c>
      <c r="G343" s="23" t="s">
        <v>2100</v>
      </c>
      <c r="H343" s="24">
        <f t="shared" si="109"/>
        <v>5</v>
      </c>
      <c r="I343" s="24">
        <f t="shared" si="97"/>
        <v>50</v>
      </c>
      <c r="J343" s="24">
        <f t="shared" si="98"/>
        <v>130</v>
      </c>
      <c r="K343" s="24">
        <f t="shared" si="99"/>
        <v>52</v>
      </c>
      <c r="L343" s="24">
        <f t="shared" si="100"/>
        <v>99</v>
      </c>
      <c r="M343" s="99" t="s">
        <v>2085</v>
      </c>
      <c r="N343" s="24">
        <f t="shared" si="101"/>
        <v>69</v>
      </c>
      <c r="O343" s="24">
        <f t="shared" si="102"/>
        <v>71</v>
      </c>
      <c r="P343" s="24">
        <f t="shared" si="103"/>
        <v>43</v>
      </c>
      <c r="Q343" s="122">
        <f t="shared" si="106"/>
        <v>0.215</v>
      </c>
      <c r="R343" s="122">
        <f t="shared" si="107"/>
        <v>0.17749999999999999</v>
      </c>
      <c r="S343" s="122">
        <f t="shared" si="108"/>
        <v>7.166666666666667E-2</v>
      </c>
      <c r="T343" s="99" t="s">
        <v>2082</v>
      </c>
      <c r="U343" s="24">
        <f t="shared" ref="U343:Z352" si="111">ROUND(VLOOKUP($F343,professionGrow,MATCH(U$2,professionGrowPName,0),FALSE)*(1+VLOOKUP($G343,professionGrowP,MATCH(U$2,professionGrowPName,0),FALSE))*$H343*10*VLOOKUP($D343,drop_qulity,5,FALSE),0)</f>
        <v>50</v>
      </c>
      <c r="V343" s="24">
        <f t="shared" si="111"/>
        <v>37</v>
      </c>
      <c r="W343" s="24">
        <f t="shared" si="111"/>
        <v>30</v>
      </c>
      <c r="X343" s="24">
        <f t="shared" si="111"/>
        <v>50</v>
      </c>
      <c r="Y343" s="24">
        <f t="shared" si="111"/>
        <v>43</v>
      </c>
      <c r="Z343" s="24">
        <f t="shared" si="111"/>
        <v>50</v>
      </c>
    </row>
    <row r="344" spans="2:26" x14ac:dyDescent="0.15">
      <c r="B344" s="24">
        <v>342</v>
      </c>
      <c r="C344" s="24" t="str">
        <f t="shared" si="105"/>
        <v>挂饰342</v>
      </c>
      <c r="D344" s="24" t="str">
        <f t="shared" si="93"/>
        <v>b</v>
      </c>
      <c r="E344" s="99" t="s">
        <v>2082</v>
      </c>
      <c r="F344" s="100" t="s">
        <v>2099</v>
      </c>
      <c r="G344" s="23" t="s">
        <v>2100</v>
      </c>
      <c r="H344" s="24">
        <f t="shared" si="109"/>
        <v>6</v>
      </c>
      <c r="I344" s="24">
        <f t="shared" si="97"/>
        <v>60</v>
      </c>
      <c r="J344" s="24">
        <f t="shared" si="98"/>
        <v>156</v>
      </c>
      <c r="K344" s="24">
        <f t="shared" si="99"/>
        <v>62</v>
      </c>
      <c r="L344" s="24">
        <f t="shared" si="100"/>
        <v>119</v>
      </c>
      <c r="M344" s="99" t="s">
        <v>2085</v>
      </c>
      <c r="N344" s="24">
        <f t="shared" si="101"/>
        <v>83</v>
      </c>
      <c r="O344" s="24">
        <f t="shared" si="102"/>
        <v>86</v>
      </c>
      <c r="P344" s="24">
        <f t="shared" si="103"/>
        <v>52</v>
      </c>
      <c r="Q344" s="122">
        <f t="shared" si="106"/>
        <v>0.26</v>
      </c>
      <c r="R344" s="122">
        <f t="shared" si="107"/>
        <v>0.215</v>
      </c>
      <c r="S344" s="122">
        <f t="shared" si="108"/>
        <v>8.6666666666666656E-2</v>
      </c>
      <c r="T344" s="99" t="s">
        <v>2082</v>
      </c>
      <c r="U344" s="24">
        <f t="shared" si="111"/>
        <v>60</v>
      </c>
      <c r="V344" s="24">
        <f t="shared" si="111"/>
        <v>44</v>
      </c>
      <c r="W344" s="24">
        <f t="shared" si="111"/>
        <v>36</v>
      </c>
      <c r="X344" s="24">
        <f t="shared" si="111"/>
        <v>60</v>
      </c>
      <c r="Y344" s="24">
        <f t="shared" si="111"/>
        <v>52</v>
      </c>
      <c r="Z344" s="24">
        <f t="shared" si="111"/>
        <v>60</v>
      </c>
    </row>
    <row r="345" spans="2:26" x14ac:dyDescent="0.15">
      <c r="B345" s="24">
        <v>343</v>
      </c>
      <c r="C345" s="24" t="str">
        <f t="shared" si="105"/>
        <v>挂饰343</v>
      </c>
      <c r="D345" s="24" t="str">
        <f t="shared" si="93"/>
        <v>b</v>
      </c>
      <c r="E345" s="99" t="s">
        <v>2082</v>
      </c>
      <c r="F345" s="100" t="s">
        <v>2099</v>
      </c>
      <c r="G345" s="23" t="s">
        <v>2100</v>
      </c>
      <c r="H345" s="24">
        <f t="shared" si="109"/>
        <v>7</v>
      </c>
      <c r="I345" s="24">
        <f t="shared" si="97"/>
        <v>70</v>
      </c>
      <c r="J345" s="24">
        <f t="shared" si="98"/>
        <v>181</v>
      </c>
      <c r="K345" s="24">
        <f t="shared" si="99"/>
        <v>73</v>
      </c>
      <c r="L345" s="24">
        <f t="shared" si="100"/>
        <v>139</v>
      </c>
      <c r="M345" s="99" t="s">
        <v>2085</v>
      </c>
      <c r="N345" s="24">
        <f t="shared" si="101"/>
        <v>97</v>
      </c>
      <c r="O345" s="24">
        <f t="shared" si="102"/>
        <v>100</v>
      </c>
      <c r="P345" s="24">
        <f t="shared" si="103"/>
        <v>60</v>
      </c>
      <c r="Q345" s="122">
        <f t="shared" si="106"/>
        <v>0.3</v>
      </c>
      <c r="R345" s="122">
        <f t="shared" si="107"/>
        <v>0.25</v>
      </c>
      <c r="S345" s="122">
        <f t="shared" si="108"/>
        <v>0.1</v>
      </c>
      <c r="T345" s="99" t="s">
        <v>2082</v>
      </c>
      <c r="U345" s="24">
        <f t="shared" si="111"/>
        <v>70</v>
      </c>
      <c r="V345" s="24">
        <f t="shared" si="111"/>
        <v>51</v>
      </c>
      <c r="W345" s="24">
        <f t="shared" si="111"/>
        <v>42</v>
      </c>
      <c r="X345" s="24">
        <f t="shared" si="111"/>
        <v>70</v>
      </c>
      <c r="Y345" s="24">
        <f t="shared" si="111"/>
        <v>60</v>
      </c>
      <c r="Z345" s="24">
        <f t="shared" si="111"/>
        <v>70</v>
      </c>
    </row>
    <row r="346" spans="2:26" x14ac:dyDescent="0.15">
      <c r="B346" s="24">
        <v>344</v>
      </c>
      <c r="C346" s="24" t="str">
        <f t="shared" si="105"/>
        <v>挂饰344</v>
      </c>
      <c r="D346" s="24" t="str">
        <f t="shared" si="93"/>
        <v>b</v>
      </c>
      <c r="E346" s="99" t="s">
        <v>2082</v>
      </c>
      <c r="F346" s="100" t="s">
        <v>2099</v>
      </c>
      <c r="G346" s="23" t="s">
        <v>2100</v>
      </c>
      <c r="H346" s="24">
        <f t="shared" si="109"/>
        <v>8</v>
      </c>
      <c r="I346" s="24">
        <f t="shared" si="97"/>
        <v>80</v>
      </c>
      <c r="J346" s="24">
        <f t="shared" si="98"/>
        <v>207</v>
      </c>
      <c r="K346" s="24">
        <f t="shared" si="99"/>
        <v>83</v>
      </c>
      <c r="L346" s="24">
        <f t="shared" si="100"/>
        <v>159</v>
      </c>
      <c r="M346" s="99" t="s">
        <v>2085</v>
      </c>
      <c r="N346" s="24">
        <f t="shared" si="101"/>
        <v>111</v>
      </c>
      <c r="O346" s="24">
        <f t="shared" si="102"/>
        <v>114</v>
      </c>
      <c r="P346" s="24">
        <f t="shared" si="103"/>
        <v>69</v>
      </c>
      <c r="Q346" s="122">
        <f t="shared" si="106"/>
        <v>0.34499999999999997</v>
      </c>
      <c r="R346" s="122">
        <f t="shared" si="107"/>
        <v>0.28499999999999998</v>
      </c>
      <c r="S346" s="122">
        <f t="shared" si="108"/>
        <v>0.115</v>
      </c>
      <c r="T346" s="99" t="s">
        <v>2082</v>
      </c>
      <c r="U346" s="24">
        <f t="shared" si="111"/>
        <v>79</v>
      </c>
      <c r="V346" s="24">
        <f t="shared" si="111"/>
        <v>59</v>
      </c>
      <c r="W346" s="24">
        <f t="shared" si="111"/>
        <v>48</v>
      </c>
      <c r="X346" s="24">
        <f t="shared" si="111"/>
        <v>79</v>
      </c>
      <c r="Y346" s="24">
        <f t="shared" si="111"/>
        <v>69</v>
      </c>
      <c r="Z346" s="24">
        <f t="shared" si="111"/>
        <v>79</v>
      </c>
    </row>
    <row r="347" spans="2:26" x14ac:dyDescent="0.15">
      <c r="B347" s="24">
        <v>345</v>
      </c>
      <c r="C347" s="24" t="str">
        <f t="shared" si="105"/>
        <v>挂饰345</v>
      </c>
      <c r="D347" s="24" t="str">
        <f t="shared" si="93"/>
        <v>c</v>
      </c>
      <c r="E347" s="99" t="s">
        <v>2082</v>
      </c>
      <c r="F347" s="100" t="s">
        <v>2099</v>
      </c>
      <c r="G347" s="23" t="s">
        <v>2100</v>
      </c>
      <c r="H347" s="24">
        <f t="shared" si="109"/>
        <v>1</v>
      </c>
      <c r="I347" s="24">
        <f t="shared" si="97"/>
        <v>20</v>
      </c>
      <c r="J347" s="24">
        <f t="shared" si="98"/>
        <v>0</v>
      </c>
      <c r="K347" s="24">
        <f t="shared" si="99"/>
        <v>0</v>
      </c>
      <c r="L347" s="24">
        <f t="shared" si="100"/>
        <v>0</v>
      </c>
      <c r="M347" s="99" t="s">
        <v>2085</v>
      </c>
      <c r="N347" s="24">
        <f t="shared" si="101"/>
        <v>0</v>
      </c>
      <c r="O347" s="24">
        <f t="shared" si="102"/>
        <v>0</v>
      </c>
      <c r="P347" s="24">
        <f t="shared" si="103"/>
        <v>0</v>
      </c>
      <c r="Q347" s="122">
        <f t="shared" si="106"/>
        <v>0</v>
      </c>
      <c r="R347" s="122">
        <f t="shared" si="107"/>
        <v>0</v>
      </c>
      <c r="S347" s="122">
        <f t="shared" si="108"/>
        <v>0</v>
      </c>
      <c r="T347" s="99" t="s">
        <v>2082</v>
      </c>
      <c r="U347" s="24">
        <f t="shared" si="111"/>
        <v>0</v>
      </c>
      <c r="V347" s="24">
        <f t="shared" si="111"/>
        <v>0</v>
      </c>
      <c r="W347" s="24">
        <f t="shared" si="111"/>
        <v>0</v>
      </c>
      <c r="X347" s="24">
        <f t="shared" si="111"/>
        <v>0</v>
      </c>
      <c r="Y347" s="24">
        <f t="shared" si="111"/>
        <v>0</v>
      </c>
      <c r="Z347" s="24">
        <f t="shared" si="111"/>
        <v>0</v>
      </c>
    </row>
    <row r="348" spans="2:26" x14ac:dyDescent="0.15">
      <c r="B348" s="24">
        <v>346</v>
      </c>
      <c r="C348" s="24" t="str">
        <f t="shared" si="105"/>
        <v>挂饰346</v>
      </c>
      <c r="D348" s="24" t="str">
        <f t="shared" si="93"/>
        <v>c</v>
      </c>
      <c r="E348" s="99" t="s">
        <v>2082</v>
      </c>
      <c r="F348" s="100" t="s">
        <v>2099</v>
      </c>
      <c r="G348" s="23" t="s">
        <v>2100</v>
      </c>
      <c r="H348" s="24">
        <f t="shared" si="109"/>
        <v>2</v>
      </c>
      <c r="I348" s="24">
        <f t="shared" si="97"/>
        <v>39</v>
      </c>
      <c r="J348" s="24">
        <f t="shared" si="98"/>
        <v>0</v>
      </c>
      <c r="K348" s="24">
        <f t="shared" si="99"/>
        <v>0</v>
      </c>
      <c r="L348" s="24">
        <f t="shared" si="100"/>
        <v>0</v>
      </c>
      <c r="M348" s="99" t="s">
        <v>2085</v>
      </c>
      <c r="N348" s="24">
        <f t="shared" si="101"/>
        <v>0</v>
      </c>
      <c r="O348" s="24">
        <f t="shared" si="102"/>
        <v>0</v>
      </c>
      <c r="P348" s="24">
        <f t="shared" si="103"/>
        <v>0</v>
      </c>
      <c r="Q348" s="122">
        <f t="shared" si="106"/>
        <v>0</v>
      </c>
      <c r="R348" s="122">
        <f t="shared" si="107"/>
        <v>0</v>
      </c>
      <c r="S348" s="122">
        <f t="shared" si="108"/>
        <v>0</v>
      </c>
      <c r="T348" s="99" t="s">
        <v>2082</v>
      </c>
      <c r="U348" s="24">
        <f t="shared" si="111"/>
        <v>0</v>
      </c>
      <c r="V348" s="24">
        <f t="shared" si="111"/>
        <v>0</v>
      </c>
      <c r="W348" s="24">
        <f t="shared" si="111"/>
        <v>0</v>
      </c>
      <c r="X348" s="24">
        <f t="shared" si="111"/>
        <v>0</v>
      </c>
      <c r="Y348" s="24">
        <f t="shared" si="111"/>
        <v>0</v>
      </c>
      <c r="Z348" s="24">
        <f t="shared" si="111"/>
        <v>0</v>
      </c>
    </row>
    <row r="349" spans="2:26" x14ac:dyDescent="0.15">
      <c r="B349" s="24">
        <v>347</v>
      </c>
      <c r="C349" s="24" t="str">
        <f t="shared" si="105"/>
        <v>挂饰347</v>
      </c>
      <c r="D349" s="24" t="str">
        <f t="shared" si="93"/>
        <v>c</v>
      </c>
      <c r="E349" s="99" t="s">
        <v>2082</v>
      </c>
      <c r="F349" s="100" t="s">
        <v>2099</v>
      </c>
      <c r="G349" s="23" t="s">
        <v>2100</v>
      </c>
      <c r="H349" s="24">
        <f t="shared" si="109"/>
        <v>3</v>
      </c>
      <c r="I349" s="24">
        <f t="shared" si="97"/>
        <v>59</v>
      </c>
      <c r="J349" s="24">
        <f t="shared" si="98"/>
        <v>0</v>
      </c>
      <c r="K349" s="24">
        <f t="shared" si="99"/>
        <v>0</v>
      </c>
      <c r="L349" s="24">
        <f t="shared" si="100"/>
        <v>0</v>
      </c>
      <c r="M349" s="99" t="s">
        <v>2085</v>
      </c>
      <c r="N349" s="24">
        <f t="shared" si="101"/>
        <v>0</v>
      </c>
      <c r="O349" s="24">
        <f t="shared" si="102"/>
        <v>0</v>
      </c>
      <c r="P349" s="24">
        <f t="shared" si="103"/>
        <v>0</v>
      </c>
      <c r="Q349" s="122">
        <f t="shared" si="106"/>
        <v>0</v>
      </c>
      <c r="R349" s="122">
        <f t="shared" si="107"/>
        <v>0</v>
      </c>
      <c r="S349" s="122">
        <f t="shared" si="108"/>
        <v>0</v>
      </c>
      <c r="T349" s="99" t="s">
        <v>2082</v>
      </c>
      <c r="U349" s="24">
        <f t="shared" si="111"/>
        <v>0</v>
      </c>
      <c r="V349" s="24">
        <f t="shared" si="111"/>
        <v>0</v>
      </c>
      <c r="W349" s="24">
        <f t="shared" si="111"/>
        <v>0</v>
      </c>
      <c r="X349" s="24">
        <f t="shared" si="111"/>
        <v>0</v>
      </c>
      <c r="Y349" s="24">
        <f t="shared" si="111"/>
        <v>0</v>
      </c>
      <c r="Z349" s="24">
        <f t="shared" si="111"/>
        <v>0</v>
      </c>
    </row>
    <row r="350" spans="2:26" x14ac:dyDescent="0.15">
      <c r="B350" s="24">
        <v>348</v>
      </c>
      <c r="C350" s="24" t="str">
        <f t="shared" si="105"/>
        <v>挂饰348</v>
      </c>
      <c r="D350" s="24" t="str">
        <f t="shared" si="93"/>
        <v>c</v>
      </c>
      <c r="E350" s="99" t="s">
        <v>2082</v>
      </c>
      <c r="F350" s="100" t="s">
        <v>2099</v>
      </c>
      <c r="G350" s="23" t="s">
        <v>2100</v>
      </c>
      <c r="H350" s="24">
        <f t="shared" si="109"/>
        <v>4</v>
      </c>
      <c r="I350" s="24">
        <f t="shared" si="97"/>
        <v>78</v>
      </c>
      <c r="J350" s="24">
        <f t="shared" si="98"/>
        <v>0</v>
      </c>
      <c r="K350" s="24">
        <f t="shared" si="99"/>
        <v>0</v>
      </c>
      <c r="L350" s="24">
        <f t="shared" si="100"/>
        <v>0</v>
      </c>
      <c r="M350" s="99" t="s">
        <v>2085</v>
      </c>
      <c r="N350" s="24">
        <f t="shared" si="101"/>
        <v>0</v>
      </c>
      <c r="O350" s="24">
        <f t="shared" si="102"/>
        <v>0</v>
      </c>
      <c r="P350" s="24">
        <f t="shared" si="103"/>
        <v>0</v>
      </c>
      <c r="Q350" s="122">
        <f t="shared" si="106"/>
        <v>0</v>
      </c>
      <c r="R350" s="122">
        <f t="shared" si="107"/>
        <v>0</v>
      </c>
      <c r="S350" s="122">
        <f t="shared" si="108"/>
        <v>0</v>
      </c>
      <c r="T350" s="99" t="s">
        <v>2082</v>
      </c>
      <c r="U350" s="24">
        <f t="shared" si="111"/>
        <v>0</v>
      </c>
      <c r="V350" s="24">
        <f t="shared" si="111"/>
        <v>0</v>
      </c>
      <c r="W350" s="24">
        <f t="shared" si="111"/>
        <v>0</v>
      </c>
      <c r="X350" s="24">
        <f t="shared" si="111"/>
        <v>0</v>
      </c>
      <c r="Y350" s="24">
        <f t="shared" si="111"/>
        <v>0</v>
      </c>
      <c r="Z350" s="24">
        <f t="shared" si="111"/>
        <v>0</v>
      </c>
    </row>
    <row r="351" spans="2:26" x14ac:dyDescent="0.15">
      <c r="B351" s="24">
        <v>349</v>
      </c>
      <c r="C351" s="24" t="str">
        <f t="shared" si="105"/>
        <v>挂饰349</v>
      </c>
      <c r="D351" s="24" t="str">
        <f t="shared" si="93"/>
        <v>c</v>
      </c>
      <c r="E351" s="99" t="s">
        <v>2082</v>
      </c>
      <c r="F351" s="100" t="s">
        <v>2099</v>
      </c>
      <c r="G351" s="23" t="s">
        <v>2100</v>
      </c>
      <c r="H351" s="24">
        <f t="shared" si="109"/>
        <v>5</v>
      </c>
      <c r="I351" s="24">
        <f t="shared" si="97"/>
        <v>98</v>
      </c>
      <c r="J351" s="24">
        <f t="shared" si="98"/>
        <v>0</v>
      </c>
      <c r="K351" s="24">
        <f t="shared" si="99"/>
        <v>0</v>
      </c>
      <c r="L351" s="24">
        <f t="shared" si="100"/>
        <v>0</v>
      </c>
      <c r="M351" s="99" t="s">
        <v>2085</v>
      </c>
      <c r="N351" s="24">
        <f t="shared" si="101"/>
        <v>0</v>
      </c>
      <c r="O351" s="24">
        <f t="shared" si="102"/>
        <v>0</v>
      </c>
      <c r="P351" s="24">
        <f t="shared" si="103"/>
        <v>0</v>
      </c>
      <c r="Q351" s="122">
        <f t="shared" si="106"/>
        <v>0</v>
      </c>
      <c r="R351" s="122">
        <f t="shared" si="107"/>
        <v>0</v>
      </c>
      <c r="S351" s="122">
        <f t="shared" si="108"/>
        <v>0</v>
      </c>
      <c r="T351" s="99" t="s">
        <v>2082</v>
      </c>
      <c r="U351" s="24">
        <f t="shared" si="111"/>
        <v>0</v>
      </c>
      <c r="V351" s="24">
        <f t="shared" si="111"/>
        <v>0</v>
      </c>
      <c r="W351" s="24">
        <f t="shared" si="111"/>
        <v>0</v>
      </c>
      <c r="X351" s="24">
        <f t="shared" si="111"/>
        <v>0</v>
      </c>
      <c r="Y351" s="24">
        <f t="shared" si="111"/>
        <v>0</v>
      </c>
      <c r="Z351" s="24">
        <f t="shared" si="111"/>
        <v>0</v>
      </c>
    </row>
    <row r="352" spans="2:26" x14ac:dyDescent="0.15">
      <c r="B352" s="24">
        <v>350</v>
      </c>
      <c r="C352" s="24" t="str">
        <f t="shared" si="105"/>
        <v>挂饰350</v>
      </c>
      <c r="D352" s="24" t="str">
        <f t="shared" si="93"/>
        <v>c</v>
      </c>
      <c r="E352" s="99" t="s">
        <v>2082</v>
      </c>
      <c r="F352" s="100" t="s">
        <v>2099</v>
      </c>
      <c r="G352" s="23" t="s">
        <v>2100</v>
      </c>
      <c r="H352" s="24">
        <f t="shared" si="109"/>
        <v>6</v>
      </c>
      <c r="I352" s="24">
        <f t="shared" si="97"/>
        <v>117</v>
      </c>
      <c r="J352" s="24">
        <f t="shared" si="98"/>
        <v>0</v>
      </c>
      <c r="K352" s="24">
        <f t="shared" si="99"/>
        <v>0</v>
      </c>
      <c r="L352" s="24">
        <f t="shared" si="100"/>
        <v>0</v>
      </c>
      <c r="M352" s="99" t="s">
        <v>2085</v>
      </c>
      <c r="N352" s="24">
        <f t="shared" si="101"/>
        <v>0</v>
      </c>
      <c r="O352" s="24">
        <f t="shared" si="102"/>
        <v>0</v>
      </c>
      <c r="P352" s="24">
        <f t="shared" si="103"/>
        <v>0</v>
      </c>
      <c r="Q352" s="122">
        <f t="shared" si="106"/>
        <v>0</v>
      </c>
      <c r="R352" s="122">
        <f t="shared" si="107"/>
        <v>0</v>
      </c>
      <c r="S352" s="122">
        <f t="shared" si="108"/>
        <v>0</v>
      </c>
      <c r="T352" s="99" t="s">
        <v>2082</v>
      </c>
      <c r="U352" s="24">
        <f t="shared" si="111"/>
        <v>0</v>
      </c>
      <c r="V352" s="24">
        <f t="shared" si="111"/>
        <v>0</v>
      </c>
      <c r="W352" s="24">
        <f t="shared" si="111"/>
        <v>0</v>
      </c>
      <c r="X352" s="24">
        <f t="shared" si="111"/>
        <v>0</v>
      </c>
      <c r="Y352" s="24">
        <f t="shared" si="111"/>
        <v>0</v>
      </c>
      <c r="Z352" s="24">
        <f t="shared" si="111"/>
        <v>0</v>
      </c>
    </row>
    <row r="353" spans="2:26" x14ac:dyDescent="0.15">
      <c r="B353" s="24">
        <v>351</v>
      </c>
      <c r="C353" s="24" t="str">
        <f t="shared" si="105"/>
        <v>挂饰351</v>
      </c>
      <c r="D353" s="24" t="str">
        <f t="shared" si="93"/>
        <v>c</v>
      </c>
      <c r="E353" s="99" t="s">
        <v>2082</v>
      </c>
      <c r="F353" s="100" t="s">
        <v>2099</v>
      </c>
      <c r="G353" s="23" t="s">
        <v>2100</v>
      </c>
      <c r="H353" s="24">
        <f t="shared" si="109"/>
        <v>7</v>
      </c>
      <c r="I353" s="24">
        <f t="shared" si="97"/>
        <v>137</v>
      </c>
      <c r="J353" s="24">
        <f t="shared" si="98"/>
        <v>0</v>
      </c>
      <c r="K353" s="24">
        <f t="shared" si="99"/>
        <v>0</v>
      </c>
      <c r="L353" s="24">
        <f t="shared" si="100"/>
        <v>0</v>
      </c>
      <c r="M353" s="99" t="s">
        <v>2085</v>
      </c>
      <c r="N353" s="24">
        <f t="shared" si="101"/>
        <v>0</v>
      </c>
      <c r="O353" s="24">
        <f t="shared" si="102"/>
        <v>0</v>
      </c>
      <c r="P353" s="24">
        <f t="shared" si="103"/>
        <v>0</v>
      </c>
      <c r="Q353" s="122">
        <f t="shared" si="106"/>
        <v>0</v>
      </c>
      <c r="R353" s="122">
        <f t="shared" si="107"/>
        <v>0</v>
      </c>
      <c r="S353" s="122">
        <f t="shared" si="108"/>
        <v>0</v>
      </c>
      <c r="T353" s="99" t="s">
        <v>2082</v>
      </c>
      <c r="U353" s="24">
        <f t="shared" ref="U353:Z362" si="112">ROUND(VLOOKUP($F353,professionGrow,MATCH(U$2,professionGrowPName,0),FALSE)*(1+VLOOKUP($G353,professionGrowP,MATCH(U$2,professionGrowPName,0),FALSE))*$H353*10*VLOOKUP($D353,drop_qulity,5,FALSE),0)</f>
        <v>0</v>
      </c>
      <c r="V353" s="24">
        <f t="shared" si="112"/>
        <v>0</v>
      </c>
      <c r="W353" s="24">
        <f t="shared" si="112"/>
        <v>0</v>
      </c>
      <c r="X353" s="24">
        <f t="shared" si="112"/>
        <v>0</v>
      </c>
      <c r="Y353" s="24">
        <f t="shared" si="112"/>
        <v>0</v>
      </c>
      <c r="Z353" s="24">
        <f t="shared" si="112"/>
        <v>0</v>
      </c>
    </row>
    <row r="354" spans="2:26" x14ac:dyDescent="0.15">
      <c r="B354" s="24">
        <v>352</v>
      </c>
      <c r="C354" s="24" t="str">
        <f t="shared" si="105"/>
        <v>挂饰352</v>
      </c>
      <c r="D354" s="24" t="str">
        <f t="shared" si="93"/>
        <v>c</v>
      </c>
      <c r="E354" s="99" t="s">
        <v>2082</v>
      </c>
      <c r="F354" s="100" t="s">
        <v>2099</v>
      </c>
      <c r="G354" s="23" t="s">
        <v>2100</v>
      </c>
      <c r="H354" s="24">
        <f t="shared" si="109"/>
        <v>8</v>
      </c>
      <c r="I354" s="24">
        <f t="shared" si="97"/>
        <v>156</v>
      </c>
      <c r="J354" s="24">
        <f t="shared" si="98"/>
        <v>0</v>
      </c>
      <c r="K354" s="24">
        <f t="shared" si="99"/>
        <v>0</v>
      </c>
      <c r="L354" s="24">
        <f t="shared" si="100"/>
        <v>0</v>
      </c>
      <c r="M354" s="99" t="s">
        <v>2085</v>
      </c>
      <c r="N354" s="24">
        <f t="shared" si="101"/>
        <v>0</v>
      </c>
      <c r="O354" s="24">
        <f t="shared" si="102"/>
        <v>0</v>
      </c>
      <c r="P354" s="24">
        <f t="shared" si="103"/>
        <v>0</v>
      </c>
      <c r="Q354" s="122">
        <f t="shared" si="106"/>
        <v>0</v>
      </c>
      <c r="R354" s="122">
        <f t="shared" si="107"/>
        <v>0</v>
      </c>
      <c r="S354" s="122">
        <f t="shared" si="108"/>
        <v>0</v>
      </c>
      <c r="T354" s="99" t="s">
        <v>2082</v>
      </c>
      <c r="U354" s="24">
        <f t="shared" si="112"/>
        <v>0</v>
      </c>
      <c r="V354" s="24">
        <f t="shared" si="112"/>
        <v>0</v>
      </c>
      <c r="W354" s="24">
        <f t="shared" si="112"/>
        <v>0</v>
      </c>
      <c r="X354" s="24">
        <f t="shared" si="112"/>
        <v>0</v>
      </c>
      <c r="Y354" s="24">
        <f t="shared" si="112"/>
        <v>0</v>
      </c>
      <c r="Z354" s="24">
        <f t="shared" si="112"/>
        <v>0</v>
      </c>
    </row>
    <row r="355" spans="2:26" x14ac:dyDescent="0.15">
      <c r="B355" s="24">
        <v>353</v>
      </c>
      <c r="C355" s="24" t="str">
        <f t="shared" si="105"/>
        <v>挂饰353</v>
      </c>
      <c r="D355" s="24" t="str">
        <f t="shared" si="93"/>
        <v>s</v>
      </c>
      <c r="E355" s="99" t="s">
        <v>2082</v>
      </c>
      <c r="F355" s="100" t="s">
        <v>2099</v>
      </c>
      <c r="G355" s="23" t="s">
        <v>2101</v>
      </c>
      <c r="H355" s="24">
        <f t="shared" si="109"/>
        <v>1</v>
      </c>
      <c r="I355" s="24">
        <f t="shared" si="97"/>
        <v>13</v>
      </c>
      <c r="J355" s="24">
        <f t="shared" si="98"/>
        <v>12</v>
      </c>
      <c r="K355" s="24">
        <f t="shared" si="99"/>
        <v>12</v>
      </c>
      <c r="L355" s="24">
        <f t="shared" si="100"/>
        <v>11</v>
      </c>
      <c r="M355" s="99" t="s">
        <v>2085</v>
      </c>
      <c r="N355" s="24">
        <f t="shared" si="101"/>
        <v>11</v>
      </c>
      <c r="O355" s="24">
        <f t="shared" si="102"/>
        <v>7</v>
      </c>
      <c r="P355" s="24">
        <f t="shared" si="103"/>
        <v>5</v>
      </c>
      <c r="Q355" s="122">
        <f t="shared" si="106"/>
        <v>2.5000000000000001E-2</v>
      </c>
      <c r="R355" s="122">
        <f t="shared" si="107"/>
        <v>1.7500000000000002E-2</v>
      </c>
      <c r="S355" s="122">
        <f t="shared" si="108"/>
        <v>8.3333333333333332E-3</v>
      </c>
      <c r="T355" s="99" t="s">
        <v>2082</v>
      </c>
      <c r="U355" s="24">
        <f t="shared" si="112"/>
        <v>6</v>
      </c>
      <c r="V355" s="24">
        <f t="shared" si="112"/>
        <v>8</v>
      </c>
      <c r="W355" s="24">
        <f t="shared" si="112"/>
        <v>4</v>
      </c>
      <c r="X355" s="24">
        <f t="shared" si="112"/>
        <v>5</v>
      </c>
      <c r="Y355" s="24">
        <f t="shared" si="112"/>
        <v>5</v>
      </c>
      <c r="Z355" s="24">
        <f t="shared" si="112"/>
        <v>6</v>
      </c>
    </row>
    <row r="356" spans="2:26" x14ac:dyDescent="0.15">
      <c r="B356" s="24">
        <v>354</v>
      </c>
      <c r="C356" s="24" t="str">
        <f t="shared" si="105"/>
        <v>挂饰354</v>
      </c>
      <c r="D356" s="24" t="str">
        <f t="shared" ref="D356:D419" si="113">D324</f>
        <v>s</v>
      </c>
      <c r="E356" s="99" t="s">
        <v>2082</v>
      </c>
      <c r="F356" s="100" t="s">
        <v>2099</v>
      </c>
      <c r="G356" s="23" t="s">
        <v>2101</v>
      </c>
      <c r="H356" s="24">
        <f t="shared" si="109"/>
        <v>2</v>
      </c>
      <c r="I356" s="24">
        <f t="shared" si="97"/>
        <v>26</v>
      </c>
      <c r="J356" s="24">
        <f t="shared" si="98"/>
        <v>24</v>
      </c>
      <c r="K356" s="24">
        <f t="shared" si="99"/>
        <v>24</v>
      </c>
      <c r="L356" s="24">
        <f t="shared" si="100"/>
        <v>23</v>
      </c>
      <c r="M356" s="99" t="s">
        <v>2085</v>
      </c>
      <c r="N356" s="24">
        <f t="shared" si="101"/>
        <v>22</v>
      </c>
      <c r="O356" s="24">
        <f t="shared" si="102"/>
        <v>15</v>
      </c>
      <c r="P356" s="24">
        <f t="shared" si="103"/>
        <v>11</v>
      </c>
      <c r="Q356" s="122">
        <f t="shared" si="106"/>
        <v>5.5E-2</v>
      </c>
      <c r="R356" s="122">
        <f t="shared" si="107"/>
        <v>3.7499999999999999E-2</v>
      </c>
      <c r="S356" s="122">
        <f t="shared" si="108"/>
        <v>1.8333333333333333E-2</v>
      </c>
      <c r="T356" s="99" t="s">
        <v>2082</v>
      </c>
      <c r="U356" s="24">
        <f t="shared" si="112"/>
        <v>13</v>
      </c>
      <c r="V356" s="24">
        <f t="shared" si="112"/>
        <v>16</v>
      </c>
      <c r="W356" s="24">
        <f t="shared" si="112"/>
        <v>8</v>
      </c>
      <c r="X356" s="24">
        <f t="shared" si="112"/>
        <v>9</v>
      </c>
      <c r="Y356" s="24">
        <f t="shared" si="112"/>
        <v>11</v>
      </c>
      <c r="Z356" s="24">
        <f t="shared" si="112"/>
        <v>13</v>
      </c>
    </row>
    <row r="357" spans="2:26" x14ac:dyDescent="0.15">
      <c r="B357" s="24">
        <v>355</v>
      </c>
      <c r="C357" s="24" t="str">
        <f t="shared" si="105"/>
        <v>挂饰355</v>
      </c>
      <c r="D357" s="24" t="str">
        <f t="shared" si="113"/>
        <v>s</v>
      </c>
      <c r="E357" s="99" t="s">
        <v>2082</v>
      </c>
      <c r="F357" s="100" t="s">
        <v>2099</v>
      </c>
      <c r="G357" s="23" t="s">
        <v>2101</v>
      </c>
      <c r="H357" s="24">
        <f t="shared" si="109"/>
        <v>3</v>
      </c>
      <c r="I357" s="24">
        <f t="shared" si="97"/>
        <v>39</v>
      </c>
      <c r="J357" s="24">
        <f t="shared" si="98"/>
        <v>37</v>
      </c>
      <c r="K357" s="24">
        <f t="shared" si="99"/>
        <v>36</v>
      </c>
      <c r="L357" s="24">
        <f t="shared" si="100"/>
        <v>34</v>
      </c>
      <c r="M357" s="99" t="s">
        <v>2085</v>
      </c>
      <c r="N357" s="24">
        <f t="shared" si="101"/>
        <v>33</v>
      </c>
      <c r="O357" s="24">
        <f t="shared" si="102"/>
        <v>22</v>
      </c>
      <c r="P357" s="24">
        <f t="shared" si="103"/>
        <v>16</v>
      </c>
      <c r="Q357" s="122">
        <f t="shared" si="106"/>
        <v>0.08</v>
      </c>
      <c r="R357" s="122">
        <f t="shared" si="107"/>
        <v>5.5E-2</v>
      </c>
      <c r="S357" s="122">
        <f t="shared" si="108"/>
        <v>2.6666666666666665E-2</v>
      </c>
      <c r="T357" s="99" t="s">
        <v>2082</v>
      </c>
      <c r="U357" s="24">
        <f t="shared" si="112"/>
        <v>19</v>
      </c>
      <c r="V357" s="24">
        <f t="shared" si="112"/>
        <v>24</v>
      </c>
      <c r="W357" s="24">
        <f t="shared" si="112"/>
        <v>11</v>
      </c>
      <c r="X357" s="24">
        <f t="shared" si="112"/>
        <v>14</v>
      </c>
      <c r="Y357" s="24">
        <f t="shared" si="112"/>
        <v>16</v>
      </c>
      <c r="Z357" s="24">
        <f t="shared" si="112"/>
        <v>19</v>
      </c>
    </row>
    <row r="358" spans="2:26" x14ac:dyDescent="0.15">
      <c r="B358" s="24">
        <v>356</v>
      </c>
      <c r="C358" s="24" t="str">
        <f t="shared" si="105"/>
        <v>挂饰356</v>
      </c>
      <c r="D358" s="24" t="str">
        <f t="shared" si="113"/>
        <v>s</v>
      </c>
      <c r="E358" s="99" t="s">
        <v>2082</v>
      </c>
      <c r="F358" s="100" t="s">
        <v>2099</v>
      </c>
      <c r="G358" s="23" t="s">
        <v>2101</v>
      </c>
      <c r="H358" s="24">
        <f t="shared" si="109"/>
        <v>4</v>
      </c>
      <c r="I358" s="24">
        <f t="shared" si="97"/>
        <v>52</v>
      </c>
      <c r="J358" s="24">
        <f t="shared" si="98"/>
        <v>49</v>
      </c>
      <c r="K358" s="24">
        <f t="shared" si="99"/>
        <v>48</v>
      </c>
      <c r="L358" s="24">
        <f t="shared" si="100"/>
        <v>46</v>
      </c>
      <c r="M358" s="99" t="s">
        <v>2085</v>
      </c>
      <c r="N358" s="24">
        <f t="shared" si="101"/>
        <v>44</v>
      </c>
      <c r="O358" s="24">
        <f t="shared" si="102"/>
        <v>29</v>
      </c>
      <c r="P358" s="24">
        <f t="shared" si="103"/>
        <v>22</v>
      </c>
      <c r="Q358" s="122">
        <f t="shared" si="106"/>
        <v>0.11</v>
      </c>
      <c r="R358" s="122">
        <f t="shared" si="107"/>
        <v>7.2499999999999995E-2</v>
      </c>
      <c r="S358" s="122">
        <f t="shared" si="108"/>
        <v>3.6666666666666667E-2</v>
      </c>
      <c r="T358" s="99" t="s">
        <v>2082</v>
      </c>
      <c r="U358" s="24">
        <f t="shared" si="112"/>
        <v>25</v>
      </c>
      <c r="V358" s="24">
        <f t="shared" si="112"/>
        <v>32</v>
      </c>
      <c r="W358" s="24">
        <f t="shared" si="112"/>
        <v>15</v>
      </c>
      <c r="X358" s="24">
        <f t="shared" si="112"/>
        <v>18</v>
      </c>
      <c r="Y358" s="24">
        <f t="shared" si="112"/>
        <v>22</v>
      </c>
      <c r="Z358" s="24">
        <f t="shared" si="112"/>
        <v>25</v>
      </c>
    </row>
    <row r="359" spans="2:26" x14ac:dyDescent="0.15">
      <c r="B359" s="24">
        <v>357</v>
      </c>
      <c r="C359" s="24" t="str">
        <f t="shared" si="105"/>
        <v>挂饰357</v>
      </c>
      <c r="D359" s="24" t="str">
        <f t="shared" si="113"/>
        <v>s</v>
      </c>
      <c r="E359" s="99" t="s">
        <v>2082</v>
      </c>
      <c r="F359" s="100" t="s">
        <v>2099</v>
      </c>
      <c r="G359" s="23" t="s">
        <v>2101</v>
      </c>
      <c r="H359" s="24">
        <f t="shared" si="109"/>
        <v>5</v>
      </c>
      <c r="I359" s="24">
        <f t="shared" si="97"/>
        <v>65</v>
      </c>
      <c r="J359" s="24">
        <f t="shared" si="98"/>
        <v>61</v>
      </c>
      <c r="K359" s="24">
        <f t="shared" si="99"/>
        <v>60</v>
      </c>
      <c r="L359" s="24">
        <f t="shared" si="100"/>
        <v>57</v>
      </c>
      <c r="M359" s="99" t="s">
        <v>2085</v>
      </c>
      <c r="N359" s="24">
        <f t="shared" si="101"/>
        <v>54</v>
      </c>
      <c r="O359" s="24">
        <f t="shared" si="102"/>
        <v>37</v>
      </c>
      <c r="P359" s="24">
        <f t="shared" si="103"/>
        <v>27</v>
      </c>
      <c r="Q359" s="122">
        <f t="shared" si="106"/>
        <v>0.13500000000000001</v>
      </c>
      <c r="R359" s="122">
        <f t="shared" si="107"/>
        <v>9.2499999999999999E-2</v>
      </c>
      <c r="S359" s="122">
        <f t="shared" si="108"/>
        <v>4.4999999999999998E-2</v>
      </c>
      <c r="T359" s="99" t="s">
        <v>2082</v>
      </c>
      <c r="U359" s="24">
        <f t="shared" si="112"/>
        <v>31</v>
      </c>
      <c r="V359" s="24">
        <f t="shared" si="112"/>
        <v>39</v>
      </c>
      <c r="W359" s="24">
        <f t="shared" si="112"/>
        <v>19</v>
      </c>
      <c r="X359" s="24">
        <f t="shared" si="112"/>
        <v>23</v>
      </c>
      <c r="Y359" s="24">
        <f t="shared" si="112"/>
        <v>27</v>
      </c>
      <c r="Z359" s="24">
        <f t="shared" si="112"/>
        <v>31</v>
      </c>
    </row>
    <row r="360" spans="2:26" x14ac:dyDescent="0.15">
      <c r="B360" s="24">
        <v>358</v>
      </c>
      <c r="C360" s="24" t="str">
        <f t="shared" si="105"/>
        <v>挂饰358</v>
      </c>
      <c r="D360" s="24" t="str">
        <f t="shared" si="113"/>
        <v>s</v>
      </c>
      <c r="E360" s="99" t="s">
        <v>2082</v>
      </c>
      <c r="F360" s="100" t="s">
        <v>2099</v>
      </c>
      <c r="G360" s="23" t="s">
        <v>2101</v>
      </c>
      <c r="H360" s="24">
        <f t="shared" si="109"/>
        <v>6</v>
      </c>
      <c r="I360" s="24">
        <f t="shared" si="97"/>
        <v>78</v>
      </c>
      <c r="J360" s="24">
        <f t="shared" si="98"/>
        <v>73</v>
      </c>
      <c r="K360" s="24">
        <f t="shared" si="99"/>
        <v>72</v>
      </c>
      <c r="L360" s="24">
        <f t="shared" si="100"/>
        <v>69</v>
      </c>
      <c r="M360" s="99" t="s">
        <v>2085</v>
      </c>
      <c r="N360" s="24">
        <f t="shared" si="101"/>
        <v>65</v>
      </c>
      <c r="O360" s="24">
        <f t="shared" si="102"/>
        <v>44</v>
      </c>
      <c r="P360" s="24">
        <f t="shared" si="103"/>
        <v>33</v>
      </c>
      <c r="Q360" s="122">
        <f t="shared" si="106"/>
        <v>0.16500000000000001</v>
      </c>
      <c r="R360" s="122">
        <f t="shared" si="107"/>
        <v>0.11</v>
      </c>
      <c r="S360" s="122">
        <f t="shared" si="108"/>
        <v>5.5E-2</v>
      </c>
      <c r="T360" s="99" t="s">
        <v>2082</v>
      </c>
      <c r="U360" s="24">
        <f t="shared" si="112"/>
        <v>38</v>
      </c>
      <c r="V360" s="24">
        <f t="shared" si="112"/>
        <v>47</v>
      </c>
      <c r="W360" s="24">
        <f t="shared" si="112"/>
        <v>23</v>
      </c>
      <c r="X360" s="24">
        <f t="shared" si="112"/>
        <v>28</v>
      </c>
      <c r="Y360" s="24">
        <f t="shared" si="112"/>
        <v>33</v>
      </c>
      <c r="Z360" s="24">
        <f t="shared" si="112"/>
        <v>38</v>
      </c>
    </row>
    <row r="361" spans="2:26" x14ac:dyDescent="0.15">
      <c r="B361" s="24">
        <v>359</v>
      </c>
      <c r="C361" s="24" t="str">
        <f t="shared" si="105"/>
        <v>挂饰359</v>
      </c>
      <c r="D361" s="24" t="str">
        <f t="shared" si="113"/>
        <v>s</v>
      </c>
      <c r="E361" s="99" t="s">
        <v>2082</v>
      </c>
      <c r="F361" s="100" t="s">
        <v>2099</v>
      </c>
      <c r="G361" s="23" t="s">
        <v>2101</v>
      </c>
      <c r="H361" s="24">
        <f t="shared" si="109"/>
        <v>7</v>
      </c>
      <c r="I361" s="24">
        <f t="shared" si="97"/>
        <v>91</v>
      </c>
      <c r="J361" s="24">
        <f t="shared" si="98"/>
        <v>86</v>
      </c>
      <c r="K361" s="24">
        <f t="shared" si="99"/>
        <v>84</v>
      </c>
      <c r="L361" s="24">
        <f t="shared" si="100"/>
        <v>80</v>
      </c>
      <c r="M361" s="99" t="s">
        <v>2085</v>
      </c>
      <c r="N361" s="24">
        <f t="shared" si="101"/>
        <v>76</v>
      </c>
      <c r="O361" s="24">
        <f t="shared" si="102"/>
        <v>51</v>
      </c>
      <c r="P361" s="24">
        <f t="shared" si="103"/>
        <v>38</v>
      </c>
      <c r="Q361" s="122">
        <f t="shared" si="106"/>
        <v>0.19</v>
      </c>
      <c r="R361" s="122">
        <f t="shared" si="107"/>
        <v>0.1275</v>
      </c>
      <c r="S361" s="122">
        <f t="shared" si="108"/>
        <v>6.3333333333333325E-2</v>
      </c>
      <c r="T361" s="99" t="s">
        <v>2082</v>
      </c>
      <c r="U361" s="24">
        <f t="shared" si="112"/>
        <v>44</v>
      </c>
      <c r="V361" s="24">
        <f t="shared" si="112"/>
        <v>55</v>
      </c>
      <c r="W361" s="24">
        <f t="shared" si="112"/>
        <v>27</v>
      </c>
      <c r="X361" s="24">
        <f t="shared" si="112"/>
        <v>32</v>
      </c>
      <c r="Y361" s="24">
        <f t="shared" si="112"/>
        <v>38</v>
      </c>
      <c r="Z361" s="24">
        <f t="shared" si="112"/>
        <v>44</v>
      </c>
    </row>
    <row r="362" spans="2:26" x14ac:dyDescent="0.15">
      <c r="B362" s="24">
        <v>360</v>
      </c>
      <c r="C362" s="24" t="str">
        <f t="shared" si="105"/>
        <v>挂饰360</v>
      </c>
      <c r="D362" s="24" t="str">
        <f t="shared" si="113"/>
        <v>s</v>
      </c>
      <c r="E362" s="99" t="s">
        <v>2082</v>
      </c>
      <c r="F362" s="100" t="s">
        <v>2099</v>
      </c>
      <c r="G362" s="23" t="s">
        <v>2101</v>
      </c>
      <c r="H362" s="24">
        <f t="shared" si="109"/>
        <v>8</v>
      </c>
      <c r="I362" s="24">
        <f t="shared" si="97"/>
        <v>104</v>
      </c>
      <c r="J362" s="24">
        <f t="shared" si="98"/>
        <v>98</v>
      </c>
      <c r="K362" s="24">
        <f t="shared" si="99"/>
        <v>96</v>
      </c>
      <c r="L362" s="24">
        <f t="shared" si="100"/>
        <v>91</v>
      </c>
      <c r="M362" s="99" t="s">
        <v>2085</v>
      </c>
      <c r="N362" s="24">
        <f t="shared" si="101"/>
        <v>87</v>
      </c>
      <c r="O362" s="24">
        <f t="shared" si="102"/>
        <v>59</v>
      </c>
      <c r="P362" s="24">
        <f t="shared" si="103"/>
        <v>44</v>
      </c>
      <c r="Q362" s="122">
        <f t="shared" si="106"/>
        <v>0.22</v>
      </c>
      <c r="R362" s="122">
        <f t="shared" si="107"/>
        <v>0.14749999999999999</v>
      </c>
      <c r="S362" s="122">
        <f t="shared" si="108"/>
        <v>7.3333333333333334E-2</v>
      </c>
      <c r="T362" s="99" t="s">
        <v>2082</v>
      </c>
      <c r="U362" s="24">
        <f t="shared" si="112"/>
        <v>50</v>
      </c>
      <c r="V362" s="24">
        <f t="shared" si="112"/>
        <v>63</v>
      </c>
      <c r="W362" s="24">
        <f t="shared" si="112"/>
        <v>30</v>
      </c>
      <c r="X362" s="24">
        <f t="shared" si="112"/>
        <v>37</v>
      </c>
      <c r="Y362" s="24">
        <f t="shared" si="112"/>
        <v>44</v>
      </c>
      <c r="Z362" s="24">
        <f t="shared" si="112"/>
        <v>50</v>
      </c>
    </row>
    <row r="363" spans="2:26" x14ac:dyDescent="0.15">
      <c r="B363" s="24">
        <v>361</v>
      </c>
      <c r="C363" s="24" t="str">
        <f t="shared" si="105"/>
        <v>挂饰361</v>
      </c>
      <c r="D363" s="24" t="str">
        <f t="shared" si="113"/>
        <v>a</v>
      </c>
      <c r="E363" s="99" t="s">
        <v>2082</v>
      </c>
      <c r="F363" s="100" t="s">
        <v>2099</v>
      </c>
      <c r="G363" s="23" t="s">
        <v>2101</v>
      </c>
      <c r="H363" s="24">
        <f t="shared" si="109"/>
        <v>1</v>
      </c>
      <c r="I363" s="24">
        <f t="shared" si="97"/>
        <v>7</v>
      </c>
      <c r="J363" s="24">
        <f t="shared" si="98"/>
        <v>14</v>
      </c>
      <c r="K363" s="24">
        <f t="shared" si="99"/>
        <v>14</v>
      </c>
      <c r="L363" s="24">
        <f t="shared" si="100"/>
        <v>13</v>
      </c>
      <c r="M363" s="99" t="s">
        <v>2085</v>
      </c>
      <c r="N363" s="24">
        <f t="shared" si="101"/>
        <v>12</v>
      </c>
      <c r="O363" s="24">
        <f t="shared" si="102"/>
        <v>8</v>
      </c>
      <c r="P363" s="24">
        <f t="shared" si="103"/>
        <v>6</v>
      </c>
      <c r="Q363" s="122">
        <f t="shared" si="106"/>
        <v>0.03</v>
      </c>
      <c r="R363" s="122">
        <f t="shared" si="107"/>
        <v>0.02</v>
      </c>
      <c r="S363" s="122">
        <f t="shared" si="108"/>
        <v>0.01</v>
      </c>
      <c r="T363" s="99" t="s">
        <v>2082</v>
      </c>
      <c r="U363" s="24">
        <f t="shared" ref="U363:Z372" si="114">ROUND(VLOOKUP($F363,professionGrow,MATCH(U$2,professionGrowPName,0),FALSE)*(1+VLOOKUP($G363,professionGrowP,MATCH(U$2,professionGrowPName,0),FALSE))*$H363*10*VLOOKUP($D363,drop_qulity,5,FALSE),0)</f>
        <v>7</v>
      </c>
      <c r="V363" s="24">
        <f t="shared" si="114"/>
        <v>9</v>
      </c>
      <c r="W363" s="24">
        <f t="shared" si="114"/>
        <v>4</v>
      </c>
      <c r="X363" s="24">
        <f t="shared" si="114"/>
        <v>5</v>
      </c>
      <c r="Y363" s="24">
        <f t="shared" si="114"/>
        <v>6</v>
      </c>
      <c r="Z363" s="24">
        <f t="shared" si="114"/>
        <v>7</v>
      </c>
    </row>
    <row r="364" spans="2:26" x14ac:dyDescent="0.15">
      <c r="B364" s="24">
        <v>362</v>
      </c>
      <c r="C364" s="24" t="str">
        <f t="shared" si="105"/>
        <v>挂饰362</v>
      </c>
      <c r="D364" s="24" t="str">
        <f t="shared" si="113"/>
        <v>a</v>
      </c>
      <c r="E364" s="99" t="s">
        <v>2082</v>
      </c>
      <c r="F364" s="100" t="s">
        <v>2099</v>
      </c>
      <c r="G364" s="23" t="s">
        <v>2101</v>
      </c>
      <c r="H364" s="24">
        <f t="shared" si="109"/>
        <v>2</v>
      </c>
      <c r="I364" s="24">
        <f t="shared" si="97"/>
        <v>15</v>
      </c>
      <c r="J364" s="24">
        <f t="shared" si="98"/>
        <v>28</v>
      </c>
      <c r="K364" s="24">
        <f t="shared" si="99"/>
        <v>27</v>
      </c>
      <c r="L364" s="24">
        <f t="shared" si="100"/>
        <v>26</v>
      </c>
      <c r="M364" s="99" t="s">
        <v>2085</v>
      </c>
      <c r="N364" s="24">
        <f t="shared" si="101"/>
        <v>25</v>
      </c>
      <c r="O364" s="24">
        <f t="shared" si="102"/>
        <v>17</v>
      </c>
      <c r="P364" s="24">
        <f t="shared" si="103"/>
        <v>12</v>
      </c>
      <c r="Q364" s="122">
        <f t="shared" si="106"/>
        <v>0.06</v>
      </c>
      <c r="R364" s="122">
        <f t="shared" si="107"/>
        <v>4.2500000000000003E-2</v>
      </c>
      <c r="S364" s="122">
        <f t="shared" si="108"/>
        <v>0.02</v>
      </c>
      <c r="T364" s="99" t="s">
        <v>2082</v>
      </c>
      <c r="U364" s="24">
        <f t="shared" si="114"/>
        <v>14</v>
      </c>
      <c r="V364" s="24">
        <f t="shared" si="114"/>
        <v>18</v>
      </c>
      <c r="W364" s="24">
        <f t="shared" si="114"/>
        <v>9</v>
      </c>
      <c r="X364" s="24">
        <f t="shared" si="114"/>
        <v>11</v>
      </c>
      <c r="Y364" s="24">
        <f t="shared" si="114"/>
        <v>12</v>
      </c>
      <c r="Z364" s="24">
        <f t="shared" si="114"/>
        <v>14</v>
      </c>
    </row>
    <row r="365" spans="2:26" x14ac:dyDescent="0.15">
      <c r="B365" s="24">
        <v>363</v>
      </c>
      <c r="C365" s="24" t="str">
        <f t="shared" si="105"/>
        <v>挂饰363</v>
      </c>
      <c r="D365" s="24" t="str">
        <f t="shared" si="113"/>
        <v>a</v>
      </c>
      <c r="E365" s="99" t="s">
        <v>2082</v>
      </c>
      <c r="F365" s="100" t="s">
        <v>2099</v>
      </c>
      <c r="G365" s="23" t="s">
        <v>2101</v>
      </c>
      <c r="H365" s="24">
        <f t="shared" si="109"/>
        <v>3</v>
      </c>
      <c r="I365" s="24">
        <f t="shared" si="97"/>
        <v>22</v>
      </c>
      <c r="J365" s="24">
        <f t="shared" si="98"/>
        <v>42</v>
      </c>
      <c r="K365" s="24">
        <f t="shared" si="99"/>
        <v>41</v>
      </c>
      <c r="L365" s="24">
        <f t="shared" si="100"/>
        <v>39</v>
      </c>
      <c r="M365" s="99" t="s">
        <v>2085</v>
      </c>
      <c r="N365" s="24">
        <f t="shared" si="101"/>
        <v>37</v>
      </c>
      <c r="O365" s="24">
        <f t="shared" si="102"/>
        <v>25</v>
      </c>
      <c r="P365" s="24">
        <f t="shared" si="103"/>
        <v>19</v>
      </c>
      <c r="Q365" s="122">
        <f t="shared" si="106"/>
        <v>9.5000000000000001E-2</v>
      </c>
      <c r="R365" s="122">
        <f t="shared" si="107"/>
        <v>6.25E-2</v>
      </c>
      <c r="S365" s="122">
        <f t="shared" si="108"/>
        <v>3.1666666666666662E-2</v>
      </c>
      <c r="T365" s="99" t="s">
        <v>2082</v>
      </c>
      <c r="U365" s="24">
        <f t="shared" si="114"/>
        <v>22</v>
      </c>
      <c r="V365" s="24">
        <f t="shared" si="114"/>
        <v>27</v>
      </c>
      <c r="W365" s="24">
        <f t="shared" si="114"/>
        <v>13</v>
      </c>
      <c r="X365" s="24">
        <f t="shared" si="114"/>
        <v>16</v>
      </c>
      <c r="Y365" s="24">
        <f t="shared" si="114"/>
        <v>19</v>
      </c>
      <c r="Z365" s="24">
        <f t="shared" si="114"/>
        <v>22</v>
      </c>
    </row>
    <row r="366" spans="2:26" x14ac:dyDescent="0.15">
      <c r="B366" s="24">
        <v>364</v>
      </c>
      <c r="C366" s="24" t="str">
        <f t="shared" si="105"/>
        <v>挂饰364</v>
      </c>
      <c r="D366" s="24" t="str">
        <f t="shared" si="113"/>
        <v>a</v>
      </c>
      <c r="E366" s="99" t="s">
        <v>2082</v>
      </c>
      <c r="F366" s="100" t="s">
        <v>2099</v>
      </c>
      <c r="G366" s="23" t="s">
        <v>2101</v>
      </c>
      <c r="H366" s="24">
        <f t="shared" si="109"/>
        <v>4</v>
      </c>
      <c r="I366" s="24">
        <f t="shared" si="97"/>
        <v>29</v>
      </c>
      <c r="J366" s="24">
        <f t="shared" si="98"/>
        <v>56</v>
      </c>
      <c r="K366" s="24">
        <f t="shared" si="99"/>
        <v>55</v>
      </c>
      <c r="L366" s="24">
        <f t="shared" si="100"/>
        <v>52</v>
      </c>
      <c r="M366" s="99" t="s">
        <v>2085</v>
      </c>
      <c r="N366" s="24">
        <f t="shared" si="101"/>
        <v>50</v>
      </c>
      <c r="O366" s="24">
        <f t="shared" si="102"/>
        <v>34</v>
      </c>
      <c r="P366" s="24">
        <f t="shared" si="103"/>
        <v>25</v>
      </c>
      <c r="Q366" s="122">
        <f t="shared" si="106"/>
        <v>0.125</v>
      </c>
      <c r="R366" s="122">
        <f t="shared" si="107"/>
        <v>8.5000000000000006E-2</v>
      </c>
      <c r="S366" s="122">
        <f t="shared" si="108"/>
        <v>4.1666666666666671E-2</v>
      </c>
      <c r="T366" s="99" t="s">
        <v>2082</v>
      </c>
      <c r="U366" s="24">
        <f t="shared" si="114"/>
        <v>29</v>
      </c>
      <c r="V366" s="24">
        <f t="shared" si="114"/>
        <v>36</v>
      </c>
      <c r="W366" s="24">
        <f t="shared" si="114"/>
        <v>17</v>
      </c>
      <c r="X366" s="24">
        <f t="shared" si="114"/>
        <v>21</v>
      </c>
      <c r="Y366" s="24">
        <f t="shared" si="114"/>
        <v>25</v>
      </c>
      <c r="Z366" s="24">
        <f t="shared" si="114"/>
        <v>29</v>
      </c>
    </row>
    <row r="367" spans="2:26" x14ac:dyDescent="0.15">
      <c r="B367" s="24">
        <v>365</v>
      </c>
      <c r="C367" s="24" t="str">
        <f t="shared" si="105"/>
        <v>挂饰365</v>
      </c>
      <c r="D367" s="24" t="str">
        <f t="shared" si="113"/>
        <v>a</v>
      </c>
      <c r="E367" s="99" t="s">
        <v>2082</v>
      </c>
      <c r="F367" s="100" t="s">
        <v>2099</v>
      </c>
      <c r="G367" s="23" t="s">
        <v>2101</v>
      </c>
      <c r="H367" s="24">
        <f t="shared" si="109"/>
        <v>5</v>
      </c>
      <c r="I367" s="24">
        <f t="shared" si="97"/>
        <v>37</v>
      </c>
      <c r="J367" s="24">
        <f t="shared" si="98"/>
        <v>70</v>
      </c>
      <c r="K367" s="24">
        <f t="shared" si="99"/>
        <v>69</v>
      </c>
      <c r="L367" s="24">
        <f t="shared" si="100"/>
        <v>66</v>
      </c>
      <c r="M367" s="99" t="s">
        <v>2085</v>
      </c>
      <c r="N367" s="24">
        <f t="shared" si="101"/>
        <v>62</v>
      </c>
      <c r="O367" s="24">
        <f t="shared" si="102"/>
        <v>42</v>
      </c>
      <c r="P367" s="24">
        <f t="shared" si="103"/>
        <v>31</v>
      </c>
      <c r="Q367" s="122">
        <f t="shared" si="106"/>
        <v>0.155</v>
      </c>
      <c r="R367" s="122">
        <f t="shared" si="107"/>
        <v>0.105</v>
      </c>
      <c r="S367" s="122">
        <f t="shared" si="108"/>
        <v>5.1666666666666666E-2</v>
      </c>
      <c r="T367" s="99" t="s">
        <v>2082</v>
      </c>
      <c r="U367" s="24">
        <f t="shared" si="114"/>
        <v>36</v>
      </c>
      <c r="V367" s="24">
        <f t="shared" si="114"/>
        <v>45</v>
      </c>
      <c r="W367" s="24">
        <f t="shared" si="114"/>
        <v>22</v>
      </c>
      <c r="X367" s="24">
        <f t="shared" si="114"/>
        <v>27</v>
      </c>
      <c r="Y367" s="24">
        <f t="shared" si="114"/>
        <v>31</v>
      </c>
      <c r="Z367" s="24">
        <f t="shared" si="114"/>
        <v>36</v>
      </c>
    </row>
    <row r="368" spans="2:26" x14ac:dyDescent="0.15">
      <c r="B368" s="24">
        <v>366</v>
      </c>
      <c r="C368" s="24" t="str">
        <f t="shared" si="105"/>
        <v>挂饰366</v>
      </c>
      <c r="D368" s="24" t="str">
        <f t="shared" si="113"/>
        <v>a</v>
      </c>
      <c r="E368" s="99" t="s">
        <v>2082</v>
      </c>
      <c r="F368" s="100" t="s">
        <v>2099</v>
      </c>
      <c r="G368" s="23" t="s">
        <v>2101</v>
      </c>
      <c r="H368" s="24">
        <f t="shared" si="109"/>
        <v>6</v>
      </c>
      <c r="I368" s="24">
        <f t="shared" si="97"/>
        <v>44</v>
      </c>
      <c r="J368" s="24">
        <f t="shared" si="98"/>
        <v>84</v>
      </c>
      <c r="K368" s="24">
        <f t="shared" si="99"/>
        <v>82</v>
      </c>
      <c r="L368" s="24">
        <f t="shared" si="100"/>
        <v>79</v>
      </c>
      <c r="M368" s="99" t="s">
        <v>2085</v>
      </c>
      <c r="N368" s="24">
        <f t="shared" si="101"/>
        <v>75</v>
      </c>
      <c r="O368" s="24">
        <f t="shared" si="102"/>
        <v>51</v>
      </c>
      <c r="P368" s="24">
        <f t="shared" si="103"/>
        <v>37</v>
      </c>
      <c r="Q368" s="122">
        <f t="shared" si="106"/>
        <v>0.185</v>
      </c>
      <c r="R368" s="122">
        <f t="shared" si="107"/>
        <v>0.1275</v>
      </c>
      <c r="S368" s="122">
        <f t="shared" si="108"/>
        <v>6.1666666666666668E-2</v>
      </c>
      <c r="T368" s="99" t="s">
        <v>2082</v>
      </c>
      <c r="U368" s="24">
        <f t="shared" si="114"/>
        <v>43</v>
      </c>
      <c r="V368" s="24">
        <f t="shared" si="114"/>
        <v>54</v>
      </c>
      <c r="W368" s="24">
        <f t="shared" si="114"/>
        <v>26</v>
      </c>
      <c r="X368" s="24">
        <f t="shared" si="114"/>
        <v>32</v>
      </c>
      <c r="Y368" s="24">
        <f t="shared" si="114"/>
        <v>37</v>
      </c>
      <c r="Z368" s="24">
        <f t="shared" si="114"/>
        <v>43</v>
      </c>
    </row>
    <row r="369" spans="2:26" x14ac:dyDescent="0.15">
      <c r="B369" s="24">
        <v>367</v>
      </c>
      <c r="C369" s="24" t="str">
        <f t="shared" si="105"/>
        <v>挂饰367</v>
      </c>
      <c r="D369" s="24" t="str">
        <f t="shared" si="113"/>
        <v>a</v>
      </c>
      <c r="E369" s="99" t="s">
        <v>2082</v>
      </c>
      <c r="F369" s="100" t="s">
        <v>2099</v>
      </c>
      <c r="G369" s="23" t="s">
        <v>2101</v>
      </c>
      <c r="H369" s="24">
        <f t="shared" si="109"/>
        <v>7</v>
      </c>
      <c r="I369" s="24">
        <f t="shared" si="97"/>
        <v>51</v>
      </c>
      <c r="J369" s="24">
        <f t="shared" si="98"/>
        <v>98</v>
      </c>
      <c r="K369" s="24">
        <f t="shared" si="99"/>
        <v>96</v>
      </c>
      <c r="L369" s="24">
        <f t="shared" si="100"/>
        <v>92</v>
      </c>
      <c r="M369" s="99" t="s">
        <v>2085</v>
      </c>
      <c r="N369" s="24">
        <f t="shared" si="101"/>
        <v>87</v>
      </c>
      <c r="O369" s="24">
        <f t="shared" si="102"/>
        <v>59</v>
      </c>
      <c r="P369" s="24">
        <f t="shared" si="103"/>
        <v>44</v>
      </c>
      <c r="Q369" s="122">
        <f t="shared" si="106"/>
        <v>0.22</v>
      </c>
      <c r="R369" s="122">
        <f t="shared" si="107"/>
        <v>0.14749999999999999</v>
      </c>
      <c r="S369" s="122">
        <f t="shared" si="108"/>
        <v>7.3333333333333334E-2</v>
      </c>
      <c r="T369" s="99" t="s">
        <v>2082</v>
      </c>
      <c r="U369" s="24">
        <f t="shared" si="114"/>
        <v>50</v>
      </c>
      <c r="V369" s="24">
        <f t="shared" si="114"/>
        <v>63</v>
      </c>
      <c r="W369" s="24">
        <f t="shared" si="114"/>
        <v>31</v>
      </c>
      <c r="X369" s="24">
        <f t="shared" si="114"/>
        <v>37</v>
      </c>
      <c r="Y369" s="24">
        <f t="shared" si="114"/>
        <v>44</v>
      </c>
      <c r="Z369" s="24">
        <f t="shared" si="114"/>
        <v>50</v>
      </c>
    </row>
    <row r="370" spans="2:26" x14ac:dyDescent="0.15">
      <c r="B370" s="24">
        <v>368</v>
      </c>
      <c r="C370" s="24" t="str">
        <f t="shared" si="105"/>
        <v>挂饰368</v>
      </c>
      <c r="D370" s="24" t="str">
        <f t="shared" si="113"/>
        <v>a</v>
      </c>
      <c r="E370" s="99" t="s">
        <v>2082</v>
      </c>
      <c r="F370" s="100" t="s">
        <v>2099</v>
      </c>
      <c r="G370" s="23" t="s">
        <v>2101</v>
      </c>
      <c r="H370" s="24">
        <f t="shared" si="109"/>
        <v>8</v>
      </c>
      <c r="I370" s="24">
        <f t="shared" si="97"/>
        <v>59</v>
      </c>
      <c r="J370" s="24">
        <f t="shared" si="98"/>
        <v>112</v>
      </c>
      <c r="K370" s="24">
        <f t="shared" si="99"/>
        <v>110</v>
      </c>
      <c r="L370" s="24">
        <f t="shared" si="100"/>
        <v>105</v>
      </c>
      <c r="M370" s="99" t="s">
        <v>2085</v>
      </c>
      <c r="N370" s="24">
        <f t="shared" si="101"/>
        <v>100</v>
      </c>
      <c r="O370" s="24">
        <f t="shared" si="102"/>
        <v>67</v>
      </c>
      <c r="P370" s="24">
        <f t="shared" si="103"/>
        <v>50</v>
      </c>
      <c r="Q370" s="122">
        <f t="shared" si="106"/>
        <v>0.25</v>
      </c>
      <c r="R370" s="122">
        <f t="shared" si="107"/>
        <v>0.16750000000000001</v>
      </c>
      <c r="S370" s="122">
        <f t="shared" si="108"/>
        <v>8.3333333333333343E-2</v>
      </c>
      <c r="T370" s="99" t="s">
        <v>2082</v>
      </c>
      <c r="U370" s="24">
        <f t="shared" si="114"/>
        <v>57</v>
      </c>
      <c r="V370" s="24">
        <f t="shared" si="114"/>
        <v>72</v>
      </c>
      <c r="W370" s="24">
        <f t="shared" si="114"/>
        <v>35</v>
      </c>
      <c r="X370" s="24">
        <f t="shared" si="114"/>
        <v>42</v>
      </c>
      <c r="Y370" s="24">
        <f t="shared" si="114"/>
        <v>50</v>
      </c>
      <c r="Z370" s="24">
        <f t="shared" si="114"/>
        <v>57</v>
      </c>
    </row>
    <row r="371" spans="2:26" x14ac:dyDescent="0.15">
      <c r="B371" s="24">
        <v>369</v>
      </c>
      <c r="C371" s="24" t="str">
        <f t="shared" si="105"/>
        <v>挂饰369</v>
      </c>
      <c r="D371" s="24" t="str">
        <f t="shared" si="113"/>
        <v>b</v>
      </c>
      <c r="E371" s="99" t="s">
        <v>2082</v>
      </c>
      <c r="F371" s="100" t="s">
        <v>2099</v>
      </c>
      <c r="G371" s="23" t="s">
        <v>2101</v>
      </c>
      <c r="H371" s="24">
        <f t="shared" si="109"/>
        <v>1</v>
      </c>
      <c r="I371" s="24">
        <f t="shared" si="97"/>
        <v>8</v>
      </c>
      <c r="J371" s="24">
        <f t="shared" si="98"/>
        <v>19</v>
      </c>
      <c r="K371" s="24">
        <f t="shared" si="99"/>
        <v>19</v>
      </c>
      <c r="L371" s="24">
        <f t="shared" si="100"/>
        <v>18</v>
      </c>
      <c r="M371" s="99" t="s">
        <v>2085</v>
      </c>
      <c r="N371" s="24">
        <f t="shared" si="101"/>
        <v>17</v>
      </c>
      <c r="O371" s="24">
        <f t="shared" si="102"/>
        <v>12</v>
      </c>
      <c r="P371" s="24">
        <f t="shared" si="103"/>
        <v>9</v>
      </c>
      <c r="Q371" s="122">
        <f t="shared" si="106"/>
        <v>4.4999999999999998E-2</v>
      </c>
      <c r="R371" s="122">
        <f t="shared" si="107"/>
        <v>0.03</v>
      </c>
      <c r="S371" s="122">
        <f t="shared" si="108"/>
        <v>1.4999999999999999E-2</v>
      </c>
      <c r="T371" s="99" t="s">
        <v>2082</v>
      </c>
      <c r="U371" s="24">
        <f t="shared" si="114"/>
        <v>10</v>
      </c>
      <c r="V371" s="24">
        <f t="shared" si="114"/>
        <v>13</v>
      </c>
      <c r="W371" s="24">
        <f t="shared" si="114"/>
        <v>6</v>
      </c>
      <c r="X371" s="24">
        <f t="shared" si="114"/>
        <v>7</v>
      </c>
      <c r="Y371" s="24">
        <f t="shared" si="114"/>
        <v>9</v>
      </c>
      <c r="Z371" s="24">
        <f t="shared" si="114"/>
        <v>10</v>
      </c>
    </row>
    <row r="372" spans="2:26" x14ac:dyDescent="0.15">
      <c r="B372" s="24">
        <v>370</v>
      </c>
      <c r="C372" s="24" t="str">
        <f t="shared" si="105"/>
        <v>挂饰370</v>
      </c>
      <c r="D372" s="24" t="str">
        <f t="shared" si="113"/>
        <v>b</v>
      </c>
      <c r="E372" s="99" t="s">
        <v>2082</v>
      </c>
      <c r="F372" s="100" t="s">
        <v>2099</v>
      </c>
      <c r="G372" s="23" t="s">
        <v>2101</v>
      </c>
      <c r="H372" s="24">
        <f t="shared" si="109"/>
        <v>2</v>
      </c>
      <c r="I372" s="24">
        <f t="shared" si="97"/>
        <v>16</v>
      </c>
      <c r="J372" s="24">
        <f t="shared" si="98"/>
        <v>39</v>
      </c>
      <c r="K372" s="24">
        <f t="shared" si="99"/>
        <v>38</v>
      </c>
      <c r="L372" s="24">
        <f t="shared" si="100"/>
        <v>36</v>
      </c>
      <c r="M372" s="99" t="s">
        <v>2085</v>
      </c>
      <c r="N372" s="24">
        <f t="shared" si="101"/>
        <v>35</v>
      </c>
      <c r="O372" s="24">
        <f t="shared" si="102"/>
        <v>23</v>
      </c>
      <c r="P372" s="24">
        <f t="shared" si="103"/>
        <v>17</v>
      </c>
      <c r="Q372" s="122">
        <f t="shared" si="106"/>
        <v>8.5000000000000006E-2</v>
      </c>
      <c r="R372" s="122">
        <f t="shared" si="107"/>
        <v>5.7500000000000002E-2</v>
      </c>
      <c r="S372" s="122">
        <f t="shared" si="108"/>
        <v>2.8333333333333335E-2</v>
      </c>
      <c r="T372" s="99" t="s">
        <v>2082</v>
      </c>
      <c r="U372" s="24">
        <f t="shared" si="114"/>
        <v>20</v>
      </c>
      <c r="V372" s="24">
        <f t="shared" si="114"/>
        <v>25</v>
      </c>
      <c r="W372" s="24">
        <f t="shared" si="114"/>
        <v>12</v>
      </c>
      <c r="X372" s="24">
        <f t="shared" si="114"/>
        <v>15</v>
      </c>
      <c r="Y372" s="24">
        <f t="shared" si="114"/>
        <v>17</v>
      </c>
      <c r="Z372" s="24">
        <f t="shared" si="114"/>
        <v>20</v>
      </c>
    </row>
    <row r="373" spans="2:26" x14ac:dyDescent="0.15">
      <c r="B373" s="24">
        <v>371</v>
      </c>
      <c r="C373" s="24" t="str">
        <f t="shared" si="105"/>
        <v>挂饰371</v>
      </c>
      <c r="D373" s="24" t="str">
        <f t="shared" si="113"/>
        <v>b</v>
      </c>
      <c r="E373" s="99" t="s">
        <v>2082</v>
      </c>
      <c r="F373" s="100" t="s">
        <v>2099</v>
      </c>
      <c r="G373" s="23" t="s">
        <v>2101</v>
      </c>
      <c r="H373" s="24">
        <f t="shared" si="109"/>
        <v>3</v>
      </c>
      <c r="I373" s="24">
        <f t="shared" si="97"/>
        <v>23</v>
      </c>
      <c r="J373" s="24">
        <f t="shared" si="98"/>
        <v>58</v>
      </c>
      <c r="K373" s="24">
        <f t="shared" si="99"/>
        <v>57</v>
      </c>
      <c r="L373" s="24">
        <f t="shared" si="100"/>
        <v>54</v>
      </c>
      <c r="M373" s="99" t="s">
        <v>2085</v>
      </c>
      <c r="N373" s="24">
        <f t="shared" si="101"/>
        <v>52</v>
      </c>
      <c r="O373" s="24">
        <f t="shared" si="102"/>
        <v>35</v>
      </c>
      <c r="P373" s="24">
        <f t="shared" si="103"/>
        <v>26</v>
      </c>
      <c r="Q373" s="122">
        <f t="shared" si="106"/>
        <v>0.13</v>
      </c>
      <c r="R373" s="122">
        <f t="shared" si="107"/>
        <v>8.7499999999999994E-2</v>
      </c>
      <c r="S373" s="122">
        <f t="shared" si="108"/>
        <v>4.3333333333333328E-2</v>
      </c>
      <c r="T373" s="99" t="s">
        <v>2082</v>
      </c>
      <c r="U373" s="24">
        <f t="shared" ref="U373:Z382" si="115">ROUND(VLOOKUP($F373,professionGrow,MATCH(U$2,professionGrowPName,0),FALSE)*(1+VLOOKUP($G373,professionGrowP,MATCH(U$2,professionGrowPName,0),FALSE))*$H373*10*VLOOKUP($D373,drop_qulity,5,FALSE),0)</f>
        <v>30</v>
      </c>
      <c r="V373" s="24">
        <f t="shared" si="115"/>
        <v>38</v>
      </c>
      <c r="W373" s="24">
        <f t="shared" si="115"/>
        <v>18</v>
      </c>
      <c r="X373" s="24">
        <f t="shared" si="115"/>
        <v>22</v>
      </c>
      <c r="Y373" s="24">
        <f t="shared" si="115"/>
        <v>26</v>
      </c>
      <c r="Z373" s="24">
        <f t="shared" si="115"/>
        <v>30</v>
      </c>
    </row>
    <row r="374" spans="2:26" x14ac:dyDescent="0.15">
      <c r="B374" s="24">
        <v>372</v>
      </c>
      <c r="C374" s="24" t="str">
        <f t="shared" si="105"/>
        <v>挂饰372</v>
      </c>
      <c r="D374" s="24" t="str">
        <f t="shared" si="113"/>
        <v>b</v>
      </c>
      <c r="E374" s="99" t="s">
        <v>2082</v>
      </c>
      <c r="F374" s="100" t="s">
        <v>2099</v>
      </c>
      <c r="G374" s="23" t="s">
        <v>2101</v>
      </c>
      <c r="H374" s="24">
        <f t="shared" si="109"/>
        <v>4</v>
      </c>
      <c r="I374" s="24">
        <f t="shared" si="97"/>
        <v>31</v>
      </c>
      <c r="J374" s="24">
        <f t="shared" si="98"/>
        <v>78</v>
      </c>
      <c r="K374" s="24">
        <f t="shared" si="99"/>
        <v>76</v>
      </c>
      <c r="L374" s="24">
        <f t="shared" si="100"/>
        <v>73</v>
      </c>
      <c r="M374" s="99" t="s">
        <v>2085</v>
      </c>
      <c r="N374" s="24">
        <f t="shared" si="101"/>
        <v>69</v>
      </c>
      <c r="O374" s="24">
        <f t="shared" si="102"/>
        <v>47</v>
      </c>
      <c r="P374" s="24">
        <f t="shared" si="103"/>
        <v>35</v>
      </c>
      <c r="Q374" s="122">
        <f t="shared" si="106"/>
        <v>0.17499999999999999</v>
      </c>
      <c r="R374" s="122">
        <f t="shared" si="107"/>
        <v>0.11749999999999999</v>
      </c>
      <c r="S374" s="122">
        <f t="shared" si="108"/>
        <v>5.8333333333333327E-2</v>
      </c>
      <c r="T374" s="99" t="s">
        <v>2082</v>
      </c>
      <c r="U374" s="24">
        <f t="shared" si="115"/>
        <v>40</v>
      </c>
      <c r="V374" s="24">
        <f t="shared" si="115"/>
        <v>50</v>
      </c>
      <c r="W374" s="24">
        <f t="shared" si="115"/>
        <v>24</v>
      </c>
      <c r="X374" s="24">
        <f t="shared" si="115"/>
        <v>29</v>
      </c>
      <c r="Y374" s="24">
        <f t="shared" si="115"/>
        <v>35</v>
      </c>
      <c r="Z374" s="24">
        <f t="shared" si="115"/>
        <v>40</v>
      </c>
    </row>
    <row r="375" spans="2:26" x14ac:dyDescent="0.15">
      <c r="B375" s="24">
        <v>373</v>
      </c>
      <c r="C375" s="24" t="str">
        <f t="shared" si="105"/>
        <v>挂饰373</v>
      </c>
      <c r="D375" s="24" t="str">
        <f t="shared" si="113"/>
        <v>b</v>
      </c>
      <c r="E375" s="99" t="s">
        <v>2082</v>
      </c>
      <c r="F375" s="100" t="s">
        <v>2099</v>
      </c>
      <c r="G375" s="23" t="s">
        <v>2101</v>
      </c>
      <c r="H375" s="24">
        <f t="shared" si="109"/>
        <v>5</v>
      </c>
      <c r="I375" s="24">
        <f t="shared" si="97"/>
        <v>39</v>
      </c>
      <c r="J375" s="24">
        <f t="shared" si="98"/>
        <v>97</v>
      </c>
      <c r="K375" s="24">
        <f t="shared" si="99"/>
        <v>95</v>
      </c>
      <c r="L375" s="24">
        <f t="shared" si="100"/>
        <v>91</v>
      </c>
      <c r="M375" s="99" t="s">
        <v>2085</v>
      </c>
      <c r="N375" s="24">
        <f t="shared" si="101"/>
        <v>86</v>
      </c>
      <c r="O375" s="24">
        <f t="shared" si="102"/>
        <v>58</v>
      </c>
      <c r="P375" s="24">
        <f t="shared" si="103"/>
        <v>43</v>
      </c>
      <c r="Q375" s="122">
        <f t="shared" si="106"/>
        <v>0.215</v>
      </c>
      <c r="R375" s="122">
        <f t="shared" si="107"/>
        <v>0.14499999999999999</v>
      </c>
      <c r="S375" s="122">
        <f t="shared" si="108"/>
        <v>7.166666666666667E-2</v>
      </c>
      <c r="T375" s="99" t="s">
        <v>2082</v>
      </c>
      <c r="U375" s="24">
        <f t="shared" si="115"/>
        <v>50</v>
      </c>
      <c r="V375" s="24">
        <f t="shared" si="115"/>
        <v>63</v>
      </c>
      <c r="W375" s="24">
        <f t="shared" si="115"/>
        <v>30</v>
      </c>
      <c r="X375" s="24">
        <f t="shared" si="115"/>
        <v>37</v>
      </c>
      <c r="Y375" s="24">
        <f t="shared" si="115"/>
        <v>43</v>
      </c>
      <c r="Z375" s="24">
        <f t="shared" si="115"/>
        <v>50</v>
      </c>
    </row>
    <row r="376" spans="2:26" x14ac:dyDescent="0.15">
      <c r="B376" s="24">
        <v>374</v>
      </c>
      <c r="C376" s="24" t="str">
        <f t="shared" si="105"/>
        <v>挂饰374</v>
      </c>
      <c r="D376" s="24" t="str">
        <f t="shared" si="113"/>
        <v>b</v>
      </c>
      <c r="E376" s="99" t="s">
        <v>2082</v>
      </c>
      <c r="F376" s="100" t="s">
        <v>2099</v>
      </c>
      <c r="G376" s="23" t="s">
        <v>2101</v>
      </c>
      <c r="H376" s="24">
        <f t="shared" si="109"/>
        <v>6</v>
      </c>
      <c r="I376" s="24">
        <f t="shared" si="97"/>
        <v>47</v>
      </c>
      <c r="J376" s="24">
        <f t="shared" si="98"/>
        <v>117</v>
      </c>
      <c r="K376" s="24">
        <f t="shared" si="99"/>
        <v>114</v>
      </c>
      <c r="L376" s="24">
        <f t="shared" si="100"/>
        <v>109</v>
      </c>
      <c r="M376" s="99" t="s">
        <v>2085</v>
      </c>
      <c r="N376" s="24">
        <f t="shared" si="101"/>
        <v>104</v>
      </c>
      <c r="O376" s="24">
        <f t="shared" si="102"/>
        <v>70</v>
      </c>
      <c r="P376" s="24">
        <f t="shared" si="103"/>
        <v>52</v>
      </c>
      <c r="Q376" s="122">
        <f t="shared" si="106"/>
        <v>0.26</v>
      </c>
      <c r="R376" s="122">
        <f t="shared" si="107"/>
        <v>0.17499999999999999</v>
      </c>
      <c r="S376" s="122">
        <f t="shared" si="108"/>
        <v>8.6666666666666656E-2</v>
      </c>
      <c r="T376" s="99" t="s">
        <v>2082</v>
      </c>
      <c r="U376" s="24">
        <f t="shared" si="115"/>
        <v>60</v>
      </c>
      <c r="V376" s="24">
        <f t="shared" si="115"/>
        <v>75</v>
      </c>
      <c r="W376" s="24">
        <f t="shared" si="115"/>
        <v>36</v>
      </c>
      <c r="X376" s="24">
        <f t="shared" si="115"/>
        <v>44</v>
      </c>
      <c r="Y376" s="24">
        <f t="shared" si="115"/>
        <v>52</v>
      </c>
      <c r="Z376" s="24">
        <f t="shared" si="115"/>
        <v>60</v>
      </c>
    </row>
    <row r="377" spans="2:26" x14ac:dyDescent="0.15">
      <c r="B377" s="24">
        <v>375</v>
      </c>
      <c r="C377" s="24" t="str">
        <f t="shared" si="105"/>
        <v>挂饰375</v>
      </c>
      <c r="D377" s="24" t="str">
        <f t="shared" si="113"/>
        <v>b</v>
      </c>
      <c r="E377" s="99" t="s">
        <v>2082</v>
      </c>
      <c r="F377" s="100" t="s">
        <v>2099</v>
      </c>
      <c r="G377" s="23" t="s">
        <v>2101</v>
      </c>
      <c r="H377" s="24">
        <f t="shared" si="109"/>
        <v>7</v>
      </c>
      <c r="I377" s="24">
        <f t="shared" si="97"/>
        <v>54</v>
      </c>
      <c r="J377" s="24">
        <f t="shared" si="98"/>
        <v>136</v>
      </c>
      <c r="K377" s="24">
        <f t="shared" si="99"/>
        <v>133</v>
      </c>
      <c r="L377" s="24">
        <f t="shared" si="100"/>
        <v>127</v>
      </c>
      <c r="M377" s="99" t="s">
        <v>2085</v>
      </c>
      <c r="N377" s="24">
        <f t="shared" si="101"/>
        <v>121</v>
      </c>
      <c r="O377" s="24">
        <f t="shared" si="102"/>
        <v>82</v>
      </c>
      <c r="P377" s="24">
        <f t="shared" si="103"/>
        <v>60</v>
      </c>
      <c r="Q377" s="122">
        <f t="shared" si="106"/>
        <v>0.3</v>
      </c>
      <c r="R377" s="122">
        <f t="shared" si="107"/>
        <v>0.20499999999999999</v>
      </c>
      <c r="S377" s="122">
        <f t="shared" si="108"/>
        <v>0.1</v>
      </c>
      <c r="T377" s="99" t="s">
        <v>2082</v>
      </c>
      <c r="U377" s="24">
        <f t="shared" si="115"/>
        <v>70</v>
      </c>
      <c r="V377" s="24">
        <f t="shared" si="115"/>
        <v>88</v>
      </c>
      <c r="W377" s="24">
        <f t="shared" si="115"/>
        <v>42</v>
      </c>
      <c r="X377" s="24">
        <f t="shared" si="115"/>
        <v>51</v>
      </c>
      <c r="Y377" s="24">
        <f t="shared" si="115"/>
        <v>60</v>
      </c>
      <c r="Z377" s="24">
        <f t="shared" si="115"/>
        <v>70</v>
      </c>
    </row>
    <row r="378" spans="2:26" x14ac:dyDescent="0.15">
      <c r="B378" s="24">
        <v>376</v>
      </c>
      <c r="C378" s="24" t="str">
        <f t="shared" si="105"/>
        <v>挂饰376</v>
      </c>
      <c r="D378" s="24" t="str">
        <f t="shared" si="113"/>
        <v>b</v>
      </c>
      <c r="E378" s="99" t="s">
        <v>2082</v>
      </c>
      <c r="F378" s="100" t="s">
        <v>2099</v>
      </c>
      <c r="G378" s="23" t="s">
        <v>2101</v>
      </c>
      <c r="H378" s="24">
        <f t="shared" si="109"/>
        <v>8</v>
      </c>
      <c r="I378" s="24">
        <f t="shared" si="97"/>
        <v>62</v>
      </c>
      <c r="J378" s="24">
        <f t="shared" si="98"/>
        <v>156</v>
      </c>
      <c r="K378" s="24">
        <f t="shared" si="99"/>
        <v>152</v>
      </c>
      <c r="L378" s="24">
        <f t="shared" si="100"/>
        <v>145</v>
      </c>
      <c r="M378" s="99" t="s">
        <v>2085</v>
      </c>
      <c r="N378" s="24">
        <f t="shared" si="101"/>
        <v>138</v>
      </c>
      <c r="O378" s="24">
        <f t="shared" si="102"/>
        <v>93</v>
      </c>
      <c r="P378" s="24">
        <f t="shared" si="103"/>
        <v>69</v>
      </c>
      <c r="Q378" s="122">
        <f t="shared" si="106"/>
        <v>0.34499999999999997</v>
      </c>
      <c r="R378" s="122">
        <f t="shared" si="107"/>
        <v>0.23250000000000001</v>
      </c>
      <c r="S378" s="122">
        <f t="shared" si="108"/>
        <v>0.115</v>
      </c>
      <c r="T378" s="99" t="s">
        <v>2082</v>
      </c>
      <c r="U378" s="24">
        <f t="shared" si="115"/>
        <v>79</v>
      </c>
      <c r="V378" s="24">
        <f t="shared" si="115"/>
        <v>100</v>
      </c>
      <c r="W378" s="24">
        <f t="shared" si="115"/>
        <v>48</v>
      </c>
      <c r="X378" s="24">
        <f t="shared" si="115"/>
        <v>59</v>
      </c>
      <c r="Y378" s="24">
        <f t="shared" si="115"/>
        <v>69</v>
      </c>
      <c r="Z378" s="24">
        <f t="shared" si="115"/>
        <v>79</v>
      </c>
    </row>
    <row r="379" spans="2:26" x14ac:dyDescent="0.15">
      <c r="B379" s="24">
        <v>377</v>
      </c>
      <c r="C379" s="24" t="str">
        <f t="shared" si="105"/>
        <v>挂饰377</v>
      </c>
      <c r="D379" s="24" t="str">
        <f t="shared" si="113"/>
        <v>c</v>
      </c>
      <c r="E379" s="99" t="s">
        <v>2082</v>
      </c>
      <c r="F379" s="100" t="s">
        <v>2099</v>
      </c>
      <c r="G379" s="23" t="s">
        <v>2101</v>
      </c>
      <c r="H379" s="24">
        <f t="shared" si="109"/>
        <v>1</v>
      </c>
      <c r="I379" s="24">
        <f t="shared" si="97"/>
        <v>15</v>
      </c>
      <c r="J379" s="24">
        <f t="shared" si="98"/>
        <v>0</v>
      </c>
      <c r="K379" s="24">
        <f t="shared" si="99"/>
        <v>0</v>
      </c>
      <c r="L379" s="24">
        <f t="shared" si="100"/>
        <v>0</v>
      </c>
      <c r="M379" s="99" t="s">
        <v>2085</v>
      </c>
      <c r="N379" s="24">
        <f t="shared" si="101"/>
        <v>0</v>
      </c>
      <c r="O379" s="24">
        <f t="shared" si="102"/>
        <v>0</v>
      </c>
      <c r="P379" s="24">
        <f t="shared" si="103"/>
        <v>0</v>
      </c>
      <c r="Q379" s="122">
        <f t="shared" si="106"/>
        <v>0</v>
      </c>
      <c r="R379" s="122">
        <f t="shared" si="107"/>
        <v>0</v>
      </c>
      <c r="S379" s="122">
        <f t="shared" si="108"/>
        <v>0</v>
      </c>
      <c r="T379" s="99" t="s">
        <v>2082</v>
      </c>
      <c r="U379" s="24">
        <f t="shared" si="115"/>
        <v>0</v>
      </c>
      <c r="V379" s="24">
        <f t="shared" si="115"/>
        <v>0</v>
      </c>
      <c r="W379" s="24">
        <f t="shared" si="115"/>
        <v>0</v>
      </c>
      <c r="X379" s="24">
        <f t="shared" si="115"/>
        <v>0</v>
      </c>
      <c r="Y379" s="24">
        <f t="shared" si="115"/>
        <v>0</v>
      </c>
      <c r="Z379" s="24">
        <f t="shared" si="115"/>
        <v>0</v>
      </c>
    </row>
    <row r="380" spans="2:26" x14ac:dyDescent="0.15">
      <c r="B380" s="24">
        <v>378</v>
      </c>
      <c r="C380" s="24" t="str">
        <f t="shared" si="105"/>
        <v>挂饰378</v>
      </c>
      <c r="D380" s="24" t="str">
        <f t="shared" si="113"/>
        <v>c</v>
      </c>
      <c r="E380" s="99" t="s">
        <v>2082</v>
      </c>
      <c r="F380" s="100" t="s">
        <v>2099</v>
      </c>
      <c r="G380" s="23" t="s">
        <v>2101</v>
      </c>
      <c r="H380" s="24">
        <f t="shared" si="109"/>
        <v>2</v>
      </c>
      <c r="I380" s="24">
        <f t="shared" si="97"/>
        <v>30</v>
      </c>
      <c r="J380" s="24">
        <f t="shared" si="98"/>
        <v>0</v>
      </c>
      <c r="K380" s="24">
        <f t="shared" si="99"/>
        <v>0</v>
      </c>
      <c r="L380" s="24">
        <f t="shared" si="100"/>
        <v>0</v>
      </c>
      <c r="M380" s="99" t="s">
        <v>2085</v>
      </c>
      <c r="N380" s="24">
        <f t="shared" si="101"/>
        <v>0</v>
      </c>
      <c r="O380" s="24">
        <f t="shared" si="102"/>
        <v>0</v>
      </c>
      <c r="P380" s="24">
        <f t="shared" si="103"/>
        <v>0</v>
      </c>
      <c r="Q380" s="122">
        <f t="shared" si="106"/>
        <v>0</v>
      </c>
      <c r="R380" s="122">
        <f t="shared" si="107"/>
        <v>0</v>
      </c>
      <c r="S380" s="122">
        <f t="shared" si="108"/>
        <v>0</v>
      </c>
      <c r="T380" s="99" t="s">
        <v>2082</v>
      </c>
      <c r="U380" s="24">
        <f t="shared" si="115"/>
        <v>0</v>
      </c>
      <c r="V380" s="24">
        <f t="shared" si="115"/>
        <v>0</v>
      </c>
      <c r="W380" s="24">
        <f t="shared" si="115"/>
        <v>0</v>
      </c>
      <c r="X380" s="24">
        <f t="shared" si="115"/>
        <v>0</v>
      </c>
      <c r="Y380" s="24">
        <f t="shared" si="115"/>
        <v>0</v>
      </c>
      <c r="Z380" s="24">
        <f t="shared" si="115"/>
        <v>0</v>
      </c>
    </row>
    <row r="381" spans="2:26" x14ac:dyDescent="0.15">
      <c r="B381" s="24">
        <v>379</v>
      </c>
      <c r="C381" s="24" t="str">
        <f t="shared" si="105"/>
        <v>挂饰379</v>
      </c>
      <c r="D381" s="24" t="str">
        <f t="shared" si="113"/>
        <v>c</v>
      </c>
      <c r="E381" s="99" t="s">
        <v>2082</v>
      </c>
      <c r="F381" s="100" t="s">
        <v>2099</v>
      </c>
      <c r="G381" s="23" t="s">
        <v>2101</v>
      </c>
      <c r="H381" s="24">
        <f t="shared" si="109"/>
        <v>3</v>
      </c>
      <c r="I381" s="24">
        <f t="shared" si="97"/>
        <v>45</v>
      </c>
      <c r="J381" s="24">
        <f t="shared" si="98"/>
        <v>0</v>
      </c>
      <c r="K381" s="24">
        <f t="shared" si="99"/>
        <v>0</v>
      </c>
      <c r="L381" s="24">
        <f t="shared" si="100"/>
        <v>0</v>
      </c>
      <c r="M381" s="99" t="s">
        <v>2085</v>
      </c>
      <c r="N381" s="24">
        <f t="shared" si="101"/>
        <v>0</v>
      </c>
      <c r="O381" s="24">
        <f t="shared" si="102"/>
        <v>0</v>
      </c>
      <c r="P381" s="24">
        <f t="shared" si="103"/>
        <v>0</v>
      </c>
      <c r="Q381" s="122">
        <f t="shared" si="106"/>
        <v>0</v>
      </c>
      <c r="R381" s="122">
        <f t="shared" si="107"/>
        <v>0</v>
      </c>
      <c r="S381" s="122">
        <f t="shared" si="108"/>
        <v>0</v>
      </c>
      <c r="T381" s="99" t="s">
        <v>2082</v>
      </c>
      <c r="U381" s="24">
        <f t="shared" si="115"/>
        <v>0</v>
      </c>
      <c r="V381" s="24">
        <f t="shared" si="115"/>
        <v>0</v>
      </c>
      <c r="W381" s="24">
        <f t="shared" si="115"/>
        <v>0</v>
      </c>
      <c r="X381" s="24">
        <f t="shared" si="115"/>
        <v>0</v>
      </c>
      <c r="Y381" s="24">
        <f t="shared" si="115"/>
        <v>0</v>
      </c>
      <c r="Z381" s="24">
        <f t="shared" si="115"/>
        <v>0</v>
      </c>
    </row>
    <row r="382" spans="2:26" x14ac:dyDescent="0.15">
      <c r="B382" s="24">
        <v>380</v>
      </c>
      <c r="C382" s="24" t="str">
        <f t="shared" si="105"/>
        <v>挂饰380</v>
      </c>
      <c r="D382" s="24" t="str">
        <f t="shared" si="113"/>
        <v>c</v>
      </c>
      <c r="E382" s="99" t="s">
        <v>2082</v>
      </c>
      <c r="F382" s="100" t="s">
        <v>2099</v>
      </c>
      <c r="G382" s="23" t="s">
        <v>2101</v>
      </c>
      <c r="H382" s="24">
        <f t="shared" si="109"/>
        <v>4</v>
      </c>
      <c r="I382" s="24">
        <f t="shared" si="97"/>
        <v>60</v>
      </c>
      <c r="J382" s="24">
        <f t="shared" si="98"/>
        <v>0</v>
      </c>
      <c r="K382" s="24">
        <f t="shared" si="99"/>
        <v>0</v>
      </c>
      <c r="L382" s="24">
        <f t="shared" si="100"/>
        <v>0</v>
      </c>
      <c r="M382" s="99" t="s">
        <v>2085</v>
      </c>
      <c r="N382" s="24">
        <f t="shared" si="101"/>
        <v>0</v>
      </c>
      <c r="O382" s="24">
        <f t="shared" si="102"/>
        <v>0</v>
      </c>
      <c r="P382" s="24">
        <f t="shared" si="103"/>
        <v>0</v>
      </c>
      <c r="Q382" s="122">
        <f t="shared" si="106"/>
        <v>0</v>
      </c>
      <c r="R382" s="122">
        <f t="shared" si="107"/>
        <v>0</v>
      </c>
      <c r="S382" s="122">
        <f t="shared" si="108"/>
        <v>0</v>
      </c>
      <c r="T382" s="99" t="s">
        <v>2082</v>
      </c>
      <c r="U382" s="24">
        <f t="shared" si="115"/>
        <v>0</v>
      </c>
      <c r="V382" s="24">
        <f t="shared" si="115"/>
        <v>0</v>
      </c>
      <c r="W382" s="24">
        <f t="shared" si="115"/>
        <v>0</v>
      </c>
      <c r="X382" s="24">
        <f t="shared" si="115"/>
        <v>0</v>
      </c>
      <c r="Y382" s="24">
        <f t="shared" si="115"/>
        <v>0</v>
      </c>
      <c r="Z382" s="24">
        <f t="shared" si="115"/>
        <v>0</v>
      </c>
    </row>
    <row r="383" spans="2:26" x14ac:dyDescent="0.15">
      <c r="B383" s="24">
        <v>381</v>
      </c>
      <c r="C383" s="24" t="str">
        <f t="shared" si="105"/>
        <v>挂饰381</v>
      </c>
      <c r="D383" s="24" t="str">
        <f t="shared" si="113"/>
        <v>c</v>
      </c>
      <c r="E383" s="99" t="s">
        <v>2082</v>
      </c>
      <c r="F383" s="100" t="s">
        <v>2099</v>
      </c>
      <c r="G383" s="23" t="s">
        <v>2101</v>
      </c>
      <c r="H383" s="24">
        <f t="shared" si="109"/>
        <v>5</v>
      </c>
      <c r="I383" s="24">
        <f t="shared" si="97"/>
        <v>75</v>
      </c>
      <c r="J383" s="24">
        <f t="shared" si="98"/>
        <v>0</v>
      </c>
      <c r="K383" s="24">
        <f t="shared" si="99"/>
        <v>0</v>
      </c>
      <c r="L383" s="24">
        <f t="shared" si="100"/>
        <v>0</v>
      </c>
      <c r="M383" s="99" t="s">
        <v>2085</v>
      </c>
      <c r="N383" s="24">
        <f t="shared" si="101"/>
        <v>0</v>
      </c>
      <c r="O383" s="24">
        <f t="shared" si="102"/>
        <v>0</v>
      </c>
      <c r="P383" s="24">
        <f t="shared" si="103"/>
        <v>0</v>
      </c>
      <c r="Q383" s="122">
        <f t="shared" si="106"/>
        <v>0</v>
      </c>
      <c r="R383" s="122">
        <f t="shared" si="107"/>
        <v>0</v>
      </c>
      <c r="S383" s="122">
        <f t="shared" si="108"/>
        <v>0</v>
      </c>
      <c r="T383" s="99" t="s">
        <v>2082</v>
      </c>
      <c r="U383" s="24">
        <f t="shared" ref="U383:Z392" si="116">ROUND(VLOOKUP($F383,professionGrow,MATCH(U$2,professionGrowPName,0),FALSE)*(1+VLOOKUP($G383,professionGrowP,MATCH(U$2,professionGrowPName,0),FALSE))*$H383*10*VLOOKUP($D383,drop_qulity,5,FALSE),0)</f>
        <v>0</v>
      </c>
      <c r="V383" s="24">
        <f t="shared" si="116"/>
        <v>0</v>
      </c>
      <c r="W383" s="24">
        <f t="shared" si="116"/>
        <v>0</v>
      </c>
      <c r="X383" s="24">
        <f t="shared" si="116"/>
        <v>0</v>
      </c>
      <c r="Y383" s="24">
        <f t="shared" si="116"/>
        <v>0</v>
      </c>
      <c r="Z383" s="24">
        <f t="shared" si="116"/>
        <v>0</v>
      </c>
    </row>
    <row r="384" spans="2:26" x14ac:dyDescent="0.15">
      <c r="B384" s="24">
        <v>382</v>
      </c>
      <c r="C384" s="24" t="str">
        <f t="shared" si="105"/>
        <v>挂饰382</v>
      </c>
      <c r="D384" s="24" t="str">
        <f t="shared" si="113"/>
        <v>c</v>
      </c>
      <c r="E384" s="99" t="s">
        <v>2082</v>
      </c>
      <c r="F384" s="100" t="s">
        <v>2099</v>
      </c>
      <c r="G384" s="23" t="s">
        <v>2101</v>
      </c>
      <c r="H384" s="24">
        <f t="shared" si="109"/>
        <v>6</v>
      </c>
      <c r="I384" s="24">
        <f t="shared" si="97"/>
        <v>91</v>
      </c>
      <c r="J384" s="24">
        <f t="shared" si="98"/>
        <v>0</v>
      </c>
      <c r="K384" s="24">
        <f t="shared" si="99"/>
        <v>0</v>
      </c>
      <c r="L384" s="24">
        <f t="shared" si="100"/>
        <v>0</v>
      </c>
      <c r="M384" s="99" t="s">
        <v>2085</v>
      </c>
      <c r="N384" s="24">
        <f t="shared" si="101"/>
        <v>0</v>
      </c>
      <c r="O384" s="24">
        <f t="shared" si="102"/>
        <v>0</v>
      </c>
      <c r="P384" s="24">
        <f t="shared" si="103"/>
        <v>0</v>
      </c>
      <c r="Q384" s="122">
        <f t="shared" si="106"/>
        <v>0</v>
      </c>
      <c r="R384" s="122">
        <f t="shared" si="107"/>
        <v>0</v>
      </c>
      <c r="S384" s="122">
        <f t="shared" si="108"/>
        <v>0</v>
      </c>
      <c r="T384" s="99" t="s">
        <v>2082</v>
      </c>
      <c r="U384" s="24">
        <f t="shared" si="116"/>
        <v>0</v>
      </c>
      <c r="V384" s="24">
        <f t="shared" si="116"/>
        <v>0</v>
      </c>
      <c r="W384" s="24">
        <f t="shared" si="116"/>
        <v>0</v>
      </c>
      <c r="X384" s="24">
        <f t="shared" si="116"/>
        <v>0</v>
      </c>
      <c r="Y384" s="24">
        <f t="shared" si="116"/>
        <v>0</v>
      </c>
      <c r="Z384" s="24">
        <f t="shared" si="116"/>
        <v>0</v>
      </c>
    </row>
    <row r="385" spans="2:26" x14ac:dyDescent="0.15">
      <c r="B385" s="24">
        <v>383</v>
      </c>
      <c r="C385" s="24" t="str">
        <f t="shared" si="105"/>
        <v>挂饰383</v>
      </c>
      <c r="D385" s="24" t="str">
        <f t="shared" si="113"/>
        <v>c</v>
      </c>
      <c r="E385" s="99" t="s">
        <v>2082</v>
      </c>
      <c r="F385" s="100" t="s">
        <v>2099</v>
      </c>
      <c r="G385" s="23" t="s">
        <v>2101</v>
      </c>
      <c r="H385" s="24">
        <f t="shared" si="109"/>
        <v>7</v>
      </c>
      <c r="I385" s="24">
        <f t="shared" si="97"/>
        <v>106</v>
      </c>
      <c r="J385" s="24">
        <f t="shared" si="98"/>
        <v>0</v>
      </c>
      <c r="K385" s="24">
        <f t="shared" si="99"/>
        <v>0</v>
      </c>
      <c r="L385" s="24">
        <f t="shared" si="100"/>
        <v>0</v>
      </c>
      <c r="M385" s="99" t="s">
        <v>2085</v>
      </c>
      <c r="N385" s="24">
        <f t="shared" si="101"/>
        <v>0</v>
      </c>
      <c r="O385" s="24">
        <f t="shared" si="102"/>
        <v>0</v>
      </c>
      <c r="P385" s="24">
        <f t="shared" si="103"/>
        <v>0</v>
      </c>
      <c r="Q385" s="122">
        <f t="shared" si="106"/>
        <v>0</v>
      </c>
      <c r="R385" s="122">
        <f t="shared" si="107"/>
        <v>0</v>
      </c>
      <c r="S385" s="122">
        <f t="shared" si="108"/>
        <v>0</v>
      </c>
      <c r="T385" s="99" t="s">
        <v>2082</v>
      </c>
      <c r="U385" s="24">
        <f t="shared" si="116"/>
        <v>0</v>
      </c>
      <c r="V385" s="24">
        <f t="shared" si="116"/>
        <v>0</v>
      </c>
      <c r="W385" s="24">
        <f t="shared" si="116"/>
        <v>0</v>
      </c>
      <c r="X385" s="24">
        <f t="shared" si="116"/>
        <v>0</v>
      </c>
      <c r="Y385" s="24">
        <f t="shared" si="116"/>
        <v>0</v>
      </c>
      <c r="Z385" s="24">
        <f t="shared" si="116"/>
        <v>0</v>
      </c>
    </row>
    <row r="386" spans="2:26" x14ac:dyDescent="0.15">
      <c r="B386" s="24">
        <v>384</v>
      </c>
      <c r="C386" s="24" t="str">
        <f t="shared" si="105"/>
        <v>挂饰384</v>
      </c>
      <c r="D386" s="24" t="str">
        <f t="shared" si="113"/>
        <v>c</v>
      </c>
      <c r="E386" s="99" t="s">
        <v>2082</v>
      </c>
      <c r="F386" s="100" t="s">
        <v>2099</v>
      </c>
      <c r="G386" s="23" t="s">
        <v>2101</v>
      </c>
      <c r="H386" s="24">
        <f t="shared" si="109"/>
        <v>8</v>
      </c>
      <c r="I386" s="24">
        <f t="shared" si="97"/>
        <v>121</v>
      </c>
      <c r="J386" s="24">
        <f t="shared" si="98"/>
        <v>0</v>
      </c>
      <c r="K386" s="24">
        <f t="shared" si="99"/>
        <v>0</v>
      </c>
      <c r="L386" s="24">
        <f t="shared" si="100"/>
        <v>0</v>
      </c>
      <c r="M386" s="99" t="s">
        <v>2085</v>
      </c>
      <c r="N386" s="24">
        <f t="shared" si="101"/>
        <v>0</v>
      </c>
      <c r="O386" s="24">
        <f t="shared" si="102"/>
        <v>0</v>
      </c>
      <c r="P386" s="24">
        <f t="shared" si="103"/>
        <v>0</v>
      </c>
      <c r="Q386" s="122">
        <f t="shared" si="106"/>
        <v>0</v>
      </c>
      <c r="R386" s="122">
        <f t="shared" si="107"/>
        <v>0</v>
      </c>
      <c r="S386" s="122">
        <f t="shared" si="108"/>
        <v>0</v>
      </c>
      <c r="T386" s="99" t="s">
        <v>2082</v>
      </c>
      <c r="U386" s="24">
        <f t="shared" si="116"/>
        <v>0</v>
      </c>
      <c r="V386" s="24">
        <f t="shared" si="116"/>
        <v>0</v>
      </c>
      <c r="W386" s="24">
        <f t="shared" si="116"/>
        <v>0</v>
      </c>
      <c r="X386" s="24">
        <f t="shared" si="116"/>
        <v>0</v>
      </c>
      <c r="Y386" s="24">
        <f t="shared" si="116"/>
        <v>0</v>
      </c>
      <c r="Z386" s="24">
        <f t="shared" si="116"/>
        <v>0</v>
      </c>
    </row>
    <row r="387" spans="2:26" x14ac:dyDescent="0.15">
      <c r="B387" s="24">
        <v>385</v>
      </c>
      <c r="C387" s="24" t="str">
        <f t="shared" si="105"/>
        <v>挂饰385</v>
      </c>
      <c r="D387" s="24" t="str">
        <f t="shared" si="113"/>
        <v>s</v>
      </c>
      <c r="E387" s="99" t="s">
        <v>2082</v>
      </c>
      <c r="F387" s="100" t="s">
        <v>2099</v>
      </c>
      <c r="G387" s="23" t="s">
        <v>2102</v>
      </c>
      <c r="H387" s="24">
        <f t="shared" si="109"/>
        <v>1</v>
      </c>
      <c r="I387" s="24">
        <f t="shared" ref="I387:I450" si="117">ROUND(VLOOKUP($F387,professionGrow,防御力,FALSE)*(1+VLOOKUP($G387,professionGrowP,防御力,FALSE))*$H387*10*VLOOKUP($D387,drop_qulity,4,FALSE)*(1+VLOOKUP($G387,eq_change2,防御力,FALSE)),0)</f>
        <v>15</v>
      </c>
      <c r="J387" s="24">
        <f t="shared" ref="J387:J450" si="118">ROUND(VLOOKUP($F387,professionGrow,血量,FALSE)*(1+VLOOKUP($G387,professionGrowP,血量,FALSE))*$H387*10*VLOOKUP($D387,drop_qulity,5,FALSE)*(1+VLOOKUP($G387,eq_change2,血量,FALSE)),0)</f>
        <v>14</v>
      </c>
      <c r="K387" s="24">
        <f t="shared" ref="K387:K450" si="119">ROUND(VLOOKUP($F387,professionGrow,魔法值,FALSE)*(1+VLOOKUP($G387,professionGrowP,魔法值,FALSE))*$H387*10*VLOOKUP($D387,drop_qulity,5,FALSE)*(1+VLOOKUP($G387,eq_change2,魔法值,FALSE)),0)</f>
        <v>11</v>
      </c>
      <c r="L387" s="24">
        <f t="shared" ref="L387:L450" si="120">ROUND(VLOOKUP($F387,professionGrow,力量,FALSE)*(1+VLOOKUP($G387,professionGrowP,力量,FALSE))*$H387*10*VLOOKUP($D387,drop_qulity,5,FALSE)*(1+VLOOKUP(G387,eq_change2,力量,FALSE)),0)</f>
        <v>12</v>
      </c>
      <c r="M387" s="99" t="s">
        <v>2085</v>
      </c>
      <c r="N387" s="24">
        <f t="shared" ref="N387:N450" si="121">ROUND(VLOOKUP($F387,professionGrow,魔攻,FALSE)*(1+VLOOKUP($G387,professionGrowP,魔攻,FALSE))*$H387*10*VLOOKUP($D387,drop_qulity,5,FALSE)*(1+VLOOKUP(G387,eq_change2,魔攻,FALSE)),0)</f>
        <v>13</v>
      </c>
      <c r="O387" s="24">
        <f t="shared" ref="O387:O450" si="122">ROUND(VLOOKUP($F387,professionGrow,敏捷,FALSE)*(1+VLOOKUP($G387,professionGrowP,敏捷,FALSE))*$H387*10*VLOOKUP($D387,drop_qulity,5,FALSE)*(1+VLOOKUP(G387,eq_change2,敏捷,FALSE)),0)</f>
        <v>9</v>
      </c>
      <c r="P387" s="24">
        <f t="shared" ref="P387:P450" si="123">ROUND(VLOOKUP($F387,professionGrow,幸运,FALSE)*(1+VLOOKUP($G387,professionGrowP,幸运,FALSE))*$H387*10*VLOOKUP($D387,drop_qulity,5,FALSE)*(1+VLOOKUP(G387,eq_change2,幸运,FALSE)),0)</f>
        <v>5</v>
      </c>
      <c r="Q387" s="122">
        <f t="shared" si="106"/>
        <v>2.5000000000000001E-2</v>
      </c>
      <c r="R387" s="122">
        <f t="shared" si="107"/>
        <v>2.2499999999999999E-2</v>
      </c>
      <c r="S387" s="122">
        <f t="shared" si="108"/>
        <v>8.3333333333333332E-3</v>
      </c>
      <c r="T387" s="99" t="s">
        <v>2082</v>
      </c>
      <c r="U387" s="24">
        <f t="shared" si="116"/>
        <v>5</v>
      </c>
      <c r="V387" s="24">
        <f t="shared" si="116"/>
        <v>4</v>
      </c>
      <c r="W387" s="24">
        <f t="shared" si="116"/>
        <v>5</v>
      </c>
      <c r="X387" s="24">
        <f t="shared" si="116"/>
        <v>5</v>
      </c>
      <c r="Y387" s="24">
        <f t="shared" si="116"/>
        <v>6</v>
      </c>
      <c r="Z387" s="24">
        <f t="shared" si="116"/>
        <v>7</v>
      </c>
    </row>
    <row r="388" spans="2:26" x14ac:dyDescent="0.15">
      <c r="B388" s="24">
        <v>386</v>
      </c>
      <c r="C388" s="24" t="str">
        <f t="shared" ref="C388:C451" si="124">"挂饰"&amp;B388</f>
        <v>挂饰386</v>
      </c>
      <c r="D388" s="24" t="str">
        <f t="shared" si="113"/>
        <v>s</v>
      </c>
      <c r="E388" s="99" t="s">
        <v>2082</v>
      </c>
      <c r="F388" s="100" t="s">
        <v>2099</v>
      </c>
      <c r="G388" s="23" t="s">
        <v>2102</v>
      </c>
      <c r="H388" s="24">
        <f t="shared" si="109"/>
        <v>2</v>
      </c>
      <c r="I388" s="24">
        <f t="shared" si="117"/>
        <v>31</v>
      </c>
      <c r="J388" s="24">
        <f t="shared" si="118"/>
        <v>27</v>
      </c>
      <c r="K388" s="24">
        <f t="shared" si="119"/>
        <v>22</v>
      </c>
      <c r="L388" s="24">
        <f t="shared" si="120"/>
        <v>24</v>
      </c>
      <c r="M388" s="99" t="s">
        <v>2085</v>
      </c>
      <c r="N388" s="24">
        <f t="shared" si="121"/>
        <v>25</v>
      </c>
      <c r="O388" s="24">
        <f t="shared" si="122"/>
        <v>19</v>
      </c>
      <c r="P388" s="24">
        <f t="shared" si="123"/>
        <v>11</v>
      </c>
      <c r="Q388" s="122">
        <f t="shared" ref="Q388:Q451" si="125">(P388/2)%</f>
        <v>5.5E-2</v>
      </c>
      <c r="R388" s="122">
        <f t="shared" ref="R388:R451" si="126">(O388/4)%</f>
        <v>4.7500000000000001E-2</v>
      </c>
      <c r="S388" s="122">
        <f t="shared" ref="S388:S451" si="127">(P388/6)%</f>
        <v>1.8333333333333333E-2</v>
      </c>
      <c r="T388" s="99" t="s">
        <v>2082</v>
      </c>
      <c r="U388" s="24">
        <f t="shared" si="116"/>
        <v>9</v>
      </c>
      <c r="V388" s="24">
        <f t="shared" si="116"/>
        <v>8</v>
      </c>
      <c r="W388" s="24">
        <f t="shared" si="116"/>
        <v>11</v>
      </c>
      <c r="X388" s="24">
        <f t="shared" si="116"/>
        <v>11</v>
      </c>
      <c r="Y388" s="24">
        <f t="shared" si="116"/>
        <v>13</v>
      </c>
      <c r="Z388" s="24">
        <f t="shared" si="116"/>
        <v>14</v>
      </c>
    </row>
    <row r="389" spans="2:26" x14ac:dyDescent="0.15">
      <c r="B389" s="24">
        <v>387</v>
      </c>
      <c r="C389" s="24" t="str">
        <f t="shared" si="124"/>
        <v>挂饰387</v>
      </c>
      <c r="D389" s="24" t="str">
        <f t="shared" si="113"/>
        <v>s</v>
      </c>
      <c r="E389" s="99" t="s">
        <v>2082</v>
      </c>
      <c r="F389" s="100" t="s">
        <v>2099</v>
      </c>
      <c r="G389" s="23" t="s">
        <v>2102</v>
      </c>
      <c r="H389" s="24">
        <f t="shared" si="109"/>
        <v>3</v>
      </c>
      <c r="I389" s="24">
        <f t="shared" si="117"/>
        <v>46</v>
      </c>
      <c r="J389" s="24">
        <f t="shared" si="118"/>
        <v>41</v>
      </c>
      <c r="K389" s="24">
        <f t="shared" si="119"/>
        <v>33</v>
      </c>
      <c r="L389" s="24">
        <f t="shared" si="120"/>
        <v>36</v>
      </c>
      <c r="M389" s="99" t="s">
        <v>2085</v>
      </c>
      <c r="N389" s="24">
        <f t="shared" si="121"/>
        <v>38</v>
      </c>
      <c r="O389" s="24">
        <f t="shared" si="122"/>
        <v>28</v>
      </c>
      <c r="P389" s="24">
        <f t="shared" si="123"/>
        <v>16</v>
      </c>
      <c r="Q389" s="122">
        <f t="shared" si="125"/>
        <v>0.08</v>
      </c>
      <c r="R389" s="122">
        <f t="shared" si="126"/>
        <v>7.0000000000000007E-2</v>
      </c>
      <c r="S389" s="122">
        <f t="shared" si="127"/>
        <v>2.6666666666666665E-2</v>
      </c>
      <c r="T389" s="99" t="s">
        <v>2082</v>
      </c>
      <c r="U389" s="24">
        <f t="shared" si="116"/>
        <v>14</v>
      </c>
      <c r="V389" s="24">
        <f t="shared" si="116"/>
        <v>11</v>
      </c>
      <c r="W389" s="24">
        <f t="shared" si="116"/>
        <v>16</v>
      </c>
      <c r="X389" s="24">
        <f t="shared" si="116"/>
        <v>16</v>
      </c>
      <c r="Y389" s="24">
        <f t="shared" si="116"/>
        <v>19</v>
      </c>
      <c r="Z389" s="24">
        <f t="shared" si="116"/>
        <v>21</v>
      </c>
    </row>
    <row r="390" spans="2:26" x14ac:dyDescent="0.15">
      <c r="B390" s="24">
        <v>388</v>
      </c>
      <c r="C390" s="24" t="str">
        <f t="shared" si="124"/>
        <v>挂饰388</v>
      </c>
      <c r="D390" s="24" t="str">
        <f t="shared" si="113"/>
        <v>s</v>
      </c>
      <c r="E390" s="99" t="s">
        <v>2082</v>
      </c>
      <c r="F390" s="100" t="s">
        <v>2099</v>
      </c>
      <c r="G390" s="23" t="s">
        <v>2102</v>
      </c>
      <c r="H390" s="24">
        <f t="shared" si="109"/>
        <v>4</v>
      </c>
      <c r="I390" s="24">
        <f t="shared" si="117"/>
        <v>61</v>
      </c>
      <c r="J390" s="24">
        <f t="shared" si="118"/>
        <v>54</v>
      </c>
      <c r="K390" s="24">
        <f t="shared" si="119"/>
        <v>44</v>
      </c>
      <c r="L390" s="24">
        <f t="shared" si="120"/>
        <v>48</v>
      </c>
      <c r="M390" s="99" t="s">
        <v>2085</v>
      </c>
      <c r="N390" s="24">
        <f t="shared" si="121"/>
        <v>50</v>
      </c>
      <c r="O390" s="24">
        <f t="shared" si="122"/>
        <v>38</v>
      </c>
      <c r="P390" s="24">
        <f t="shared" si="123"/>
        <v>22</v>
      </c>
      <c r="Q390" s="122">
        <f t="shared" si="125"/>
        <v>0.11</v>
      </c>
      <c r="R390" s="122">
        <f t="shared" si="126"/>
        <v>9.5000000000000001E-2</v>
      </c>
      <c r="S390" s="122">
        <f t="shared" si="127"/>
        <v>3.6666666666666667E-2</v>
      </c>
      <c r="T390" s="99" t="s">
        <v>2082</v>
      </c>
      <c r="U390" s="24">
        <f t="shared" si="116"/>
        <v>18</v>
      </c>
      <c r="V390" s="24">
        <f t="shared" si="116"/>
        <v>15</v>
      </c>
      <c r="W390" s="24">
        <f t="shared" si="116"/>
        <v>22</v>
      </c>
      <c r="X390" s="24">
        <f t="shared" si="116"/>
        <v>22</v>
      </c>
      <c r="Y390" s="24">
        <f t="shared" si="116"/>
        <v>25</v>
      </c>
      <c r="Z390" s="24">
        <f t="shared" si="116"/>
        <v>28</v>
      </c>
    </row>
    <row r="391" spans="2:26" x14ac:dyDescent="0.15">
      <c r="B391" s="24">
        <v>389</v>
      </c>
      <c r="C391" s="24" t="str">
        <f t="shared" si="124"/>
        <v>挂饰389</v>
      </c>
      <c r="D391" s="24" t="str">
        <f t="shared" si="113"/>
        <v>s</v>
      </c>
      <c r="E391" s="99" t="s">
        <v>2082</v>
      </c>
      <c r="F391" s="100" t="s">
        <v>2099</v>
      </c>
      <c r="G391" s="23" t="s">
        <v>2102</v>
      </c>
      <c r="H391" s="24">
        <f t="shared" si="109"/>
        <v>5</v>
      </c>
      <c r="I391" s="24">
        <f t="shared" si="117"/>
        <v>77</v>
      </c>
      <c r="J391" s="24">
        <f t="shared" si="118"/>
        <v>68</v>
      </c>
      <c r="K391" s="24">
        <f t="shared" si="119"/>
        <v>54</v>
      </c>
      <c r="L391" s="24">
        <f t="shared" si="120"/>
        <v>60</v>
      </c>
      <c r="M391" s="99" t="s">
        <v>2085</v>
      </c>
      <c r="N391" s="24">
        <f t="shared" si="121"/>
        <v>63</v>
      </c>
      <c r="O391" s="24">
        <f t="shared" si="122"/>
        <v>47</v>
      </c>
      <c r="P391" s="24">
        <f t="shared" si="123"/>
        <v>27</v>
      </c>
      <c r="Q391" s="122">
        <f t="shared" si="125"/>
        <v>0.13500000000000001</v>
      </c>
      <c r="R391" s="122">
        <f t="shared" si="126"/>
        <v>0.11749999999999999</v>
      </c>
      <c r="S391" s="122">
        <f t="shared" si="127"/>
        <v>4.4999999999999998E-2</v>
      </c>
      <c r="T391" s="99" t="s">
        <v>2082</v>
      </c>
      <c r="U391" s="24">
        <f t="shared" si="116"/>
        <v>23</v>
      </c>
      <c r="V391" s="24">
        <f t="shared" si="116"/>
        <v>19</v>
      </c>
      <c r="W391" s="24">
        <f t="shared" si="116"/>
        <v>27</v>
      </c>
      <c r="X391" s="24">
        <f t="shared" si="116"/>
        <v>27</v>
      </c>
      <c r="Y391" s="24">
        <f t="shared" si="116"/>
        <v>31</v>
      </c>
      <c r="Z391" s="24">
        <f t="shared" si="116"/>
        <v>35</v>
      </c>
    </row>
    <row r="392" spans="2:26" x14ac:dyDescent="0.15">
      <c r="B392" s="24">
        <v>390</v>
      </c>
      <c r="C392" s="24" t="str">
        <f t="shared" si="124"/>
        <v>挂饰390</v>
      </c>
      <c r="D392" s="24" t="str">
        <f t="shared" si="113"/>
        <v>s</v>
      </c>
      <c r="E392" s="99" t="s">
        <v>2082</v>
      </c>
      <c r="F392" s="100" t="s">
        <v>2099</v>
      </c>
      <c r="G392" s="23" t="s">
        <v>2102</v>
      </c>
      <c r="H392" s="24">
        <f t="shared" si="109"/>
        <v>6</v>
      </c>
      <c r="I392" s="24">
        <f t="shared" si="117"/>
        <v>92</v>
      </c>
      <c r="J392" s="24">
        <f t="shared" si="118"/>
        <v>82</v>
      </c>
      <c r="K392" s="24">
        <f t="shared" si="119"/>
        <v>65</v>
      </c>
      <c r="L392" s="24">
        <f t="shared" si="120"/>
        <v>72</v>
      </c>
      <c r="M392" s="99" t="s">
        <v>2085</v>
      </c>
      <c r="N392" s="24">
        <f t="shared" si="121"/>
        <v>75</v>
      </c>
      <c r="O392" s="24">
        <f t="shared" si="122"/>
        <v>56</v>
      </c>
      <c r="P392" s="24">
        <f t="shared" si="123"/>
        <v>33</v>
      </c>
      <c r="Q392" s="122">
        <f t="shared" si="125"/>
        <v>0.16500000000000001</v>
      </c>
      <c r="R392" s="122">
        <f t="shared" si="126"/>
        <v>0.14000000000000001</v>
      </c>
      <c r="S392" s="122">
        <f t="shared" si="127"/>
        <v>5.5E-2</v>
      </c>
      <c r="T392" s="99" t="s">
        <v>2082</v>
      </c>
      <c r="U392" s="24">
        <f t="shared" si="116"/>
        <v>28</v>
      </c>
      <c r="V392" s="24">
        <f t="shared" si="116"/>
        <v>23</v>
      </c>
      <c r="W392" s="24">
        <f t="shared" si="116"/>
        <v>33</v>
      </c>
      <c r="X392" s="24">
        <f t="shared" si="116"/>
        <v>33</v>
      </c>
      <c r="Y392" s="24">
        <f t="shared" si="116"/>
        <v>38</v>
      </c>
      <c r="Z392" s="24">
        <f t="shared" si="116"/>
        <v>42</v>
      </c>
    </row>
    <row r="393" spans="2:26" x14ac:dyDescent="0.15">
      <c r="B393" s="24">
        <v>391</v>
      </c>
      <c r="C393" s="24" t="str">
        <f t="shared" si="124"/>
        <v>挂饰391</v>
      </c>
      <c r="D393" s="24" t="str">
        <f t="shared" si="113"/>
        <v>s</v>
      </c>
      <c r="E393" s="99" t="s">
        <v>2082</v>
      </c>
      <c r="F393" s="100" t="s">
        <v>2099</v>
      </c>
      <c r="G393" s="23" t="s">
        <v>2102</v>
      </c>
      <c r="H393" s="24">
        <f t="shared" si="109"/>
        <v>7</v>
      </c>
      <c r="I393" s="24">
        <f t="shared" si="117"/>
        <v>108</v>
      </c>
      <c r="J393" s="24">
        <f t="shared" si="118"/>
        <v>95</v>
      </c>
      <c r="K393" s="24">
        <f t="shared" si="119"/>
        <v>76</v>
      </c>
      <c r="L393" s="24">
        <f t="shared" si="120"/>
        <v>84</v>
      </c>
      <c r="M393" s="99" t="s">
        <v>2085</v>
      </c>
      <c r="N393" s="24">
        <f t="shared" si="121"/>
        <v>88</v>
      </c>
      <c r="O393" s="24">
        <f t="shared" si="122"/>
        <v>66</v>
      </c>
      <c r="P393" s="24">
        <f t="shared" si="123"/>
        <v>38</v>
      </c>
      <c r="Q393" s="122">
        <f t="shared" si="125"/>
        <v>0.19</v>
      </c>
      <c r="R393" s="122">
        <f t="shared" si="126"/>
        <v>0.16500000000000001</v>
      </c>
      <c r="S393" s="122">
        <f t="shared" si="127"/>
        <v>6.3333333333333325E-2</v>
      </c>
      <c r="T393" s="99" t="s">
        <v>2082</v>
      </c>
      <c r="U393" s="24">
        <f t="shared" ref="U393:Z402" si="128">ROUND(VLOOKUP($F393,professionGrow,MATCH(U$2,professionGrowPName,0),FALSE)*(1+VLOOKUP($G393,professionGrowP,MATCH(U$2,professionGrowPName,0),FALSE))*$H393*10*VLOOKUP($D393,drop_qulity,5,FALSE),0)</f>
        <v>32</v>
      </c>
      <c r="V393" s="24">
        <f t="shared" si="128"/>
        <v>27</v>
      </c>
      <c r="W393" s="24">
        <f t="shared" si="128"/>
        <v>38</v>
      </c>
      <c r="X393" s="24">
        <f t="shared" si="128"/>
        <v>38</v>
      </c>
      <c r="Y393" s="24">
        <f t="shared" si="128"/>
        <v>44</v>
      </c>
      <c r="Z393" s="24">
        <f t="shared" si="128"/>
        <v>50</v>
      </c>
    </row>
    <row r="394" spans="2:26" x14ac:dyDescent="0.15">
      <c r="B394" s="24">
        <v>392</v>
      </c>
      <c r="C394" s="24" t="str">
        <f t="shared" si="124"/>
        <v>挂饰392</v>
      </c>
      <c r="D394" s="24" t="str">
        <f t="shared" si="113"/>
        <v>s</v>
      </c>
      <c r="E394" s="99" t="s">
        <v>2082</v>
      </c>
      <c r="F394" s="100" t="s">
        <v>2099</v>
      </c>
      <c r="G394" s="23" t="s">
        <v>2102</v>
      </c>
      <c r="H394" s="24">
        <f t="shared" si="109"/>
        <v>8</v>
      </c>
      <c r="I394" s="24">
        <f t="shared" si="117"/>
        <v>123</v>
      </c>
      <c r="J394" s="24">
        <f t="shared" si="118"/>
        <v>109</v>
      </c>
      <c r="K394" s="24">
        <f t="shared" si="119"/>
        <v>87</v>
      </c>
      <c r="L394" s="24">
        <f t="shared" si="120"/>
        <v>96</v>
      </c>
      <c r="M394" s="99" t="s">
        <v>2085</v>
      </c>
      <c r="N394" s="24">
        <f t="shared" si="121"/>
        <v>100</v>
      </c>
      <c r="O394" s="24">
        <f t="shared" si="122"/>
        <v>75</v>
      </c>
      <c r="P394" s="24">
        <f t="shared" si="123"/>
        <v>44</v>
      </c>
      <c r="Q394" s="122">
        <f t="shared" si="125"/>
        <v>0.22</v>
      </c>
      <c r="R394" s="122">
        <f t="shared" si="126"/>
        <v>0.1875</v>
      </c>
      <c r="S394" s="122">
        <f t="shared" si="127"/>
        <v>7.3333333333333334E-2</v>
      </c>
      <c r="T394" s="99" t="s">
        <v>2082</v>
      </c>
      <c r="U394" s="24">
        <f t="shared" si="128"/>
        <v>37</v>
      </c>
      <c r="V394" s="24">
        <f t="shared" si="128"/>
        <v>30</v>
      </c>
      <c r="W394" s="24">
        <f t="shared" si="128"/>
        <v>44</v>
      </c>
      <c r="X394" s="24">
        <f t="shared" si="128"/>
        <v>44</v>
      </c>
      <c r="Y394" s="24">
        <f t="shared" si="128"/>
        <v>50</v>
      </c>
      <c r="Z394" s="24">
        <f t="shared" si="128"/>
        <v>57</v>
      </c>
    </row>
    <row r="395" spans="2:26" x14ac:dyDescent="0.15">
      <c r="B395" s="24">
        <v>393</v>
      </c>
      <c r="C395" s="24" t="str">
        <f t="shared" si="124"/>
        <v>挂饰393</v>
      </c>
      <c r="D395" s="24" t="str">
        <f t="shared" si="113"/>
        <v>a</v>
      </c>
      <c r="E395" s="99" t="s">
        <v>2082</v>
      </c>
      <c r="F395" s="100" t="s">
        <v>2099</v>
      </c>
      <c r="G395" s="23" t="s">
        <v>2102</v>
      </c>
      <c r="H395" s="24">
        <f t="shared" si="109"/>
        <v>1</v>
      </c>
      <c r="I395" s="24">
        <f t="shared" si="117"/>
        <v>9</v>
      </c>
      <c r="J395" s="24">
        <f t="shared" si="118"/>
        <v>16</v>
      </c>
      <c r="K395" s="24">
        <f t="shared" si="119"/>
        <v>12</v>
      </c>
      <c r="L395" s="24">
        <f t="shared" si="120"/>
        <v>14</v>
      </c>
      <c r="M395" s="99" t="s">
        <v>2085</v>
      </c>
      <c r="N395" s="24">
        <f t="shared" si="121"/>
        <v>14</v>
      </c>
      <c r="O395" s="24">
        <f t="shared" si="122"/>
        <v>11</v>
      </c>
      <c r="P395" s="24">
        <f t="shared" si="123"/>
        <v>6</v>
      </c>
      <c r="Q395" s="122">
        <f t="shared" si="125"/>
        <v>0.03</v>
      </c>
      <c r="R395" s="122">
        <f t="shared" si="126"/>
        <v>2.75E-2</v>
      </c>
      <c r="S395" s="122">
        <f t="shared" si="127"/>
        <v>0.01</v>
      </c>
      <c r="T395" s="99" t="s">
        <v>2082</v>
      </c>
      <c r="U395" s="24">
        <f t="shared" si="128"/>
        <v>5</v>
      </c>
      <c r="V395" s="24">
        <f t="shared" si="128"/>
        <v>4</v>
      </c>
      <c r="W395" s="24">
        <f t="shared" si="128"/>
        <v>6</v>
      </c>
      <c r="X395" s="24">
        <f t="shared" si="128"/>
        <v>6</v>
      </c>
      <c r="Y395" s="24">
        <f t="shared" si="128"/>
        <v>7</v>
      </c>
      <c r="Z395" s="24">
        <f t="shared" si="128"/>
        <v>8</v>
      </c>
    </row>
    <row r="396" spans="2:26" x14ac:dyDescent="0.15">
      <c r="B396" s="24">
        <v>394</v>
      </c>
      <c r="C396" s="24" t="str">
        <f t="shared" si="124"/>
        <v>挂饰394</v>
      </c>
      <c r="D396" s="24" t="str">
        <f t="shared" si="113"/>
        <v>a</v>
      </c>
      <c r="E396" s="99" t="s">
        <v>2082</v>
      </c>
      <c r="F396" s="100" t="s">
        <v>2099</v>
      </c>
      <c r="G396" s="23" t="s">
        <v>2102</v>
      </c>
      <c r="H396" s="24">
        <f t="shared" ref="H396:H459" si="129">H388</f>
        <v>2</v>
      </c>
      <c r="I396" s="24">
        <f t="shared" si="117"/>
        <v>17</v>
      </c>
      <c r="J396" s="24">
        <f t="shared" si="118"/>
        <v>31</v>
      </c>
      <c r="K396" s="24">
        <f t="shared" si="119"/>
        <v>25</v>
      </c>
      <c r="L396" s="24">
        <f t="shared" si="120"/>
        <v>27</v>
      </c>
      <c r="M396" s="99" t="s">
        <v>2085</v>
      </c>
      <c r="N396" s="24">
        <f t="shared" si="121"/>
        <v>29</v>
      </c>
      <c r="O396" s="24">
        <f t="shared" si="122"/>
        <v>22</v>
      </c>
      <c r="P396" s="24">
        <f t="shared" si="123"/>
        <v>12</v>
      </c>
      <c r="Q396" s="122">
        <f t="shared" si="125"/>
        <v>0.06</v>
      </c>
      <c r="R396" s="122">
        <f t="shared" si="126"/>
        <v>5.5E-2</v>
      </c>
      <c r="S396" s="122">
        <f t="shared" si="127"/>
        <v>0.02</v>
      </c>
      <c r="T396" s="99" t="s">
        <v>2082</v>
      </c>
      <c r="U396" s="24">
        <f t="shared" si="128"/>
        <v>11</v>
      </c>
      <c r="V396" s="24">
        <f t="shared" si="128"/>
        <v>9</v>
      </c>
      <c r="W396" s="24">
        <f t="shared" si="128"/>
        <v>12</v>
      </c>
      <c r="X396" s="24">
        <f t="shared" si="128"/>
        <v>12</v>
      </c>
      <c r="Y396" s="24">
        <f t="shared" si="128"/>
        <v>14</v>
      </c>
      <c r="Z396" s="24">
        <f t="shared" si="128"/>
        <v>16</v>
      </c>
    </row>
    <row r="397" spans="2:26" x14ac:dyDescent="0.15">
      <c r="B397" s="24">
        <v>395</v>
      </c>
      <c r="C397" s="24" t="str">
        <f t="shared" si="124"/>
        <v>挂饰395</v>
      </c>
      <c r="D397" s="24" t="str">
        <f t="shared" si="113"/>
        <v>a</v>
      </c>
      <c r="E397" s="99" t="s">
        <v>2082</v>
      </c>
      <c r="F397" s="100" t="s">
        <v>2099</v>
      </c>
      <c r="G397" s="23" t="s">
        <v>2102</v>
      </c>
      <c r="H397" s="24">
        <f t="shared" si="129"/>
        <v>3</v>
      </c>
      <c r="I397" s="24">
        <f t="shared" si="117"/>
        <v>26</v>
      </c>
      <c r="J397" s="24">
        <f t="shared" si="118"/>
        <v>47</v>
      </c>
      <c r="K397" s="24">
        <f t="shared" si="119"/>
        <v>37</v>
      </c>
      <c r="L397" s="24">
        <f t="shared" si="120"/>
        <v>41</v>
      </c>
      <c r="M397" s="99" t="s">
        <v>2085</v>
      </c>
      <c r="N397" s="24">
        <f t="shared" si="121"/>
        <v>43</v>
      </c>
      <c r="O397" s="24">
        <f t="shared" si="122"/>
        <v>32</v>
      </c>
      <c r="P397" s="24">
        <f t="shared" si="123"/>
        <v>19</v>
      </c>
      <c r="Q397" s="122">
        <f t="shared" si="125"/>
        <v>9.5000000000000001E-2</v>
      </c>
      <c r="R397" s="122">
        <f t="shared" si="126"/>
        <v>0.08</v>
      </c>
      <c r="S397" s="122">
        <f t="shared" si="127"/>
        <v>3.1666666666666662E-2</v>
      </c>
      <c r="T397" s="99" t="s">
        <v>2082</v>
      </c>
      <c r="U397" s="24">
        <f t="shared" si="128"/>
        <v>16</v>
      </c>
      <c r="V397" s="24">
        <f t="shared" si="128"/>
        <v>13</v>
      </c>
      <c r="W397" s="24">
        <f t="shared" si="128"/>
        <v>19</v>
      </c>
      <c r="X397" s="24">
        <f t="shared" si="128"/>
        <v>19</v>
      </c>
      <c r="Y397" s="24">
        <f t="shared" si="128"/>
        <v>22</v>
      </c>
      <c r="Z397" s="24">
        <f t="shared" si="128"/>
        <v>24</v>
      </c>
    </row>
    <row r="398" spans="2:26" x14ac:dyDescent="0.15">
      <c r="B398" s="24">
        <v>396</v>
      </c>
      <c r="C398" s="24" t="str">
        <f t="shared" si="124"/>
        <v>挂饰396</v>
      </c>
      <c r="D398" s="24" t="str">
        <f t="shared" si="113"/>
        <v>a</v>
      </c>
      <c r="E398" s="99" t="s">
        <v>2082</v>
      </c>
      <c r="F398" s="100" t="s">
        <v>2099</v>
      </c>
      <c r="G398" s="23" t="s">
        <v>2102</v>
      </c>
      <c r="H398" s="24">
        <f t="shared" si="129"/>
        <v>4</v>
      </c>
      <c r="I398" s="24">
        <f t="shared" si="117"/>
        <v>35</v>
      </c>
      <c r="J398" s="24">
        <f t="shared" si="118"/>
        <v>62</v>
      </c>
      <c r="K398" s="24">
        <f t="shared" si="119"/>
        <v>50</v>
      </c>
      <c r="L398" s="24">
        <f t="shared" si="120"/>
        <v>55</v>
      </c>
      <c r="M398" s="99" t="s">
        <v>2085</v>
      </c>
      <c r="N398" s="24">
        <f t="shared" si="121"/>
        <v>57</v>
      </c>
      <c r="O398" s="24">
        <f t="shared" si="122"/>
        <v>43</v>
      </c>
      <c r="P398" s="24">
        <f t="shared" si="123"/>
        <v>25</v>
      </c>
      <c r="Q398" s="122">
        <f t="shared" si="125"/>
        <v>0.125</v>
      </c>
      <c r="R398" s="122">
        <f t="shared" si="126"/>
        <v>0.1075</v>
      </c>
      <c r="S398" s="122">
        <f t="shared" si="127"/>
        <v>4.1666666666666671E-2</v>
      </c>
      <c r="T398" s="99" t="s">
        <v>2082</v>
      </c>
      <c r="U398" s="24">
        <f t="shared" si="128"/>
        <v>21</v>
      </c>
      <c r="V398" s="24">
        <f t="shared" si="128"/>
        <v>17</v>
      </c>
      <c r="W398" s="24">
        <f t="shared" si="128"/>
        <v>25</v>
      </c>
      <c r="X398" s="24">
        <f t="shared" si="128"/>
        <v>25</v>
      </c>
      <c r="Y398" s="24">
        <f t="shared" si="128"/>
        <v>29</v>
      </c>
      <c r="Z398" s="24">
        <f t="shared" si="128"/>
        <v>32</v>
      </c>
    </row>
    <row r="399" spans="2:26" x14ac:dyDescent="0.15">
      <c r="B399" s="24">
        <v>397</v>
      </c>
      <c r="C399" s="24" t="str">
        <f t="shared" si="124"/>
        <v>挂饰397</v>
      </c>
      <c r="D399" s="24" t="str">
        <f t="shared" si="113"/>
        <v>a</v>
      </c>
      <c r="E399" s="99" t="s">
        <v>2082</v>
      </c>
      <c r="F399" s="100" t="s">
        <v>2099</v>
      </c>
      <c r="G399" s="23" t="s">
        <v>2102</v>
      </c>
      <c r="H399" s="24">
        <f t="shared" si="129"/>
        <v>5</v>
      </c>
      <c r="I399" s="24">
        <f t="shared" si="117"/>
        <v>43</v>
      </c>
      <c r="J399" s="24">
        <f t="shared" si="118"/>
        <v>78</v>
      </c>
      <c r="K399" s="24">
        <f t="shared" si="119"/>
        <v>62</v>
      </c>
      <c r="L399" s="24">
        <f t="shared" si="120"/>
        <v>69</v>
      </c>
      <c r="M399" s="99" t="s">
        <v>2085</v>
      </c>
      <c r="N399" s="24">
        <f t="shared" si="121"/>
        <v>72</v>
      </c>
      <c r="O399" s="24">
        <f t="shared" si="122"/>
        <v>54</v>
      </c>
      <c r="P399" s="24">
        <f t="shared" si="123"/>
        <v>31</v>
      </c>
      <c r="Q399" s="122">
        <f t="shared" si="125"/>
        <v>0.155</v>
      </c>
      <c r="R399" s="122">
        <f t="shared" si="126"/>
        <v>0.13500000000000001</v>
      </c>
      <c r="S399" s="122">
        <f t="shared" si="127"/>
        <v>5.1666666666666666E-2</v>
      </c>
      <c r="T399" s="99" t="s">
        <v>2082</v>
      </c>
      <c r="U399" s="24">
        <f t="shared" si="128"/>
        <v>27</v>
      </c>
      <c r="V399" s="24">
        <f t="shared" si="128"/>
        <v>22</v>
      </c>
      <c r="W399" s="24">
        <f t="shared" si="128"/>
        <v>31</v>
      </c>
      <c r="X399" s="24">
        <f t="shared" si="128"/>
        <v>31</v>
      </c>
      <c r="Y399" s="24">
        <f t="shared" si="128"/>
        <v>36</v>
      </c>
      <c r="Z399" s="24">
        <f t="shared" si="128"/>
        <v>41</v>
      </c>
    </row>
    <row r="400" spans="2:26" x14ac:dyDescent="0.15">
      <c r="B400" s="24">
        <v>398</v>
      </c>
      <c r="C400" s="24" t="str">
        <f t="shared" si="124"/>
        <v>挂饰398</v>
      </c>
      <c r="D400" s="24" t="str">
        <f t="shared" si="113"/>
        <v>a</v>
      </c>
      <c r="E400" s="99" t="s">
        <v>2082</v>
      </c>
      <c r="F400" s="100" t="s">
        <v>2099</v>
      </c>
      <c r="G400" s="23" t="s">
        <v>2102</v>
      </c>
      <c r="H400" s="24">
        <f t="shared" si="129"/>
        <v>6</v>
      </c>
      <c r="I400" s="24">
        <f t="shared" si="117"/>
        <v>52</v>
      </c>
      <c r="J400" s="24">
        <f t="shared" si="118"/>
        <v>94</v>
      </c>
      <c r="K400" s="24">
        <f t="shared" si="119"/>
        <v>75</v>
      </c>
      <c r="L400" s="24">
        <f t="shared" si="120"/>
        <v>82</v>
      </c>
      <c r="M400" s="99" t="s">
        <v>2085</v>
      </c>
      <c r="N400" s="24">
        <f t="shared" si="121"/>
        <v>86</v>
      </c>
      <c r="O400" s="24">
        <f t="shared" si="122"/>
        <v>65</v>
      </c>
      <c r="P400" s="24">
        <f t="shared" si="123"/>
        <v>37</v>
      </c>
      <c r="Q400" s="122">
        <f t="shared" si="125"/>
        <v>0.185</v>
      </c>
      <c r="R400" s="122">
        <f t="shared" si="126"/>
        <v>0.16250000000000001</v>
      </c>
      <c r="S400" s="122">
        <f t="shared" si="127"/>
        <v>6.1666666666666668E-2</v>
      </c>
      <c r="T400" s="99" t="s">
        <v>2082</v>
      </c>
      <c r="U400" s="24">
        <f t="shared" si="128"/>
        <v>32</v>
      </c>
      <c r="V400" s="24">
        <f t="shared" si="128"/>
        <v>26</v>
      </c>
      <c r="W400" s="24">
        <f t="shared" si="128"/>
        <v>37</v>
      </c>
      <c r="X400" s="24">
        <f t="shared" si="128"/>
        <v>37</v>
      </c>
      <c r="Y400" s="24">
        <f t="shared" si="128"/>
        <v>43</v>
      </c>
      <c r="Z400" s="24">
        <f t="shared" si="128"/>
        <v>49</v>
      </c>
    </row>
    <row r="401" spans="2:26" x14ac:dyDescent="0.15">
      <c r="B401" s="24">
        <v>399</v>
      </c>
      <c r="C401" s="24" t="str">
        <f t="shared" si="124"/>
        <v>挂饰399</v>
      </c>
      <c r="D401" s="24" t="str">
        <f t="shared" si="113"/>
        <v>a</v>
      </c>
      <c r="E401" s="99" t="s">
        <v>2082</v>
      </c>
      <c r="F401" s="100" t="s">
        <v>2099</v>
      </c>
      <c r="G401" s="23" t="s">
        <v>2102</v>
      </c>
      <c r="H401" s="24">
        <f t="shared" si="129"/>
        <v>7</v>
      </c>
      <c r="I401" s="24">
        <f t="shared" si="117"/>
        <v>60</v>
      </c>
      <c r="J401" s="24">
        <f t="shared" si="118"/>
        <v>109</v>
      </c>
      <c r="K401" s="24">
        <f t="shared" si="119"/>
        <v>87</v>
      </c>
      <c r="L401" s="24">
        <f t="shared" si="120"/>
        <v>96</v>
      </c>
      <c r="M401" s="99" t="s">
        <v>2085</v>
      </c>
      <c r="N401" s="24">
        <f t="shared" si="121"/>
        <v>100</v>
      </c>
      <c r="O401" s="24">
        <f t="shared" si="122"/>
        <v>75</v>
      </c>
      <c r="P401" s="24">
        <f t="shared" si="123"/>
        <v>44</v>
      </c>
      <c r="Q401" s="122">
        <f t="shared" si="125"/>
        <v>0.22</v>
      </c>
      <c r="R401" s="122">
        <f t="shared" si="126"/>
        <v>0.1875</v>
      </c>
      <c r="S401" s="122">
        <f t="shared" si="127"/>
        <v>7.3333333333333334E-2</v>
      </c>
      <c r="T401" s="99" t="s">
        <v>2082</v>
      </c>
      <c r="U401" s="24">
        <f t="shared" si="128"/>
        <v>37</v>
      </c>
      <c r="V401" s="24">
        <f t="shared" si="128"/>
        <v>31</v>
      </c>
      <c r="W401" s="24">
        <f t="shared" si="128"/>
        <v>44</v>
      </c>
      <c r="X401" s="24">
        <f t="shared" si="128"/>
        <v>44</v>
      </c>
      <c r="Y401" s="24">
        <f t="shared" si="128"/>
        <v>50</v>
      </c>
      <c r="Z401" s="24">
        <f t="shared" si="128"/>
        <v>57</v>
      </c>
    </row>
    <row r="402" spans="2:26" x14ac:dyDescent="0.15">
      <c r="B402" s="24">
        <v>400</v>
      </c>
      <c r="C402" s="24" t="str">
        <f t="shared" si="124"/>
        <v>挂饰400</v>
      </c>
      <c r="D402" s="24" t="str">
        <f t="shared" si="113"/>
        <v>a</v>
      </c>
      <c r="E402" s="99" t="s">
        <v>2082</v>
      </c>
      <c r="F402" s="100" t="s">
        <v>2099</v>
      </c>
      <c r="G402" s="23" t="s">
        <v>2102</v>
      </c>
      <c r="H402" s="24">
        <f t="shared" si="129"/>
        <v>8</v>
      </c>
      <c r="I402" s="24">
        <f t="shared" si="117"/>
        <v>69</v>
      </c>
      <c r="J402" s="24">
        <f t="shared" si="118"/>
        <v>125</v>
      </c>
      <c r="K402" s="24">
        <f t="shared" si="119"/>
        <v>100</v>
      </c>
      <c r="L402" s="24">
        <f t="shared" si="120"/>
        <v>110</v>
      </c>
      <c r="M402" s="99" t="s">
        <v>2085</v>
      </c>
      <c r="N402" s="24">
        <f t="shared" si="121"/>
        <v>115</v>
      </c>
      <c r="O402" s="24">
        <f t="shared" si="122"/>
        <v>86</v>
      </c>
      <c r="P402" s="24">
        <f t="shared" si="123"/>
        <v>50</v>
      </c>
      <c r="Q402" s="122">
        <f t="shared" si="125"/>
        <v>0.25</v>
      </c>
      <c r="R402" s="122">
        <f t="shared" si="126"/>
        <v>0.215</v>
      </c>
      <c r="S402" s="122">
        <f t="shared" si="127"/>
        <v>8.3333333333333343E-2</v>
      </c>
      <c r="T402" s="99" t="s">
        <v>2082</v>
      </c>
      <c r="U402" s="24">
        <f t="shared" si="128"/>
        <v>42</v>
      </c>
      <c r="V402" s="24">
        <f t="shared" si="128"/>
        <v>35</v>
      </c>
      <c r="W402" s="24">
        <f t="shared" si="128"/>
        <v>50</v>
      </c>
      <c r="X402" s="24">
        <f t="shared" si="128"/>
        <v>50</v>
      </c>
      <c r="Y402" s="24">
        <f t="shared" si="128"/>
        <v>57</v>
      </c>
      <c r="Z402" s="24">
        <f t="shared" si="128"/>
        <v>65</v>
      </c>
    </row>
    <row r="403" spans="2:26" x14ac:dyDescent="0.15">
      <c r="B403" s="24">
        <v>401</v>
      </c>
      <c r="C403" s="24" t="str">
        <f t="shared" si="124"/>
        <v>挂饰401</v>
      </c>
      <c r="D403" s="24" t="str">
        <f t="shared" si="113"/>
        <v>b</v>
      </c>
      <c r="E403" s="99" t="s">
        <v>2082</v>
      </c>
      <c r="F403" s="100" t="s">
        <v>2099</v>
      </c>
      <c r="G403" s="23" t="s">
        <v>2102</v>
      </c>
      <c r="H403" s="24">
        <f t="shared" si="129"/>
        <v>1</v>
      </c>
      <c r="I403" s="24">
        <f t="shared" si="117"/>
        <v>9</v>
      </c>
      <c r="J403" s="24">
        <f t="shared" si="118"/>
        <v>22</v>
      </c>
      <c r="K403" s="24">
        <f t="shared" si="119"/>
        <v>17</v>
      </c>
      <c r="L403" s="24">
        <f t="shared" si="120"/>
        <v>19</v>
      </c>
      <c r="M403" s="99" t="s">
        <v>2085</v>
      </c>
      <c r="N403" s="24">
        <f t="shared" si="121"/>
        <v>20</v>
      </c>
      <c r="O403" s="24">
        <f t="shared" si="122"/>
        <v>15</v>
      </c>
      <c r="P403" s="24">
        <f t="shared" si="123"/>
        <v>9</v>
      </c>
      <c r="Q403" s="122">
        <f t="shared" si="125"/>
        <v>4.4999999999999998E-2</v>
      </c>
      <c r="R403" s="122">
        <f t="shared" si="126"/>
        <v>3.7499999999999999E-2</v>
      </c>
      <c r="S403" s="122">
        <f t="shared" si="127"/>
        <v>1.4999999999999999E-2</v>
      </c>
      <c r="T403" s="99" t="s">
        <v>2082</v>
      </c>
      <c r="U403" s="24">
        <f t="shared" ref="U403:Z412" si="130">ROUND(VLOOKUP($F403,professionGrow,MATCH(U$2,professionGrowPName,0),FALSE)*(1+VLOOKUP($G403,professionGrowP,MATCH(U$2,professionGrowPName,0),FALSE))*$H403*10*VLOOKUP($D403,drop_qulity,5,FALSE),0)</f>
        <v>7</v>
      </c>
      <c r="V403" s="24">
        <f t="shared" si="130"/>
        <v>6</v>
      </c>
      <c r="W403" s="24">
        <f t="shared" si="130"/>
        <v>9</v>
      </c>
      <c r="X403" s="24">
        <f t="shared" si="130"/>
        <v>9</v>
      </c>
      <c r="Y403" s="24">
        <f t="shared" si="130"/>
        <v>10</v>
      </c>
      <c r="Z403" s="24">
        <f t="shared" si="130"/>
        <v>11</v>
      </c>
    </row>
    <row r="404" spans="2:26" x14ac:dyDescent="0.15">
      <c r="B404" s="24">
        <v>402</v>
      </c>
      <c r="C404" s="24" t="str">
        <f t="shared" si="124"/>
        <v>挂饰402</v>
      </c>
      <c r="D404" s="24" t="str">
        <f t="shared" si="113"/>
        <v>b</v>
      </c>
      <c r="E404" s="99" t="s">
        <v>2082</v>
      </c>
      <c r="F404" s="100" t="s">
        <v>2099</v>
      </c>
      <c r="G404" s="23" t="s">
        <v>2102</v>
      </c>
      <c r="H404" s="24">
        <f t="shared" si="129"/>
        <v>2</v>
      </c>
      <c r="I404" s="24">
        <f t="shared" si="117"/>
        <v>18</v>
      </c>
      <c r="J404" s="24">
        <f t="shared" si="118"/>
        <v>43</v>
      </c>
      <c r="K404" s="24">
        <f t="shared" si="119"/>
        <v>35</v>
      </c>
      <c r="L404" s="24">
        <f t="shared" si="120"/>
        <v>38</v>
      </c>
      <c r="M404" s="99" t="s">
        <v>2085</v>
      </c>
      <c r="N404" s="24">
        <f t="shared" si="121"/>
        <v>40</v>
      </c>
      <c r="O404" s="24">
        <f t="shared" si="122"/>
        <v>30</v>
      </c>
      <c r="P404" s="24">
        <f t="shared" si="123"/>
        <v>17</v>
      </c>
      <c r="Q404" s="122">
        <f t="shared" si="125"/>
        <v>8.5000000000000006E-2</v>
      </c>
      <c r="R404" s="122">
        <f t="shared" si="126"/>
        <v>7.4999999999999997E-2</v>
      </c>
      <c r="S404" s="122">
        <f t="shared" si="127"/>
        <v>2.8333333333333335E-2</v>
      </c>
      <c r="T404" s="99" t="s">
        <v>2082</v>
      </c>
      <c r="U404" s="24">
        <f t="shared" si="130"/>
        <v>15</v>
      </c>
      <c r="V404" s="24">
        <f t="shared" si="130"/>
        <v>12</v>
      </c>
      <c r="W404" s="24">
        <f t="shared" si="130"/>
        <v>17</v>
      </c>
      <c r="X404" s="24">
        <f t="shared" si="130"/>
        <v>17</v>
      </c>
      <c r="Y404" s="24">
        <f t="shared" si="130"/>
        <v>20</v>
      </c>
      <c r="Z404" s="24">
        <f t="shared" si="130"/>
        <v>22</v>
      </c>
    </row>
    <row r="405" spans="2:26" x14ac:dyDescent="0.15">
      <c r="B405" s="24">
        <v>403</v>
      </c>
      <c r="C405" s="24" t="str">
        <f t="shared" si="124"/>
        <v>挂饰403</v>
      </c>
      <c r="D405" s="24" t="str">
        <f t="shared" si="113"/>
        <v>b</v>
      </c>
      <c r="E405" s="99" t="s">
        <v>2082</v>
      </c>
      <c r="F405" s="100" t="s">
        <v>2099</v>
      </c>
      <c r="G405" s="23" t="s">
        <v>2102</v>
      </c>
      <c r="H405" s="24">
        <f t="shared" si="129"/>
        <v>3</v>
      </c>
      <c r="I405" s="24">
        <f t="shared" si="117"/>
        <v>27</v>
      </c>
      <c r="J405" s="24">
        <f t="shared" si="118"/>
        <v>65</v>
      </c>
      <c r="K405" s="24">
        <f t="shared" si="119"/>
        <v>52</v>
      </c>
      <c r="L405" s="24">
        <f t="shared" si="120"/>
        <v>57</v>
      </c>
      <c r="M405" s="99" t="s">
        <v>2085</v>
      </c>
      <c r="N405" s="24">
        <f t="shared" si="121"/>
        <v>60</v>
      </c>
      <c r="O405" s="24">
        <f t="shared" si="122"/>
        <v>45</v>
      </c>
      <c r="P405" s="24">
        <f t="shared" si="123"/>
        <v>26</v>
      </c>
      <c r="Q405" s="122">
        <f t="shared" si="125"/>
        <v>0.13</v>
      </c>
      <c r="R405" s="122">
        <f t="shared" si="126"/>
        <v>0.1125</v>
      </c>
      <c r="S405" s="122">
        <f t="shared" si="127"/>
        <v>4.3333333333333328E-2</v>
      </c>
      <c r="T405" s="99" t="s">
        <v>2082</v>
      </c>
      <c r="U405" s="24">
        <f t="shared" si="130"/>
        <v>22</v>
      </c>
      <c r="V405" s="24">
        <f t="shared" si="130"/>
        <v>18</v>
      </c>
      <c r="W405" s="24">
        <f t="shared" si="130"/>
        <v>26</v>
      </c>
      <c r="X405" s="24">
        <f t="shared" si="130"/>
        <v>26</v>
      </c>
      <c r="Y405" s="24">
        <f t="shared" si="130"/>
        <v>30</v>
      </c>
      <c r="Z405" s="24">
        <f t="shared" si="130"/>
        <v>34</v>
      </c>
    </row>
    <row r="406" spans="2:26" x14ac:dyDescent="0.15">
      <c r="B406" s="24">
        <v>404</v>
      </c>
      <c r="C406" s="24" t="str">
        <f t="shared" si="124"/>
        <v>挂饰404</v>
      </c>
      <c r="D406" s="24" t="str">
        <f t="shared" si="113"/>
        <v>b</v>
      </c>
      <c r="E406" s="99" t="s">
        <v>2082</v>
      </c>
      <c r="F406" s="100" t="s">
        <v>2099</v>
      </c>
      <c r="G406" s="23" t="s">
        <v>2102</v>
      </c>
      <c r="H406" s="24">
        <f t="shared" si="129"/>
        <v>4</v>
      </c>
      <c r="I406" s="24">
        <f t="shared" si="117"/>
        <v>36</v>
      </c>
      <c r="J406" s="24">
        <f t="shared" si="118"/>
        <v>86</v>
      </c>
      <c r="K406" s="24">
        <f t="shared" si="119"/>
        <v>69</v>
      </c>
      <c r="L406" s="24">
        <f t="shared" si="120"/>
        <v>76</v>
      </c>
      <c r="M406" s="99" t="s">
        <v>2085</v>
      </c>
      <c r="N406" s="24">
        <f t="shared" si="121"/>
        <v>79</v>
      </c>
      <c r="O406" s="24">
        <f t="shared" si="122"/>
        <v>60</v>
      </c>
      <c r="P406" s="24">
        <f t="shared" si="123"/>
        <v>35</v>
      </c>
      <c r="Q406" s="122">
        <f t="shared" si="125"/>
        <v>0.17499999999999999</v>
      </c>
      <c r="R406" s="122">
        <f t="shared" si="126"/>
        <v>0.15</v>
      </c>
      <c r="S406" s="122">
        <f t="shared" si="127"/>
        <v>5.8333333333333327E-2</v>
      </c>
      <c r="T406" s="99" t="s">
        <v>2082</v>
      </c>
      <c r="U406" s="24">
        <f t="shared" si="130"/>
        <v>29</v>
      </c>
      <c r="V406" s="24">
        <f t="shared" si="130"/>
        <v>24</v>
      </c>
      <c r="W406" s="24">
        <f t="shared" si="130"/>
        <v>35</v>
      </c>
      <c r="X406" s="24">
        <f t="shared" si="130"/>
        <v>35</v>
      </c>
      <c r="Y406" s="24">
        <f t="shared" si="130"/>
        <v>40</v>
      </c>
      <c r="Z406" s="24">
        <f t="shared" si="130"/>
        <v>45</v>
      </c>
    </row>
    <row r="407" spans="2:26" x14ac:dyDescent="0.15">
      <c r="B407" s="24">
        <v>405</v>
      </c>
      <c r="C407" s="24" t="str">
        <f t="shared" si="124"/>
        <v>挂饰405</v>
      </c>
      <c r="D407" s="24" t="str">
        <f t="shared" si="113"/>
        <v>b</v>
      </c>
      <c r="E407" s="99" t="s">
        <v>2082</v>
      </c>
      <c r="F407" s="100" t="s">
        <v>2099</v>
      </c>
      <c r="G407" s="23" t="s">
        <v>2102</v>
      </c>
      <c r="H407" s="24">
        <f t="shared" si="129"/>
        <v>5</v>
      </c>
      <c r="I407" s="24">
        <f t="shared" si="117"/>
        <v>46</v>
      </c>
      <c r="J407" s="24">
        <f t="shared" si="118"/>
        <v>108</v>
      </c>
      <c r="K407" s="24">
        <f t="shared" si="119"/>
        <v>86</v>
      </c>
      <c r="L407" s="24">
        <f t="shared" si="120"/>
        <v>95</v>
      </c>
      <c r="M407" s="99" t="s">
        <v>2085</v>
      </c>
      <c r="N407" s="24">
        <f t="shared" si="121"/>
        <v>99</v>
      </c>
      <c r="O407" s="24">
        <f t="shared" si="122"/>
        <v>75</v>
      </c>
      <c r="P407" s="24">
        <f t="shared" si="123"/>
        <v>43</v>
      </c>
      <c r="Q407" s="122">
        <f t="shared" si="125"/>
        <v>0.215</v>
      </c>
      <c r="R407" s="122">
        <f t="shared" si="126"/>
        <v>0.1875</v>
      </c>
      <c r="S407" s="122">
        <f t="shared" si="127"/>
        <v>7.166666666666667E-2</v>
      </c>
      <c r="T407" s="99" t="s">
        <v>2082</v>
      </c>
      <c r="U407" s="24">
        <f t="shared" si="130"/>
        <v>37</v>
      </c>
      <c r="V407" s="24">
        <f t="shared" si="130"/>
        <v>30</v>
      </c>
      <c r="W407" s="24">
        <f t="shared" si="130"/>
        <v>43</v>
      </c>
      <c r="X407" s="24">
        <f t="shared" si="130"/>
        <v>43</v>
      </c>
      <c r="Y407" s="24">
        <f t="shared" si="130"/>
        <v>50</v>
      </c>
      <c r="Z407" s="24">
        <f t="shared" si="130"/>
        <v>56</v>
      </c>
    </row>
    <row r="408" spans="2:26" x14ac:dyDescent="0.15">
      <c r="B408" s="24">
        <v>406</v>
      </c>
      <c r="C408" s="24" t="str">
        <f t="shared" si="124"/>
        <v>挂饰406</v>
      </c>
      <c r="D408" s="24" t="str">
        <f t="shared" si="113"/>
        <v>b</v>
      </c>
      <c r="E408" s="99" t="s">
        <v>2082</v>
      </c>
      <c r="F408" s="100" t="s">
        <v>2099</v>
      </c>
      <c r="G408" s="23" t="s">
        <v>2102</v>
      </c>
      <c r="H408" s="24">
        <f t="shared" si="129"/>
        <v>6</v>
      </c>
      <c r="I408" s="24">
        <f t="shared" si="117"/>
        <v>55</v>
      </c>
      <c r="J408" s="24">
        <f t="shared" si="118"/>
        <v>130</v>
      </c>
      <c r="K408" s="24">
        <f t="shared" si="119"/>
        <v>104</v>
      </c>
      <c r="L408" s="24">
        <f t="shared" si="120"/>
        <v>114</v>
      </c>
      <c r="M408" s="99" t="s">
        <v>2085</v>
      </c>
      <c r="N408" s="24">
        <f t="shared" si="121"/>
        <v>119</v>
      </c>
      <c r="O408" s="24">
        <f t="shared" si="122"/>
        <v>89</v>
      </c>
      <c r="P408" s="24">
        <f t="shared" si="123"/>
        <v>52</v>
      </c>
      <c r="Q408" s="122">
        <f t="shared" si="125"/>
        <v>0.26</v>
      </c>
      <c r="R408" s="122">
        <f t="shared" si="126"/>
        <v>0.2225</v>
      </c>
      <c r="S408" s="122">
        <f t="shared" si="127"/>
        <v>8.6666666666666656E-2</v>
      </c>
      <c r="T408" s="99" t="s">
        <v>2082</v>
      </c>
      <c r="U408" s="24">
        <f t="shared" si="130"/>
        <v>44</v>
      </c>
      <c r="V408" s="24">
        <f t="shared" si="130"/>
        <v>36</v>
      </c>
      <c r="W408" s="24">
        <f t="shared" si="130"/>
        <v>52</v>
      </c>
      <c r="X408" s="24">
        <f t="shared" si="130"/>
        <v>52</v>
      </c>
      <c r="Y408" s="24">
        <f t="shared" si="130"/>
        <v>60</v>
      </c>
      <c r="Z408" s="24">
        <f t="shared" si="130"/>
        <v>67</v>
      </c>
    </row>
    <row r="409" spans="2:26" x14ac:dyDescent="0.15">
      <c r="B409" s="24">
        <v>407</v>
      </c>
      <c r="C409" s="24" t="str">
        <f t="shared" si="124"/>
        <v>挂饰407</v>
      </c>
      <c r="D409" s="24" t="str">
        <f t="shared" si="113"/>
        <v>b</v>
      </c>
      <c r="E409" s="99" t="s">
        <v>2082</v>
      </c>
      <c r="F409" s="100" t="s">
        <v>2099</v>
      </c>
      <c r="G409" s="23" t="s">
        <v>2102</v>
      </c>
      <c r="H409" s="24">
        <f t="shared" si="129"/>
        <v>7</v>
      </c>
      <c r="I409" s="24">
        <f t="shared" si="117"/>
        <v>64</v>
      </c>
      <c r="J409" s="24">
        <f t="shared" si="118"/>
        <v>151</v>
      </c>
      <c r="K409" s="24">
        <f t="shared" si="119"/>
        <v>121</v>
      </c>
      <c r="L409" s="24">
        <f t="shared" si="120"/>
        <v>133</v>
      </c>
      <c r="M409" s="99" t="s">
        <v>2085</v>
      </c>
      <c r="N409" s="24">
        <f t="shared" si="121"/>
        <v>139</v>
      </c>
      <c r="O409" s="24">
        <f t="shared" si="122"/>
        <v>104</v>
      </c>
      <c r="P409" s="24">
        <f t="shared" si="123"/>
        <v>60</v>
      </c>
      <c r="Q409" s="122">
        <f t="shared" si="125"/>
        <v>0.3</v>
      </c>
      <c r="R409" s="122">
        <f t="shared" si="126"/>
        <v>0.26</v>
      </c>
      <c r="S409" s="122">
        <f t="shared" si="127"/>
        <v>0.1</v>
      </c>
      <c r="T409" s="99" t="s">
        <v>2082</v>
      </c>
      <c r="U409" s="24">
        <f t="shared" si="130"/>
        <v>51</v>
      </c>
      <c r="V409" s="24">
        <f t="shared" si="130"/>
        <v>42</v>
      </c>
      <c r="W409" s="24">
        <f t="shared" si="130"/>
        <v>60</v>
      </c>
      <c r="X409" s="24">
        <f t="shared" si="130"/>
        <v>60</v>
      </c>
      <c r="Y409" s="24">
        <f t="shared" si="130"/>
        <v>70</v>
      </c>
      <c r="Z409" s="24">
        <f t="shared" si="130"/>
        <v>79</v>
      </c>
    </row>
    <row r="410" spans="2:26" x14ac:dyDescent="0.15">
      <c r="B410" s="24">
        <v>408</v>
      </c>
      <c r="C410" s="24" t="str">
        <f t="shared" si="124"/>
        <v>挂饰408</v>
      </c>
      <c r="D410" s="24" t="str">
        <f t="shared" si="113"/>
        <v>b</v>
      </c>
      <c r="E410" s="99" t="s">
        <v>2082</v>
      </c>
      <c r="F410" s="100" t="s">
        <v>2099</v>
      </c>
      <c r="G410" s="23" t="s">
        <v>2102</v>
      </c>
      <c r="H410" s="24">
        <f t="shared" si="129"/>
        <v>8</v>
      </c>
      <c r="I410" s="24">
        <f t="shared" si="117"/>
        <v>73</v>
      </c>
      <c r="J410" s="24">
        <f t="shared" si="118"/>
        <v>173</v>
      </c>
      <c r="K410" s="24">
        <f t="shared" si="119"/>
        <v>138</v>
      </c>
      <c r="L410" s="24">
        <f t="shared" si="120"/>
        <v>152</v>
      </c>
      <c r="M410" s="99" t="s">
        <v>2085</v>
      </c>
      <c r="N410" s="24">
        <f t="shared" si="121"/>
        <v>159</v>
      </c>
      <c r="O410" s="24">
        <f t="shared" si="122"/>
        <v>119</v>
      </c>
      <c r="P410" s="24">
        <f t="shared" si="123"/>
        <v>69</v>
      </c>
      <c r="Q410" s="122">
        <f t="shared" si="125"/>
        <v>0.34499999999999997</v>
      </c>
      <c r="R410" s="122">
        <f t="shared" si="126"/>
        <v>0.29749999999999999</v>
      </c>
      <c r="S410" s="122">
        <f t="shared" si="127"/>
        <v>0.115</v>
      </c>
      <c r="T410" s="99" t="s">
        <v>2082</v>
      </c>
      <c r="U410" s="24">
        <f t="shared" si="130"/>
        <v>59</v>
      </c>
      <c r="V410" s="24">
        <f t="shared" si="130"/>
        <v>48</v>
      </c>
      <c r="W410" s="24">
        <f t="shared" si="130"/>
        <v>69</v>
      </c>
      <c r="X410" s="24">
        <f t="shared" si="130"/>
        <v>69</v>
      </c>
      <c r="Y410" s="24">
        <f t="shared" si="130"/>
        <v>79</v>
      </c>
      <c r="Z410" s="24">
        <f t="shared" si="130"/>
        <v>90</v>
      </c>
    </row>
    <row r="411" spans="2:26" x14ac:dyDescent="0.15">
      <c r="B411" s="24">
        <v>409</v>
      </c>
      <c r="C411" s="24" t="str">
        <f t="shared" si="124"/>
        <v>挂饰409</v>
      </c>
      <c r="D411" s="24" t="str">
        <f t="shared" si="113"/>
        <v>c</v>
      </c>
      <c r="E411" s="99" t="s">
        <v>2082</v>
      </c>
      <c r="F411" s="100" t="s">
        <v>2099</v>
      </c>
      <c r="G411" s="23" t="s">
        <v>2102</v>
      </c>
      <c r="H411" s="24">
        <f t="shared" si="129"/>
        <v>1</v>
      </c>
      <c r="I411" s="24">
        <f t="shared" si="117"/>
        <v>18</v>
      </c>
      <c r="J411" s="24">
        <f t="shared" si="118"/>
        <v>0</v>
      </c>
      <c r="K411" s="24">
        <f t="shared" si="119"/>
        <v>0</v>
      </c>
      <c r="L411" s="24">
        <f t="shared" si="120"/>
        <v>0</v>
      </c>
      <c r="M411" s="99" t="s">
        <v>2085</v>
      </c>
      <c r="N411" s="24">
        <f t="shared" si="121"/>
        <v>0</v>
      </c>
      <c r="O411" s="24">
        <f t="shared" si="122"/>
        <v>0</v>
      </c>
      <c r="P411" s="24">
        <f t="shared" si="123"/>
        <v>0</v>
      </c>
      <c r="Q411" s="122">
        <f t="shared" si="125"/>
        <v>0</v>
      </c>
      <c r="R411" s="122">
        <f t="shared" si="126"/>
        <v>0</v>
      </c>
      <c r="S411" s="122">
        <f t="shared" si="127"/>
        <v>0</v>
      </c>
      <c r="T411" s="99" t="s">
        <v>2082</v>
      </c>
      <c r="U411" s="24">
        <f t="shared" si="130"/>
        <v>0</v>
      </c>
      <c r="V411" s="24">
        <f t="shared" si="130"/>
        <v>0</v>
      </c>
      <c r="W411" s="24">
        <f t="shared" si="130"/>
        <v>0</v>
      </c>
      <c r="X411" s="24">
        <f t="shared" si="130"/>
        <v>0</v>
      </c>
      <c r="Y411" s="24">
        <f t="shared" si="130"/>
        <v>0</v>
      </c>
      <c r="Z411" s="24">
        <f t="shared" si="130"/>
        <v>0</v>
      </c>
    </row>
    <row r="412" spans="2:26" x14ac:dyDescent="0.15">
      <c r="B412" s="24">
        <v>410</v>
      </c>
      <c r="C412" s="24" t="str">
        <f t="shared" si="124"/>
        <v>挂饰410</v>
      </c>
      <c r="D412" s="24" t="str">
        <f t="shared" si="113"/>
        <v>c</v>
      </c>
      <c r="E412" s="99" t="s">
        <v>2082</v>
      </c>
      <c r="F412" s="100" t="s">
        <v>2099</v>
      </c>
      <c r="G412" s="23" t="s">
        <v>2102</v>
      </c>
      <c r="H412" s="24">
        <f t="shared" si="129"/>
        <v>2</v>
      </c>
      <c r="I412" s="24">
        <f t="shared" si="117"/>
        <v>36</v>
      </c>
      <c r="J412" s="24">
        <f t="shared" si="118"/>
        <v>0</v>
      </c>
      <c r="K412" s="24">
        <f t="shared" si="119"/>
        <v>0</v>
      </c>
      <c r="L412" s="24">
        <f t="shared" si="120"/>
        <v>0</v>
      </c>
      <c r="M412" s="99" t="s">
        <v>2085</v>
      </c>
      <c r="N412" s="24">
        <f t="shared" si="121"/>
        <v>0</v>
      </c>
      <c r="O412" s="24">
        <f t="shared" si="122"/>
        <v>0</v>
      </c>
      <c r="P412" s="24">
        <f t="shared" si="123"/>
        <v>0</v>
      </c>
      <c r="Q412" s="122">
        <f t="shared" si="125"/>
        <v>0</v>
      </c>
      <c r="R412" s="122">
        <f t="shared" si="126"/>
        <v>0</v>
      </c>
      <c r="S412" s="122">
        <f t="shared" si="127"/>
        <v>0</v>
      </c>
      <c r="T412" s="99" t="s">
        <v>2082</v>
      </c>
      <c r="U412" s="24">
        <f t="shared" si="130"/>
        <v>0</v>
      </c>
      <c r="V412" s="24">
        <f t="shared" si="130"/>
        <v>0</v>
      </c>
      <c r="W412" s="24">
        <f t="shared" si="130"/>
        <v>0</v>
      </c>
      <c r="X412" s="24">
        <f t="shared" si="130"/>
        <v>0</v>
      </c>
      <c r="Y412" s="24">
        <f t="shared" si="130"/>
        <v>0</v>
      </c>
      <c r="Z412" s="24">
        <f t="shared" si="130"/>
        <v>0</v>
      </c>
    </row>
    <row r="413" spans="2:26" x14ac:dyDescent="0.15">
      <c r="B413" s="24">
        <v>411</v>
      </c>
      <c r="C413" s="24" t="str">
        <f t="shared" si="124"/>
        <v>挂饰411</v>
      </c>
      <c r="D413" s="24" t="str">
        <f t="shared" si="113"/>
        <v>c</v>
      </c>
      <c r="E413" s="99" t="s">
        <v>2082</v>
      </c>
      <c r="F413" s="100" t="s">
        <v>2099</v>
      </c>
      <c r="G413" s="23" t="s">
        <v>2102</v>
      </c>
      <c r="H413" s="24">
        <f t="shared" si="129"/>
        <v>3</v>
      </c>
      <c r="I413" s="24">
        <f t="shared" si="117"/>
        <v>53</v>
      </c>
      <c r="J413" s="24">
        <f t="shared" si="118"/>
        <v>0</v>
      </c>
      <c r="K413" s="24">
        <f t="shared" si="119"/>
        <v>0</v>
      </c>
      <c r="L413" s="24">
        <f t="shared" si="120"/>
        <v>0</v>
      </c>
      <c r="M413" s="99" t="s">
        <v>2085</v>
      </c>
      <c r="N413" s="24">
        <f t="shared" si="121"/>
        <v>0</v>
      </c>
      <c r="O413" s="24">
        <f t="shared" si="122"/>
        <v>0</v>
      </c>
      <c r="P413" s="24">
        <f t="shared" si="123"/>
        <v>0</v>
      </c>
      <c r="Q413" s="122">
        <f t="shared" si="125"/>
        <v>0</v>
      </c>
      <c r="R413" s="122">
        <f t="shared" si="126"/>
        <v>0</v>
      </c>
      <c r="S413" s="122">
        <f t="shared" si="127"/>
        <v>0</v>
      </c>
      <c r="T413" s="99" t="s">
        <v>2082</v>
      </c>
      <c r="U413" s="24">
        <f t="shared" ref="U413:Z422" si="131">ROUND(VLOOKUP($F413,professionGrow,MATCH(U$2,professionGrowPName,0),FALSE)*(1+VLOOKUP($G413,professionGrowP,MATCH(U$2,professionGrowPName,0),FALSE))*$H413*10*VLOOKUP($D413,drop_qulity,5,FALSE),0)</f>
        <v>0</v>
      </c>
      <c r="V413" s="24">
        <f t="shared" si="131"/>
        <v>0</v>
      </c>
      <c r="W413" s="24">
        <f t="shared" si="131"/>
        <v>0</v>
      </c>
      <c r="X413" s="24">
        <f t="shared" si="131"/>
        <v>0</v>
      </c>
      <c r="Y413" s="24">
        <f t="shared" si="131"/>
        <v>0</v>
      </c>
      <c r="Z413" s="24">
        <f t="shared" si="131"/>
        <v>0</v>
      </c>
    </row>
    <row r="414" spans="2:26" x14ac:dyDescent="0.15">
      <c r="B414" s="24">
        <v>412</v>
      </c>
      <c r="C414" s="24" t="str">
        <f t="shared" si="124"/>
        <v>挂饰412</v>
      </c>
      <c r="D414" s="24" t="str">
        <f t="shared" si="113"/>
        <v>c</v>
      </c>
      <c r="E414" s="99" t="s">
        <v>2082</v>
      </c>
      <c r="F414" s="100" t="s">
        <v>2099</v>
      </c>
      <c r="G414" s="23" t="s">
        <v>2102</v>
      </c>
      <c r="H414" s="24">
        <f t="shared" si="129"/>
        <v>4</v>
      </c>
      <c r="I414" s="24">
        <f t="shared" si="117"/>
        <v>71</v>
      </c>
      <c r="J414" s="24">
        <f t="shared" si="118"/>
        <v>0</v>
      </c>
      <c r="K414" s="24">
        <f t="shared" si="119"/>
        <v>0</v>
      </c>
      <c r="L414" s="24">
        <f t="shared" si="120"/>
        <v>0</v>
      </c>
      <c r="M414" s="99" t="s">
        <v>2085</v>
      </c>
      <c r="N414" s="24">
        <f t="shared" si="121"/>
        <v>0</v>
      </c>
      <c r="O414" s="24">
        <f t="shared" si="122"/>
        <v>0</v>
      </c>
      <c r="P414" s="24">
        <f t="shared" si="123"/>
        <v>0</v>
      </c>
      <c r="Q414" s="122">
        <f t="shared" si="125"/>
        <v>0</v>
      </c>
      <c r="R414" s="122">
        <f t="shared" si="126"/>
        <v>0</v>
      </c>
      <c r="S414" s="122">
        <f t="shared" si="127"/>
        <v>0</v>
      </c>
      <c r="T414" s="99" t="s">
        <v>2082</v>
      </c>
      <c r="U414" s="24">
        <f t="shared" si="131"/>
        <v>0</v>
      </c>
      <c r="V414" s="24">
        <f t="shared" si="131"/>
        <v>0</v>
      </c>
      <c r="W414" s="24">
        <f t="shared" si="131"/>
        <v>0</v>
      </c>
      <c r="X414" s="24">
        <f t="shared" si="131"/>
        <v>0</v>
      </c>
      <c r="Y414" s="24">
        <f t="shared" si="131"/>
        <v>0</v>
      </c>
      <c r="Z414" s="24">
        <f t="shared" si="131"/>
        <v>0</v>
      </c>
    </row>
    <row r="415" spans="2:26" x14ac:dyDescent="0.15">
      <c r="B415" s="24">
        <v>413</v>
      </c>
      <c r="C415" s="24" t="str">
        <f t="shared" si="124"/>
        <v>挂饰413</v>
      </c>
      <c r="D415" s="24" t="str">
        <f t="shared" si="113"/>
        <v>c</v>
      </c>
      <c r="E415" s="99" t="s">
        <v>2082</v>
      </c>
      <c r="F415" s="100" t="s">
        <v>2099</v>
      </c>
      <c r="G415" s="23" t="s">
        <v>2102</v>
      </c>
      <c r="H415" s="24">
        <f t="shared" si="129"/>
        <v>5</v>
      </c>
      <c r="I415" s="24">
        <f t="shared" si="117"/>
        <v>89</v>
      </c>
      <c r="J415" s="24">
        <f t="shared" si="118"/>
        <v>0</v>
      </c>
      <c r="K415" s="24">
        <f t="shared" si="119"/>
        <v>0</v>
      </c>
      <c r="L415" s="24">
        <f t="shared" si="120"/>
        <v>0</v>
      </c>
      <c r="M415" s="99" t="s">
        <v>2085</v>
      </c>
      <c r="N415" s="24">
        <f t="shared" si="121"/>
        <v>0</v>
      </c>
      <c r="O415" s="24">
        <f t="shared" si="122"/>
        <v>0</v>
      </c>
      <c r="P415" s="24">
        <f t="shared" si="123"/>
        <v>0</v>
      </c>
      <c r="Q415" s="122">
        <f t="shared" si="125"/>
        <v>0</v>
      </c>
      <c r="R415" s="122">
        <f t="shared" si="126"/>
        <v>0</v>
      </c>
      <c r="S415" s="122">
        <f t="shared" si="127"/>
        <v>0</v>
      </c>
      <c r="T415" s="99" t="s">
        <v>2082</v>
      </c>
      <c r="U415" s="24">
        <f t="shared" si="131"/>
        <v>0</v>
      </c>
      <c r="V415" s="24">
        <f t="shared" si="131"/>
        <v>0</v>
      </c>
      <c r="W415" s="24">
        <f t="shared" si="131"/>
        <v>0</v>
      </c>
      <c r="X415" s="24">
        <f t="shared" si="131"/>
        <v>0</v>
      </c>
      <c r="Y415" s="24">
        <f t="shared" si="131"/>
        <v>0</v>
      </c>
      <c r="Z415" s="24">
        <f t="shared" si="131"/>
        <v>0</v>
      </c>
    </row>
    <row r="416" spans="2:26" x14ac:dyDescent="0.15">
      <c r="B416" s="24">
        <v>414</v>
      </c>
      <c r="C416" s="24" t="str">
        <f t="shared" si="124"/>
        <v>挂饰414</v>
      </c>
      <c r="D416" s="24" t="str">
        <f t="shared" si="113"/>
        <v>c</v>
      </c>
      <c r="E416" s="99" t="s">
        <v>2082</v>
      </c>
      <c r="F416" s="100" t="s">
        <v>2099</v>
      </c>
      <c r="G416" s="23" t="s">
        <v>2102</v>
      </c>
      <c r="H416" s="24">
        <f t="shared" si="129"/>
        <v>6</v>
      </c>
      <c r="I416" s="24">
        <f t="shared" si="117"/>
        <v>107</v>
      </c>
      <c r="J416" s="24">
        <f t="shared" si="118"/>
        <v>0</v>
      </c>
      <c r="K416" s="24">
        <f t="shared" si="119"/>
        <v>0</v>
      </c>
      <c r="L416" s="24">
        <f t="shared" si="120"/>
        <v>0</v>
      </c>
      <c r="M416" s="99" t="s">
        <v>2085</v>
      </c>
      <c r="N416" s="24">
        <f t="shared" si="121"/>
        <v>0</v>
      </c>
      <c r="O416" s="24">
        <f t="shared" si="122"/>
        <v>0</v>
      </c>
      <c r="P416" s="24">
        <f t="shared" si="123"/>
        <v>0</v>
      </c>
      <c r="Q416" s="122">
        <f t="shared" si="125"/>
        <v>0</v>
      </c>
      <c r="R416" s="122">
        <f t="shared" si="126"/>
        <v>0</v>
      </c>
      <c r="S416" s="122">
        <f t="shared" si="127"/>
        <v>0</v>
      </c>
      <c r="T416" s="99" t="s">
        <v>2082</v>
      </c>
      <c r="U416" s="24">
        <f t="shared" si="131"/>
        <v>0</v>
      </c>
      <c r="V416" s="24">
        <f t="shared" si="131"/>
        <v>0</v>
      </c>
      <c r="W416" s="24">
        <f t="shared" si="131"/>
        <v>0</v>
      </c>
      <c r="X416" s="24">
        <f t="shared" si="131"/>
        <v>0</v>
      </c>
      <c r="Y416" s="24">
        <f t="shared" si="131"/>
        <v>0</v>
      </c>
      <c r="Z416" s="24">
        <f t="shared" si="131"/>
        <v>0</v>
      </c>
    </row>
    <row r="417" spans="2:26" x14ac:dyDescent="0.15">
      <c r="B417" s="24">
        <v>415</v>
      </c>
      <c r="C417" s="24" t="str">
        <f t="shared" si="124"/>
        <v>挂饰415</v>
      </c>
      <c r="D417" s="24" t="str">
        <f t="shared" si="113"/>
        <v>c</v>
      </c>
      <c r="E417" s="99" t="s">
        <v>2082</v>
      </c>
      <c r="F417" s="100" t="s">
        <v>2099</v>
      </c>
      <c r="G417" s="23" t="s">
        <v>2102</v>
      </c>
      <c r="H417" s="24">
        <f t="shared" si="129"/>
        <v>7</v>
      </c>
      <c r="I417" s="24">
        <f t="shared" si="117"/>
        <v>124</v>
      </c>
      <c r="J417" s="24">
        <f t="shared" si="118"/>
        <v>0</v>
      </c>
      <c r="K417" s="24">
        <f t="shared" si="119"/>
        <v>0</v>
      </c>
      <c r="L417" s="24">
        <f t="shared" si="120"/>
        <v>0</v>
      </c>
      <c r="M417" s="99" t="s">
        <v>2085</v>
      </c>
      <c r="N417" s="24">
        <f t="shared" si="121"/>
        <v>0</v>
      </c>
      <c r="O417" s="24">
        <f t="shared" si="122"/>
        <v>0</v>
      </c>
      <c r="P417" s="24">
        <f t="shared" si="123"/>
        <v>0</v>
      </c>
      <c r="Q417" s="122">
        <f t="shared" si="125"/>
        <v>0</v>
      </c>
      <c r="R417" s="122">
        <f t="shared" si="126"/>
        <v>0</v>
      </c>
      <c r="S417" s="122">
        <f t="shared" si="127"/>
        <v>0</v>
      </c>
      <c r="T417" s="99" t="s">
        <v>2082</v>
      </c>
      <c r="U417" s="24">
        <f t="shared" si="131"/>
        <v>0</v>
      </c>
      <c r="V417" s="24">
        <f t="shared" si="131"/>
        <v>0</v>
      </c>
      <c r="W417" s="24">
        <f t="shared" si="131"/>
        <v>0</v>
      </c>
      <c r="X417" s="24">
        <f t="shared" si="131"/>
        <v>0</v>
      </c>
      <c r="Y417" s="24">
        <f t="shared" si="131"/>
        <v>0</v>
      </c>
      <c r="Z417" s="24">
        <f t="shared" si="131"/>
        <v>0</v>
      </c>
    </row>
    <row r="418" spans="2:26" x14ac:dyDescent="0.15">
      <c r="B418" s="24">
        <v>416</v>
      </c>
      <c r="C418" s="24" t="str">
        <f t="shared" si="124"/>
        <v>挂饰416</v>
      </c>
      <c r="D418" s="24" t="str">
        <f t="shared" si="113"/>
        <v>c</v>
      </c>
      <c r="E418" s="99" t="s">
        <v>2082</v>
      </c>
      <c r="F418" s="100" t="s">
        <v>2099</v>
      </c>
      <c r="G418" s="23" t="s">
        <v>2102</v>
      </c>
      <c r="H418" s="24">
        <f t="shared" si="129"/>
        <v>8</v>
      </c>
      <c r="I418" s="24">
        <f t="shared" si="117"/>
        <v>142</v>
      </c>
      <c r="J418" s="24">
        <f t="shared" si="118"/>
        <v>0</v>
      </c>
      <c r="K418" s="24">
        <f t="shared" si="119"/>
        <v>0</v>
      </c>
      <c r="L418" s="24">
        <f t="shared" si="120"/>
        <v>0</v>
      </c>
      <c r="M418" s="99" t="s">
        <v>2085</v>
      </c>
      <c r="N418" s="24">
        <f t="shared" si="121"/>
        <v>0</v>
      </c>
      <c r="O418" s="24">
        <f t="shared" si="122"/>
        <v>0</v>
      </c>
      <c r="P418" s="24">
        <f t="shared" si="123"/>
        <v>0</v>
      </c>
      <c r="Q418" s="122">
        <f t="shared" si="125"/>
        <v>0</v>
      </c>
      <c r="R418" s="122">
        <f t="shared" si="126"/>
        <v>0</v>
      </c>
      <c r="S418" s="122">
        <f t="shared" si="127"/>
        <v>0</v>
      </c>
      <c r="T418" s="99" t="s">
        <v>2082</v>
      </c>
      <c r="U418" s="24">
        <f t="shared" si="131"/>
        <v>0</v>
      </c>
      <c r="V418" s="24">
        <f t="shared" si="131"/>
        <v>0</v>
      </c>
      <c r="W418" s="24">
        <f t="shared" si="131"/>
        <v>0</v>
      </c>
      <c r="X418" s="24">
        <f t="shared" si="131"/>
        <v>0</v>
      </c>
      <c r="Y418" s="24">
        <f t="shared" si="131"/>
        <v>0</v>
      </c>
      <c r="Z418" s="24">
        <f t="shared" si="131"/>
        <v>0</v>
      </c>
    </row>
    <row r="419" spans="2:26" x14ac:dyDescent="0.15">
      <c r="B419" s="24">
        <v>417</v>
      </c>
      <c r="C419" s="24" t="str">
        <f t="shared" si="124"/>
        <v>挂饰417</v>
      </c>
      <c r="D419" s="24" t="str">
        <f t="shared" si="113"/>
        <v>s</v>
      </c>
      <c r="E419" s="99" t="s">
        <v>2082</v>
      </c>
      <c r="F419" s="100" t="s">
        <v>2099</v>
      </c>
      <c r="G419" s="23" t="s">
        <v>2103</v>
      </c>
      <c r="H419" s="24">
        <f t="shared" si="129"/>
        <v>1</v>
      </c>
      <c r="I419" s="24">
        <f t="shared" si="117"/>
        <v>12</v>
      </c>
      <c r="J419" s="24">
        <f t="shared" si="118"/>
        <v>11</v>
      </c>
      <c r="K419" s="24">
        <f t="shared" si="119"/>
        <v>13</v>
      </c>
      <c r="L419" s="24">
        <f t="shared" si="120"/>
        <v>8</v>
      </c>
      <c r="M419" s="99" t="s">
        <v>2085</v>
      </c>
      <c r="N419" s="24">
        <f t="shared" si="121"/>
        <v>13</v>
      </c>
      <c r="O419" s="24">
        <f t="shared" si="122"/>
        <v>9</v>
      </c>
      <c r="P419" s="24">
        <f t="shared" si="123"/>
        <v>5</v>
      </c>
      <c r="Q419" s="122">
        <f t="shared" si="125"/>
        <v>2.5000000000000001E-2</v>
      </c>
      <c r="R419" s="122">
        <f t="shared" si="126"/>
        <v>2.2499999999999999E-2</v>
      </c>
      <c r="S419" s="122">
        <f t="shared" si="127"/>
        <v>8.3333333333333332E-3</v>
      </c>
      <c r="T419" s="99" t="s">
        <v>2082</v>
      </c>
      <c r="U419" s="24">
        <f t="shared" si="131"/>
        <v>5</v>
      </c>
      <c r="V419" s="24">
        <f t="shared" si="131"/>
        <v>6</v>
      </c>
      <c r="W419" s="24">
        <f t="shared" si="131"/>
        <v>5</v>
      </c>
      <c r="X419" s="24">
        <f t="shared" si="131"/>
        <v>4</v>
      </c>
      <c r="Y419" s="24">
        <f t="shared" si="131"/>
        <v>6</v>
      </c>
      <c r="Z419" s="24">
        <f t="shared" si="131"/>
        <v>6</v>
      </c>
    </row>
    <row r="420" spans="2:26" x14ac:dyDescent="0.15">
      <c r="B420" s="24">
        <v>418</v>
      </c>
      <c r="C420" s="24" t="str">
        <f t="shared" si="124"/>
        <v>挂饰418</v>
      </c>
      <c r="D420" s="24" t="str">
        <f t="shared" ref="D420:D483" si="132">D388</f>
        <v>s</v>
      </c>
      <c r="E420" s="99" t="s">
        <v>2082</v>
      </c>
      <c r="F420" s="100" t="s">
        <v>2099</v>
      </c>
      <c r="G420" s="23" t="s">
        <v>2103</v>
      </c>
      <c r="H420" s="24">
        <f t="shared" si="129"/>
        <v>2</v>
      </c>
      <c r="I420" s="24">
        <f t="shared" si="117"/>
        <v>25</v>
      </c>
      <c r="J420" s="24">
        <f t="shared" si="118"/>
        <v>22</v>
      </c>
      <c r="K420" s="24">
        <f t="shared" si="119"/>
        <v>26</v>
      </c>
      <c r="L420" s="24">
        <f t="shared" si="120"/>
        <v>15</v>
      </c>
      <c r="M420" s="99" t="s">
        <v>2085</v>
      </c>
      <c r="N420" s="24">
        <f t="shared" si="121"/>
        <v>26</v>
      </c>
      <c r="O420" s="24">
        <f t="shared" si="122"/>
        <v>17</v>
      </c>
      <c r="P420" s="24">
        <f t="shared" si="123"/>
        <v>11</v>
      </c>
      <c r="Q420" s="122">
        <f t="shared" si="125"/>
        <v>5.5E-2</v>
      </c>
      <c r="R420" s="122">
        <f t="shared" si="126"/>
        <v>4.2500000000000003E-2</v>
      </c>
      <c r="S420" s="122">
        <f t="shared" si="127"/>
        <v>1.8333333333333333E-2</v>
      </c>
      <c r="T420" s="99" t="s">
        <v>2082</v>
      </c>
      <c r="U420" s="24">
        <f t="shared" si="131"/>
        <v>9</v>
      </c>
      <c r="V420" s="24">
        <f t="shared" si="131"/>
        <v>13</v>
      </c>
      <c r="W420" s="24">
        <f t="shared" si="131"/>
        <v>11</v>
      </c>
      <c r="X420" s="24">
        <f t="shared" si="131"/>
        <v>8</v>
      </c>
      <c r="Y420" s="24">
        <f t="shared" si="131"/>
        <v>13</v>
      </c>
      <c r="Z420" s="24">
        <f t="shared" si="131"/>
        <v>13</v>
      </c>
    </row>
    <row r="421" spans="2:26" x14ac:dyDescent="0.15">
      <c r="B421" s="24">
        <v>419</v>
      </c>
      <c r="C421" s="24" t="str">
        <f t="shared" si="124"/>
        <v>挂饰419</v>
      </c>
      <c r="D421" s="24" t="str">
        <f t="shared" si="132"/>
        <v>s</v>
      </c>
      <c r="E421" s="99" t="s">
        <v>2082</v>
      </c>
      <c r="F421" s="100" t="s">
        <v>2099</v>
      </c>
      <c r="G421" s="23" t="s">
        <v>2103</v>
      </c>
      <c r="H421" s="24">
        <f t="shared" si="129"/>
        <v>3</v>
      </c>
      <c r="I421" s="24">
        <f t="shared" si="117"/>
        <v>37</v>
      </c>
      <c r="J421" s="24">
        <f t="shared" si="118"/>
        <v>33</v>
      </c>
      <c r="K421" s="24">
        <f t="shared" si="119"/>
        <v>39</v>
      </c>
      <c r="L421" s="24">
        <f t="shared" si="120"/>
        <v>23</v>
      </c>
      <c r="M421" s="99" t="s">
        <v>2085</v>
      </c>
      <c r="N421" s="24">
        <f t="shared" si="121"/>
        <v>39</v>
      </c>
      <c r="O421" s="24">
        <f t="shared" si="122"/>
        <v>26</v>
      </c>
      <c r="P421" s="24">
        <f t="shared" si="123"/>
        <v>16</v>
      </c>
      <c r="Q421" s="122">
        <f t="shared" si="125"/>
        <v>0.08</v>
      </c>
      <c r="R421" s="122">
        <f t="shared" si="126"/>
        <v>6.5000000000000002E-2</v>
      </c>
      <c r="S421" s="122">
        <f t="shared" si="127"/>
        <v>2.6666666666666665E-2</v>
      </c>
      <c r="T421" s="99" t="s">
        <v>2082</v>
      </c>
      <c r="U421" s="24">
        <f t="shared" si="131"/>
        <v>14</v>
      </c>
      <c r="V421" s="24">
        <f t="shared" si="131"/>
        <v>19</v>
      </c>
      <c r="W421" s="24">
        <f t="shared" si="131"/>
        <v>16</v>
      </c>
      <c r="X421" s="24">
        <f t="shared" si="131"/>
        <v>11</v>
      </c>
      <c r="Y421" s="24">
        <f t="shared" si="131"/>
        <v>19</v>
      </c>
      <c r="Z421" s="24">
        <f t="shared" si="131"/>
        <v>19</v>
      </c>
    </row>
    <row r="422" spans="2:26" x14ac:dyDescent="0.15">
      <c r="B422" s="24">
        <v>420</v>
      </c>
      <c r="C422" s="24" t="str">
        <f t="shared" si="124"/>
        <v>挂饰420</v>
      </c>
      <c r="D422" s="24" t="str">
        <f t="shared" si="132"/>
        <v>s</v>
      </c>
      <c r="E422" s="99" t="s">
        <v>2082</v>
      </c>
      <c r="F422" s="100" t="s">
        <v>2099</v>
      </c>
      <c r="G422" s="23" t="s">
        <v>2103</v>
      </c>
      <c r="H422" s="24">
        <f t="shared" si="129"/>
        <v>4</v>
      </c>
      <c r="I422" s="24">
        <f t="shared" si="117"/>
        <v>49</v>
      </c>
      <c r="J422" s="24">
        <f t="shared" si="118"/>
        <v>44</v>
      </c>
      <c r="K422" s="24">
        <f t="shared" si="119"/>
        <v>52</v>
      </c>
      <c r="L422" s="24">
        <f t="shared" si="120"/>
        <v>30</v>
      </c>
      <c r="M422" s="99" t="s">
        <v>2085</v>
      </c>
      <c r="N422" s="24">
        <f t="shared" si="121"/>
        <v>52</v>
      </c>
      <c r="O422" s="24">
        <f t="shared" si="122"/>
        <v>34</v>
      </c>
      <c r="P422" s="24">
        <f t="shared" si="123"/>
        <v>22</v>
      </c>
      <c r="Q422" s="122">
        <f t="shared" si="125"/>
        <v>0.11</v>
      </c>
      <c r="R422" s="122">
        <f t="shared" si="126"/>
        <v>8.5000000000000006E-2</v>
      </c>
      <c r="S422" s="122">
        <f t="shared" si="127"/>
        <v>3.6666666666666667E-2</v>
      </c>
      <c r="T422" s="99" t="s">
        <v>2082</v>
      </c>
      <c r="U422" s="24">
        <f t="shared" si="131"/>
        <v>18</v>
      </c>
      <c r="V422" s="24">
        <f t="shared" si="131"/>
        <v>25</v>
      </c>
      <c r="W422" s="24">
        <f t="shared" si="131"/>
        <v>22</v>
      </c>
      <c r="X422" s="24">
        <f t="shared" si="131"/>
        <v>15</v>
      </c>
      <c r="Y422" s="24">
        <f t="shared" si="131"/>
        <v>25</v>
      </c>
      <c r="Z422" s="24">
        <f t="shared" si="131"/>
        <v>25</v>
      </c>
    </row>
    <row r="423" spans="2:26" x14ac:dyDescent="0.15">
      <c r="B423" s="24">
        <v>421</v>
      </c>
      <c r="C423" s="24" t="str">
        <f t="shared" si="124"/>
        <v>挂饰421</v>
      </c>
      <c r="D423" s="24" t="str">
        <f t="shared" si="132"/>
        <v>s</v>
      </c>
      <c r="E423" s="99" t="s">
        <v>2082</v>
      </c>
      <c r="F423" s="100" t="s">
        <v>2099</v>
      </c>
      <c r="G423" s="23" t="s">
        <v>2103</v>
      </c>
      <c r="H423" s="24">
        <f t="shared" si="129"/>
        <v>5</v>
      </c>
      <c r="I423" s="24">
        <f t="shared" si="117"/>
        <v>61</v>
      </c>
      <c r="J423" s="24">
        <f t="shared" si="118"/>
        <v>54</v>
      </c>
      <c r="K423" s="24">
        <f t="shared" si="119"/>
        <v>65</v>
      </c>
      <c r="L423" s="24">
        <f t="shared" si="120"/>
        <v>38</v>
      </c>
      <c r="M423" s="99" t="s">
        <v>2085</v>
      </c>
      <c r="N423" s="24">
        <f t="shared" si="121"/>
        <v>65</v>
      </c>
      <c r="O423" s="24">
        <f t="shared" si="122"/>
        <v>43</v>
      </c>
      <c r="P423" s="24">
        <f t="shared" si="123"/>
        <v>27</v>
      </c>
      <c r="Q423" s="122">
        <f t="shared" si="125"/>
        <v>0.13500000000000001</v>
      </c>
      <c r="R423" s="122">
        <f t="shared" si="126"/>
        <v>0.1075</v>
      </c>
      <c r="S423" s="122">
        <f t="shared" si="127"/>
        <v>4.4999999999999998E-2</v>
      </c>
      <c r="T423" s="99" t="s">
        <v>2082</v>
      </c>
      <c r="U423" s="24">
        <f t="shared" ref="U423:Z432" si="133">ROUND(VLOOKUP($F423,professionGrow,MATCH(U$2,professionGrowPName,0),FALSE)*(1+VLOOKUP($G423,professionGrowP,MATCH(U$2,professionGrowPName,0),FALSE))*$H423*10*VLOOKUP($D423,drop_qulity,5,FALSE),0)</f>
        <v>23</v>
      </c>
      <c r="V423" s="24">
        <f t="shared" si="133"/>
        <v>31</v>
      </c>
      <c r="W423" s="24">
        <f t="shared" si="133"/>
        <v>27</v>
      </c>
      <c r="X423" s="24">
        <f t="shared" si="133"/>
        <v>19</v>
      </c>
      <c r="Y423" s="24">
        <f t="shared" si="133"/>
        <v>31</v>
      </c>
      <c r="Z423" s="24">
        <f t="shared" si="133"/>
        <v>31</v>
      </c>
    </row>
    <row r="424" spans="2:26" x14ac:dyDescent="0.15">
      <c r="B424" s="24">
        <v>422</v>
      </c>
      <c r="C424" s="24" t="str">
        <f t="shared" si="124"/>
        <v>挂饰422</v>
      </c>
      <c r="D424" s="24" t="str">
        <f t="shared" si="132"/>
        <v>s</v>
      </c>
      <c r="E424" s="99" t="s">
        <v>2082</v>
      </c>
      <c r="F424" s="100" t="s">
        <v>2099</v>
      </c>
      <c r="G424" s="23" t="s">
        <v>2103</v>
      </c>
      <c r="H424" s="24">
        <f t="shared" si="129"/>
        <v>6</v>
      </c>
      <c r="I424" s="24">
        <f t="shared" si="117"/>
        <v>74</v>
      </c>
      <c r="J424" s="24">
        <f t="shared" si="118"/>
        <v>65</v>
      </c>
      <c r="K424" s="24">
        <f t="shared" si="119"/>
        <v>78</v>
      </c>
      <c r="L424" s="24">
        <f t="shared" si="120"/>
        <v>46</v>
      </c>
      <c r="M424" s="99" t="s">
        <v>2085</v>
      </c>
      <c r="N424" s="24">
        <f t="shared" si="121"/>
        <v>78</v>
      </c>
      <c r="O424" s="24">
        <f t="shared" si="122"/>
        <v>51</v>
      </c>
      <c r="P424" s="24">
        <f t="shared" si="123"/>
        <v>33</v>
      </c>
      <c r="Q424" s="122">
        <f t="shared" si="125"/>
        <v>0.16500000000000001</v>
      </c>
      <c r="R424" s="122">
        <f t="shared" si="126"/>
        <v>0.1275</v>
      </c>
      <c r="S424" s="122">
        <f t="shared" si="127"/>
        <v>5.5E-2</v>
      </c>
      <c r="T424" s="99" t="s">
        <v>2082</v>
      </c>
      <c r="U424" s="24">
        <f t="shared" si="133"/>
        <v>28</v>
      </c>
      <c r="V424" s="24">
        <f t="shared" si="133"/>
        <v>38</v>
      </c>
      <c r="W424" s="24">
        <f t="shared" si="133"/>
        <v>33</v>
      </c>
      <c r="X424" s="24">
        <f t="shared" si="133"/>
        <v>23</v>
      </c>
      <c r="Y424" s="24">
        <f t="shared" si="133"/>
        <v>38</v>
      </c>
      <c r="Z424" s="24">
        <f t="shared" si="133"/>
        <v>38</v>
      </c>
    </row>
    <row r="425" spans="2:26" x14ac:dyDescent="0.15">
      <c r="B425" s="24">
        <v>423</v>
      </c>
      <c r="C425" s="24" t="str">
        <f t="shared" si="124"/>
        <v>挂饰423</v>
      </c>
      <c r="D425" s="24" t="str">
        <f t="shared" si="132"/>
        <v>s</v>
      </c>
      <c r="E425" s="99" t="s">
        <v>2082</v>
      </c>
      <c r="F425" s="100" t="s">
        <v>2099</v>
      </c>
      <c r="G425" s="23" t="s">
        <v>2103</v>
      </c>
      <c r="H425" s="24">
        <f t="shared" si="129"/>
        <v>7</v>
      </c>
      <c r="I425" s="24">
        <f t="shared" si="117"/>
        <v>86</v>
      </c>
      <c r="J425" s="24">
        <f t="shared" si="118"/>
        <v>76</v>
      </c>
      <c r="K425" s="24">
        <f t="shared" si="119"/>
        <v>91</v>
      </c>
      <c r="L425" s="24">
        <f t="shared" si="120"/>
        <v>53</v>
      </c>
      <c r="M425" s="99" t="s">
        <v>2085</v>
      </c>
      <c r="N425" s="24">
        <f t="shared" si="121"/>
        <v>91</v>
      </c>
      <c r="O425" s="24">
        <f t="shared" si="122"/>
        <v>60</v>
      </c>
      <c r="P425" s="24">
        <f t="shared" si="123"/>
        <v>38</v>
      </c>
      <c r="Q425" s="122">
        <f t="shared" si="125"/>
        <v>0.19</v>
      </c>
      <c r="R425" s="122">
        <f t="shared" si="126"/>
        <v>0.15</v>
      </c>
      <c r="S425" s="122">
        <f t="shared" si="127"/>
        <v>6.3333333333333325E-2</v>
      </c>
      <c r="T425" s="99" t="s">
        <v>2082</v>
      </c>
      <c r="U425" s="24">
        <f t="shared" si="133"/>
        <v>32</v>
      </c>
      <c r="V425" s="24">
        <f t="shared" si="133"/>
        <v>44</v>
      </c>
      <c r="W425" s="24">
        <f t="shared" si="133"/>
        <v>38</v>
      </c>
      <c r="X425" s="24">
        <f t="shared" si="133"/>
        <v>27</v>
      </c>
      <c r="Y425" s="24">
        <f t="shared" si="133"/>
        <v>44</v>
      </c>
      <c r="Z425" s="24">
        <f t="shared" si="133"/>
        <v>44</v>
      </c>
    </row>
    <row r="426" spans="2:26" x14ac:dyDescent="0.15">
      <c r="B426" s="24">
        <v>424</v>
      </c>
      <c r="C426" s="24" t="str">
        <f t="shared" si="124"/>
        <v>挂饰424</v>
      </c>
      <c r="D426" s="24" t="str">
        <f t="shared" si="132"/>
        <v>s</v>
      </c>
      <c r="E426" s="99" t="s">
        <v>2082</v>
      </c>
      <c r="F426" s="100" t="s">
        <v>2099</v>
      </c>
      <c r="G426" s="23" t="s">
        <v>2103</v>
      </c>
      <c r="H426" s="24">
        <f t="shared" si="129"/>
        <v>8</v>
      </c>
      <c r="I426" s="24">
        <f t="shared" si="117"/>
        <v>98</v>
      </c>
      <c r="J426" s="24">
        <f t="shared" si="118"/>
        <v>87</v>
      </c>
      <c r="K426" s="24">
        <f t="shared" si="119"/>
        <v>104</v>
      </c>
      <c r="L426" s="24">
        <f t="shared" si="120"/>
        <v>61</v>
      </c>
      <c r="M426" s="99" t="s">
        <v>2085</v>
      </c>
      <c r="N426" s="24">
        <f t="shared" si="121"/>
        <v>104</v>
      </c>
      <c r="O426" s="24">
        <f t="shared" si="122"/>
        <v>69</v>
      </c>
      <c r="P426" s="24">
        <f t="shared" si="123"/>
        <v>44</v>
      </c>
      <c r="Q426" s="122">
        <f t="shared" si="125"/>
        <v>0.22</v>
      </c>
      <c r="R426" s="122">
        <f t="shared" si="126"/>
        <v>0.17249999999999999</v>
      </c>
      <c r="S426" s="122">
        <f t="shared" si="127"/>
        <v>7.3333333333333334E-2</v>
      </c>
      <c r="T426" s="99" t="s">
        <v>2082</v>
      </c>
      <c r="U426" s="24">
        <f t="shared" si="133"/>
        <v>37</v>
      </c>
      <c r="V426" s="24">
        <f t="shared" si="133"/>
        <v>50</v>
      </c>
      <c r="W426" s="24">
        <f t="shared" si="133"/>
        <v>44</v>
      </c>
      <c r="X426" s="24">
        <f t="shared" si="133"/>
        <v>30</v>
      </c>
      <c r="Y426" s="24">
        <f t="shared" si="133"/>
        <v>50</v>
      </c>
      <c r="Z426" s="24">
        <f t="shared" si="133"/>
        <v>50</v>
      </c>
    </row>
    <row r="427" spans="2:26" x14ac:dyDescent="0.15">
      <c r="B427" s="24">
        <v>425</v>
      </c>
      <c r="C427" s="24" t="str">
        <f t="shared" si="124"/>
        <v>挂饰425</v>
      </c>
      <c r="D427" s="24" t="str">
        <f t="shared" si="132"/>
        <v>a</v>
      </c>
      <c r="E427" s="99" t="s">
        <v>2082</v>
      </c>
      <c r="F427" s="100" t="s">
        <v>2099</v>
      </c>
      <c r="G427" s="23" t="s">
        <v>2103</v>
      </c>
      <c r="H427" s="24">
        <f t="shared" si="129"/>
        <v>1</v>
      </c>
      <c r="I427" s="24">
        <f t="shared" si="117"/>
        <v>7</v>
      </c>
      <c r="J427" s="24">
        <f t="shared" si="118"/>
        <v>12</v>
      </c>
      <c r="K427" s="24">
        <f t="shared" si="119"/>
        <v>15</v>
      </c>
      <c r="L427" s="24">
        <f t="shared" si="120"/>
        <v>9</v>
      </c>
      <c r="M427" s="99" t="s">
        <v>2085</v>
      </c>
      <c r="N427" s="24">
        <f t="shared" si="121"/>
        <v>15</v>
      </c>
      <c r="O427" s="24">
        <f t="shared" si="122"/>
        <v>10</v>
      </c>
      <c r="P427" s="24">
        <f t="shared" si="123"/>
        <v>6</v>
      </c>
      <c r="Q427" s="122">
        <f t="shared" si="125"/>
        <v>0.03</v>
      </c>
      <c r="R427" s="122">
        <f t="shared" si="126"/>
        <v>2.5000000000000001E-2</v>
      </c>
      <c r="S427" s="122">
        <f t="shared" si="127"/>
        <v>0.01</v>
      </c>
      <c r="T427" s="99" t="s">
        <v>2082</v>
      </c>
      <c r="U427" s="24">
        <f t="shared" si="133"/>
        <v>5</v>
      </c>
      <c r="V427" s="24">
        <f t="shared" si="133"/>
        <v>7</v>
      </c>
      <c r="W427" s="24">
        <f t="shared" si="133"/>
        <v>6</v>
      </c>
      <c r="X427" s="24">
        <f t="shared" si="133"/>
        <v>4</v>
      </c>
      <c r="Y427" s="24">
        <f t="shared" si="133"/>
        <v>7</v>
      </c>
      <c r="Z427" s="24">
        <f t="shared" si="133"/>
        <v>7</v>
      </c>
    </row>
    <row r="428" spans="2:26" x14ac:dyDescent="0.15">
      <c r="B428" s="24">
        <v>426</v>
      </c>
      <c r="C428" s="24" t="str">
        <f t="shared" si="124"/>
        <v>挂饰426</v>
      </c>
      <c r="D428" s="24" t="str">
        <f t="shared" si="132"/>
        <v>a</v>
      </c>
      <c r="E428" s="99" t="s">
        <v>2082</v>
      </c>
      <c r="F428" s="100" t="s">
        <v>2099</v>
      </c>
      <c r="G428" s="23" t="s">
        <v>2103</v>
      </c>
      <c r="H428" s="24">
        <f t="shared" si="129"/>
        <v>2</v>
      </c>
      <c r="I428" s="24">
        <f t="shared" si="117"/>
        <v>14</v>
      </c>
      <c r="J428" s="24">
        <f t="shared" si="118"/>
        <v>25</v>
      </c>
      <c r="K428" s="24">
        <f t="shared" si="119"/>
        <v>30</v>
      </c>
      <c r="L428" s="24">
        <f t="shared" si="120"/>
        <v>17</v>
      </c>
      <c r="M428" s="99" t="s">
        <v>2085</v>
      </c>
      <c r="N428" s="24">
        <f t="shared" si="121"/>
        <v>30</v>
      </c>
      <c r="O428" s="24">
        <f t="shared" si="122"/>
        <v>20</v>
      </c>
      <c r="P428" s="24">
        <f t="shared" si="123"/>
        <v>12</v>
      </c>
      <c r="Q428" s="122">
        <f t="shared" si="125"/>
        <v>0.06</v>
      </c>
      <c r="R428" s="122">
        <f t="shared" si="126"/>
        <v>0.05</v>
      </c>
      <c r="S428" s="122">
        <f t="shared" si="127"/>
        <v>0.02</v>
      </c>
      <c r="T428" s="99" t="s">
        <v>2082</v>
      </c>
      <c r="U428" s="24">
        <f t="shared" si="133"/>
        <v>11</v>
      </c>
      <c r="V428" s="24">
        <f t="shared" si="133"/>
        <v>14</v>
      </c>
      <c r="W428" s="24">
        <f t="shared" si="133"/>
        <v>12</v>
      </c>
      <c r="X428" s="24">
        <f t="shared" si="133"/>
        <v>9</v>
      </c>
      <c r="Y428" s="24">
        <f t="shared" si="133"/>
        <v>14</v>
      </c>
      <c r="Z428" s="24">
        <f t="shared" si="133"/>
        <v>14</v>
      </c>
    </row>
    <row r="429" spans="2:26" x14ac:dyDescent="0.15">
      <c r="B429" s="24">
        <v>427</v>
      </c>
      <c r="C429" s="24" t="str">
        <f t="shared" si="124"/>
        <v>挂饰427</v>
      </c>
      <c r="D429" s="24" t="str">
        <f t="shared" si="132"/>
        <v>a</v>
      </c>
      <c r="E429" s="99" t="s">
        <v>2082</v>
      </c>
      <c r="F429" s="100" t="s">
        <v>2099</v>
      </c>
      <c r="G429" s="23" t="s">
        <v>2103</v>
      </c>
      <c r="H429" s="24">
        <f t="shared" si="129"/>
        <v>3</v>
      </c>
      <c r="I429" s="24">
        <f t="shared" si="117"/>
        <v>21</v>
      </c>
      <c r="J429" s="24">
        <f t="shared" si="118"/>
        <v>37</v>
      </c>
      <c r="K429" s="24">
        <f t="shared" si="119"/>
        <v>45</v>
      </c>
      <c r="L429" s="24">
        <f t="shared" si="120"/>
        <v>26</v>
      </c>
      <c r="M429" s="99" t="s">
        <v>2085</v>
      </c>
      <c r="N429" s="24">
        <f t="shared" si="121"/>
        <v>45</v>
      </c>
      <c r="O429" s="24">
        <f t="shared" si="122"/>
        <v>29</v>
      </c>
      <c r="P429" s="24">
        <f t="shared" si="123"/>
        <v>19</v>
      </c>
      <c r="Q429" s="122">
        <f t="shared" si="125"/>
        <v>9.5000000000000001E-2</v>
      </c>
      <c r="R429" s="122">
        <f t="shared" si="126"/>
        <v>7.2499999999999995E-2</v>
      </c>
      <c r="S429" s="122">
        <f t="shared" si="127"/>
        <v>3.1666666666666662E-2</v>
      </c>
      <c r="T429" s="99" t="s">
        <v>2082</v>
      </c>
      <c r="U429" s="24">
        <f t="shared" si="133"/>
        <v>16</v>
      </c>
      <c r="V429" s="24">
        <f t="shared" si="133"/>
        <v>22</v>
      </c>
      <c r="W429" s="24">
        <f t="shared" si="133"/>
        <v>19</v>
      </c>
      <c r="X429" s="24">
        <f t="shared" si="133"/>
        <v>13</v>
      </c>
      <c r="Y429" s="24">
        <f t="shared" si="133"/>
        <v>22</v>
      </c>
      <c r="Z429" s="24">
        <f t="shared" si="133"/>
        <v>22</v>
      </c>
    </row>
    <row r="430" spans="2:26" x14ac:dyDescent="0.15">
      <c r="B430" s="24">
        <v>428</v>
      </c>
      <c r="C430" s="24" t="str">
        <f t="shared" si="124"/>
        <v>挂饰428</v>
      </c>
      <c r="D430" s="24" t="str">
        <f t="shared" si="132"/>
        <v>a</v>
      </c>
      <c r="E430" s="99" t="s">
        <v>2082</v>
      </c>
      <c r="F430" s="100" t="s">
        <v>2099</v>
      </c>
      <c r="G430" s="23" t="s">
        <v>2103</v>
      </c>
      <c r="H430" s="24">
        <f t="shared" si="129"/>
        <v>4</v>
      </c>
      <c r="I430" s="24">
        <f t="shared" si="117"/>
        <v>28</v>
      </c>
      <c r="J430" s="24">
        <f t="shared" si="118"/>
        <v>50</v>
      </c>
      <c r="K430" s="24">
        <f t="shared" si="119"/>
        <v>60</v>
      </c>
      <c r="L430" s="24">
        <f t="shared" si="120"/>
        <v>35</v>
      </c>
      <c r="M430" s="99" t="s">
        <v>2085</v>
      </c>
      <c r="N430" s="24">
        <f t="shared" si="121"/>
        <v>60</v>
      </c>
      <c r="O430" s="24">
        <f t="shared" si="122"/>
        <v>39</v>
      </c>
      <c r="P430" s="24">
        <f t="shared" si="123"/>
        <v>25</v>
      </c>
      <c r="Q430" s="122">
        <f t="shared" si="125"/>
        <v>0.125</v>
      </c>
      <c r="R430" s="122">
        <f t="shared" si="126"/>
        <v>9.7500000000000003E-2</v>
      </c>
      <c r="S430" s="122">
        <f t="shared" si="127"/>
        <v>4.1666666666666671E-2</v>
      </c>
      <c r="T430" s="99" t="s">
        <v>2082</v>
      </c>
      <c r="U430" s="24">
        <f t="shared" si="133"/>
        <v>21</v>
      </c>
      <c r="V430" s="24">
        <f t="shared" si="133"/>
        <v>29</v>
      </c>
      <c r="W430" s="24">
        <f t="shared" si="133"/>
        <v>25</v>
      </c>
      <c r="X430" s="24">
        <f t="shared" si="133"/>
        <v>17</v>
      </c>
      <c r="Y430" s="24">
        <f t="shared" si="133"/>
        <v>29</v>
      </c>
      <c r="Z430" s="24">
        <f t="shared" si="133"/>
        <v>29</v>
      </c>
    </row>
    <row r="431" spans="2:26" x14ac:dyDescent="0.15">
      <c r="B431" s="24">
        <v>429</v>
      </c>
      <c r="C431" s="24" t="str">
        <f t="shared" si="124"/>
        <v>挂饰429</v>
      </c>
      <c r="D431" s="24" t="str">
        <f t="shared" si="132"/>
        <v>a</v>
      </c>
      <c r="E431" s="99" t="s">
        <v>2082</v>
      </c>
      <c r="F431" s="100" t="s">
        <v>2099</v>
      </c>
      <c r="G431" s="23" t="s">
        <v>2103</v>
      </c>
      <c r="H431" s="24">
        <f t="shared" si="129"/>
        <v>5</v>
      </c>
      <c r="I431" s="24">
        <f t="shared" si="117"/>
        <v>35</v>
      </c>
      <c r="J431" s="24">
        <f t="shared" si="118"/>
        <v>62</v>
      </c>
      <c r="K431" s="24">
        <f t="shared" si="119"/>
        <v>75</v>
      </c>
      <c r="L431" s="24">
        <f t="shared" si="120"/>
        <v>44</v>
      </c>
      <c r="M431" s="99" t="s">
        <v>2085</v>
      </c>
      <c r="N431" s="24">
        <f t="shared" si="121"/>
        <v>75</v>
      </c>
      <c r="O431" s="24">
        <f t="shared" si="122"/>
        <v>49</v>
      </c>
      <c r="P431" s="24">
        <f t="shared" si="123"/>
        <v>31</v>
      </c>
      <c r="Q431" s="122">
        <f t="shared" si="125"/>
        <v>0.155</v>
      </c>
      <c r="R431" s="122">
        <f t="shared" si="126"/>
        <v>0.1225</v>
      </c>
      <c r="S431" s="122">
        <f t="shared" si="127"/>
        <v>5.1666666666666666E-2</v>
      </c>
      <c r="T431" s="99" t="s">
        <v>2082</v>
      </c>
      <c r="U431" s="24">
        <f t="shared" si="133"/>
        <v>27</v>
      </c>
      <c r="V431" s="24">
        <f t="shared" si="133"/>
        <v>36</v>
      </c>
      <c r="W431" s="24">
        <f t="shared" si="133"/>
        <v>31</v>
      </c>
      <c r="X431" s="24">
        <f t="shared" si="133"/>
        <v>22</v>
      </c>
      <c r="Y431" s="24">
        <f t="shared" si="133"/>
        <v>36</v>
      </c>
      <c r="Z431" s="24">
        <f t="shared" si="133"/>
        <v>36</v>
      </c>
    </row>
    <row r="432" spans="2:26" x14ac:dyDescent="0.15">
      <c r="B432" s="24">
        <v>430</v>
      </c>
      <c r="C432" s="24" t="str">
        <f t="shared" si="124"/>
        <v>挂饰430</v>
      </c>
      <c r="D432" s="24" t="str">
        <f t="shared" si="132"/>
        <v>a</v>
      </c>
      <c r="E432" s="99" t="s">
        <v>2082</v>
      </c>
      <c r="F432" s="100" t="s">
        <v>2099</v>
      </c>
      <c r="G432" s="23" t="s">
        <v>2103</v>
      </c>
      <c r="H432" s="24">
        <f t="shared" si="129"/>
        <v>6</v>
      </c>
      <c r="I432" s="24">
        <f t="shared" si="117"/>
        <v>41</v>
      </c>
      <c r="J432" s="24">
        <f t="shared" si="118"/>
        <v>75</v>
      </c>
      <c r="K432" s="24">
        <f t="shared" si="119"/>
        <v>90</v>
      </c>
      <c r="L432" s="24">
        <f t="shared" si="120"/>
        <v>52</v>
      </c>
      <c r="M432" s="99" t="s">
        <v>2085</v>
      </c>
      <c r="N432" s="24">
        <f t="shared" si="121"/>
        <v>90</v>
      </c>
      <c r="O432" s="24">
        <f t="shared" si="122"/>
        <v>59</v>
      </c>
      <c r="P432" s="24">
        <f t="shared" si="123"/>
        <v>37</v>
      </c>
      <c r="Q432" s="122">
        <f t="shared" si="125"/>
        <v>0.185</v>
      </c>
      <c r="R432" s="122">
        <f t="shared" si="126"/>
        <v>0.14749999999999999</v>
      </c>
      <c r="S432" s="122">
        <f t="shared" si="127"/>
        <v>6.1666666666666668E-2</v>
      </c>
      <c r="T432" s="99" t="s">
        <v>2082</v>
      </c>
      <c r="U432" s="24">
        <f t="shared" si="133"/>
        <v>32</v>
      </c>
      <c r="V432" s="24">
        <f t="shared" si="133"/>
        <v>43</v>
      </c>
      <c r="W432" s="24">
        <f t="shared" si="133"/>
        <v>37</v>
      </c>
      <c r="X432" s="24">
        <f t="shared" si="133"/>
        <v>26</v>
      </c>
      <c r="Y432" s="24">
        <f t="shared" si="133"/>
        <v>43</v>
      </c>
      <c r="Z432" s="24">
        <f t="shared" si="133"/>
        <v>43</v>
      </c>
    </row>
    <row r="433" spans="2:26" x14ac:dyDescent="0.15">
      <c r="B433" s="24">
        <v>431</v>
      </c>
      <c r="C433" s="24" t="str">
        <f t="shared" si="124"/>
        <v>挂饰431</v>
      </c>
      <c r="D433" s="24" t="str">
        <f t="shared" si="132"/>
        <v>a</v>
      </c>
      <c r="E433" s="99" t="s">
        <v>2082</v>
      </c>
      <c r="F433" s="100" t="s">
        <v>2099</v>
      </c>
      <c r="G433" s="23" t="s">
        <v>2103</v>
      </c>
      <c r="H433" s="24">
        <f t="shared" si="129"/>
        <v>7</v>
      </c>
      <c r="I433" s="24">
        <f t="shared" si="117"/>
        <v>48</v>
      </c>
      <c r="J433" s="24">
        <f t="shared" si="118"/>
        <v>87</v>
      </c>
      <c r="K433" s="24">
        <f t="shared" si="119"/>
        <v>105</v>
      </c>
      <c r="L433" s="24">
        <f t="shared" si="120"/>
        <v>61</v>
      </c>
      <c r="M433" s="99" t="s">
        <v>2085</v>
      </c>
      <c r="N433" s="24">
        <f t="shared" si="121"/>
        <v>105</v>
      </c>
      <c r="O433" s="24">
        <f t="shared" si="122"/>
        <v>69</v>
      </c>
      <c r="P433" s="24">
        <f t="shared" si="123"/>
        <v>44</v>
      </c>
      <c r="Q433" s="122">
        <f t="shared" si="125"/>
        <v>0.22</v>
      </c>
      <c r="R433" s="122">
        <f t="shared" si="126"/>
        <v>0.17249999999999999</v>
      </c>
      <c r="S433" s="122">
        <f t="shared" si="127"/>
        <v>7.3333333333333334E-2</v>
      </c>
      <c r="T433" s="99" t="s">
        <v>2082</v>
      </c>
      <c r="U433" s="24">
        <f t="shared" ref="U433:Z442" si="134">ROUND(VLOOKUP($F433,professionGrow,MATCH(U$2,professionGrowPName,0),FALSE)*(1+VLOOKUP($G433,professionGrowP,MATCH(U$2,professionGrowPName,0),FALSE))*$H433*10*VLOOKUP($D433,drop_qulity,5,FALSE),0)</f>
        <v>37</v>
      </c>
      <c r="V433" s="24">
        <f t="shared" si="134"/>
        <v>50</v>
      </c>
      <c r="W433" s="24">
        <f t="shared" si="134"/>
        <v>44</v>
      </c>
      <c r="X433" s="24">
        <f t="shared" si="134"/>
        <v>31</v>
      </c>
      <c r="Y433" s="24">
        <f t="shared" si="134"/>
        <v>50</v>
      </c>
      <c r="Z433" s="24">
        <f t="shared" si="134"/>
        <v>50</v>
      </c>
    </row>
    <row r="434" spans="2:26" x14ac:dyDescent="0.15">
      <c r="B434" s="24">
        <v>432</v>
      </c>
      <c r="C434" s="24" t="str">
        <f t="shared" si="124"/>
        <v>挂饰432</v>
      </c>
      <c r="D434" s="24" t="str">
        <f t="shared" si="132"/>
        <v>a</v>
      </c>
      <c r="E434" s="99" t="s">
        <v>2082</v>
      </c>
      <c r="F434" s="100" t="s">
        <v>2099</v>
      </c>
      <c r="G434" s="23" t="s">
        <v>2103</v>
      </c>
      <c r="H434" s="24">
        <f t="shared" si="129"/>
        <v>8</v>
      </c>
      <c r="I434" s="24">
        <f t="shared" si="117"/>
        <v>55</v>
      </c>
      <c r="J434" s="24">
        <f t="shared" si="118"/>
        <v>100</v>
      </c>
      <c r="K434" s="24">
        <f t="shared" si="119"/>
        <v>120</v>
      </c>
      <c r="L434" s="24">
        <f t="shared" si="120"/>
        <v>70</v>
      </c>
      <c r="M434" s="99" t="s">
        <v>2085</v>
      </c>
      <c r="N434" s="24">
        <f t="shared" si="121"/>
        <v>120</v>
      </c>
      <c r="O434" s="24">
        <f t="shared" si="122"/>
        <v>79</v>
      </c>
      <c r="P434" s="24">
        <f t="shared" si="123"/>
        <v>50</v>
      </c>
      <c r="Q434" s="122">
        <f t="shared" si="125"/>
        <v>0.25</v>
      </c>
      <c r="R434" s="122">
        <f t="shared" si="126"/>
        <v>0.19750000000000001</v>
      </c>
      <c r="S434" s="122">
        <f t="shared" si="127"/>
        <v>8.3333333333333343E-2</v>
      </c>
      <c r="T434" s="99" t="s">
        <v>2082</v>
      </c>
      <c r="U434" s="24">
        <f t="shared" si="134"/>
        <v>42</v>
      </c>
      <c r="V434" s="24">
        <f t="shared" si="134"/>
        <v>57</v>
      </c>
      <c r="W434" s="24">
        <f t="shared" si="134"/>
        <v>50</v>
      </c>
      <c r="X434" s="24">
        <f t="shared" si="134"/>
        <v>35</v>
      </c>
      <c r="Y434" s="24">
        <f t="shared" si="134"/>
        <v>57</v>
      </c>
      <c r="Z434" s="24">
        <f t="shared" si="134"/>
        <v>57</v>
      </c>
    </row>
    <row r="435" spans="2:26" x14ac:dyDescent="0.15">
      <c r="B435" s="24">
        <v>433</v>
      </c>
      <c r="C435" s="24" t="str">
        <f t="shared" si="124"/>
        <v>挂饰433</v>
      </c>
      <c r="D435" s="24" t="str">
        <f t="shared" si="132"/>
        <v>b</v>
      </c>
      <c r="E435" s="99" t="s">
        <v>2082</v>
      </c>
      <c r="F435" s="100" t="s">
        <v>2099</v>
      </c>
      <c r="G435" s="23" t="s">
        <v>2103</v>
      </c>
      <c r="H435" s="24">
        <f t="shared" si="129"/>
        <v>1</v>
      </c>
      <c r="I435" s="24">
        <f t="shared" si="117"/>
        <v>7</v>
      </c>
      <c r="J435" s="24">
        <f t="shared" si="118"/>
        <v>17</v>
      </c>
      <c r="K435" s="24">
        <f t="shared" si="119"/>
        <v>21</v>
      </c>
      <c r="L435" s="24">
        <f t="shared" si="120"/>
        <v>12</v>
      </c>
      <c r="M435" s="99" t="s">
        <v>2085</v>
      </c>
      <c r="N435" s="24">
        <f t="shared" si="121"/>
        <v>21</v>
      </c>
      <c r="O435" s="24">
        <f t="shared" si="122"/>
        <v>14</v>
      </c>
      <c r="P435" s="24">
        <f t="shared" si="123"/>
        <v>9</v>
      </c>
      <c r="Q435" s="122">
        <f t="shared" si="125"/>
        <v>4.4999999999999998E-2</v>
      </c>
      <c r="R435" s="122">
        <f t="shared" si="126"/>
        <v>3.5000000000000003E-2</v>
      </c>
      <c r="S435" s="122">
        <f t="shared" si="127"/>
        <v>1.4999999999999999E-2</v>
      </c>
      <c r="T435" s="99" t="s">
        <v>2082</v>
      </c>
      <c r="U435" s="24">
        <f t="shared" si="134"/>
        <v>7</v>
      </c>
      <c r="V435" s="24">
        <f t="shared" si="134"/>
        <v>10</v>
      </c>
      <c r="W435" s="24">
        <f t="shared" si="134"/>
        <v>9</v>
      </c>
      <c r="X435" s="24">
        <f t="shared" si="134"/>
        <v>6</v>
      </c>
      <c r="Y435" s="24">
        <f t="shared" si="134"/>
        <v>10</v>
      </c>
      <c r="Z435" s="24">
        <f t="shared" si="134"/>
        <v>10</v>
      </c>
    </row>
    <row r="436" spans="2:26" x14ac:dyDescent="0.15">
      <c r="B436" s="24">
        <v>434</v>
      </c>
      <c r="C436" s="24" t="str">
        <f t="shared" si="124"/>
        <v>挂饰434</v>
      </c>
      <c r="D436" s="24" t="str">
        <f t="shared" si="132"/>
        <v>b</v>
      </c>
      <c r="E436" s="99" t="s">
        <v>2082</v>
      </c>
      <c r="F436" s="100" t="s">
        <v>2099</v>
      </c>
      <c r="G436" s="23" t="s">
        <v>2103</v>
      </c>
      <c r="H436" s="24">
        <f t="shared" si="129"/>
        <v>2</v>
      </c>
      <c r="I436" s="24">
        <f t="shared" si="117"/>
        <v>15</v>
      </c>
      <c r="J436" s="24">
        <f t="shared" si="118"/>
        <v>35</v>
      </c>
      <c r="K436" s="24">
        <f t="shared" si="119"/>
        <v>41</v>
      </c>
      <c r="L436" s="24">
        <f t="shared" si="120"/>
        <v>24</v>
      </c>
      <c r="M436" s="99" t="s">
        <v>2085</v>
      </c>
      <c r="N436" s="24">
        <f t="shared" si="121"/>
        <v>41</v>
      </c>
      <c r="O436" s="24">
        <f t="shared" si="122"/>
        <v>27</v>
      </c>
      <c r="P436" s="24">
        <f t="shared" si="123"/>
        <v>17</v>
      </c>
      <c r="Q436" s="122">
        <f t="shared" si="125"/>
        <v>8.5000000000000006E-2</v>
      </c>
      <c r="R436" s="122">
        <f t="shared" si="126"/>
        <v>6.7500000000000004E-2</v>
      </c>
      <c r="S436" s="122">
        <f t="shared" si="127"/>
        <v>2.8333333333333335E-2</v>
      </c>
      <c r="T436" s="99" t="s">
        <v>2082</v>
      </c>
      <c r="U436" s="24">
        <f t="shared" si="134"/>
        <v>15</v>
      </c>
      <c r="V436" s="24">
        <f t="shared" si="134"/>
        <v>20</v>
      </c>
      <c r="W436" s="24">
        <f t="shared" si="134"/>
        <v>17</v>
      </c>
      <c r="X436" s="24">
        <f t="shared" si="134"/>
        <v>12</v>
      </c>
      <c r="Y436" s="24">
        <f t="shared" si="134"/>
        <v>20</v>
      </c>
      <c r="Z436" s="24">
        <f t="shared" si="134"/>
        <v>20</v>
      </c>
    </row>
    <row r="437" spans="2:26" x14ac:dyDescent="0.15">
      <c r="B437" s="24">
        <v>435</v>
      </c>
      <c r="C437" s="24" t="str">
        <f t="shared" si="124"/>
        <v>挂饰435</v>
      </c>
      <c r="D437" s="24" t="str">
        <f t="shared" si="132"/>
        <v>b</v>
      </c>
      <c r="E437" s="99" t="s">
        <v>2045</v>
      </c>
      <c r="F437" s="100" t="s">
        <v>2104</v>
      </c>
      <c r="G437" s="23" t="s">
        <v>2105</v>
      </c>
      <c r="H437" s="24">
        <f t="shared" si="129"/>
        <v>3</v>
      </c>
      <c r="I437" s="24">
        <f t="shared" si="117"/>
        <v>22</v>
      </c>
      <c r="J437" s="24">
        <f t="shared" si="118"/>
        <v>52</v>
      </c>
      <c r="K437" s="24">
        <f t="shared" si="119"/>
        <v>62</v>
      </c>
      <c r="L437" s="24">
        <f t="shared" si="120"/>
        <v>36</v>
      </c>
      <c r="M437" s="99" t="s">
        <v>2044</v>
      </c>
      <c r="N437" s="24">
        <f t="shared" si="121"/>
        <v>62</v>
      </c>
      <c r="O437" s="24">
        <f t="shared" si="122"/>
        <v>41</v>
      </c>
      <c r="P437" s="24">
        <f t="shared" si="123"/>
        <v>26</v>
      </c>
      <c r="Q437" s="122">
        <f t="shared" si="125"/>
        <v>0.13</v>
      </c>
      <c r="R437" s="122">
        <f t="shared" si="126"/>
        <v>0.10249999999999999</v>
      </c>
      <c r="S437" s="122">
        <f t="shared" si="127"/>
        <v>4.3333333333333328E-2</v>
      </c>
      <c r="T437" s="99" t="s">
        <v>2045</v>
      </c>
      <c r="U437" s="24">
        <f t="shared" si="134"/>
        <v>22</v>
      </c>
      <c r="V437" s="24">
        <f t="shared" si="134"/>
        <v>30</v>
      </c>
      <c r="W437" s="24">
        <f t="shared" si="134"/>
        <v>26</v>
      </c>
      <c r="X437" s="24">
        <f t="shared" si="134"/>
        <v>18</v>
      </c>
      <c r="Y437" s="24">
        <f t="shared" si="134"/>
        <v>30</v>
      </c>
      <c r="Z437" s="24">
        <f t="shared" si="134"/>
        <v>30</v>
      </c>
    </row>
    <row r="438" spans="2:26" x14ac:dyDescent="0.15">
      <c r="B438" s="24">
        <v>436</v>
      </c>
      <c r="C438" s="24" t="str">
        <f t="shared" si="124"/>
        <v>挂饰436</v>
      </c>
      <c r="D438" s="24" t="str">
        <f t="shared" si="132"/>
        <v>b</v>
      </c>
      <c r="E438" s="99" t="s">
        <v>2082</v>
      </c>
      <c r="F438" s="100" t="s">
        <v>2099</v>
      </c>
      <c r="G438" s="23" t="s">
        <v>2103</v>
      </c>
      <c r="H438" s="24">
        <f t="shared" si="129"/>
        <v>4</v>
      </c>
      <c r="I438" s="24">
        <f t="shared" si="117"/>
        <v>29</v>
      </c>
      <c r="J438" s="24">
        <f t="shared" si="118"/>
        <v>69</v>
      </c>
      <c r="K438" s="24">
        <f t="shared" si="119"/>
        <v>83</v>
      </c>
      <c r="L438" s="24">
        <f t="shared" si="120"/>
        <v>48</v>
      </c>
      <c r="M438" s="99" t="s">
        <v>2085</v>
      </c>
      <c r="N438" s="24">
        <f t="shared" si="121"/>
        <v>83</v>
      </c>
      <c r="O438" s="24">
        <f t="shared" si="122"/>
        <v>54</v>
      </c>
      <c r="P438" s="24">
        <f t="shared" si="123"/>
        <v>35</v>
      </c>
      <c r="Q438" s="122">
        <f t="shared" si="125"/>
        <v>0.17499999999999999</v>
      </c>
      <c r="R438" s="122">
        <f t="shared" si="126"/>
        <v>0.13500000000000001</v>
      </c>
      <c r="S438" s="122">
        <f t="shared" si="127"/>
        <v>5.8333333333333327E-2</v>
      </c>
      <c r="T438" s="99" t="s">
        <v>2082</v>
      </c>
      <c r="U438" s="24">
        <f t="shared" si="134"/>
        <v>29</v>
      </c>
      <c r="V438" s="24">
        <f t="shared" si="134"/>
        <v>40</v>
      </c>
      <c r="W438" s="24">
        <f t="shared" si="134"/>
        <v>35</v>
      </c>
      <c r="X438" s="24">
        <f t="shared" si="134"/>
        <v>24</v>
      </c>
      <c r="Y438" s="24">
        <f t="shared" si="134"/>
        <v>40</v>
      </c>
      <c r="Z438" s="24">
        <f t="shared" si="134"/>
        <v>40</v>
      </c>
    </row>
    <row r="439" spans="2:26" x14ac:dyDescent="0.15">
      <c r="B439" s="24">
        <v>437</v>
      </c>
      <c r="C439" s="24" t="str">
        <f t="shared" si="124"/>
        <v>挂饰437</v>
      </c>
      <c r="D439" s="24" t="str">
        <f t="shared" si="132"/>
        <v>b</v>
      </c>
      <c r="E439" s="99" t="s">
        <v>2082</v>
      </c>
      <c r="F439" s="100" t="s">
        <v>2099</v>
      </c>
      <c r="G439" s="23" t="s">
        <v>2103</v>
      </c>
      <c r="H439" s="24">
        <f t="shared" si="129"/>
        <v>5</v>
      </c>
      <c r="I439" s="24">
        <f t="shared" si="117"/>
        <v>36</v>
      </c>
      <c r="J439" s="24">
        <f t="shared" si="118"/>
        <v>86</v>
      </c>
      <c r="K439" s="24">
        <f t="shared" si="119"/>
        <v>104</v>
      </c>
      <c r="L439" s="24">
        <f t="shared" si="120"/>
        <v>60</v>
      </c>
      <c r="M439" s="99" t="s">
        <v>2085</v>
      </c>
      <c r="N439" s="24">
        <f t="shared" si="121"/>
        <v>104</v>
      </c>
      <c r="O439" s="24">
        <f t="shared" si="122"/>
        <v>68</v>
      </c>
      <c r="P439" s="24">
        <f t="shared" si="123"/>
        <v>43</v>
      </c>
      <c r="Q439" s="122">
        <f t="shared" si="125"/>
        <v>0.215</v>
      </c>
      <c r="R439" s="122">
        <f t="shared" si="126"/>
        <v>0.17</v>
      </c>
      <c r="S439" s="122">
        <f t="shared" si="127"/>
        <v>7.166666666666667E-2</v>
      </c>
      <c r="T439" s="99" t="s">
        <v>2082</v>
      </c>
      <c r="U439" s="24">
        <f t="shared" si="134"/>
        <v>37</v>
      </c>
      <c r="V439" s="24">
        <f t="shared" si="134"/>
        <v>50</v>
      </c>
      <c r="W439" s="24">
        <f t="shared" si="134"/>
        <v>43</v>
      </c>
      <c r="X439" s="24">
        <f t="shared" si="134"/>
        <v>30</v>
      </c>
      <c r="Y439" s="24">
        <f t="shared" si="134"/>
        <v>50</v>
      </c>
      <c r="Z439" s="24">
        <f t="shared" si="134"/>
        <v>50</v>
      </c>
    </row>
    <row r="440" spans="2:26" x14ac:dyDescent="0.15">
      <c r="B440" s="24">
        <v>438</v>
      </c>
      <c r="C440" s="24" t="str">
        <f t="shared" si="124"/>
        <v>挂饰438</v>
      </c>
      <c r="D440" s="24" t="str">
        <f t="shared" si="132"/>
        <v>b</v>
      </c>
      <c r="E440" s="99" t="s">
        <v>2082</v>
      </c>
      <c r="F440" s="100" t="s">
        <v>2099</v>
      </c>
      <c r="G440" s="23" t="s">
        <v>2103</v>
      </c>
      <c r="H440" s="24">
        <f t="shared" si="129"/>
        <v>6</v>
      </c>
      <c r="I440" s="24">
        <f t="shared" si="117"/>
        <v>44</v>
      </c>
      <c r="J440" s="24">
        <f t="shared" si="118"/>
        <v>104</v>
      </c>
      <c r="K440" s="24">
        <f t="shared" si="119"/>
        <v>124</v>
      </c>
      <c r="L440" s="24">
        <f t="shared" si="120"/>
        <v>73</v>
      </c>
      <c r="M440" s="99" t="s">
        <v>2085</v>
      </c>
      <c r="N440" s="24">
        <f t="shared" si="121"/>
        <v>124</v>
      </c>
      <c r="O440" s="24">
        <f t="shared" si="122"/>
        <v>82</v>
      </c>
      <c r="P440" s="24">
        <f t="shared" si="123"/>
        <v>52</v>
      </c>
      <c r="Q440" s="122">
        <f t="shared" si="125"/>
        <v>0.26</v>
      </c>
      <c r="R440" s="122">
        <f t="shared" si="126"/>
        <v>0.20499999999999999</v>
      </c>
      <c r="S440" s="122">
        <f t="shared" si="127"/>
        <v>8.6666666666666656E-2</v>
      </c>
      <c r="T440" s="99" t="s">
        <v>2082</v>
      </c>
      <c r="U440" s="24">
        <f t="shared" si="134"/>
        <v>44</v>
      </c>
      <c r="V440" s="24">
        <f t="shared" si="134"/>
        <v>60</v>
      </c>
      <c r="W440" s="24">
        <f t="shared" si="134"/>
        <v>52</v>
      </c>
      <c r="X440" s="24">
        <f t="shared" si="134"/>
        <v>36</v>
      </c>
      <c r="Y440" s="24">
        <f t="shared" si="134"/>
        <v>60</v>
      </c>
      <c r="Z440" s="24">
        <f t="shared" si="134"/>
        <v>60</v>
      </c>
    </row>
    <row r="441" spans="2:26" x14ac:dyDescent="0.15">
      <c r="B441" s="24">
        <v>439</v>
      </c>
      <c r="C441" s="24" t="str">
        <f t="shared" si="124"/>
        <v>挂饰439</v>
      </c>
      <c r="D441" s="24" t="str">
        <f t="shared" si="132"/>
        <v>b</v>
      </c>
      <c r="E441" s="99" t="s">
        <v>2082</v>
      </c>
      <c r="F441" s="100" t="s">
        <v>2099</v>
      </c>
      <c r="G441" s="23" t="s">
        <v>2103</v>
      </c>
      <c r="H441" s="24">
        <f t="shared" si="129"/>
        <v>7</v>
      </c>
      <c r="I441" s="24">
        <f t="shared" si="117"/>
        <v>51</v>
      </c>
      <c r="J441" s="24">
        <f t="shared" si="118"/>
        <v>121</v>
      </c>
      <c r="K441" s="24">
        <f t="shared" si="119"/>
        <v>145</v>
      </c>
      <c r="L441" s="24">
        <f t="shared" si="120"/>
        <v>85</v>
      </c>
      <c r="M441" s="99" t="s">
        <v>2085</v>
      </c>
      <c r="N441" s="24">
        <f t="shared" si="121"/>
        <v>145</v>
      </c>
      <c r="O441" s="24">
        <f t="shared" si="122"/>
        <v>95</v>
      </c>
      <c r="P441" s="24">
        <f t="shared" si="123"/>
        <v>60</v>
      </c>
      <c r="Q441" s="122">
        <f t="shared" si="125"/>
        <v>0.3</v>
      </c>
      <c r="R441" s="122">
        <f t="shared" si="126"/>
        <v>0.23749999999999999</v>
      </c>
      <c r="S441" s="122">
        <f t="shared" si="127"/>
        <v>0.1</v>
      </c>
      <c r="T441" s="99" t="s">
        <v>2082</v>
      </c>
      <c r="U441" s="24">
        <f t="shared" si="134"/>
        <v>51</v>
      </c>
      <c r="V441" s="24">
        <f t="shared" si="134"/>
        <v>70</v>
      </c>
      <c r="W441" s="24">
        <f t="shared" si="134"/>
        <v>60</v>
      </c>
      <c r="X441" s="24">
        <f t="shared" si="134"/>
        <v>42</v>
      </c>
      <c r="Y441" s="24">
        <f t="shared" si="134"/>
        <v>70</v>
      </c>
      <c r="Z441" s="24">
        <f t="shared" si="134"/>
        <v>70</v>
      </c>
    </row>
    <row r="442" spans="2:26" x14ac:dyDescent="0.15">
      <c r="B442" s="24">
        <v>440</v>
      </c>
      <c r="C442" s="24" t="str">
        <f t="shared" si="124"/>
        <v>挂饰440</v>
      </c>
      <c r="D442" s="24" t="str">
        <f t="shared" si="132"/>
        <v>b</v>
      </c>
      <c r="E442" s="99" t="s">
        <v>2082</v>
      </c>
      <c r="F442" s="100" t="s">
        <v>2099</v>
      </c>
      <c r="G442" s="23" t="s">
        <v>2103</v>
      </c>
      <c r="H442" s="24">
        <f t="shared" si="129"/>
        <v>8</v>
      </c>
      <c r="I442" s="24">
        <f t="shared" si="117"/>
        <v>58</v>
      </c>
      <c r="J442" s="24">
        <f t="shared" si="118"/>
        <v>138</v>
      </c>
      <c r="K442" s="24">
        <f t="shared" si="119"/>
        <v>166</v>
      </c>
      <c r="L442" s="24">
        <f t="shared" si="120"/>
        <v>97</v>
      </c>
      <c r="M442" s="99" t="s">
        <v>2085</v>
      </c>
      <c r="N442" s="24">
        <f t="shared" si="121"/>
        <v>166</v>
      </c>
      <c r="O442" s="24">
        <f t="shared" si="122"/>
        <v>109</v>
      </c>
      <c r="P442" s="24">
        <f t="shared" si="123"/>
        <v>69</v>
      </c>
      <c r="Q442" s="122">
        <f t="shared" si="125"/>
        <v>0.34499999999999997</v>
      </c>
      <c r="R442" s="122">
        <f t="shared" si="126"/>
        <v>0.27250000000000002</v>
      </c>
      <c r="S442" s="122">
        <f t="shared" si="127"/>
        <v>0.115</v>
      </c>
      <c r="T442" s="99" t="s">
        <v>2082</v>
      </c>
      <c r="U442" s="24">
        <f t="shared" si="134"/>
        <v>59</v>
      </c>
      <c r="V442" s="24">
        <f t="shared" si="134"/>
        <v>79</v>
      </c>
      <c r="W442" s="24">
        <f t="shared" si="134"/>
        <v>69</v>
      </c>
      <c r="X442" s="24">
        <f t="shared" si="134"/>
        <v>48</v>
      </c>
      <c r="Y442" s="24">
        <f t="shared" si="134"/>
        <v>79</v>
      </c>
      <c r="Z442" s="24">
        <f t="shared" si="134"/>
        <v>79</v>
      </c>
    </row>
    <row r="443" spans="2:26" x14ac:dyDescent="0.15">
      <c r="B443" s="24">
        <v>441</v>
      </c>
      <c r="C443" s="24" t="str">
        <f t="shared" si="124"/>
        <v>挂饰441</v>
      </c>
      <c r="D443" s="24" t="str">
        <f t="shared" si="132"/>
        <v>c</v>
      </c>
      <c r="E443" s="99" t="s">
        <v>2082</v>
      </c>
      <c r="F443" s="100" t="s">
        <v>2099</v>
      </c>
      <c r="G443" s="23" t="s">
        <v>2103</v>
      </c>
      <c r="H443" s="24">
        <f t="shared" si="129"/>
        <v>1</v>
      </c>
      <c r="I443" s="24">
        <f t="shared" si="117"/>
        <v>14</v>
      </c>
      <c r="J443" s="24">
        <f t="shared" si="118"/>
        <v>0</v>
      </c>
      <c r="K443" s="24">
        <f t="shared" si="119"/>
        <v>0</v>
      </c>
      <c r="L443" s="24">
        <f t="shared" si="120"/>
        <v>0</v>
      </c>
      <c r="M443" s="99" t="s">
        <v>2085</v>
      </c>
      <c r="N443" s="24">
        <f t="shared" si="121"/>
        <v>0</v>
      </c>
      <c r="O443" s="24">
        <f t="shared" si="122"/>
        <v>0</v>
      </c>
      <c r="P443" s="24">
        <f t="shared" si="123"/>
        <v>0</v>
      </c>
      <c r="Q443" s="122">
        <f t="shared" si="125"/>
        <v>0</v>
      </c>
      <c r="R443" s="122">
        <f t="shared" si="126"/>
        <v>0</v>
      </c>
      <c r="S443" s="122">
        <f t="shared" si="127"/>
        <v>0</v>
      </c>
      <c r="T443" s="99" t="s">
        <v>2082</v>
      </c>
      <c r="U443" s="24">
        <f t="shared" ref="U443:Z452" si="135">ROUND(VLOOKUP($F443,professionGrow,MATCH(U$2,professionGrowPName,0),FALSE)*(1+VLOOKUP($G443,professionGrowP,MATCH(U$2,professionGrowPName,0),FALSE))*$H443*10*VLOOKUP($D443,drop_qulity,5,FALSE),0)</f>
        <v>0</v>
      </c>
      <c r="V443" s="24">
        <f t="shared" si="135"/>
        <v>0</v>
      </c>
      <c r="W443" s="24">
        <f t="shared" si="135"/>
        <v>0</v>
      </c>
      <c r="X443" s="24">
        <f t="shared" si="135"/>
        <v>0</v>
      </c>
      <c r="Y443" s="24">
        <f t="shared" si="135"/>
        <v>0</v>
      </c>
      <c r="Z443" s="24">
        <f t="shared" si="135"/>
        <v>0</v>
      </c>
    </row>
    <row r="444" spans="2:26" x14ac:dyDescent="0.15">
      <c r="B444" s="24">
        <v>442</v>
      </c>
      <c r="C444" s="24" t="str">
        <f t="shared" si="124"/>
        <v>挂饰442</v>
      </c>
      <c r="D444" s="24" t="str">
        <f t="shared" si="132"/>
        <v>c</v>
      </c>
      <c r="E444" s="99" t="s">
        <v>2082</v>
      </c>
      <c r="F444" s="100" t="s">
        <v>2099</v>
      </c>
      <c r="G444" s="23" t="s">
        <v>2103</v>
      </c>
      <c r="H444" s="24">
        <f t="shared" si="129"/>
        <v>2</v>
      </c>
      <c r="I444" s="24">
        <f t="shared" si="117"/>
        <v>28</v>
      </c>
      <c r="J444" s="24">
        <f t="shared" si="118"/>
        <v>0</v>
      </c>
      <c r="K444" s="24">
        <f t="shared" si="119"/>
        <v>0</v>
      </c>
      <c r="L444" s="24">
        <f t="shared" si="120"/>
        <v>0</v>
      </c>
      <c r="M444" s="99" t="s">
        <v>2085</v>
      </c>
      <c r="N444" s="24">
        <f t="shared" si="121"/>
        <v>0</v>
      </c>
      <c r="O444" s="24">
        <f t="shared" si="122"/>
        <v>0</v>
      </c>
      <c r="P444" s="24">
        <f t="shared" si="123"/>
        <v>0</v>
      </c>
      <c r="Q444" s="122">
        <f t="shared" si="125"/>
        <v>0</v>
      </c>
      <c r="R444" s="122">
        <f t="shared" si="126"/>
        <v>0</v>
      </c>
      <c r="S444" s="122">
        <f t="shared" si="127"/>
        <v>0</v>
      </c>
      <c r="T444" s="99" t="s">
        <v>2082</v>
      </c>
      <c r="U444" s="24">
        <f t="shared" si="135"/>
        <v>0</v>
      </c>
      <c r="V444" s="24">
        <f t="shared" si="135"/>
        <v>0</v>
      </c>
      <c r="W444" s="24">
        <f t="shared" si="135"/>
        <v>0</v>
      </c>
      <c r="X444" s="24">
        <f t="shared" si="135"/>
        <v>0</v>
      </c>
      <c r="Y444" s="24">
        <f t="shared" si="135"/>
        <v>0</v>
      </c>
      <c r="Z444" s="24">
        <f t="shared" si="135"/>
        <v>0</v>
      </c>
    </row>
    <row r="445" spans="2:26" x14ac:dyDescent="0.15">
      <c r="B445" s="24">
        <v>443</v>
      </c>
      <c r="C445" s="24" t="str">
        <f t="shared" si="124"/>
        <v>挂饰443</v>
      </c>
      <c r="D445" s="24" t="str">
        <f t="shared" si="132"/>
        <v>c</v>
      </c>
      <c r="E445" s="99" t="s">
        <v>2082</v>
      </c>
      <c r="F445" s="100" t="s">
        <v>2099</v>
      </c>
      <c r="G445" s="23" t="s">
        <v>2103</v>
      </c>
      <c r="H445" s="24">
        <f t="shared" si="129"/>
        <v>3</v>
      </c>
      <c r="I445" s="24">
        <f t="shared" si="117"/>
        <v>43</v>
      </c>
      <c r="J445" s="24">
        <f t="shared" si="118"/>
        <v>0</v>
      </c>
      <c r="K445" s="24">
        <f t="shared" si="119"/>
        <v>0</v>
      </c>
      <c r="L445" s="24">
        <f t="shared" si="120"/>
        <v>0</v>
      </c>
      <c r="M445" s="99" t="s">
        <v>2085</v>
      </c>
      <c r="N445" s="24">
        <f t="shared" si="121"/>
        <v>0</v>
      </c>
      <c r="O445" s="24">
        <f t="shared" si="122"/>
        <v>0</v>
      </c>
      <c r="P445" s="24">
        <f t="shared" si="123"/>
        <v>0</v>
      </c>
      <c r="Q445" s="122">
        <f t="shared" si="125"/>
        <v>0</v>
      </c>
      <c r="R445" s="122">
        <f t="shared" si="126"/>
        <v>0</v>
      </c>
      <c r="S445" s="122">
        <f t="shared" si="127"/>
        <v>0</v>
      </c>
      <c r="T445" s="99" t="s">
        <v>2082</v>
      </c>
      <c r="U445" s="24">
        <f t="shared" si="135"/>
        <v>0</v>
      </c>
      <c r="V445" s="24">
        <f t="shared" si="135"/>
        <v>0</v>
      </c>
      <c r="W445" s="24">
        <f t="shared" si="135"/>
        <v>0</v>
      </c>
      <c r="X445" s="24">
        <f t="shared" si="135"/>
        <v>0</v>
      </c>
      <c r="Y445" s="24">
        <f t="shared" si="135"/>
        <v>0</v>
      </c>
      <c r="Z445" s="24">
        <f t="shared" si="135"/>
        <v>0</v>
      </c>
    </row>
    <row r="446" spans="2:26" x14ac:dyDescent="0.15">
      <c r="B446" s="24">
        <v>444</v>
      </c>
      <c r="C446" s="24" t="str">
        <f t="shared" si="124"/>
        <v>挂饰444</v>
      </c>
      <c r="D446" s="24" t="str">
        <f t="shared" si="132"/>
        <v>c</v>
      </c>
      <c r="E446" s="99" t="s">
        <v>2082</v>
      </c>
      <c r="F446" s="100" t="s">
        <v>2099</v>
      </c>
      <c r="G446" s="23" t="s">
        <v>2103</v>
      </c>
      <c r="H446" s="24">
        <f t="shared" si="129"/>
        <v>4</v>
      </c>
      <c r="I446" s="24">
        <f t="shared" si="117"/>
        <v>57</v>
      </c>
      <c r="J446" s="24">
        <f t="shared" si="118"/>
        <v>0</v>
      </c>
      <c r="K446" s="24">
        <f t="shared" si="119"/>
        <v>0</v>
      </c>
      <c r="L446" s="24">
        <f t="shared" si="120"/>
        <v>0</v>
      </c>
      <c r="M446" s="99" t="s">
        <v>2085</v>
      </c>
      <c r="N446" s="24">
        <f t="shared" si="121"/>
        <v>0</v>
      </c>
      <c r="O446" s="24">
        <f t="shared" si="122"/>
        <v>0</v>
      </c>
      <c r="P446" s="24">
        <f t="shared" si="123"/>
        <v>0</v>
      </c>
      <c r="Q446" s="122">
        <f t="shared" si="125"/>
        <v>0</v>
      </c>
      <c r="R446" s="122">
        <f t="shared" si="126"/>
        <v>0</v>
      </c>
      <c r="S446" s="122">
        <f t="shared" si="127"/>
        <v>0</v>
      </c>
      <c r="T446" s="99" t="s">
        <v>2082</v>
      </c>
      <c r="U446" s="24">
        <f t="shared" si="135"/>
        <v>0</v>
      </c>
      <c r="V446" s="24">
        <f t="shared" si="135"/>
        <v>0</v>
      </c>
      <c r="W446" s="24">
        <f t="shared" si="135"/>
        <v>0</v>
      </c>
      <c r="X446" s="24">
        <f t="shared" si="135"/>
        <v>0</v>
      </c>
      <c r="Y446" s="24">
        <f t="shared" si="135"/>
        <v>0</v>
      </c>
      <c r="Z446" s="24">
        <f t="shared" si="135"/>
        <v>0</v>
      </c>
    </row>
    <row r="447" spans="2:26" x14ac:dyDescent="0.15">
      <c r="B447" s="24">
        <v>445</v>
      </c>
      <c r="C447" s="24" t="str">
        <f t="shared" si="124"/>
        <v>挂饰445</v>
      </c>
      <c r="D447" s="24" t="str">
        <f t="shared" si="132"/>
        <v>c</v>
      </c>
      <c r="E447" s="99" t="s">
        <v>2082</v>
      </c>
      <c r="F447" s="100" t="s">
        <v>2099</v>
      </c>
      <c r="G447" s="23" t="s">
        <v>2103</v>
      </c>
      <c r="H447" s="24">
        <f t="shared" si="129"/>
        <v>5</v>
      </c>
      <c r="I447" s="24">
        <f t="shared" si="117"/>
        <v>71</v>
      </c>
      <c r="J447" s="24">
        <f t="shared" si="118"/>
        <v>0</v>
      </c>
      <c r="K447" s="24">
        <f t="shared" si="119"/>
        <v>0</v>
      </c>
      <c r="L447" s="24">
        <f t="shared" si="120"/>
        <v>0</v>
      </c>
      <c r="M447" s="99" t="s">
        <v>2085</v>
      </c>
      <c r="N447" s="24">
        <f t="shared" si="121"/>
        <v>0</v>
      </c>
      <c r="O447" s="24">
        <f t="shared" si="122"/>
        <v>0</v>
      </c>
      <c r="P447" s="24">
        <f t="shared" si="123"/>
        <v>0</v>
      </c>
      <c r="Q447" s="122">
        <f t="shared" si="125"/>
        <v>0</v>
      </c>
      <c r="R447" s="122">
        <f t="shared" si="126"/>
        <v>0</v>
      </c>
      <c r="S447" s="122">
        <f t="shared" si="127"/>
        <v>0</v>
      </c>
      <c r="T447" s="99" t="s">
        <v>2082</v>
      </c>
      <c r="U447" s="24">
        <f t="shared" si="135"/>
        <v>0</v>
      </c>
      <c r="V447" s="24">
        <f t="shared" si="135"/>
        <v>0</v>
      </c>
      <c r="W447" s="24">
        <f t="shared" si="135"/>
        <v>0</v>
      </c>
      <c r="X447" s="24">
        <f t="shared" si="135"/>
        <v>0</v>
      </c>
      <c r="Y447" s="24">
        <f t="shared" si="135"/>
        <v>0</v>
      </c>
      <c r="Z447" s="24">
        <f t="shared" si="135"/>
        <v>0</v>
      </c>
    </row>
    <row r="448" spans="2:26" x14ac:dyDescent="0.15">
      <c r="B448" s="24">
        <v>446</v>
      </c>
      <c r="C448" s="24" t="str">
        <f t="shared" si="124"/>
        <v>挂饰446</v>
      </c>
      <c r="D448" s="24" t="str">
        <f t="shared" si="132"/>
        <v>c</v>
      </c>
      <c r="E448" s="99" t="s">
        <v>2082</v>
      </c>
      <c r="F448" s="100" t="s">
        <v>2099</v>
      </c>
      <c r="G448" s="23" t="s">
        <v>2103</v>
      </c>
      <c r="H448" s="24">
        <f t="shared" si="129"/>
        <v>6</v>
      </c>
      <c r="I448" s="24">
        <f t="shared" si="117"/>
        <v>85</v>
      </c>
      <c r="J448" s="24">
        <f t="shared" si="118"/>
        <v>0</v>
      </c>
      <c r="K448" s="24">
        <f t="shared" si="119"/>
        <v>0</v>
      </c>
      <c r="L448" s="24">
        <f t="shared" si="120"/>
        <v>0</v>
      </c>
      <c r="M448" s="99" t="s">
        <v>2085</v>
      </c>
      <c r="N448" s="24">
        <f t="shared" si="121"/>
        <v>0</v>
      </c>
      <c r="O448" s="24">
        <f t="shared" si="122"/>
        <v>0</v>
      </c>
      <c r="P448" s="24">
        <f t="shared" si="123"/>
        <v>0</v>
      </c>
      <c r="Q448" s="122">
        <f t="shared" si="125"/>
        <v>0</v>
      </c>
      <c r="R448" s="122">
        <f t="shared" si="126"/>
        <v>0</v>
      </c>
      <c r="S448" s="122">
        <f t="shared" si="127"/>
        <v>0</v>
      </c>
      <c r="T448" s="99" t="s">
        <v>2082</v>
      </c>
      <c r="U448" s="24">
        <f t="shared" si="135"/>
        <v>0</v>
      </c>
      <c r="V448" s="24">
        <f t="shared" si="135"/>
        <v>0</v>
      </c>
      <c r="W448" s="24">
        <f t="shared" si="135"/>
        <v>0</v>
      </c>
      <c r="X448" s="24">
        <f t="shared" si="135"/>
        <v>0</v>
      </c>
      <c r="Y448" s="24">
        <f t="shared" si="135"/>
        <v>0</v>
      </c>
      <c r="Z448" s="24">
        <f t="shared" si="135"/>
        <v>0</v>
      </c>
    </row>
    <row r="449" spans="2:26" x14ac:dyDescent="0.15">
      <c r="B449" s="24">
        <v>447</v>
      </c>
      <c r="C449" s="24" t="str">
        <f t="shared" si="124"/>
        <v>挂饰447</v>
      </c>
      <c r="D449" s="24" t="str">
        <f t="shared" si="132"/>
        <v>c</v>
      </c>
      <c r="E449" s="99" t="s">
        <v>2082</v>
      </c>
      <c r="F449" s="100" t="s">
        <v>2099</v>
      </c>
      <c r="G449" s="23" t="s">
        <v>2103</v>
      </c>
      <c r="H449" s="24">
        <f t="shared" si="129"/>
        <v>7</v>
      </c>
      <c r="I449" s="24">
        <f t="shared" si="117"/>
        <v>99</v>
      </c>
      <c r="J449" s="24">
        <f t="shared" si="118"/>
        <v>0</v>
      </c>
      <c r="K449" s="24">
        <f t="shared" si="119"/>
        <v>0</v>
      </c>
      <c r="L449" s="24">
        <f t="shared" si="120"/>
        <v>0</v>
      </c>
      <c r="M449" s="99" t="s">
        <v>2085</v>
      </c>
      <c r="N449" s="24">
        <f t="shared" si="121"/>
        <v>0</v>
      </c>
      <c r="O449" s="24">
        <f t="shared" si="122"/>
        <v>0</v>
      </c>
      <c r="P449" s="24">
        <f t="shared" si="123"/>
        <v>0</v>
      </c>
      <c r="Q449" s="122">
        <f t="shared" si="125"/>
        <v>0</v>
      </c>
      <c r="R449" s="122">
        <f t="shared" si="126"/>
        <v>0</v>
      </c>
      <c r="S449" s="122">
        <f t="shared" si="127"/>
        <v>0</v>
      </c>
      <c r="T449" s="99" t="s">
        <v>2082</v>
      </c>
      <c r="U449" s="24">
        <f t="shared" si="135"/>
        <v>0</v>
      </c>
      <c r="V449" s="24">
        <f t="shared" si="135"/>
        <v>0</v>
      </c>
      <c r="W449" s="24">
        <f t="shared" si="135"/>
        <v>0</v>
      </c>
      <c r="X449" s="24">
        <f t="shared" si="135"/>
        <v>0</v>
      </c>
      <c r="Y449" s="24">
        <f t="shared" si="135"/>
        <v>0</v>
      </c>
      <c r="Z449" s="24">
        <f t="shared" si="135"/>
        <v>0</v>
      </c>
    </row>
    <row r="450" spans="2:26" x14ac:dyDescent="0.15">
      <c r="B450" s="24">
        <v>448</v>
      </c>
      <c r="C450" s="24" t="str">
        <f t="shared" si="124"/>
        <v>挂饰448</v>
      </c>
      <c r="D450" s="24" t="str">
        <f t="shared" si="132"/>
        <v>c</v>
      </c>
      <c r="E450" s="99" t="s">
        <v>2082</v>
      </c>
      <c r="F450" s="100" t="s">
        <v>2099</v>
      </c>
      <c r="G450" s="23" t="s">
        <v>2103</v>
      </c>
      <c r="H450" s="24">
        <f t="shared" si="129"/>
        <v>8</v>
      </c>
      <c r="I450" s="24">
        <f t="shared" si="117"/>
        <v>114</v>
      </c>
      <c r="J450" s="24">
        <f t="shared" si="118"/>
        <v>0</v>
      </c>
      <c r="K450" s="24">
        <f t="shared" si="119"/>
        <v>0</v>
      </c>
      <c r="L450" s="24">
        <f t="shared" si="120"/>
        <v>0</v>
      </c>
      <c r="M450" s="99" t="s">
        <v>2085</v>
      </c>
      <c r="N450" s="24">
        <f t="shared" si="121"/>
        <v>0</v>
      </c>
      <c r="O450" s="24">
        <f t="shared" si="122"/>
        <v>0</v>
      </c>
      <c r="P450" s="24">
        <f t="shared" si="123"/>
        <v>0</v>
      </c>
      <c r="Q450" s="122">
        <f t="shared" si="125"/>
        <v>0</v>
      </c>
      <c r="R450" s="122">
        <f t="shared" si="126"/>
        <v>0</v>
      </c>
      <c r="S450" s="122">
        <f t="shared" si="127"/>
        <v>0</v>
      </c>
      <c r="T450" s="99" t="s">
        <v>2082</v>
      </c>
      <c r="U450" s="24">
        <f t="shared" si="135"/>
        <v>0</v>
      </c>
      <c r="V450" s="24">
        <f t="shared" si="135"/>
        <v>0</v>
      </c>
      <c r="W450" s="24">
        <f t="shared" si="135"/>
        <v>0</v>
      </c>
      <c r="X450" s="24">
        <f t="shared" si="135"/>
        <v>0</v>
      </c>
      <c r="Y450" s="24">
        <f t="shared" si="135"/>
        <v>0</v>
      </c>
      <c r="Z450" s="24">
        <f t="shared" si="135"/>
        <v>0</v>
      </c>
    </row>
    <row r="451" spans="2:26" x14ac:dyDescent="0.15">
      <c r="B451" s="24">
        <v>449</v>
      </c>
      <c r="C451" s="24" t="str">
        <f t="shared" si="124"/>
        <v>挂饰449</v>
      </c>
      <c r="D451" s="24" t="str">
        <f t="shared" si="132"/>
        <v>s</v>
      </c>
      <c r="E451" s="99" t="s">
        <v>2082</v>
      </c>
      <c r="F451" s="100" t="s">
        <v>2099</v>
      </c>
      <c r="G451" s="23" t="s">
        <v>2106</v>
      </c>
      <c r="H451" s="24">
        <f t="shared" si="129"/>
        <v>1</v>
      </c>
      <c r="I451" s="24">
        <f t="shared" ref="I451:I514" si="136">ROUND(VLOOKUP($F451,professionGrow,防御力,FALSE)*(1+VLOOKUP($G451,professionGrowP,防御力,FALSE))*$H451*10*VLOOKUP($D451,drop_qulity,4,FALSE)*(1+VLOOKUP($G451,eq_change2,防御力,FALSE)),0)</f>
        <v>15</v>
      </c>
      <c r="J451" s="24">
        <f t="shared" ref="J451:J514" si="137">ROUND(VLOOKUP($F451,professionGrow,血量,FALSE)*(1+VLOOKUP($G451,professionGrowP,血量,FALSE))*$H451*10*VLOOKUP($D451,drop_qulity,5,FALSE)*(1+VLOOKUP($G451,eq_change2,血量,FALSE)),0)</f>
        <v>13</v>
      </c>
      <c r="K451" s="24">
        <f t="shared" ref="K451:K514" si="138">ROUND(VLOOKUP($F451,professionGrow,魔法值,FALSE)*(1+VLOOKUP($G451,professionGrowP,魔法值,FALSE))*$H451*10*VLOOKUP($D451,drop_qulity,5,FALSE)*(1+VLOOKUP($G451,eq_change2,魔法值,FALSE)),0)</f>
        <v>10</v>
      </c>
      <c r="L451" s="24">
        <f t="shared" ref="L451:L514" si="139">ROUND(VLOOKUP($F451,professionGrow,力量,FALSE)*(1+VLOOKUP($G451,professionGrowP,力量,FALSE))*$H451*10*VLOOKUP($D451,drop_qulity,5,FALSE)*(1+VLOOKUP(G451,eq_change2,力量,FALSE)),0)</f>
        <v>11</v>
      </c>
      <c r="M451" s="99" t="s">
        <v>2085</v>
      </c>
      <c r="N451" s="24">
        <f t="shared" ref="N451:N514" si="140">ROUND(VLOOKUP($F451,professionGrow,魔攻,FALSE)*(1+VLOOKUP($G451,professionGrowP,魔攻,FALSE))*$H451*10*VLOOKUP($D451,drop_qulity,5,FALSE)*(1+VLOOKUP(G451,eq_change2,魔攻,FALSE)),0)</f>
        <v>13</v>
      </c>
      <c r="O451" s="24">
        <f t="shared" ref="O451:O514" si="141">ROUND(VLOOKUP($F451,professionGrow,敏捷,FALSE)*(1+VLOOKUP($G451,professionGrowP,敏捷,FALSE))*$H451*10*VLOOKUP($D451,drop_qulity,5,FALSE)*(1+VLOOKUP(G451,eq_change2,敏捷,FALSE)),0)</f>
        <v>9</v>
      </c>
      <c r="P451" s="24">
        <f t="shared" ref="P451:P514" si="142">ROUND(VLOOKUP($F451,professionGrow,幸运,FALSE)*(1+VLOOKUP($G451,professionGrowP,幸运,FALSE))*$H451*10*VLOOKUP($D451,drop_qulity,5,FALSE)*(1+VLOOKUP(G451,eq_change2,幸运,FALSE)),0)</f>
        <v>6</v>
      </c>
      <c r="Q451" s="122">
        <f t="shared" si="125"/>
        <v>0.03</v>
      </c>
      <c r="R451" s="122">
        <f t="shared" si="126"/>
        <v>2.2499999999999999E-2</v>
      </c>
      <c r="S451" s="122">
        <f t="shared" si="127"/>
        <v>0.01</v>
      </c>
      <c r="T451" s="99" t="s">
        <v>2082</v>
      </c>
      <c r="U451" s="24">
        <f t="shared" si="135"/>
        <v>6</v>
      </c>
      <c r="V451" s="24">
        <f t="shared" si="135"/>
        <v>7</v>
      </c>
      <c r="W451" s="24">
        <f t="shared" si="135"/>
        <v>6</v>
      </c>
      <c r="X451" s="24">
        <f t="shared" si="135"/>
        <v>4</v>
      </c>
      <c r="Y451" s="24">
        <f t="shared" si="135"/>
        <v>6</v>
      </c>
      <c r="Z451" s="24">
        <f t="shared" si="135"/>
        <v>5</v>
      </c>
    </row>
    <row r="452" spans="2:26" x14ac:dyDescent="0.15">
      <c r="B452" s="24">
        <v>450</v>
      </c>
      <c r="C452" s="24" t="str">
        <f t="shared" ref="C452:C515" si="143">"挂饰"&amp;B452</f>
        <v>挂饰450</v>
      </c>
      <c r="D452" s="24" t="str">
        <f t="shared" si="132"/>
        <v>s</v>
      </c>
      <c r="E452" s="99" t="s">
        <v>2082</v>
      </c>
      <c r="F452" s="100" t="s">
        <v>2099</v>
      </c>
      <c r="G452" s="23" t="s">
        <v>2106</v>
      </c>
      <c r="H452" s="24">
        <f t="shared" si="129"/>
        <v>2</v>
      </c>
      <c r="I452" s="24">
        <f t="shared" si="136"/>
        <v>31</v>
      </c>
      <c r="J452" s="24">
        <f t="shared" si="137"/>
        <v>26</v>
      </c>
      <c r="K452" s="24">
        <f t="shared" si="138"/>
        <v>21</v>
      </c>
      <c r="L452" s="24">
        <f t="shared" si="139"/>
        <v>22</v>
      </c>
      <c r="M452" s="99" t="s">
        <v>2085</v>
      </c>
      <c r="N452" s="24">
        <f t="shared" si="140"/>
        <v>26</v>
      </c>
      <c r="O452" s="24">
        <f t="shared" si="141"/>
        <v>18</v>
      </c>
      <c r="P452" s="24">
        <f t="shared" si="142"/>
        <v>11</v>
      </c>
      <c r="Q452" s="122">
        <f t="shared" ref="Q452:Q515" si="144">(P452/2)%</f>
        <v>5.5E-2</v>
      </c>
      <c r="R452" s="122">
        <f t="shared" ref="R452:R515" si="145">(O452/4)%</f>
        <v>4.4999999999999998E-2</v>
      </c>
      <c r="S452" s="122">
        <f t="shared" ref="S452:S515" si="146">(P452/6)%</f>
        <v>1.8333333333333333E-2</v>
      </c>
      <c r="T452" s="99" t="s">
        <v>2082</v>
      </c>
      <c r="U452" s="24">
        <f t="shared" si="135"/>
        <v>13</v>
      </c>
      <c r="V452" s="24">
        <f t="shared" si="135"/>
        <v>14</v>
      </c>
      <c r="W452" s="24">
        <f t="shared" si="135"/>
        <v>13</v>
      </c>
      <c r="X452" s="24">
        <f t="shared" si="135"/>
        <v>8</v>
      </c>
      <c r="Y452" s="24">
        <f t="shared" si="135"/>
        <v>13</v>
      </c>
      <c r="Z452" s="24">
        <f t="shared" si="135"/>
        <v>9</v>
      </c>
    </row>
    <row r="453" spans="2:26" x14ac:dyDescent="0.15">
      <c r="B453" s="24">
        <v>451</v>
      </c>
      <c r="C453" s="24" t="str">
        <f t="shared" si="143"/>
        <v>挂饰451</v>
      </c>
      <c r="D453" s="24" t="str">
        <f t="shared" si="132"/>
        <v>s</v>
      </c>
      <c r="E453" s="99" t="s">
        <v>2082</v>
      </c>
      <c r="F453" s="100" t="s">
        <v>2099</v>
      </c>
      <c r="G453" s="23" t="s">
        <v>2106</v>
      </c>
      <c r="H453" s="24">
        <f t="shared" si="129"/>
        <v>3</v>
      </c>
      <c r="I453" s="24">
        <f t="shared" si="136"/>
        <v>46</v>
      </c>
      <c r="J453" s="24">
        <f t="shared" si="137"/>
        <v>39</v>
      </c>
      <c r="K453" s="24">
        <f t="shared" si="138"/>
        <v>31</v>
      </c>
      <c r="L453" s="24">
        <f t="shared" si="139"/>
        <v>33</v>
      </c>
      <c r="M453" s="99" t="s">
        <v>2085</v>
      </c>
      <c r="N453" s="24">
        <f t="shared" si="140"/>
        <v>39</v>
      </c>
      <c r="O453" s="24">
        <f t="shared" si="141"/>
        <v>27</v>
      </c>
      <c r="P453" s="24">
        <f t="shared" si="142"/>
        <v>17</v>
      </c>
      <c r="Q453" s="122">
        <f t="shared" si="144"/>
        <v>8.5000000000000006E-2</v>
      </c>
      <c r="R453" s="122">
        <f t="shared" si="145"/>
        <v>6.7500000000000004E-2</v>
      </c>
      <c r="S453" s="122">
        <f t="shared" si="146"/>
        <v>2.8333333333333335E-2</v>
      </c>
      <c r="T453" s="99" t="s">
        <v>2082</v>
      </c>
      <c r="U453" s="24">
        <f t="shared" ref="U453:Z462" si="147">ROUND(VLOOKUP($F453,professionGrow,MATCH(U$2,professionGrowPName,0),FALSE)*(1+VLOOKUP($G453,professionGrowP,MATCH(U$2,professionGrowPName,0),FALSE))*$H453*10*VLOOKUP($D453,drop_qulity,5,FALSE),0)</f>
        <v>19</v>
      </c>
      <c r="V453" s="24">
        <f t="shared" si="147"/>
        <v>21</v>
      </c>
      <c r="W453" s="24">
        <f t="shared" si="147"/>
        <v>19</v>
      </c>
      <c r="X453" s="24">
        <f t="shared" si="147"/>
        <v>11</v>
      </c>
      <c r="Y453" s="24">
        <f t="shared" si="147"/>
        <v>19</v>
      </c>
      <c r="Z453" s="24">
        <f t="shared" si="147"/>
        <v>14</v>
      </c>
    </row>
    <row r="454" spans="2:26" x14ac:dyDescent="0.15">
      <c r="B454" s="24">
        <v>452</v>
      </c>
      <c r="C454" s="24" t="str">
        <f t="shared" si="143"/>
        <v>挂饰452</v>
      </c>
      <c r="D454" s="24" t="str">
        <f t="shared" si="132"/>
        <v>s</v>
      </c>
      <c r="E454" s="99" t="s">
        <v>2082</v>
      </c>
      <c r="F454" s="100" t="s">
        <v>2099</v>
      </c>
      <c r="G454" s="23" t="s">
        <v>2106</v>
      </c>
      <c r="H454" s="24">
        <f t="shared" si="129"/>
        <v>4</v>
      </c>
      <c r="I454" s="24">
        <f t="shared" si="136"/>
        <v>61</v>
      </c>
      <c r="J454" s="24">
        <f t="shared" si="137"/>
        <v>52</v>
      </c>
      <c r="K454" s="24">
        <f t="shared" si="138"/>
        <v>41</v>
      </c>
      <c r="L454" s="24">
        <f t="shared" si="139"/>
        <v>44</v>
      </c>
      <c r="M454" s="99" t="s">
        <v>2085</v>
      </c>
      <c r="N454" s="24">
        <f t="shared" si="140"/>
        <v>52</v>
      </c>
      <c r="O454" s="24">
        <f t="shared" si="141"/>
        <v>36</v>
      </c>
      <c r="P454" s="24">
        <f t="shared" si="142"/>
        <v>23</v>
      </c>
      <c r="Q454" s="122">
        <f t="shared" si="144"/>
        <v>0.115</v>
      </c>
      <c r="R454" s="122">
        <f t="shared" si="145"/>
        <v>0.09</v>
      </c>
      <c r="S454" s="122">
        <f t="shared" si="146"/>
        <v>3.8333333333333337E-2</v>
      </c>
      <c r="T454" s="99" t="s">
        <v>2082</v>
      </c>
      <c r="U454" s="24">
        <f t="shared" si="147"/>
        <v>25</v>
      </c>
      <c r="V454" s="24">
        <f t="shared" si="147"/>
        <v>28</v>
      </c>
      <c r="W454" s="24">
        <f t="shared" si="147"/>
        <v>25</v>
      </c>
      <c r="X454" s="24">
        <f t="shared" si="147"/>
        <v>15</v>
      </c>
      <c r="Y454" s="24">
        <f t="shared" si="147"/>
        <v>25</v>
      </c>
      <c r="Z454" s="24">
        <f t="shared" si="147"/>
        <v>18</v>
      </c>
    </row>
    <row r="455" spans="2:26" x14ac:dyDescent="0.15">
      <c r="B455" s="24">
        <v>453</v>
      </c>
      <c r="C455" s="24" t="str">
        <f t="shared" si="143"/>
        <v>挂饰453</v>
      </c>
      <c r="D455" s="24" t="str">
        <f t="shared" si="132"/>
        <v>s</v>
      </c>
      <c r="E455" s="99" t="s">
        <v>2082</v>
      </c>
      <c r="F455" s="100" t="s">
        <v>2099</v>
      </c>
      <c r="G455" s="23" t="s">
        <v>2106</v>
      </c>
      <c r="H455" s="24">
        <f t="shared" si="129"/>
        <v>5</v>
      </c>
      <c r="I455" s="24">
        <f t="shared" si="136"/>
        <v>77</v>
      </c>
      <c r="J455" s="24">
        <f t="shared" si="137"/>
        <v>65</v>
      </c>
      <c r="K455" s="24">
        <f t="shared" si="138"/>
        <v>52</v>
      </c>
      <c r="L455" s="24">
        <f t="shared" si="139"/>
        <v>54</v>
      </c>
      <c r="M455" s="99" t="s">
        <v>2085</v>
      </c>
      <c r="N455" s="24">
        <f t="shared" si="140"/>
        <v>65</v>
      </c>
      <c r="O455" s="24">
        <f t="shared" si="141"/>
        <v>45</v>
      </c>
      <c r="P455" s="24">
        <f t="shared" si="142"/>
        <v>29</v>
      </c>
      <c r="Q455" s="122">
        <f t="shared" si="144"/>
        <v>0.14499999999999999</v>
      </c>
      <c r="R455" s="122">
        <f t="shared" si="145"/>
        <v>0.1125</v>
      </c>
      <c r="S455" s="122">
        <f t="shared" si="146"/>
        <v>4.8333333333333332E-2</v>
      </c>
      <c r="T455" s="99" t="s">
        <v>2082</v>
      </c>
      <c r="U455" s="24">
        <f t="shared" si="147"/>
        <v>31</v>
      </c>
      <c r="V455" s="24">
        <f t="shared" si="147"/>
        <v>35</v>
      </c>
      <c r="W455" s="24">
        <f t="shared" si="147"/>
        <v>31</v>
      </c>
      <c r="X455" s="24">
        <f t="shared" si="147"/>
        <v>19</v>
      </c>
      <c r="Y455" s="24">
        <f t="shared" si="147"/>
        <v>31</v>
      </c>
      <c r="Z455" s="24">
        <f t="shared" si="147"/>
        <v>23</v>
      </c>
    </row>
    <row r="456" spans="2:26" x14ac:dyDescent="0.15">
      <c r="B456" s="24">
        <v>454</v>
      </c>
      <c r="C456" s="24" t="str">
        <f t="shared" si="143"/>
        <v>挂饰454</v>
      </c>
      <c r="D456" s="24" t="str">
        <f t="shared" si="132"/>
        <v>s</v>
      </c>
      <c r="E456" s="99" t="s">
        <v>2082</v>
      </c>
      <c r="F456" s="100" t="s">
        <v>2099</v>
      </c>
      <c r="G456" s="23" t="s">
        <v>2106</v>
      </c>
      <c r="H456" s="24">
        <f t="shared" si="129"/>
        <v>6</v>
      </c>
      <c r="I456" s="24">
        <f t="shared" si="136"/>
        <v>92</v>
      </c>
      <c r="J456" s="24">
        <f t="shared" si="137"/>
        <v>78</v>
      </c>
      <c r="K456" s="24">
        <f t="shared" si="138"/>
        <v>62</v>
      </c>
      <c r="L456" s="24">
        <f t="shared" si="139"/>
        <v>65</v>
      </c>
      <c r="M456" s="99" t="s">
        <v>2085</v>
      </c>
      <c r="N456" s="24">
        <f t="shared" si="140"/>
        <v>78</v>
      </c>
      <c r="O456" s="24">
        <f t="shared" si="141"/>
        <v>54</v>
      </c>
      <c r="P456" s="24">
        <f t="shared" si="142"/>
        <v>34</v>
      </c>
      <c r="Q456" s="122">
        <f t="shared" si="144"/>
        <v>0.17</v>
      </c>
      <c r="R456" s="122">
        <f t="shared" si="145"/>
        <v>0.13500000000000001</v>
      </c>
      <c r="S456" s="122">
        <f t="shared" si="146"/>
        <v>5.6666666666666671E-2</v>
      </c>
      <c r="T456" s="99" t="s">
        <v>2082</v>
      </c>
      <c r="U456" s="24">
        <f t="shared" si="147"/>
        <v>38</v>
      </c>
      <c r="V456" s="24">
        <f t="shared" si="147"/>
        <v>42</v>
      </c>
      <c r="W456" s="24">
        <f t="shared" si="147"/>
        <v>38</v>
      </c>
      <c r="X456" s="24">
        <f t="shared" si="147"/>
        <v>23</v>
      </c>
      <c r="Y456" s="24">
        <f t="shared" si="147"/>
        <v>38</v>
      </c>
      <c r="Z456" s="24">
        <f t="shared" si="147"/>
        <v>28</v>
      </c>
    </row>
    <row r="457" spans="2:26" x14ac:dyDescent="0.15">
      <c r="B457" s="24">
        <v>455</v>
      </c>
      <c r="C457" s="24" t="str">
        <f t="shared" si="143"/>
        <v>挂饰455</v>
      </c>
      <c r="D457" s="24" t="str">
        <f t="shared" si="132"/>
        <v>s</v>
      </c>
      <c r="E457" s="99" t="s">
        <v>2082</v>
      </c>
      <c r="F457" s="100" t="s">
        <v>2099</v>
      </c>
      <c r="G457" s="23" t="s">
        <v>2106</v>
      </c>
      <c r="H457" s="24">
        <f t="shared" si="129"/>
        <v>7</v>
      </c>
      <c r="I457" s="24">
        <f t="shared" si="136"/>
        <v>108</v>
      </c>
      <c r="J457" s="24">
        <f t="shared" si="137"/>
        <v>90</v>
      </c>
      <c r="K457" s="24">
        <f t="shared" si="138"/>
        <v>72</v>
      </c>
      <c r="L457" s="24">
        <f t="shared" si="139"/>
        <v>76</v>
      </c>
      <c r="M457" s="99" t="s">
        <v>2085</v>
      </c>
      <c r="N457" s="24">
        <f t="shared" si="140"/>
        <v>91</v>
      </c>
      <c r="O457" s="24">
        <f t="shared" si="141"/>
        <v>63</v>
      </c>
      <c r="P457" s="24">
        <f t="shared" si="142"/>
        <v>40</v>
      </c>
      <c r="Q457" s="122">
        <f t="shared" si="144"/>
        <v>0.2</v>
      </c>
      <c r="R457" s="122">
        <f t="shared" si="145"/>
        <v>0.1575</v>
      </c>
      <c r="S457" s="122">
        <f t="shared" si="146"/>
        <v>6.6666666666666666E-2</v>
      </c>
      <c r="T457" s="99" t="s">
        <v>2082</v>
      </c>
      <c r="U457" s="24">
        <f t="shared" si="147"/>
        <v>44</v>
      </c>
      <c r="V457" s="24">
        <f t="shared" si="147"/>
        <v>50</v>
      </c>
      <c r="W457" s="24">
        <f t="shared" si="147"/>
        <v>44</v>
      </c>
      <c r="X457" s="24">
        <f t="shared" si="147"/>
        <v>27</v>
      </c>
      <c r="Y457" s="24">
        <f t="shared" si="147"/>
        <v>44</v>
      </c>
      <c r="Z457" s="24">
        <f t="shared" si="147"/>
        <v>32</v>
      </c>
    </row>
    <row r="458" spans="2:26" x14ac:dyDescent="0.15">
      <c r="B458" s="24">
        <v>456</v>
      </c>
      <c r="C458" s="24" t="str">
        <f t="shared" si="143"/>
        <v>挂饰456</v>
      </c>
      <c r="D458" s="24" t="str">
        <f t="shared" si="132"/>
        <v>s</v>
      </c>
      <c r="E458" s="99" t="s">
        <v>2082</v>
      </c>
      <c r="F458" s="100" t="s">
        <v>2099</v>
      </c>
      <c r="G458" s="23" t="s">
        <v>2106</v>
      </c>
      <c r="H458" s="24">
        <f t="shared" si="129"/>
        <v>8</v>
      </c>
      <c r="I458" s="24">
        <f t="shared" si="136"/>
        <v>123</v>
      </c>
      <c r="J458" s="24">
        <f t="shared" si="137"/>
        <v>103</v>
      </c>
      <c r="K458" s="24">
        <f t="shared" si="138"/>
        <v>83</v>
      </c>
      <c r="L458" s="24">
        <f t="shared" si="139"/>
        <v>87</v>
      </c>
      <c r="M458" s="99" t="s">
        <v>2085</v>
      </c>
      <c r="N458" s="24">
        <f t="shared" si="140"/>
        <v>104</v>
      </c>
      <c r="O458" s="24">
        <f t="shared" si="141"/>
        <v>72</v>
      </c>
      <c r="P458" s="24">
        <f t="shared" si="142"/>
        <v>46</v>
      </c>
      <c r="Q458" s="122">
        <f t="shared" si="144"/>
        <v>0.23</v>
      </c>
      <c r="R458" s="122">
        <f t="shared" si="145"/>
        <v>0.18</v>
      </c>
      <c r="S458" s="122">
        <f t="shared" si="146"/>
        <v>7.6666666666666675E-2</v>
      </c>
      <c r="T458" s="99" t="s">
        <v>2082</v>
      </c>
      <c r="U458" s="24">
        <f t="shared" si="147"/>
        <v>50</v>
      </c>
      <c r="V458" s="24">
        <f t="shared" si="147"/>
        <v>57</v>
      </c>
      <c r="W458" s="24">
        <f t="shared" si="147"/>
        <v>50</v>
      </c>
      <c r="X458" s="24">
        <f t="shared" si="147"/>
        <v>30</v>
      </c>
      <c r="Y458" s="24">
        <f t="shared" si="147"/>
        <v>50</v>
      </c>
      <c r="Z458" s="24">
        <f t="shared" si="147"/>
        <v>37</v>
      </c>
    </row>
    <row r="459" spans="2:26" x14ac:dyDescent="0.15">
      <c r="B459" s="24">
        <v>457</v>
      </c>
      <c r="C459" s="24" t="str">
        <f t="shared" si="143"/>
        <v>挂饰457</v>
      </c>
      <c r="D459" s="24" t="str">
        <f t="shared" si="132"/>
        <v>a</v>
      </c>
      <c r="E459" s="99" t="s">
        <v>2082</v>
      </c>
      <c r="F459" s="100" t="s">
        <v>2099</v>
      </c>
      <c r="G459" s="23" t="s">
        <v>2106</v>
      </c>
      <c r="H459" s="24">
        <f t="shared" si="129"/>
        <v>1</v>
      </c>
      <c r="I459" s="24">
        <f t="shared" si="136"/>
        <v>9</v>
      </c>
      <c r="J459" s="24">
        <f t="shared" si="137"/>
        <v>15</v>
      </c>
      <c r="K459" s="24">
        <f t="shared" si="138"/>
        <v>12</v>
      </c>
      <c r="L459" s="24">
        <f t="shared" si="139"/>
        <v>12</v>
      </c>
      <c r="M459" s="99" t="s">
        <v>2085</v>
      </c>
      <c r="N459" s="24">
        <f t="shared" si="140"/>
        <v>15</v>
      </c>
      <c r="O459" s="24">
        <f t="shared" si="141"/>
        <v>10</v>
      </c>
      <c r="P459" s="24">
        <f t="shared" si="142"/>
        <v>7</v>
      </c>
      <c r="Q459" s="122">
        <f t="shared" si="144"/>
        <v>3.5000000000000003E-2</v>
      </c>
      <c r="R459" s="122">
        <f t="shared" si="145"/>
        <v>2.5000000000000001E-2</v>
      </c>
      <c r="S459" s="122">
        <f t="shared" si="146"/>
        <v>1.1666666666666667E-2</v>
      </c>
      <c r="T459" s="99" t="s">
        <v>2082</v>
      </c>
      <c r="U459" s="24">
        <f t="shared" si="147"/>
        <v>7</v>
      </c>
      <c r="V459" s="24">
        <f t="shared" si="147"/>
        <v>8</v>
      </c>
      <c r="W459" s="24">
        <f t="shared" si="147"/>
        <v>7</v>
      </c>
      <c r="X459" s="24">
        <f t="shared" si="147"/>
        <v>4</v>
      </c>
      <c r="Y459" s="24">
        <f t="shared" si="147"/>
        <v>7</v>
      </c>
      <c r="Z459" s="24">
        <f t="shared" si="147"/>
        <v>5</v>
      </c>
    </row>
    <row r="460" spans="2:26" x14ac:dyDescent="0.15">
      <c r="B460" s="24">
        <v>458</v>
      </c>
      <c r="C460" s="24" t="str">
        <f t="shared" si="143"/>
        <v>挂饰458</v>
      </c>
      <c r="D460" s="24" t="str">
        <f t="shared" si="132"/>
        <v>a</v>
      </c>
      <c r="E460" s="99" t="s">
        <v>2082</v>
      </c>
      <c r="F460" s="100" t="s">
        <v>2099</v>
      </c>
      <c r="G460" s="23" t="s">
        <v>2106</v>
      </c>
      <c r="H460" s="24">
        <f t="shared" ref="H460:H523" si="148">H452</f>
        <v>2</v>
      </c>
      <c r="I460" s="24">
        <f t="shared" si="136"/>
        <v>17</v>
      </c>
      <c r="J460" s="24">
        <f t="shared" si="137"/>
        <v>30</v>
      </c>
      <c r="K460" s="24">
        <f t="shared" si="138"/>
        <v>24</v>
      </c>
      <c r="L460" s="24">
        <f t="shared" si="139"/>
        <v>25</v>
      </c>
      <c r="M460" s="99" t="s">
        <v>2085</v>
      </c>
      <c r="N460" s="24">
        <f t="shared" si="140"/>
        <v>30</v>
      </c>
      <c r="O460" s="24">
        <f t="shared" si="141"/>
        <v>21</v>
      </c>
      <c r="P460" s="24">
        <f t="shared" si="142"/>
        <v>13</v>
      </c>
      <c r="Q460" s="122">
        <f t="shared" si="144"/>
        <v>6.5000000000000002E-2</v>
      </c>
      <c r="R460" s="122">
        <f t="shared" si="145"/>
        <v>5.2499999999999998E-2</v>
      </c>
      <c r="S460" s="122">
        <f t="shared" si="146"/>
        <v>2.1666666666666664E-2</v>
      </c>
      <c r="T460" s="99" t="s">
        <v>2082</v>
      </c>
      <c r="U460" s="24">
        <f t="shared" si="147"/>
        <v>14</v>
      </c>
      <c r="V460" s="24">
        <f t="shared" si="147"/>
        <v>16</v>
      </c>
      <c r="W460" s="24">
        <f t="shared" si="147"/>
        <v>14</v>
      </c>
      <c r="X460" s="24">
        <f t="shared" si="147"/>
        <v>9</v>
      </c>
      <c r="Y460" s="24">
        <f t="shared" si="147"/>
        <v>14</v>
      </c>
      <c r="Z460" s="24">
        <f t="shared" si="147"/>
        <v>11</v>
      </c>
    </row>
    <row r="461" spans="2:26" x14ac:dyDescent="0.15">
      <c r="B461" s="24">
        <v>459</v>
      </c>
      <c r="C461" s="24" t="str">
        <f t="shared" si="143"/>
        <v>挂饰459</v>
      </c>
      <c r="D461" s="24" t="str">
        <f t="shared" si="132"/>
        <v>a</v>
      </c>
      <c r="E461" s="99" t="s">
        <v>2082</v>
      </c>
      <c r="F461" s="100" t="s">
        <v>2099</v>
      </c>
      <c r="G461" s="23" t="s">
        <v>2106</v>
      </c>
      <c r="H461" s="24">
        <f t="shared" si="148"/>
        <v>3</v>
      </c>
      <c r="I461" s="24">
        <f t="shared" si="136"/>
        <v>26</v>
      </c>
      <c r="J461" s="24">
        <f t="shared" si="137"/>
        <v>44</v>
      </c>
      <c r="K461" s="24">
        <f t="shared" si="138"/>
        <v>36</v>
      </c>
      <c r="L461" s="24">
        <f t="shared" si="139"/>
        <v>37</v>
      </c>
      <c r="M461" s="99" t="s">
        <v>2085</v>
      </c>
      <c r="N461" s="24">
        <f t="shared" si="140"/>
        <v>45</v>
      </c>
      <c r="O461" s="24">
        <f t="shared" si="141"/>
        <v>31</v>
      </c>
      <c r="P461" s="24">
        <f t="shared" si="142"/>
        <v>20</v>
      </c>
      <c r="Q461" s="122">
        <f t="shared" si="144"/>
        <v>0.1</v>
      </c>
      <c r="R461" s="122">
        <f t="shared" si="145"/>
        <v>7.7499999999999999E-2</v>
      </c>
      <c r="S461" s="122">
        <f t="shared" si="146"/>
        <v>3.3333333333333333E-2</v>
      </c>
      <c r="T461" s="99" t="s">
        <v>2082</v>
      </c>
      <c r="U461" s="24">
        <f t="shared" si="147"/>
        <v>22</v>
      </c>
      <c r="V461" s="24">
        <f t="shared" si="147"/>
        <v>24</v>
      </c>
      <c r="W461" s="24">
        <f t="shared" si="147"/>
        <v>22</v>
      </c>
      <c r="X461" s="24">
        <f t="shared" si="147"/>
        <v>13</v>
      </c>
      <c r="Y461" s="24">
        <f t="shared" si="147"/>
        <v>22</v>
      </c>
      <c r="Z461" s="24">
        <f t="shared" si="147"/>
        <v>16</v>
      </c>
    </row>
    <row r="462" spans="2:26" x14ac:dyDescent="0.15">
      <c r="B462" s="24">
        <v>460</v>
      </c>
      <c r="C462" s="24" t="str">
        <f t="shared" si="143"/>
        <v>挂饰460</v>
      </c>
      <c r="D462" s="24" t="str">
        <f t="shared" si="132"/>
        <v>a</v>
      </c>
      <c r="E462" s="99" t="s">
        <v>2082</v>
      </c>
      <c r="F462" s="100" t="s">
        <v>2099</v>
      </c>
      <c r="G462" s="23" t="s">
        <v>2106</v>
      </c>
      <c r="H462" s="24">
        <f t="shared" si="148"/>
        <v>4</v>
      </c>
      <c r="I462" s="24">
        <f t="shared" si="136"/>
        <v>35</v>
      </c>
      <c r="J462" s="24">
        <f t="shared" si="137"/>
        <v>59</v>
      </c>
      <c r="K462" s="24">
        <f t="shared" si="138"/>
        <v>47</v>
      </c>
      <c r="L462" s="24">
        <f t="shared" si="139"/>
        <v>50</v>
      </c>
      <c r="M462" s="99" t="s">
        <v>2085</v>
      </c>
      <c r="N462" s="24">
        <f t="shared" si="140"/>
        <v>60</v>
      </c>
      <c r="O462" s="24">
        <f t="shared" si="141"/>
        <v>41</v>
      </c>
      <c r="P462" s="24">
        <f t="shared" si="142"/>
        <v>26</v>
      </c>
      <c r="Q462" s="122">
        <f t="shared" si="144"/>
        <v>0.13</v>
      </c>
      <c r="R462" s="122">
        <f t="shared" si="145"/>
        <v>0.10249999999999999</v>
      </c>
      <c r="S462" s="122">
        <f t="shared" si="146"/>
        <v>4.3333333333333328E-2</v>
      </c>
      <c r="T462" s="99" t="s">
        <v>2082</v>
      </c>
      <c r="U462" s="24">
        <f t="shared" si="147"/>
        <v>29</v>
      </c>
      <c r="V462" s="24">
        <f t="shared" si="147"/>
        <v>32</v>
      </c>
      <c r="W462" s="24">
        <f t="shared" si="147"/>
        <v>29</v>
      </c>
      <c r="X462" s="24">
        <f t="shared" si="147"/>
        <v>17</v>
      </c>
      <c r="Y462" s="24">
        <f t="shared" si="147"/>
        <v>29</v>
      </c>
      <c r="Z462" s="24">
        <f t="shared" si="147"/>
        <v>21</v>
      </c>
    </row>
    <row r="463" spans="2:26" x14ac:dyDescent="0.15">
      <c r="B463" s="24">
        <v>461</v>
      </c>
      <c r="C463" s="24" t="str">
        <f t="shared" si="143"/>
        <v>挂饰461</v>
      </c>
      <c r="D463" s="24" t="str">
        <f t="shared" si="132"/>
        <v>a</v>
      </c>
      <c r="E463" s="99" t="s">
        <v>2082</v>
      </c>
      <c r="F463" s="100" t="s">
        <v>2099</v>
      </c>
      <c r="G463" s="23" t="s">
        <v>2106</v>
      </c>
      <c r="H463" s="24">
        <f t="shared" si="148"/>
        <v>5</v>
      </c>
      <c r="I463" s="24">
        <f t="shared" si="136"/>
        <v>43</v>
      </c>
      <c r="J463" s="24">
        <f t="shared" si="137"/>
        <v>74</v>
      </c>
      <c r="K463" s="24">
        <f t="shared" si="138"/>
        <v>59</v>
      </c>
      <c r="L463" s="24">
        <f t="shared" si="139"/>
        <v>62</v>
      </c>
      <c r="M463" s="99" t="s">
        <v>2085</v>
      </c>
      <c r="N463" s="24">
        <f t="shared" si="140"/>
        <v>75</v>
      </c>
      <c r="O463" s="24">
        <f t="shared" si="141"/>
        <v>51</v>
      </c>
      <c r="P463" s="24">
        <f t="shared" si="142"/>
        <v>33</v>
      </c>
      <c r="Q463" s="122">
        <f t="shared" si="144"/>
        <v>0.16500000000000001</v>
      </c>
      <c r="R463" s="122">
        <f t="shared" si="145"/>
        <v>0.1275</v>
      </c>
      <c r="S463" s="122">
        <f t="shared" si="146"/>
        <v>5.5E-2</v>
      </c>
      <c r="T463" s="99" t="s">
        <v>2082</v>
      </c>
      <c r="U463" s="24">
        <f t="shared" ref="U463:Z472" si="149">ROUND(VLOOKUP($F463,professionGrow,MATCH(U$2,professionGrowPName,0),FALSE)*(1+VLOOKUP($G463,professionGrowP,MATCH(U$2,professionGrowPName,0),FALSE))*$H463*10*VLOOKUP($D463,drop_qulity,5,FALSE),0)</f>
        <v>36</v>
      </c>
      <c r="V463" s="24">
        <f t="shared" si="149"/>
        <v>41</v>
      </c>
      <c r="W463" s="24">
        <f t="shared" si="149"/>
        <v>36</v>
      </c>
      <c r="X463" s="24">
        <f t="shared" si="149"/>
        <v>22</v>
      </c>
      <c r="Y463" s="24">
        <f t="shared" si="149"/>
        <v>36</v>
      </c>
      <c r="Z463" s="24">
        <f t="shared" si="149"/>
        <v>27</v>
      </c>
    </row>
    <row r="464" spans="2:26" x14ac:dyDescent="0.15">
      <c r="B464" s="24">
        <v>462</v>
      </c>
      <c r="C464" s="24" t="str">
        <f t="shared" si="143"/>
        <v>挂饰462</v>
      </c>
      <c r="D464" s="24" t="str">
        <f t="shared" si="132"/>
        <v>a</v>
      </c>
      <c r="E464" s="99" t="s">
        <v>2082</v>
      </c>
      <c r="F464" s="100" t="s">
        <v>2099</v>
      </c>
      <c r="G464" s="23" t="s">
        <v>2106</v>
      </c>
      <c r="H464" s="24">
        <f t="shared" si="148"/>
        <v>6</v>
      </c>
      <c r="I464" s="24">
        <f t="shared" si="136"/>
        <v>52</v>
      </c>
      <c r="J464" s="24">
        <f t="shared" si="137"/>
        <v>89</v>
      </c>
      <c r="K464" s="24">
        <f t="shared" si="138"/>
        <v>71</v>
      </c>
      <c r="L464" s="24">
        <f t="shared" si="139"/>
        <v>75</v>
      </c>
      <c r="M464" s="99" t="s">
        <v>2085</v>
      </c>
      <c r="N464" s="24">
        <f t="shared" si="140"/>
        <v>90</v>
      </c>
      <c r="O464" s="24">
        <f t="shared" si="141"/>
        <v>62</v>
      </c>
      <c r="P464" s="24">
        <f t="shared" si="142"/>
        <v>39</v>
      </c>
      <c r="Q464" s="122">
        <f t="shared" si="144"/>
        <v>0.19500000000000001</v>
      </c>
      <c r="R464" s="122">
        <f t="shared" si="145"/>
        <v>0.155</v>
      </c>
      <c r="S464" s="122">
        <f t="shared" si="146"/>
        <v>6.5000000000000002E-2</v>
      </c>
      <c r="T464" s="99" t="s">
        <v>2082</v>
      </c>
      <c r="U464" s="24">
        <f t="shared" si="149"/>
        <v>43</v>
      </c>
      <c r="V464" s="24">
        <f t="shared" si="149"/>
        <v>49</v>
      </c>
      <c r="W464" s="24">
        <f t="shared" si="149"/>
        <v>43</v>
      </c>
      <c r="X464" s="24">
        <f t="shared" si="149"/>
        <v>26</v>
      </c>
      <c r="Y464" s="24">
        <f t="shared" si="149"/>
        <v>43</v>
      </c>
      <c r="Z464" s="24">
        <f t="shared" si="149"/>
        <v>32</v>
      </c>
    </row>
    <row r="465" spans="2:26" x14ac:dyDescent="0.15">
      <c r="B465" s="24">
        <v>463</v>
      </c>
      <c r="C465" s="24" t="str">
        <f t="shared" si="143"/>
        <v>挂饰463</v>
      </c>
      <c r="D465" s="24" t="str">
        <f t="shared" si="132"/>
        <v>a</v>
      </c>
      <c r="E465" s="99" t="s">
        <v>2082</v>
      </c>
      <c r="F465" s="100" t="s">
        <v>2099</v>
      </c>
      <c r="G465" s="23" t="s">
        <v>2106</v>
      </c>
      <c r="H465" s="24">
        <f t="shared" si="148"/>
        <v>7</v>
      </c>
      <c r="I465" s="24">
        <f t="shared" si="136"/>
        <v>60</v>
      </c>
      <c r="J465" s="24">
        <f t="shared" si="137"/>
        <v>104</v>
      </c>
      <c r="K465" s="24">
        <f t="shared" si="138"/>
        <v>83</v>
      </c>
      <c r="L465" s="24">
        <f t="shared" si="139"/>
        <v>87</v>
      </c>
      <c r="M465" s="99" t="s">
        <v>2085</v>
      </c>
      <c r="N465" s="24">
        <f t="shared" si="140"/>
        <v>105</v>
      </c>
      <c r="O465" s="24">
        <f t="shared" si="141"/>
        <v>72</v>
      </c>
      <c r="P465" s="24">
        <f t="shared" si="142"/>
        <v>46</v>
      </c>
      <c r="Q465" s="122">
        <f t="shared" si="144"/>
        <v>0.23</v>
      </c>
      <c r="R465" s="122">
        <f t="shared" si="145"/>
        <v>0.18</v>
      </c>
      <c r="S465" s="122">
        <f t="shared" si="146"/>
        <v>7.6666666666666675E-2</v>
      </c>
      <c r="T465" s="99" t="s">
        <v>2082</v>
      </c>
      <c r="U465" s="24">
        <f t="shared" si="149"/>
        <v>50</v>
      </c>
      <c r="V465" s="24">
        <f t="shared" si="149"/>
        <v>57</v>
      </c>
      <c r="W465" s="24">
        <f t="shared" si="149"/>
        <v>50</v>
      </c>
      <c r="X465" s="24">
        <f t="shared" si="149"/>
        <v>31</v>
      </c>
      <c r="Y465" s="24">
        <f t="shared" si="149"/>
        <v>50</v>
      </c>
      <c r="Z465" s="24">
        <f t="shared" si="149"/>
        <v>37</v>
      </c>
    </row>
    <row r="466" spans="2:26" x14ac:dyDescent="0.15">
      <c r="B466" s="24">
        <v>464</v>
      </c>
      <c r="C466" s="24" t="str">
        <f t="shared" si="143"/>
        <v>挂饰464</v>
      </c>
      <c r="D466" s="24" t="str">
        <f t="shared" si="132"/>
        <v>a</v>
      </c>
      <c r="E466" s="99" t="s">
        <v>2082</v>
      </c>
      <c r="F466" s="100" t="s">
        <v>2099</v>
      </c>
      <c r="G466" s="23" t="s">
        <v>2106</v>
      </c>
      <c r="H466" s="24">
        <f t="shared" si="148"/>
        <v>8</v>
      </c>
      <c r="I466" s="24">
        <f t="shared" si="136"/>
        <v>69</v>
      </c>
      <c r="J466" s="24">
        <f t="shared" si="137"/>
        <v>119</v>
      </c>
      <c r="K466" s="24">
        <f t="shared" si="138"/>
        <v>95</v>
      </c>
      <c r="L466" s="24">
        <f t="shared" si="139"/>
        <v>100</v>
      </c>
      <c r="M466" s="99" t="s">
        <v>2085</v>
      </c>
      <c r="N466" s="24">
        <f t="shared" si="140"/>
        <v>120</v>
      </c>
      <c r="O466" s="24">
        <f t="shared" si="141"/>
        <v>82</v>
      </c>
      <c r="P466" s="24">
        <f t="shared" si="142"/>
        <v>52</v>
      </c>
      <c r="Q466" s="122">
        <f t="shared" si="144"/>
        <v>0.26</v>
      </c>
      <c r="R466" s="122">
        <f t="shared" si="145"/>
        <v>0.20499999999999999</v>
      </c>
      <c r="S466" s="122">
        <f t="shared" si="146"/>
        <v>8.6666666666666656E-2</v>
      </c>
      <c r="T466" s="99" t="s">
        <v>2082</v>
      </c>
      <c r="U466" s="24">
        <f t="shared" si="149"/>
        <v>57</v>
      </c>
      <c r="V466" s="24">
        <f t="shared" si="149"/>
        <v>65</v>
      </c>
      <c r="W466" s="24">
        <f t="shared" si="149"/>
        <v>57</v>
      </c>
      <c r="X466" s="24">
        <f t="shared" si="149"/>
        <v>35</v>
      </c>
      <c r="Y466" s="24">
        <f t="shared" si="149"/>
        <v>57</v>
      </c>
      <c r="Z466" s="24">
        <f t="shared" si="149"/>
        <v>42</v>
      </c>
    </row>
    <row r="467" spans="2:26" x14ac:dyDescent="0.15">
      <c r="B467" s="24">
        <v>465</v>
      </c>
      <c r="C467" s="24" t="str">
        <f t="shared" si="143"/>
        <v>挂饰465</v>
      </c>
      <c r="D467" s="24" t="str">
        <f t="shared" si="132"/>
        <v>b</v>
      </c>
      <c r="E467" s="99" t="s">
        <v>2082</v>
      </c>
      <c r="F467" s="100" t="s">
        <v>2099</v>
      </c>
      <c r="G467" s="23" t="s">
        <v>2106</v>
      </c>
      <c r="H467" s="24">
        <f t="shared" si="148"/>
        <v>1</v>
      </c>
      <c r="I467" s="24">
        <f t="shared" si="136"/>
        <v>9</v>
      </c>
      <c r="J467" s="24">
        <f t="shared" si="137"/>
        <v>21</v>
      </c>
      <c r="K467" s="24">
        <f t="shared" si="138"/>
        <v>16</v>
      </c>
      <c r="L467" s="24">
        <f t="shared" si="139"/>
        <v>17</v>
      </c>
      <c r="M467" s="99" t="s">
        <v>2085</v>
      </c>
      <c r="N467" s="24">
        <f t="shared" si="140"/>
        <v>21</v>
      </c>
      <c r="O467" s="24">
        <f t="shared" si="141"/>
        <v>14</v>
      </c>
      <c r="P467" s="24">
        <f t="shared" si="142"/>
        <v>9</v>
      </c>
      <c r="Q467" s="122">
        <f t="shared" si="144"/>
        <v>4.4999999999999998E-2</v>
      </c>
      <c r="R467" s="122">
        <f t="shared" si="145"/>
        <v>3.5000000000000003E-2</v>
      </c>
      <c r="S467" s="122">
        <f t="shared" si="146"/>
        <v>1.4999999999999999E-2</v>
      </c>
      <c r="T467" s="99" t="s">
        <v>2082</v>
      </c>
      <c r="U467" s="24">
        <f t="shared" si="149"/>
        <v>10</v>
      </c>
      <c r="V467" s="24">
        <f t="shared" si="149"/>
        <v>11</v>
      </c>
      <c r="W467" s="24">
        <f t="shared" si="149"/>
        <v>10</v>
      </c>
      <c r="X467" s="24">
        <f t="shared" si="149"/>
        <v>6</v>
      </c>
      <c r="Y467" s="24">
        <f t="shared" si="149"/>
        <v>10</v>
      </c>
      <c r="Z467" s="24">
        <f t="shared" si="149"/>
        <v>7</v>
      </c>
    </row>
    <row r="468" spans="2:26" x14ac:dyDescent="0.15">
      <c r="B468" s="24">
        <v>466</v>
      </c>
      <c r="C468" s="24" t="str">
        <f t="shared" si="143"/>
        <v>挂饰466</v>
      </c>
      <c r="D468" s="24" t="str">
        <f t="shared" si="132"/>
        <v>b</v>
      </c>
      <c r="E468" s="99" t="s">
        <v>2082</v>
      </c>
      <c r="F468" s="100" t="s">
        <v>2099</v>
      </c>
      <c r="G468" s="23" t="s">
        <v>2106</v>
      </c>
      <c r="H468" s="24">
        <f t="shared" si="148"/>
        <v>2</v>
      </c>
      <c r="I468" s="24">
        <f t="shared" si="136"/>
        <v>18</v>
      </c>
      <c r="J468" s="24">
        <f t="shared" si="137"/>
        <v>41</v>
      </c>
      <c r="K468" s="24">
        <f t="shared" si="138"/>
        <v>33</v>
      </c>
      <c r="L468" s="24">
        <f t="shared" si="139"/>
        <v>35</v>
      </c>
      <c r="M468" s="99" t="s">
        <v>2085</v>
      </c>
      <c r="N468" s="24">
        <f t="shared" si="140"/>
        <v>41</v>
      </c>
      <c r="O468" s="24">
        <f t="shared" si="141"/>
        <v>29</v>
      </c>
      <c r="P468" s="24">
        <f t="shared" si="142"/>
        <v>18</v>
      </c>
      <c r="Q468" s="122">
        <f t="shared" si="144"/>
        <v>0.09</v>
      </c>
      <c r="R468" s="122">
        <f t="shared" si="145"/>
        <v>7.2499999999999995E-2</v>
      </c>
      <c r="S468" s="122">
        <f t="shared" si="146"/>
        <v>0.03</v>
      </c>
      <c r="T468" s="99" t="s">
        <v>2082</v>
      </c>
      <c r="U468" s="24">
        <f t="shared" si="149"/>
        <v>20</v>
      </c>
      <c r="V468" s="24">
        <f t="shared" si="149"/>
        <v>22</v>
      </c>
      <c r="W468" s="24">
        <f t="shared" si="149"/>
        <v>20</v>
      </c>
      <c r="X468" s="24">
        <f t="shared" si="149"/>
        <v>12</v>
      </c>
      <c r="Y468" s="24">
        <f t="shared" si="149"/>
        <v>20</v>
      </c>
      <c r="Z468" s="24">
        <f t="shared" si="149"/>
        <v>15</v>
      </c>
    </row>
    <row r="469" spans="2:26" x14ac:dyDescent="0.15">
      <c r="B469" s="24">
        <v>467</v>
      </c>
      <c r="C469" s="24" t="str">
        <f t="shared" si="143"/>
        <v>挂饰467</v>
      </c>
      <c r="D469" s="24" t="str">
        <f t="shared" si="132"/>
        <v>b</v>
      </c>
      <c r="E469" s="99" t="s">
        <v>2082</v>
      </c>
      <c r="F469" s="100" t="s">
        <v>2099</v>
      </c>
      <c r="G469" s="23" t="s">
        <v>2106</v>
      </c>
      <c r="H469" s="24">
        <f t="shared" si="148"/>
        <v>3</v>
      </c>
      <c r="I469" s="24">
        <f t="shared" si="136"/>
        <v>27</v>
      </c>
      <c r="J469" s="24">
        <f t="shared" si="137"/>
        <v>62</v>
      </c>
      <c r="K469" s="24">
        <f t="shared" si="138"/>
        <v>49</v>
      </c>
      <c r="L469" s="24">
        <f t="shared" si="139"/>
        <v>52</v>
      </c>
      <c r="M469" s="99" t="s">
        <v>2085</v>
      </c>
      <c r="N469" s="24">
        <f t="shared" si="140"/>
        <v>62</v>
      </c>
      <c r="O469" s="24">
        <f t="shared" si="141"/>
        <v>43</v>
      </c>
      <c r="P469" s="24">
        <f t="shared" si="142"/>
        <v>27</v>
      </c>
      <c r="Q469" s="122">
        <f t="shared" si="144"/>
        <v>0.13500000000000001</v>
      </c>
      <c r="R469" s="122">
        <f t="shared" si="145"/>
        <v>0.1075</v>
      </c>
      <c r="S469" s="122">
        <f t="shared" si="146"/>
        <v>4.4999999999999998E-2</v>
      </c>
      <c r="T469" s="99" t="s">
        <v>2082</v>
      </c>
      <c r="U469" s="24">
        <f t="shared" si="149"/>
        <v>30</v>
      </c>
      <c r="V469" s="24">
        <f t="shared" si="149"/>
        <v>34</v>
      </c>
      <c r="W469" s="24">
        <f t="shared" si="149"/>
        <v>30</v>
      </c>
      <c r="X469" s="24">
        <f t="shared" si="149"/>
        <v>18</v>
      </c>
      <c r="Y469" s="24">
        <f t="shared" si="149"/>
        <v>30</v>
      </c>
      <c r="Z469" s="24">
        <f t="shared" si="149"/>
        <v>22</v>
      </c>
    </row>
    <row r="470" spans="2:26" x14ac:dyDescent="0.15">
      <c r="B470" s="24">
        <v>468</v>
      </c>
      <c r="C470" s="24" t="str">
        <f t="shared" si="143"/>
        <v>挂饰468</v>
      </c>
      <c r="D470" s="24" t="str">
        <f t="shared" si="132"/>
        <v>b</v>
      </c>
      <c r="E470" s="99" t="s">
        <v>2082</v>
      </c>
      <c r="F470" s="100" t="s">
        <v>2099</v>
      </c>
      <c r="G470" s="23" t="s">
        <v>2106</v>
      </c>
      <c r="H470" s="24">
        <f t="shared" si="148"/>
        <v>4</v>
      </c>
      <c r="I470" s="24">
        <f t="shared" si="136"/>
        <v>36</v>
      </c>
      <c r="J470" s="24">
        <f t="shared" si="137"/>
        <v>82</v>
      </c>
      <c r="K470" s="24">
        <f t="shared" si="138"/>
        <v>66</v>
      </c>
      <c r="L470" s="24">
        <f t="shared" si="139"/>
        <v>69</v>
      </c>
      <c r="M470" s="99" t="s">
        <v>2085</v>
      </c>
      <c r="N470" s="24">
        <f t="shared" si="140"/>
        <v>83</v>
      </c>
      <c r="O470" s="24">
        <f t="shared" si="141"/>
        <v>57</v>
      </c>
      <c r="P470" s="24">
        <f t="shared" si="142"/>
        <v>36</v>
      </c>
      <c r="Q470" s="122">
        <f t="shared" si="144"/>
        <v>0.18</v>
      </c>
      <c r="R470" s="122">
        <f t="shared" si="145"/>
        <v>0.14249999999999999</v>
      </c>
      <c r="S470" s="122">
        <f t="shared" si="146"/>
        <v>0.06</v>
      </c>
      <c r="T470" s="99" t="s">
        <v>2082</v>
      </c>
      <c r="U470" s="24">
        <f t="shared" si="149"/>
        <v>40</v>
      </c>
      <c r="V470" s="24">
        <f t="shared" si="149"/>
        <v>45</v>
      </c>
      <c r="W470" s="24">
        <f t="shared" si="149"/>
        <v>40</v>
      </c>
      <c r="X470" s="24">
        <f t="shared" si="149"/>
        <v>24</v>
      </c>
      <c r="Y470" s="24">
        <f t="shared" si="149"/>
        <v>40</v>
      </c>
      <c r="Z470" s="24">
        <f t="shared" si="149"/>
        <v>29</v>
      </c>
    </row>
    <row r="471" spans="2:26" x14ac:dyDescent="0.15">
      <c r="B471" s="24">
        <v>469</v>
      </c>
      <c r="C471" s="24" t="str">
        <f t="shared" si="143"/>
        <v>挂饰469</v>
      </c>
      <c r="D471" s="24" t="str">
        <f t="shared" si="132"/>
        <v>b</v>
      </c>
      <c r="E471" s="99" t="s">
        <v>2082</v>
      </c>
      <c r="F471" s="100" t="s">
        <v>2099</v>
      </c>
      <c r="G471" s="23" t="s">
        <v>2106</v>
      </c>
      <c r="H471" s="24">
        <f t="shared" si="148"/>
        <v>5</v>
      </c>
      <c r="I471" s="24">
        <f t="shared" si="136"/>
        <v>46</v>
      </c>
      <c r="J471" s="24">
        <f t="shared" si="137"/>
        <v>103</v>
      </c>
      <c r="K471" s="24">
        <f t="shared" si="138"/>
        <v>82</v>
      </c>
      <c r="L471" s="24">
        <f t="shared" si="139"/>
        <v>86</v>
      </c>
      <c r="M471" s="99" t="s">
        <v>2085</v>
      </c>
      <c r="N471" s="24">
        <f t="shared" si="140"/>
        <v>104</v>
      </c>
      <c r="O471" s="24">
        <f t="shared" si="141"/>
        <v>71</v>
      </c>
      <c r="P471" s="24">
        <f t="shared" si="142"/>
        <v>45</v>
      </c>
      <c r="Q471" s="122">
        <f t="shared" si="144"/>
        <v>0.22500000000000001</v>
      </c>
      <c r="R471" s="122">
        <f t="shared" si="145"/>
        <v>0.17749999999999999</v>
      </c>
      <c r="S471" s="122">
        <f t="shared" si="146"/>
        <v>7.4999999999999997E-2</v>
      </c>
      <c r="T471" s="99" t="s">
        <v>2082</v>
      </c>
      <c r="U471" s="24">
        <f t="shared" si="149"/>
        <v>50</v>
      </c>
      <c r="V471" s="24">
        <f t="shared" si="149"/>
        <v>56</v>
      </c>
      <c r="W471" s="24">
        <f t="shared" si="149"/>
        <v>50</v>
      </c>
      <c r="X471" s="24">
        <f t="shared" si="149"/>
        <v>30</v>
      </c>
      <c r="Y471" s="24">
        <f t="shared" si="149"/>
        <v>50</v>
      </c>
      <c r="Z471" s="24">
        <f t="shared" si="149"/>
        <v>37</v>
      </c>
    </row>
    <row r="472" spans="2:26" x14ac:dyDescent="0.15">
      <c r="B472" s="24">
        <v>470</v>
      </c>
      <c r="C472" s="24" t="str">
        <f t="shared" si="143"/>
        <v>挂饰470</v>
      </c>
      <c r="D472" s="24" t="str">
        <f t="shared" si="132"/>
        <v>b</v>
      </c>
      <c r="E472" s="99" t="s">
        <v>2082</v>
      </c>
      <c r="F472" s="100" t="s">
        <v>2099</v>
      </c>
      <c r="G472" s="23" t="s">
        <v>2106</v>
      </c>
      <c r="H472" s="24">
        <f t="shared" si="148"/>
        <v>6</v>
      </c>
      <c r="I472" s="24">
        <f t="shared" si="136"/>
        <v>55</v>
      </c>
      <c r="J472" s="24">
        <f t="shared" si="137"/>
        <v>123</v>
      </c>
      <c r="K472" s="24">
        <f t="shared" si="138"/>
        <v>98</v>
      </c>
      <c r="L472" s="24">
        <f t="shared" si="139"/>
        <v>104</v>
      </c>
      <c r="M472" s="99" t="s">
        <v>2085</v>
      </c>
      <c r="N472" s="24">
        <f t="shared" si="140"/>
        <v>124</v>
      </c>
      <c r="O472" s="24">
        <f t="shared" si="141"/>
        <v>86</v>
      </c>
      <c r="P472" s="24">
        <f t="shared" si="142"/>
        <v>54</v>
      </c>
      <c r="Q472" s="122">
        <f t="shared" si="144"/>
        <v>0.27</v>
      </c>
      <c r="R472" s="122">
        <f t="shared" si="145"/>
        <v>0.215</v>
      </c>
      <c r="S472" s="122">
        <f t="shared" si="146"/>
        <v>0.09</v>
      </c>
      <c r="T472" s="99" t="s">
        <v>2082</v>
      </c>
      <c r="U472" s="24">
        <f t="shared" si="149"/>
        <v>60</v>
      </c>
      <c r="V472" s="24">
        <f t="shared" si="149"/>
        <v>67</v>
      </c>
      <c r="W472" s="24">
        <f t="shared" si="149"/>
        <v>60</v>
      </c>
      <c r="X472" s="24">
        <f t="shared" si="149"/>
        <v>36</v>
      </c>
      <c r="Y472" s="24">
        <f t="shared" si="149"/>
        <v>60</v>
      </c>
      <c r="Z472" s="24">
        <f t="shared" si="149"/>
        <v>44</v>
      </c>
    </row>
    <row r="473" spans="2:26" x14ac:dyDescent="0.15">
      <c r="B473" s="24">
        <v>471</v>
      </c>
      <c r="C473" s="24" t="str">
        <f t="shared" si="143"/>
        <v>挂饰471</v>
      </c>
      <c r="D473" s="24" t="str">
        <f t="shared" si="132"/>
        <v>b</v>
      </c>
      <c r="E473" s="99" t="s">
        <v>2082</v>
      </c>
      <c r="F473" s="100" t="s">
        <v>2099</v>
      </c>
      <c r="G473" s="23" t="s">
        <v>2106</v>
      </c>
      <c r="H473" s="24">
        <f t="shared" si="148"/>
        <v>7</v>
      </c>
      <c r="I473" s="24">
        <f t="shared" si="136"/>
        <v>64</v>
      </c>
      <c r="J473" s="24">
        <f t="shared" si="137"/>
        <v>144</v>
      </c>
      <c r="K473" s="24">
        <f t="shared" si="138"/>
        <v>115</v>
      </c>
      <c r="L473" s="24">
        <f t="shared" si="139"/>
        <v>121</v>
      </c>
      <c r="M473" s="99" t="s">
        <v>2085</v>
      </c>
      <c r="N473" s="24">
        <f t="shared" si="140"/>
        <v>145</v>
      </c>
      <c r="O473" s="24">
        <f t="shared" si="141"/>
        <v>100</v>
      </c>
      <c r="P473" s="24">
        <f t="shared" si="142"/>
        <v>64</v>
      </c>
      <c r="Q473" s="122">
        <f t="shared" si="144"/>
        <v>0.32</v>
      </c>
      <c r="R473" s="122">
        <f t="shared" si="145"/>
        <v>0.25</v>
      </c>
      <c r="S473" s="122">
        <f t="shared" si="146"/>
        <v>0.10666666666666666</v>
      </c>
      <c r="T473" s="99" t="s">
        <v>2082</v>
      </c>
      <c r="U473" s="24">
        <f t="shared" ref="U473:Z482" si="150">ROUND(VLOOKUP($F473,professionGrow,MATCH(U$2,professionGrowPName,0),FALSE)*(1+VLOOKUP($G473,professionGrowP,MATCH(U$2,professionGrowPName,0),FALSE))*$H473*10*VLOOKUP($D473,drop_qulity,5,FALSE),0)</f>
        <v>70</v>
      </c>
      <c r="V473" s="24">
        <f t="shared" si="150"/>
        <v>79</v>
      </c>
      <c r="W473" s="24">
        <f t="shared" si="150"/>
        <v>70</v>
      </c>
      <c r="X473" s="24">
        <f t="shared" si="150"/>
        <v>42</v>
      </c>
      <c r="Y473" s="24">
        <f t="shared" si="150"/>
        <v>70</v>
      </c>
      <c r="Z473" s="24">
        <f t="shared" si="150"/>
        <v>51</v>
      </c>
    </row>
    <row r="474" spans="2:26" x14ac:dyDescent="0.15">
      <c r="B474" s="24">
        <v>472</v>
      </c>
      <c r="C474" s="24" t="str">
        <f t="shared" si="143"/>
        <v>挂饰472</v>
      </c>
      <c r="D474" s="24" t="str">
        <f t="shared" si="132"/>
        <v>b</v>
      </c>
      <c r="E474" s="99" t="s">
        <v>2082</v>
      </c>
      <c r="F474" s="100" t="s">
        <v>2099</v>
      </c>
      <c r="G474" s="23" t="s">
        <v>2106</v>
      </c>
      <c r="H474" s="24">
        <f t="shared" si="148"/>
        <v>8</v>
      </c>
      <c r="I474" s="24">
        <f t="shared" si="136"/>
        <v>73</v>
      </c>
      <c r="J474" s="24">
        <f t="shared" si="137"/>
        <v>164</v>
      </c>
      <c r="K474" s="24">
        <f t="shared" si="138"/>
        <v>131</v>
      </c>
      <c r="L474" s="24">
        <f t="shared" si="139"/>
        <v>138</v>
      </c>
      <c r="M474" s="99" t="s">
        <v>2085</v>
      </c>
      <c r="N474" s="24">
        <f t="shared" si="140"/>
        <v>166</v>
      </c>
      <c r="O474" s="24">
        <f t="shared" si="141"/>
        <v>114</v>
      </c>
      <c r="P474" s="24">
        <f t="shared" si="142"/>
        <v>73</v>
      </c>
      <c r="Q474" s="122">
        <f t="shared" si="144"/>
        <v>0.36499999999999999</v>
      </c>
      <c r="R474" s="122">
        <f t="shared" si="145"/>
        <v>0.28499999999999998</v>
      </c>
      <c r="S474" s="122">
        <f t="shared" si="146"/>
        <v>0.12166666666666666</v>
      </c>
      <c r="T474" s="99" t="s">
        <v>2082</v>
      </c>
      <c r="U474" s="24">
        <f t="shared" si="150"/>
        <v>79</v>
      </c>
      <c r="V474" s="24">
        <f t="shared" si="150"/>
        <v>90</v>
      </c>
      <c r="W474" s="24">
        <f t="shared" si="150"/>
        <v>79</v>
      </c>
      <c r="X474" s="24">
        <f t="shared" si="150"/>
        <v>48</v>
      </c>
      <c r="Y474" s="24">
        <f t="shared" si="150"/>
        <v>79</v>
      </c>
      <c r="Z474" s="24">
        <f t="shared" si="150"/>
        <v>59</v>
      </c>
    </row>
    <row r="475" spans="2:26" x14ac:dyDescent="0.15">
      <c r="B475" s="24">
        <v>473</v>
      </c>
      <c r="C475" s="24" t="str">
        <f t="shared" si="143"/>
        <v>挂饰473</v>
      </c>
      <c r="D475" s="24" t="str">
        <f t="shared" si="132"/>
        <v>c</v>
      </c>
      <c r="E475" s="99" t="s">
        <v>2082</v>
      </c>
      <c r="F475" s="100" t="s">
        <v>2099</v>
      </c>
      <c r="G475" s="23" t="s">
        <v>2106</v>
      </c>
      <c r="H475" s="24">
        <f t="shared" si="148"/>
        <v>1</v>
      </c>
      <c r="I475" s="24">
        <f t="shared" si="136"/>
        <v>18</v>
      </c>
      <c r="J475" s="24">
        <f t="shared" si="137"/>
        <v>0</v>
      </c>
      <c r="K475" s="24">
        <f t="shared" si="138"/>
        <v>0</v>
      </c>
      <c r="L475" s="24">
        <f t="shared" si="139"/>
        <v>0</v>
      </c>
      <c r="M475" s="99" t="s">
        <v>2085</v>
      </c>
      <c r="N475" s="24">
        <f t="shared" si="140"/>
        <v>0</v>
      </c>
      <c r="O475" s="24">
        <f t="shared" si="141"/>
        <v>0</v>
      </c>
      <c r="P475" s="24">
        <f t="shared" si="142"/>
        <v>0</v>
      </c>
      <c r="Q475" s="122">
        <f t="shared" si="144"/>
        <v>0</v>
      </c>
      <c r="R475" s="122">
        <f t="shared" si="145"/>
        <v>0</v>
      </c>
      <c r="S475" s="122">
        <f t="shared" si="146"/>
        <v>0</v>
      </c>
      <c r="T475" s="99" t="s">
        <v>2082</v>
      </c>
      <c r="U475" s="24">
        <f t="shared" si="150"/>
        <v>0</v>
      </c>
      <c r="V475" s="24">
        <f t="shared" si="150"/>
        <v>0</v>
      </c>
      <c r="W475" s="24">
        <f t="shared" si="150"/>
        <v>0</v>
      </c>
      <c r="X475" s="24">
        <f t="shared" si="150"/>
        <v>0</v>
      </c>
      <c r="Y475" s="24">
        <f t="shared" si="150"/>
        <v>0</v>
      </c>
      <c r="Z475" s="24">
        <f t="shared" si="150"/>
        <v>0</v>
      </c>
    </row>
    <row r="476" spans="2:26" x14ac:dyDescent="0.15">
      <c r="B476" s="24">
        <v>474</v>
      </c>
      <c r="C476" s="24" t="str">
        <f t="shared" si="143"/>
        <v>挂饰474</v>
      </c>
      <c r="D476" s="24" t="str">
        <f t="shared" si="132"/>
        <v>c</v>
      </c>
      <c r="E476" s="99" t="s">
        <v>2082</v>
      </c>
      <c r="F476" s="100" t="s">
        <v>2099</v>
      </c>
      <c r="G476" s="23" t="s">
        <v>2106</v>
      </c>
      <c r="H476" s="24">
        <f t="shared" si="148"/>
        <v>2</v>
      </c>
      <c r="I476" s="24">
        <f t="shared" si="136"/>
        <v>36</v>
      </c>
      <c r="J476" s="24">
        <f t="shared" si="137"/>
        <v>0</v>
      </c>
      <c r="K476" s="24">
        <f t="shared" si="138"/>
        <v>0</v>
      </c>
      <c r="L476" s="24">
        <f t="shared" si="139"/>
        <v>0</v>
      </c>
      <c r="M476" s="99" t="s">
        <v>2085</v>
      </c>
      <c r="N476" s="24">
        <f t="shared" si="140"/>
        <v>0</v>
      </c>
      <c r="O476" s="24">
        <f t="shared" si="141"/>
        <v>0</v>
      </c>
      <c r="P476" s="24">
        <f t="shared" si="142"/>
        <v>0</v>
      </c>
      <c r="Q476" s="122">
        <f t="shared" si="144"/>
        <v>0</v>
      </c>
      <c r="R476" s="122">
        <f t="shared" si="145"/>
        <v>0</v>
      </c>
      <c r="S476" s="122">
        <f t="shared" si="146"/>
        <v>0</v>
      </c>
      <c r="T476" s="99" t="s">
        <v>2082</v>
      </c>
      <c r="U476" s="24">
        <f t="shared" si="150"/>
        <v>0</v>
      </c>
      <c r="V476" s="24">
        <f t="shared" si="150"/>
        <v>0</v>
      </c>
      <c r="W476" s="24">
        <f t="shared" si="150"/>
        <v>0</v>
      </c>
      <c r="X476" s="24">
        <f t="shared" si="150"/>
        <v>0</v>
      </c>
      <c r="Y476" s="24">
        <f t="shared" si="150"/>
        <v>0</v>
      </c>
      <c r="Z476" s="24">
        <f t="shared" si="150"/>
        <v>0</v>
      </c>
    </row>
    <row r="477" spans="2:26" x14ac:dyDescent="0.15">
      <c r="B477" s="24">
        <v>475</v>
      </c>
      <c r="C477" s="24" t="str">
        <f t="shared" si="143"/>
        <v>挂饰475</v>
      </c>
      <c r="D477" s="24" t="str">
        <f t="shared" si="132"/>
        <v>c</v>
      </c>
      <c r="E477" s="99" t="s">
        <v>2082</v>
      </c>
      <c r="F477" s="100" t="s">
        <v>2099</v>
      </c>
      <c r="G477" s="23" t="s">
        <v>2106</v>
      </c>
      <c r="H477" s="24">
        <f t="shared" si="148"/>
        <v>3</v>
      </c>
      <c r="I477" s="24">
        <f t="shared" si="136"/>
        <v>53</v>
      </c>
      <c r="J477" s="24">
        <f t="shared" si="137"/>
        <v>0</v>
      </c>
      <c r="K477" s="24">
        <f t="shared" si="138"/>
        <v>0</v>
      </c>
      <c r="L477" s="24">
        <f t="shared" si="139"/>
        <v>0</v>
      </c>
      <c r="M477" s="99" t="s">
        <v>2085</v>
      </c>
      <c r="N477" s="24">
        <f t="shared" si="140"/>
        <v>0</v>
      </c>
      <c r="O477" s="24">
        <f t="shared" si="141"/>
        <v>0</v>
      </c>
      <c r="P477" s="24">
        <f t="shared" si="142"/>
        <v>0</v>
      </c>
      <c r="Q477" s="122">
        <f t="shared" si="144"/>
        <v>0</v>
      </c>
      <c r="R477" s="122">
        <f t="shared" si="145"/>
        <v>0</v>
      </c>
      <c r="S477" s="122">
        <f t="shared" si="146"/>
        <v>0</v>
      </c>
      <c r="T477" s="99" t="s">
        <v>2082</v>
      </c>
      <c r="U477" s="24">
        <f t="shared" si="150"/>
        <v>0</v>
      </c>
      <c r="V477" s="24">
        <f t="shared" si="150"/>
        <v>0</v>
      </c>
      <c r="W477" s="24">
        <f t="shared" si="150"/>
        <v>0</v>
      </c>
      <c r="X477" s="24">
        <f t="shared" si="150"/>
        <v>0</v>
      </c>
      <c r="Y477" s="24">
        <f t="shared" si="150"/>
        <v>0</v>
      </c>
      <c r="Z477" s="24">
        <f t="shared" si="150"/>
        <v>0</v>
      </c>
    </row>
    <row r="478" spans="2:26" x14ac:dyDescent="0.15">
      <c r="B478" s="24">
        <v>476</v>
      </c>
      <c r="C478" s="24" t="str">
        <f t="shared" si="143"/>
        <v>挂饰476</v>
      </c>
      <c r="D478" s="24" t="str">
        <f t="shared" si="132"/>
        <v>c</v>
      </c>
      <c r="E478" s="99" t="s">
        <v>2082</v>
      </c>
      <c r="F478" s="100" t="s">
        <v>2099</v>
      </c>
      <c r="G478" s="23" t="s">
        <v>2106</v>
      </c>
      <c r="H478" s="24">
        <f t="shared" si="148"/>
        <v>4</v>
      </c>
      <c r="I478" s="24">
        <f t="shared" si="136"/>
        <v>71</v>
      </c>
      <c r="J478" s="24">
        <f t="shared" si="137"/>
        <v>0</v>
      </c>
      <c r="K478" s="24">
        <f t="shared" si="138"/>
        <v>0</v>
      </c>
      <c r="L478" s="24">
        <f t="shared" si="139"/>
        <v>0</v>
      </c>
      <c r="M478" s="99" t="s">
        <v>2085</v>
      </c>
      <c r="N478" s="24">
        <f t="shared" si="140"/>
        <v>0</v>
      </c>
      <c r="O478" s="24">
        <f t="shared" si="141"/>
        <v>0</v>
      </c>
      <c r="P478" s="24">
        <f t="shared" si="142"/>
        <v>0</v>
      </c>
      <c r="Q478" s="122">
        <f t="shared" si="144"/>
        <v>0</v>
      </c>
      <c r="R478" s="122">
        <f t="shared" si="145"/>
        <v>0</v>
      </c>
      <c r="S478" s="122">
        <f t="shared" si="146"/>
        <v>0</v>
      </c>
      <c r="T478" s="99" t="s">
        <v>2082</v>
      </c>
      <c r="U478" s="24">
        <f t="shared" si="150"/>
        <v>0</v>
      </c>
      <c r="V478" s="24">
        <f t="shared" si="150"/>
        <v>0</v>
      </c>
      <c r="W478" s="24">
        <f t="shared" si="150"/>
        <v>0</v>
      </c>
      <c r="X478" s="24">
        <f t="shared" si="150"/>
        <v>0</v>
      </c>
      <c r="Y478" s="24">
        <f t="shared" si="150"/>
        <v>0</v>
      </c>
      <c r="Z478" s="24">
        <f t="shared" si="150"/>
        <v>0</v>
      </c>
    </row>
    <row r="479" spans="2:26" x14ac:dyDescent="0.15">
      <c r="B479" s="24">
        <v>477</v>
      </c>
      <c r="C479" s="24" t="str">
        <f t="shared" si="143"/>
        <v>挂饰477</v>
      </c>
      <c r="D479" s="24" t="str">
        <f t="shared" si="132"/>
        <v>c</v>
      </c>
      <c r="E479" s="99" t="s">
        <v>2082</v>
      </c>
      <c r="F479" s="100" t="s">
        <v>2099</v>
      </c>
      <c r="G479" s="23" t="s">
        <v>2106</v>
      </c>
      <c r="H479" s="24">
        <f t="shared" si="148"/>
        <v>5</v>
      </c>
      <c r="I479" s="24">
        <f t="shared" si="136"/>
        <v>89</v>
      </c>
      <c r="J479" s="24">
        <f t="shared" si="137"/>
        <v>0</v>
      </c>
      <c r="K479" s="24">
        <f t="shared" si="138"/>
        <v>0</v>
      </c>
      <c r="L479" s="24">
        <f t="shared" si="139"/>
        <v>0</v>
      </c>
      <c r="M479" s="99" t="s">
        <v>2085</v>
      </c>
      <c r="N479" s="24">
        <f t="shared" si="140"/>
        <v>0</v>
      </c>
      <c r="O479" s="24">
        <f t="shared" si="141"/>
        <v>0</v>
      </c>
      <c r="P479" s="24">
        <f t="shared" si="142"/>
        <v>0</v>
      </c>
      <c r="Q479" s="122">
        <f t="shared" si="144"/>
        <v>0</v>
      </c>
      <c r="R479" s="122">
        <f t="shared" si="145"/>
        <v>0</v>
      </c>
      <c r="S479" s="122">
        <f t="shared" si="146"/>
        <v>0</v>
      </c>
      <c r="T479" s="99" t="s">
        <v>2082</v>
      </c>
      <c r="U479" s="24">
        <f t="shared" si="150"/>
        <v>0</v>
      </c>
      <c r="V479" s="24">
        <f t="shared" si="150"/>
        <v>0</v>
      </c>
      <c r="W479" s="24">
        <f t="shared" si="150"/>
        <v>0</v>
      </c>
      <c r="X479" s="24">
        <f t="shared" si="150"/>
        <v>0</v>
      </c>
      <c r="Y479" s="24">
        <f t="shared" si="150"/>
        <v>0</v>
      </c>
      <c r="Z479" s="24">
        <f t="shared" si="150"/>
        <v>0</v>
      </c>
    </row>
    <row r="480" spans="2:26" x14ac:dyDescent="0.15">
      <c r="B480" s="24">
        <v>478</v>
      </c>
      <c r="C480" s="24" t="str">
        <f t="shared" si="143"/>
        <v>挂饰478</v>
      </c>
      <c r="D480" s="24" t="str">
        <f t="shared" si="132"/>
        <v>c</v>
      </c>
      <c r="E480" s="99" t="s">
        <v>2082</v>
      </c>
      <c r="F480" s="100" t="s">
        <v>2099</v>
      </c>
      <c r="G480" s="23" t="s">
        <v>2106</v>
      </c>
      <c r="H480" s="24">
        <f t="shared" si="148"/>
        <v>6</v>
      </c>
      <c r="I480" s="24">
        <f t="shared" si="136"/>
        <v>107</v>
      </c>
      <c r="J480" s="24">
        <f t="shared" si="137"/>
        <v>0</v>
      </c>
      <c r="K480" s="24">
        <f t="shared" si="138"/>
        <v>0</v>
      </c>
      <c r="L480" s="24">
        <f t="shared" si="139"/>
        <v>0</v>
      </c>
      <c r="M480" s="99" t="s">
        <v>2085</v>
      </c>
      <c r="N480" s="24">
        <f t="shared" si="140"/>
        <v>0</v>
      </c>
      <c r="O480" s="24">
        <f t="shared" si="141"/>
        <v>0</v>
      </c>
      <c r="P480" s="24">
        <f t="shared" si="142"/>
        <v>0</v>
      </c>
      <c r="Q480" s="122">
        <f t="shared" si="144"/>
        <v>0</v>
      </c>
      <c r="R480" s="122">
        <f t="shared" si="145"/>
        <v>0</v>
      </c>
      <c r="S480" s="122">
        <f t="shared" si="146"/>
        <v>0</v>
      </c>
      <c r="T480" s="99" t="s">
        <v>2082</v>
      </c>
      <c r="U480" s="24">
        <f t="shared" si="150"/>
        <v>0</v>
      </c>
      <c r="V480" s="24">
        <f t="shared" si="150"/>
        <v>0</v>
      </c>
      <c r="W480" s="24">
        <f t="shared" si="150"/>
        <v>0</v>
      </c>
      <c r="X480" s="24">
        <f t="shared" si="150"/>
        <v>0</v>
      </c>
      <c r="Y480" s="24">
        <f t="shared" si="150"/>
        <v>0</v>
      </c>
      <c r="Z480" s="24">
        <f t="shared" si="150"/>
        <v>0</v>
      </c>
    </row>
    <row r="481" spans="2:26" x14ac:dyDescent="0.15">
      <c r="B481" s="24">
        <v>479</v>
      </c>
      <c r="C481" s="24" t="str">
        <f t="shared" si="143"/>
        <v>挂饰479</v>
      </c>
      <c r="D481" s="24" t="str">
        <f t="shared" si="132"/>
        <v>c</v>
      </c>
      <c r="E481" s="99" t="s">
        <v>2082</v>
      </c>
      <c r="F481" s="100" t="s">
        <v>2099</v>
      </c>
      <c r="G481" s="23" t="s">
        <v>2106</v>
      </c>
      <c r="H481" s="24">
        <f t="shared" si="148"/>
        <v>7</v>
      </c>
      <c r="I481" s="24">
        <f t="shared" si="136"/>
        <v>124</v>
      </c>
      <c r="J481" s="24">
        <f t="shared" si="137"/>
        <v>0</v>
      </c>
      <c r="K481" s="24">
        <f t="shared" si="138"/>
        <v>0</v>
      </c>
      <c r="L481" s="24">
        <f t="shared" si="139"/>
        <v>0</v>
      </c>
      <c r="M481" s="99" t="s">
        <v>2085</v>
      </c>
      <c r="N481" s="24">
        <f t="shared" si="140"/>
        <v>0</v>
      </c>
      <c r="O481" s="24">
        <f t="shared" si="141"/>
        <v>0</v>
      </c>
      <c r="P481" s="24">
        <f t="shared" si="142"/>
        <v>0</v>
      </c>
      <c r="Q481" s="122">
        <f t="shared" si="144"/>
        <v>0</v>
      </c>
      <c r="R481" s="122">
        <f t="shared" si="145"/>
        <v>0</v>
      </c>
      <c r="S481" s="122">
        <f t="shared" si="146"/>
        <v>0</v>
      </c>
      <c r="T481" s="99" t="s">
        <v>2082</v>
      </c>
      <c r="U481" s="24">
        <f t="shared" si="150"/>
        <v>0</v>
      </c>
      <c r="V481" s="24">
        <f t="shared" si="150"/>
        <v>0</v>
      </c>
      <c r="W481" s="24">
        <f t="shared" si="150"/>
        <v>0</v>
      </c>
      <c r="X481" s="24">
        <f t="shared" si="150"/>
        <v>0</v>
      </c>
      <c r="Y481" s="24">
        <f t="shared" si="150"/>
        <v>0</v>
      </c>
      <c r="Z481" s="24">
        <f t="shared" si="150"/>
        <v>0</v>
      </c>
    </row>
    <row r="482" spans="2:26" x14ac:dyDescent="0.15">
      <c r="B482" s="24">
        <v>480</v>
      </c>
      <c r="C482" s="24" t="str">
        <f t="shared" si="143"/>
        <v>挂饰480</v>
      </c>
      <c r="D482" s="24" t="str">
        <f t="shared" si="132"/>
        <v>c</v>
      </c>
      <c r="E482" s="99" t="s">
        <v>2082</v>
      </c>
      <c r="F482" s="100" t="s">
        <v>2099</v>
      </c>
      <c r="G482" s="23" t="s">
        <v>2106</v>
      </c>
      <c r="H482" s="24">
        <f t="shared" si="148"/>
        <v>8</v>
      </c>
      <c r="I482" s="24">
        <f t="shared" si="136"/>
        <v>142</v>
      </c>
      <c r="J482" s="24">
        <f t="shared" si="137"/>
        <v>0</v>
      </c>
      <c r="K482" s="24">
        <f t="shared" si="138"/>
        <v>0</v>
      </c>
      <c r="L482" s="24">
        <f t="shared" si="139"/>
        <v>0</v>
      </c>
      <c r="M482" s="99" t="s">
        <v>2085</v>
      </c>
      <c r="N482" s="24">
        <f t="shared" si="140"/>
        <v>0</v>
      </c>
      <c r="O482" s="24">
        <f t="shared" si="141"/>
        <v>0</v>
      </c>
      <c r="P482" s="24">
        <f t="shared" si="142"/>
        <v>0</v>
      </c>
      <c r="Q482" s="122">
        <f t="shared" si="144"/>
        <v>0</v>
      </c>
      <c r="R482" s="122">
        <f t="shared" si="145"/>
        <v>0</v>
      </c>
      <c r="S482" s="122">
        <f t="shared" si="146"/>
        <v>0</v>
      </c>
      <c r="T482" s="99" t="s">
        <v>2082</v>
      </c>
      <c r="U482" s="24">
        <f t="shared" si="150"/>
        <v>0</v>
      </c>
      <c r="V482" s="24">
        <f t="shared" si="150"/>
        <v>0</v>
      </c>
      <c r="W482" s="24">
        <f t="shared" si="150"/>
        <v>0</v>
      </c>
      <c r="X482" s="24">
        <f t="shared" si="150"/>
        <v>0</v>
      </c>
      <c r="Y482" s="24">
        <f t="shared" si="150"/>
        <v>0</v>
      </c>
      <c r="Z482" s="24">
        <f t="shared" si="150"/>
        <v>0</v>
      </c>
    </row>
    <row r="483" spans="2:26" x14ac:dyDescent="0.15">
      <c r="B483" s="24">
        <v>481</v>
      </c>
      <c r="C483" s="24" t="str">
        <f t="shared" si="143"/>
        <v>挂饰481</v>
      </c>
      <c r="D483" s="24" t="str">
        <f t="shared" si="132"/>
        <v>s</v>
      </c>
      <c r="E483" s="99" t="s">
        <v>2082</v>
      </c>
      <c r="F483" s="100" t="s">
        <v>2099</v>
      </c>
      <c r="G483" s="23" t="s">
        <v>2107</v>
      </c>
      <c r="H483" s="24">
        <f t="shared" si="148"/>
        <v>1</v>
      </c>
      <c r="I483" s="24">
        <f t="shared" si="136"/>
        <v>18</v>
      </c>
      <c r="J483" s="24">
        <f t="shared" si="137"/>
        <v>14</v>
      </c>
      <c r="K483" s="24">
        <f t="shared" si="138"/>
        <v>10</v>
      </c>
      <c r="L483" s="24">
        <f t="shared" si="139"/>
        <v>12</v>
      </c>
      <c r="M483" s="99" t="s">
        <v>2085</v>
      </c>
      <c r="N483" s="24">
        <f t="shared" si="140"/>
        <v>10</v>
      </c>
      <c r="O483" s="24">
        <f t="shared" si="141"/>
        <v>9</v>
      </c>
      <c r="P483" s="24">
        <f t="shared" si="142"/>
        <v>5</v>
      </c>
      <c r="Q483" s="122">
        <f t="shared" si="144"/>
        <v>2.5000000000000001E-2</v>
      </c>
      <c r="R483" s="122">
        <f t="shared" si="145"/>
        <v>2.2499999999999999E-2</v>
      </c>
      <c r="S483" s="122">
        <f t="shared" si="146"/>
        <v>8.3333333333333332E-3</v>
      </c>
      <c r="T483" s="99" t="s">
        <v>2082</v>
      </c>
      <c r="U483" s="24">
        <f t="shared" ref="U483:Z492" si="151">ROUND(VLOOKUP($F483,professionGrow,MATCH(U$2,professionGrowPName,0),FALSE)*(1+VLOOKUP($G483,professionGrowP,MATCH(U$2,professionGrowPName,0),FALSE))*$H483*10*VLOOKUP($D483,drop_qulity,5,FALSE),0)</f>
        <v>5</v>
      </c>
      <c r="V483" s="24">
        <f t="shared" si="151"/>
        <v>5</v>
      </c>
      <c r="W483" s="24">
        <f t="shared" si="151"/>
        <v>7</v>
      </c>
      <c r="X483" s="24">
        <f t="shared" si="151"/>
        <v>6</v>
      </c>
      <c r="Y483" s="24">
        <f t="shared" si="151"/>
        <v>5</v>
      </c>
      <c r="Z483" s="24">
        <f t="shared" si="151"/>
        <v>4</v>
      </c>
    </row>
    <row r="484" spans="2:26" x14ac:dyDescent="0.15">
      <c r="B484" s="24">
        <v>482</v>
      </c>
      <c r="C484" s="24" t="str">
        <f t="shared" si="143"/>
        <v>挂饰482</v>
      </c>
      <c r="D484" s="24" t="str">
        <f t="shared" ref="D484:D547" si="152">D452</f>
        <v>s</v>
      </c>
      <c r="E484" s="99" t="s">
        <v>2082</v>
      </c>
      <c r="F484" s="100" t="s">
        <v>2099</v>
      </c>
      <c r="G484" s="23" t="s">
        <v>2107</v>
      </c>
      <c r="H484" s="24">
        <f t="shared" si="148"/>
        <v>2</v>
      </c>
      <c r="I484" s="24">
        <f t="shared" si="136"/>
        <v>37</v>
      </c>
      <c r="J484" s="24">
        <f t="shared" si="137"/>
        <v>29</v>
      </c>
      <c r="K484" s="24">
        <f t="shared" si="138"/>
        <v>20</v>
      </c>
      <c r="L484" s="24">
        <f t="shared" si="139"/>
        <v>24</v>
      </c>
      <c r="M484" s="99" t="s">
        <v>2085</v>
      </c>
      <c r="N484" s="24">
        <f t="shared" si="140"/>
        <v>20</v>
      </c>
      <c r="O484" s="24">
        <f t="shared" si="141"/>
        <v>18</v>
      </c>
      <c r="P484" s="24">
        <f t="shared" si="142"/>
        <v>11</v>
      </c>
      <c r="Q484" s="122">
        <f t="shared" si="144"/>
        <v>5.5E-2</v>
      </c>
      <c r="R484" s="122">
        <f t="shared" si="145"/>
        <v>4.4999999999999998E-2</v>
      </c>
      <c r="S484" s="122">
        <f t="shared" si="146"/>
        <v>1.8333333333333333E-2</v>
      </c>
      <c r="T484" s="99" t="s">
        <v>2082</v>
      </c>
      <c r="U484" s="24">
        <f t="shared" si="151"/>
        <v>11</v>
      </c>
      <c r="V484" s="24">
        <f t="shared" si="151"/>
        <v>11</v>
      </c>
      <c r="W484" s="24">
        <f t="shared" si="151"/>
        <v>14</v>
      </c>
      <c r="X484" s="24">
        <f t="shared" si="151"/>
        <v>13</v>
      </c>
      <c r="Y484" s="24">
        <f t="shared" si="151"/>
        <v>9</v>
      </c>
      <c r="Z484" s="24">
        <f t="shared" si="151"/>
        <v>8</v>
      </c>
    </row>
    <row r="485" spans="2:26" x14ac:dyDescent="0.15">
      <c r="B485" s="24">
        <v>483</v>
      </c>
      <c r="C485" s="24" t="str">
        <f t="shared" si="143"/>
        <v>挂饰483</v>
      </c>
      <c r="D485" s="24" t="str">
        <f t="shared" si="152"/>
        <v>s</v>
      </c>
      <c r="E485" s="99" t="s">
        <v>2082</v>
      </c>
      <c r="F485" s="100" t="s">
        <v>2099</v>
      </c>
      <c r="G485" s="23" t="s">
        <v>2107</v>
      </c>
      <c r="H485" s="24">
        <f t="shared" si="148"/>
        <v>3</v>
      </c>
      <c r="I485" s="24">
        <f t="shared" si="136"/>
        <v>55</v>
      </c>
      <c r="J485" s="24">
        <f t="shared" si="137"/>
        <v>43</v>
      </c>
      <c r="K485" s="24">
        <f t="shared" si="138"/>
        <v>29</v>
      </c>
      <c r="L485" s="24">
        <f t="shared" si="139"/>
        <v>36</v>
      </c>
      <c r="M485" s="99" t="s">
        <v>2085</v>
      </c>
      <c r="N485" s="24">
        <f t="shared" si="140"/>
        <v>29</v>
      </c>
      <c r="O485" s="24">
        <f t="shared" si="141"/>
        <v>27</v>
      </c>
      <c r="P485" s="24">
        <f t="shared" si="142"/>
        <v>16</v>
      </c>
      <c r="Q485" s="122">
        <f t="shared" si="144"/>
        <v>0.08</v>
      </c>
      <c r="R485" s="122">
        <f t="shared" si="145"/>
        <v>6.7500000000000004E-2</v>
      </c>
      <c r="S485" s="122">
        <f t="shared" si="146"/>
        <v>2.6666666666666665E-2</v>
      </c>
      <c r="T485" s="99" t="s">
        <v>2082</v>
      </c>
      <c r="U485" s="24">
        <f t="shared" si="151"/>
        <v>16</v>
      </c>
      <c r="V485" s="24">
        <f t="shared" si="151"/>
        <v>16</v>
      </c>
      <c r="W485" s="24">
        <f t="shared" si="151"/>
        <v>21</v>
      </c>
      <c r="X485" s="24">
        <f t="shared" si="151"/>
        <v>19</v>
      </c>
      <c r="Y485" s="24">
        <f t="shared" si="151"/>
        <v>14</v>
      </c>
      <c r="Z485" s="24">
        <f t="shared" si="151"/>
        <v>11</v>
      </c>
    </row>
    <row r="486" spans="2:26" x14ac:dyDescent="0.15">
      <c r="B486" s="24">
        <v>484</v>
      </c>
      <c r="C486" s="24" t="str">
        <f t="shared" si="143"/>
        <v>挂饰484</v>
      </c>
      <c r="D486" s="24" t="str">
        <f t="shared" si="152"/>
        <v>s</v>
      </c>
      <c r="E486" s="99" t="s">
        <v>2082</v>
      </c>
      <c r="F486" s="100" t="s">
        <v>2099</v>
      </c>
      <c r="G486" s="23" t="s">
        <v>2107</v>
      </c>
      <c r="H486" s="24">
        <f t="shared" si="148"/>
        <v>4</v>
      </c>
      <c r="I486" s="24">
        <f t="shared" si="136"/>
        <v>74</v>
      </c>
      <c r="J486" s="24">
        <f t="shared" si="137"/>
        <v>57</v>
      </c>
      <c r="K486" s="24">
        <f t="shared" si="138"/>
        <v>39</v>
      </c>
      <c r="L486" s="24">
        <f t="shared" si="139"/>
        <v>48</v>
      </c>
      <c r="M486" s="99" t="s">
        <v>2085</v>
      </c>
      <c r="N486" s="24">
        <f t="shared" si="140"/>
        <v>39</v>
      </c>
      <c r="O486" s="24">
        <f t="shared" si="141"/>
        <v>36</v>
      </c>
      <c r="P486" s="24">
        <f t="shared" si="142"/>
        <v>22</v>
      </c>
      <c r="Q486" s="122">
        <f t="shared" si="144"/>
        <v>0.11</v>
      </c>
      <c r="R486" s="122">
        <f t="shared" si="145"/>
        <v>0.09</v>
      </c>
      <c r="S486" s="122">
        <f t="shared" si="146"/>
        <v>3.6666666666666667E-2</v>
      </c>
      <c r="T486" s="99" t="s">
        <v>2082</v>
      </c>
      <c r="U486" s="24">
        <f t="shared" si="151"/>
        <v>22</v>
      </c>
      <c r="V486" s="24">
        <f t="shared" si="151"/>
        <v>22</v>
      </c>
      <c r="W486" s="24">
        <f t="shared" si="151"/>
        <v>28</v>
      </c>
      <c r="X486" s="24">
        <f t="shared" si="151"/>
        <v>25</v>
      </c>
      <c r="Y486" s="24">
        <f t="shared" si="151"/>
        <v>18</v>
      </c>
      <c r="Z486" s="24">
        <f t="shared" si="151"/>
        <v>15</v>
      </c>
    </row>
    <row r="487" spans="2:26" x14ac:dyDescent="0.15">
      <c r="B487" s="24">
        <v>485</v>
      </c>
      <c r="C487" s="24" t="str">
        <f t="shared" si="143"/>
        <v>挂饰485</v>
      </c>
      <c r="D487" s="24" t="str">
        <f t="shared" si="152"/>
        <v>s</v>
      </c>
      <c r="E487" s="99" t="s">
        <v>2082</v>
      </c>
      <c r="F487" s="100" t="s">
        <v>2099</v>
      </c>
      <c r="G487" s="23" t="s">
        <v>2107</v>
      </c>
      <c r="H487" s="24">
        <f t="shared" si="148"/>
        <v>5</v>
      </c>
      <c r="I487" s="24">
        <f t="shared" si="136"/>
        <v>92</v>
      </c>
      <c r="J487" s="24">
        <f t="shared" si="137"/>
        <v>71</v>
      </c>
      <c r="K487" s="24">
        <f t="shared" si="138"/>
        <v>49</v>
      </c>
      <c r="L487" s="24">
        <f t="shared" si="139"/>
        <v>60</v>
      </c>
      <c r="M487" s="99" t="s">
        <v>2085</v>
      </c>
      <c r="N487" s="24">
        <f t="shared" si="140"/>
        <v>49</v>
      </c>
      <c r="O487" s="24">
        <f t="shared" si="141"/>
        <v>45</v>
      </c>
      <c r="P487" s="24">
        <f t="shared" si="142"/>
        <v>27</v>
      </c>
      <c r="Q487" s="122">
        <f t="shared" si="144"/>
        <v>0.13500000000000001</v>
      </c>
      <c r="R487" s="122">
        <f t="shared" si="145"/>
        <v>0.1125</v>
      </c>
      <c r="S487" s="122">
        <f t="shared" si="146"/>
        <v>4.4999999999999998E-2</v>
      </c>
      <c r="T487" s="99" t="s">
        <v>2082</v>
      </c>
      <c r="U487" s="24">
        <f t="shared" si="151"/>
        <v>27</v>
      </c>
      <c r="V487" s="24">
        <f t="shared" si="151"/>
        <v>27</v>
      </c>
      <c r="W487" s="24">
        <f t="shared" si="151"/>
        <v>35</v>
      </c>
      <c r="X487" s="24">
        <f t="shared" si="151"/>
        <v>31</v>
      </c>
      <c r="Y487" s="24">
        <f t="shared" si="151"/>
        <v>23</v>
      </c>
      <c r="Z487" s="24">
        <f t="shared" si="151"/>
        <v>19</v>
      </c>
    </row>
    <row r="488" spans="2:26" x14ac:dyDescent="0.15">
      <c r="B488" s="24">
        <v>486</v>
      </c>
      <c r="C488" s="24" t="str">
        <f t="shared" si="143"/>
        <v>挂饰486</v>
      </c>
      <c r="D488" s="24" t="str">
        <f t="shared" si="152"/>
        <v>s</v>
      </c>
      <c r="E488" s="99" t="s">
        <v>2082</v>
      </c>
      <c r="F488" s="100" t="s">
        <v>2099</v>
      </c>
      <c r="G488" s="23" t="s">
        <v>2107</v>
      </c>
      <c r="H488" s="24">
        <f t="shared" si="148"/>
        <v>6</v>
      </c>
      <c r="I488" s="24">
        <f t="shared" si="136"/>
        <v>111</v>
      </c>
      <c r="J488" s="24">
        <f t="shared" si="137"/>
        <v>86</v>
      </c>
      <c r="K488" s="24">
        <f t="shared" si="138"/>
        <v>59</v>
      </c>
      <c r="L488" s="24">
        <f t="shared" si="139"/>
        <v>72</v>
      </c>
      <c r="M488" s="99" t="s">
        <v>2085</v>
      </c>
      <c r="N488" s="24">
        <f t="shared" si="140"/>
        <v>59</v>
      </c>
      <c r="O488" s="24">
        <f t="shared" si="141"/>
        <v>54</v>
      </c>
      <c r="P488" s="24">
        <f t="shared" si="142"/>
        <v>33</v>
      </c>
      <c r="Q488" s="122">
        <f t="shared" si="144"/>
        <v>0.16500000000000001</v>
      </c>
      <c r="R488" s="122">
        <f t="shared" si="145"/>
        <v>0.13500000000000001</v>
      </c>
      <c r="S488" s="122">
        <f t="shared" si="146"/>
        <v>5.5E-2</v>
      </c>
      <c r="T488" s="99" t="s">
        <v>2082</v>
      </c>
      <c r="U488" s="24">
        <f t="shared" si="151"/>
        <v>33</v>
      </c>
      <c r="V488" s="24">
        <f t="shared" si="151"/>
        <v>33</v>
      </c>
      <c r="W488" s="24">
        <f t="shared" si="151"/>
        <v>42</v>
      </c>
      <c r="X488" s="24">
        <f t="shared" si="151"/>
        <v>38</v>
      </c>
      <c r="Y488" s="24">
        <f t="shared" si="151"/>
        <v>28</v>
      </c>
      <c r="Z488" s="24">
        <f t="shared" si="151"/>
        <v>23</v>
      </c>
    </row>
    <row r="489" spans="2:26" x14ac:dyDescent="0.15">
      <c r="B489" s="24">
        <v>487</v>
      </c>
      <c r="C489" s="24" t="str">
        <f t="shared" si="143"/>
        <v>挂饰487</v>
      </c>
      <c r="D489" s="24" t="str">
        <f t="shared" si="152"/>
        <v>s</v>
      </c>
      <c r="E489" s="99" t="s">
        <v>2082</v>
      </c>
      <c r="F489" s="100" t="s">
        <v>2099</v>
      </c>
      <c r="G489" s="23" t="s">
        <v>2107</v>
      </c>
      <c r="H489" s="24">
        <f t="shared" si="148"/>
        <v>7</v>
      </c>
      <c r="I489" s="24">
        <f t="shared" si="136"/>
        <v>129</v>
      </c>
      <c r="J489" s="24">
        <f t="shared" si="137"/>
        <v>100</v>
      </c>
      <c r="K489" s="24">
        <f t="shared" si="138"/>
        <v>69</v>
      </c>
      <c r="L489" s="24">
        <f t="shared" si="139"/>
        <v>84</v>
      </c>
      <c r="M489" s="99" t="s">
        <v>2085</v>
      </c>
      <c r="N489" s="24">
        <f t="shared" si="140"/>
        <v>69</v>
      </c>
      <c r="O489" s="24">
        <f t="shared" si="141"/>
        <v>63</v>
      </c>
      <c r="P489" s="24">
        <f t="shared" si="142"/>
        <v>38</v>
      </c>
      <c r="Q489" s="122">
        <f t="shared" si="144"/>
        <v>0.19</v>
      </c>
      <c r="R489" s="122">
        <f t="shared" si="145"/>
        <v>0.1575</v>
      </c>
      <c r="S489" s="122">
        <f t="shared" si="146"/>
        <v>6.3333333333333325E-2</v>
      </c>
      <c r="T489" s="99" t="s">
        <v>2082</v>
      </c>
      <c r="U489" s="24">
        <f t="shared" si="151"/>
        <v>38</v>
      </c>
      <c r="V489" s="24">
        <f t="shared" si="151"/>
        <v>38</v>
      </c>
      <c r="W489" s="24">
        <f t="shared" si="151"/>
        <v>50</v>
      </c>
      <c r="X489" s="24">
        <f t="shared" si="151"/>
        <v>44</v>
      </c>
      <c r="Y489" s="24">
        <f t="shared" si="151"/>
        <v>32</v>
      </c>
      <c r="Z489" s="24">
        <f t="shared" si="151"/>
        <v>27</v>
      </c>
    </row>
    <row r="490" spans="2:26" x14ac:dyDescent="0.15">
      <c r="B490" s="24">
        <v>488</v>
      </c>
      <c r="C490" s="24" t="str">
        <f t="shared" si="143"/>
        <v>挂饰488</v>
      </c>
      <c r="D490" s="24" t="str">
        <f t="shared" si="152"/>
        <v>s</v>
      </c>
      <c r="E490" s="99" t="s">
        <v>2082</v>
      </c>
      <c r="F490" s="100" t="s">
        <v>2099</v>
      </c>
      <c r="G490" s="23" t="s">
        <v>2107</v>
      </c>
      <c r="H490" s="24">
        <f t="shared" si="148"/>
        <v>8</v>
      </c>
      <c r="I490" s="24">
        <f t="shared" si="136"/>
        <v>147</v>
      </c>
      <c r="J490" s="24">
        <f t="shared" si="137"/>
        <v>114</v>
      </c>
      <c r="K490" s="24">
        <f t="shared" si="138"/>
        <v>78</v>
      </c>
      <c r="L490" s="24">
        <f t="shared" si="139"/>
        <v>96</v>
      </c>
      <c r="M490" s="99" t="s">
        <v>2085</v>
      </c>
      <c r="N490" s="24">
        <f t="shared" si="140"/>
        <v>78</v>
      </c>
      <c r="O490" s="24">
        <f t="shared" si="141"/>
        <v>72</v>
      </c>
      <c r="P490" s="24">
        <f t="shared" si="142"/>
        <v>44</v>
      </c>
      <c r="Q490" s="122">
        <f t="shared" si="144"/>
        <v>0.22</v>
      </c>
      <c r="R490" s="122">
        <f t="shared" si="145"/>
        <v>0.18</v>
      </c>
      <c r="S490" s="122">
        <f t="shared" si="146"/>
        <v>7.3333333333333334E-2</v>
      </c>
      <c r="T490" s="99" t="s">
        <v>2082</v>
      </c>
      <c r="U490" s="24">
        <f t="shared" si="151"/>
        <v>44</v>
      </c>
      <c r="V490" s="24">
        <f t="shared" si="151"/>
        <v>44</v>
      </c>
      <c r="W490" s="24">
        <f t="shared" si="151"/>
        <v>57</v>
      </c>
      <c r="X490" s="24">
        <f t="shared" si="151"/>
        <v>50</v>
      </c>
      <c r="Y490" s="24">
        <f t="shared" si="151"/>
        <v>37</v>
      </c>
      <c r="Z490" s="24">
        <f t="shared" si="151"/>
        <v>30</v>
      </c>
    </row>
    <row r="491" spans="2:26" x14ac:dyDescent="0.15">
      <c r="B491" s="24">
        <v>489</v>
      </c>
      <c r="C491" s="24" t="str">
        <f t="shared" si="143"/>
        <v>挂饰489</v>
      </c>
      <c r="D491" s="24" t="str">
        <f t="shared" si="152"/>
        <v>a</v>
      </c>
      <c r="E491" s="99" t="s">
        <v>2082</v>
      </c>
      <c r="F491" s="100" t="s">
        <v>2099</v>
      </c>
      <c r="G491" s="23" t="s">
        <v>2107</v>
      </c>
      <c r="H491" s="24">
        <f t="shared" si="148"/>
        <v>1</v>
      </c>
      <c r="I491" s="24">
        <f t="shared" si="136"/>
        <v>10</v>
      </c>
      <c r="J491" s="24">
        <f t="shared" si="137"/>
        <v>16</v>
      </c>
      <c r="K491" s="24">
        <f t="shared" si="138"/>
        <v>11</v>
      </c>
      <c r="L491" s="24">
        <f t="shared" si="139"/>
        <v>14</v>
      </c>
      <c r="M491" s="99" t="s">
        <v>2085</v>
      </c>
      <c r="N491" s="24">
        <f t="shared" si="140"/>
        <v>11</v>
      </c>
      <c r="O491" s="24">
        <f t="shared" si="141"/>
        <v>10</v>
      </c>
      <c r="P491" s="24">
        <f t="shared" si="142"/>
        <v>6</v>
      </c>
      <c r="Q491" s="122">
        <f t="shared" si="144"/>
        <v>0.03</v>
      </c>
      <c r="R491" s="122">
        <f t="shared" si="145"/>
        <v>2.5000000000000001E-2</v>
      </c>
      <c r="S491" s="122">
        <f t="shared" si="146"/>
        <v>0.01</v>
      </c>
      <c r="T491" s="99" t="s">
        <v>2082</v>
      </c>
      <c r="U491" s="24">
        <f t="shared" si="151"/>
        <v>6</v>
      </c>
      <c r="V491" s="24">
        <f t="shared" si="151"/>
        <v>6</v>
      </c>
      <c r="W491" s="24">
        <f t="shared" si="151"/>
        <v>8</v>
      </c>
      <c r="X491" s="24">
        <f t="shared" si="151"/>
        <v>7</v>
      </c>
      <c r="Y491" s="24">
        <f t="shared" si="151"/>
        <v>5</v>
      </c>
      <c r="Z491" s="24">
        <f t="shared" si="151"/>
        <v>4</v>
      </c>
    </row>
    <row r="492" spans="2:26" x14ac:dyDescent="0.15">
      <c r="B492" s="24">
        <v>490</v>
      </c>
      <c r="C492" s="24" t="str">
        <f t="shared" si="143"/>
        <v>挂饰490</v>
      </c>
      <c r="D492" s="24" t="str">
        <f t="shared" si="152"/>
        <v>a</v>
      </c>
      <c r="E492" s="99" t="s">
        <v>2082</v>
      </c>
      <c r="F492" s="100" t="s">
        <v>2099</v>
      </c>
      <c r="G492" s="23" t="s">
        <v>2107</v>
      </c>
      <c r="H492" s="24">
        <f t="shared" si="148"/>
        <v>2</v>
      </c>
      <c r="I492" s="24">
        <f t="shared" si="136"/>
        <v>21</v>
      </c>
      <c r="J492" s="24">
        <f t="shared" si="137"/>
        <v>33</v>
      </c>
      <c r="K492" s="24">
        <f t="shared" si="138"/>
        <v>22</v>
      </c>
      <c r="L492" s="24">
        <f t="shared" si="139"/>
        <v>27</v>
      </c>
      <c r="M492" s="99" t="s">
        <v>2085</v>
      </c>
      <c r="N492" s="24">
        <f t="shared" si="140"/>
        <v>22</v>
      </c>
      <c r="O492" s="24">
        <f t="shared" si="141"/>
        <v>21</v>
      </c>
      <c r="P492" s="24">
        <f t="shared" si="142"/>
        <v>12</v>
      </c>
      <c r="Q492" s="122">
        <f t="shared" si="144"/>
        <v>0.06</v>
      </c>
      <c r="R492" s="122">
        <f t="shared" si="145"/>
        <v>5.2499999999999998E-2</v>
      </c>
      <c r="S492" s="122">
        <f t="shared" si="146"/>
        <v>0.02</v>
      </c>
      <c r="T492" s="99" t="s">
        <v>2082</v>
      </c>
      <c r="U492" s="24">
        <f t="shared" si="151"/>
        <v>12</v>
      </c>
      <c r="V492" s="24">
        <f t="shared" si="151"/>
        <v>12</v>
      </c>
      <c r="W492" s="24">
        <f t="shared" si="151"/>
        <v>16</v>
      </c>
      <c r="X492" s="24">
        <f t="shared" si="151"/>
        <v>14</v>
      </c>
      <c r="Y492" s="24">
        <f t="shared" si="151"/>
        <v>11</v>
      </c>
      <c r="Z492" s="24">
        <f t="shared" si="151"/>
        <v>9</v>
      </c>
    </row>
    <row r="493" spans="2:26" x14ac:dyDescent="0.15">
      <c r="B493" s="24">
        <v>491</v>
      </c>
      <c r="C493" s="24" t="str">
        <f t="shared" si="143"/>
        <v>挂饰491</v>
      </c>
      <c r="D493" s="24" t="str">
        <f t="shared" si="152"/>
        <v>a</v>
      </c>
      <c r="E493" s="99" t="s">
        <v>2082</v>
      </c>
      <c r="F493" s="100" t="s">
        <v>2099</v>
      </c>
      <c r="G493" s="23" t="s">
        <v>2107</v>
      </c>
      <c r="H493" s="24">
        <f t="shared" si="148"/>
        <v>3</v>
      </c>
      <c r="I493" s="24">
        <f t="shared" si="136"/>
        <v>31</v>
      </c>
      <c r="J493" s="24">
        <f t="shared" si="137"/>
        <v>49</v>
      </c>
      <c r="K493" s="24">
        <f t="shared" si="138"/>
        <v>34</v>
      </c>
      <c r="L493" s="24">
        <f t="shared" si="139"/>
        <v>41</v>
      </c>
      <c r="M493" s="99" t="s">
        <v>2085</v>
      </c>
      <c r="N493" s="24">
        <f t="shared" si="140"/>
        <v>34</v>
      </c>
      <c r="O493" s="24">
        <f t="shared" si="141"/>
        <v>31</v>
      </c>
      <c r="P493" s="24">
        <f t="shared" si="142"/>
        <v>19</v>
      </c>
      <c r="Q493" s="122">
        <f t="shared" si="144"/>
        <v>9.5000000000000001E-2</v>
      </c>
      <c r="R493" s="122">
        <f t="shared" si="145"/>
        <v>7.7499999999999999E-2</v>
      </c>
      <c r="S493" s="122">
        <f t="shared" si="146"/>
        <v>3.1666666666666662E-2</v>
      </c>
      <c r="T493" s="99" t="s">
        <v>2082</v>
      </c>
      <c r="U493" s="24">
        <f t="shared" ref="U493:Z502" si="153">ROUND(VLOOKUP($F493,professionGrow,MATCH(U$2,professionGrowPName,0),FALSE)*(1+VLOOKUP($G493,professionGrowP,MATCH(U$2,professionGrowPName,0),FALSE))*$H493*10*VLOOKUP($D493,drop_qulity,5,FALSE),0)</f>
        <v>19</v>
      </c>
      <c r="V493" s="24">
        <f t="shared" si="153"/>
        <v>19</v>
      </c>
      <c r="W493" s="24">
        <f t="shared" si="153"/>
        <v>24</v>
      </c>
      <c r="X493" s="24">
        <f t="shared" si="153"/>
        <v>22</v>
      </c>
      <c r="Y493" s="24">
        <f t="shared" si="153"/>
        <v>16</v>
      </c>
      <c r="Z493" s="24">
        <f t="shared" si="153"/>
        <v>13</v>
      </c>
    </row>
    <row r="494" spans="2:26" x14ac:dyDescent="0.15">
      <c r="B494" s="24">
        <v>492</v>
      </c>
      <c r="C494" s="24" t="str">
        <f t="shared" si="143"/>
        <v>挂饰492</v>
      </c>
      <c r="D494" s="24" t="str">
        <f t="shared" si="152"/>
        <v>a</v>
      </c>
      <c r="E494" s="99" t="s">
        <v>2082</v>
      </c>
      <c r="F494" s="100" t="s">
        <v>2099</v>
      </c>
      <c r="G494" s="23" t="s">
        <v>2107</v>
      </c>
      <c r="H494" s="24">
        <f t="shared" si="148"/>
        <v>4</v>
      </c>
      <c r="I494" s="24">
        <f t="shared" si="136"/>
        <v>41</v>
      </c>
      <c r="J494" s="24">
        <f t="shared" si="137"/>
        <v>66</v>
      </c>
      <c r="K494" s="24">
        <f t="shared" si="138"/>
        <v>45</v>
      </c>
      <c r="L494" s="24">
        <f t="shared" si="139"/>
        <v>55</v>
      </c>
      <c r="M494" s="99" t="s">
        <v>2085</v>
      </c>
      <c r="N494" s="24">
        <f t="shared" si="140"/>
        <v>45</v>
      </c>
      <c r="O494" s="24">
        <f t="shared" si="141"/>
        <v>41</v>
      </c>
      <c r="P494" s="24">
        <f t="shared" si="142"/>
        <v>25</v>
      </c>
      <c r="Q494" s="122">
        <f t="shared" si="144"/>
        <v>0.125</v>
      </c>
      <c r="R494" s="122">
        <f t="shared" si="145"/>
        <v>0.10249999999999999</v>
      </c>
      <c r="S494" s="122">
        <f t="shared" si="146"/>
        <v>4.1666666666666671E-2</v>
      </c>
      <c r="T494" s="99" t="s">
        <v>2082</v>
      </c>
      <c r="U494" s="24">
        <f t="shared" si="153"/>
        <v>25</v>
      </c>
      <c r="V494" s="24">
        <f t="shared" si="153"/>
        <v>25</v>
      </c>
      <c r="W494" s="24">
        <f t="shared" si="153"/>
        <v>32</v>
      </c>
      <c r="X494" s="24">
        <f t="shared" si="153"/>
        <v>29</v>
      </c>
      <c r="Y494" s="24">
        <f t="shared" si="153"/>
        <v>21</v>
      </c>
      <c r="Z494" s="24">
        <f t="shared" si="153"/>
        <v>17</v>
      </c>
    </row>
    <row r="495" spans="2:26" x14ac:dyDescent="0.15">
      <c r="B495" s="24">
        <v>493</v>
      </c>
      <c r="C495" s="24" t="str">
        <f t="shared" si="143"/>
        <v>挂饰493</v>
      </c>
      <c r="D495" s="24" t="str">
        <f t="shared" si="152"/>
        <v>a</v>
      </c>
      <c r="E495" s="99" t="s">
        <v>2082</v>
      </c>
      <c r="F495" s="100" t="s">
        <v>2099</v>
      </c>
      <c r="G495" s="23" t="s">
        <v>2107</v>
      </c>
      <c r="H495" s="24">
        <f t="shared" si="148"/>
        <v>5</v>
      </c>
      <c r="I495" s="24">
        <f t="shared" si="136"/>
        <v>52</v>
      </c>
      <c r="J495" s="24">
        <f t="shared" si="137"/>
        <v>82</v>
      </c>
      <c r="K495" s="24">
        <f t="shared" si="138"/>
        <v>56</v>
      </c>
      <c r="L495" s="24">
        <f t="shared" si="139"/>
        <v>69</v>
      </c>
      <c r="M495" s="99" t="s">
        <v>2085</v>
      </c>
      <c r="N495" s="24">
        <f t="shared" si="140"/>
        <v>56</v>
      </c>
      <c r="O495" s="24">
        <f t="shared" si="141"/>
        <v>51</v>
      </c>
      <c r="P495" s="24">
        <f t="shared" si="142"/>
        <v>31</v>
      </c>
      <c r="Q495" s="122">
        <f t="shared" si="144"/>
        <v>0.155</v>
      </c>
      <c r="R495" s="122">
        <f t="shared" si="145"/>
        <v>0.1275</v>
      </c>
      <c r="S495" s="122">
        <f t="shared" si="146"/>
        <v>5.1666666666666666E-2</v>
      </c>
      <c r="T495" s="99" t="s">
        <v>2082</v>
      </c>
      <c r="U495" s="24">
        <f t="shared" si="153"/>
        <v>31</v>
      </c>
      <c r="V495" s="24">
        <f t="shared" si="153"/>
        <v>31</v>
      </c>
      <c r="W495" s="24">
        <f t="shared" si="153"/>
        <v>41</v>
      </c>
      <c r="X495" s="24">
        <f t="shared" si="153"/>
        <v>36</v>
      </c>
      <c r="Y495" s="24">
        <f t="shared" si="153"/>
        <v>27</v>
      </c>
      <c r="Z495" s="24">
        <f t="shared" si="153"/>
        <v>22</v>
      </c>
    </row>
    <row r="496" spans="2:26" x14ac:dyDescent="0.15">
      <c r="B496" s="24">
        <v>494</v>
      </c>
      <c r="C496" s="24" t="str">
        <f t="shared" si="143"/>
        <v>挂饰494</v>
      </c>
      <c r="D496" s="24" t="str">
        <f t="shared" si="152"/>
        <v>a</v>
      </c>
      <c r="E496" s="99" t="s">
        <v>2082</v>
      </c>
      <c r="F496" s="100" t="s">
        <v>2099</v>
      </c>
      <c r="G496" s="23" t="s">
        <v>2107</v>
      </c>
      <c r="H496" s="24">
        <f t="shared" si="148"/>
        <v>6</v>
      </c>
      <c r="I496" s="24">
        <f t="shared" si="136"/>
        <v>62</v>
      </c>
      <c r="J496" s="24">
        <f t="shared" si="137"/>
        <v>98</v>
      </c>
      <c r="K496" s="24">
        <f t="shared" si="138"/>
        <v>67</v>
      </c>
      <c r="L496" s="24">
        <f t="shared" si="139"/>
        <v>82</v>
      </c>
      <c r="M496" s="99" t="s">
        <v>2085</v>
      </c>
      <c r="N496" s="24">
        <f t="shared" si="140"/>
        <v>67</v>
      </c>
      <c r="O496" s="24">
        <f t="shared" si="141"/>
        <v>62</v>
      </c>
      <c r="P496" s="24">
        <f t="shared" si="142"/>
        <v>37</v>
      </c>
      <c r="Q496" s="122">
        <f t="shared" si="144"/>
        <v>0.185</v>
      </c>
      <c r="R496" s="122">
        <f t="shared" si="145"/>
        <v>0.155</v>
      </c>
      <c r="S496" s="122">
        <f t="shared" si="146"/>
        <v>6.1666666666666668E-2</v>
      </c>
      <c r="T496" s="99" t="s">
        <v>2082</v>
      </c>
      <c r="U496" s="24">
        <f t="shared" si="153"/>
        <v>37</v>
      </c>
      <c r="V496" s="24">
        <f t="shared" si="153"/>
        <v>37</v>
      </c>
      <c r="W496" s="24">
        <f t="shared" si="153"/>
        <v>49</v>
      </c>
      <c r="X496" s="24">
        <f t="shared" si="153"/>
        <v>43</v>
      </c>
      <c r="Y496" s="24">
        <f t="shared" si="153"/>
        <v>32</v>
      </c>
      <c r="Z496" s="24">
        <f t="shared" si="153"/>
        <v>26</v>
      </c>
    </row>
    <row r="497" spans="2:26" x14ac:dyDescent="0.15">
      <c r="B497" s="24">
        <v>495</v>
      </c>
      <c r="C497" s="24" t="str">
        <f t="shared" si="143"/>
        <v>挂饰495</v>
      </c>
      <c r="D497" s="24" t="str">
        <f t="shared" si="152"/>
        <v>a</v>
      </c>
      <c r="E497" s="99" t="s">
        <v>2082</v>
      </c>
      <c r="F497" s="100" t="s">
        <v>2099</v>
      </c>
      <c r="G497" s="23" t="s">
        <v>2107</v>
      </c>
      <c r="H497" s="24">
        <f t="shared" si="148"/>
        <v>7</v>
      </c>
      <c r="I497" s="24">
        <f t="shared" si="136"/>
        <v>73</v>
      </c>
      <c r="J497" s="24">
        <f t="shared" si="137"/>
        <v>115</v>
      </c>
      <c r="K497" s="24">
        <f t="shared" si="138"/>
        <v>79</v>
      </c>
      <c r="L497" s="24">
        <f t="shared" si="139"/>
        <v>96</v>
      </c>
      <c r="M497" s="99" t="s">
        <v>2085</v>
      </c>
      <c r="N497" s="24">
        <f t="shared" si="140"/>
        <v>79</v>
      </c>
      <c r="O497" s="24">
        <f t="shared" si="141"/>
        <v>72</v>
      </c>
      <c r="P497" s="24">
        <f t="shared" si="142"/>
        <v>44</v>
      </c>
      <c r="Q497" s="122">
        <f t="shared" si="144"/>
        <v>0.22</v>
      </c>
      <c r="R497" s="122">
        <f t="shared" si="145"/>
        <v>0.18</v>
      </c>
      <c r="S497" s="122">
        <f t="shared" si="146"/>
        <v>7.3333333333333334E-2</v>
      </c>
      <c r="T497" s="99" t="s">
        <v>2082</v>
      </c>
      <c r="U497" s="24">
        <f t="shared" si="153"/>
        <v>44</v>
      </c>
      <c r="V497" s="24">
        <f t="shared" si="153"/>
        <v>44</v>
      </c>
      <c r="W497" s="24">
        <f t="shared" si="153"/>
        <v>57</v>
      </c>
      <c r="X497" s="24">
        <f t="shared" si="153"/>
        <v>50</v>
      </c>
      <c r="Y497" s="24">
        <f t="shared" si="153"/>
        <v>37</v>
      </c>
      <c r="Z497" s="24">
        <f t="shared" si="153"/>
        <v>31</v>
      </c>
    </row>
    <row r="498" spans="2:26" x14ac:dyDescent="0.15">
      <c r="B498" s="24">
        <v>496</v>
      </c>
      <c r="C498" s="24" t="str">
        <f t="shared" si="143"/>
        <v>挂饰496</v>
      </c>
      <c r="D498" s="24" t="str">
        <f t="shared" si="152"/>
        <v>a</v>
      </c>
      <c r="E498" s="99" t="s">
        <v>2082</v>
      </c>
      <c r="F498" s="100" t="s">
        <v>2099</v>
      </c>
      <c r="G498" s="23" t="s">
        <v>2107</v>
      </c>
      <c r="H498" s="24">
        <f t="shared" si="148"/>
        <v>8</v>
      </c>
      <c r="I498" s="24">
        <f t="shared" si="136"/>
        <v>83</v>
      </c>
      <c r="J498" s="24">
        <f t="shared" si="137"/>
        <v>131</v>
      </c>
      <c r="K498" s="24">
        <f t="shared" si="138"/>
        <v>90</v>
      </c>
      <c r="L498" s="24">
        <f t="shared" si="139"/>
        <v>110</v>
      </c>
      <c r="M498" s="99" t="s">
        <v>2085</v>
      </c>
      <c r="N498" s="24">
        <f t="shared" si="140"/>
        <v>90</v>
      </c>
      <c r="O498" s="24">
        <f t="shared" si="141"/>
        <v>82</v>
      </c>
      <c r="P498" s="24">
        <f t="shared" si="142"/>
        <v>50</v>
      </c>
      <c r="Q498" s="122">
        <f t="shared" si="144"/>
        <v>0.25</v>
      </c>
      <c r="R498" s="122">
        <f t="shared" si="145"/>
        <v>0.20499999999999999</v>
      </c>
      <c r="S498" s="122">
        <f t="shared" si="146"/>
        <v>8.3333333333333343E-2</v>
      </c>
      <c r="T498" s="99" t="s">
        <v>2082</v>
      </c>
      <c r="U498" s="24">
        <f t="shared" si="153"/>
        <v>50</v>
      </c>
      <c r="V498" s="24">
        <f t="shared" si="153"/>
        <v>50</v>
      </c>
      <c r="W498" s="24">
        <f t="shared" si="153"/>
        <v>65</v>
      </c>
      <c r="X498" s="24">
        <f t="shared" si="153"/>
        <v>57</v>
      </c>
      <c r="Y498" s="24">
        <f t="shared" si="153"/>
        <v>42</v>
      </c>
      <c r="Z498" s="24">
        <f t="shared" si="153"/>
        <v>35</v>
      </c>
    </row>
    <row r="499" spans="2:26" x14ac:dyDescent="0.15">
      <c r="B499" s="24">
        <v>497</v>
      </c>
      <c r="C499" s="24" t="str">
        <f t="shared" si="143"/>
        <v>挂饰497</v>
      </c>
      <c r="D499" s="24" t="str">
        <f t="shared" si="152"/>
        <v>b</v>
      </c>
      <c r="E499" s="99" t="s">
        <v>2082</v>
      </c>
      <c r="F499" s="100" t="s">
        <v>2099</v>
      </c>
      <c r="G499" s="23" t="s">
        <v>2107</v>
      </c>
      <c r="H499" s="24">
        <f t="shared" si="148"/>
        <v>1</v>
      </c>
      <c r="I499" s="24">
        <f t="shared" si="136"/>
        <v>11</v>
      </c>
      <c r="J499" s="24">
        <f t="shared" si="137"/>
        <v>23</v>
      </c>
      <c r="K499" s="24">
        <f t="shared" si="138"/>
        <v>16</v>
      </c>
      <c r="L499" s="24">
        <f t="shared" si="139"/>
        <v>19</v>
      </c>
      <c r="M499" s="99" t="s">
        <v>2085</v>
      </c>
      <c r="N499" s="24">
        <f t="shared" si="140"/>
        <v>16</v>
      </c>
      <c r="O499" s="24">
        <f t="shared" si="141"/>
        <v>14</v>
      </c>
      <c r="P499" s="24">
        <f t="shared" si="142"/>
        <v>9</v>
      </c>
      <c r="Q499" s="122">
        <f t="shared" si="144"/>
        <v>4.4999999999999998E-2</v>
      </c>
      <c r="R499" s="122">
        <f t="shared" si="145"/>
        <v>3.5000000000000003E-2</v>
      </c>
      <c r="S499" s="122">
        <f t="shared" si="146"/>
        <v>1.4999999999999999E-2</v>
      </c>
      <c r="T499" s="99" t="s">
        <v>2082</v>
      </c>
      <c r="U499" s="24">
        <f t="shared" si="153"/>
        <v>9</v>
      </c>
      <c r="V499" s="24">
        <f t="shared" si="153"/>
        <v>9</v>
      </c>
      <c r="W499" s="24">
        <f t="shared" si="153"/>
        <v>11</v>
      </c>
      <c r="X499" s="24">
        <f t="shared" si="153"/>
        <v>10</v>
      </c>
      <c r="Y499" s="24">
        <f t="shared" si="153"/>
        <v>7</v>
      </c>
      <c r="Z499" s="24">
        <f t="shared" si="153"/>
        <v>6</v>
      </c>
    </row>
    <row r="500" spans="2:26" x14ac:dyDescent="0.15">
      <c r="B500" s="24">
        <v>498</v>
      </c>
      <c r="C500" s="24" t="str">
        <f t="shared" si="143"/>
        <v>挂饰498</v>
      </c>
      <c r="D500" s="24" t="str">
        <f t="shared" si="152"/>
        <v>b</v>
      </c>
      <c r="E500" s="99" t="s">
        <v>2082</v>
      </c>
      <c r="F500" s="100" t="s">
        <v>2099</v>
      </c>
      <c r="G500" s="23" t="s">
        <v>2107</v>
      </c>
      <c r="H500" s="24">
        <f t="shared" si="148"/>
        <v>2</v>
      </c>
      <c r="I500" s="24">
        <f t="shared" si="136"/>
        <v>22</v>
      </c>
      <c r="J500" s="24">
        <f t="shared" si="137"/>
        <v>45</v>
      </c>
      <c r="K500" s="24">
        <f t="shared" si="138"/>
        <v>31</v>
      </c>
      <c r="L500" s="24">
        <f t="shared" si="139"/>
        <v>38</v>
      </c>
      <c r="M500" s="99" t="s">
        <v>2085</v>
      </c>
      <c r="N500" s="24">
        <f t="shared" si="140"/>
        <v>31</v>
      </c>
      <c r="O500" s="24">
        <f t="shared" si="141"/>
        <v>29</v>
      </c>
      <c r="P500" s="24">
        <f t="shared" si="142"/>
        <v>17</v>
      </c>
      <c r="Q500" s="122">
        <f t="shared" si="144"/>
        <v>8.5000000000000006E-2</v>
      </c>
      <c r="R500" s="122">
        <f t="shared" si="145"/>
        <v>7.2499999999999995E-2</v>
      </c>
      <c r="S500" s="122">
        <f t="shared" si="146"/>
        <v>2.8333333333333335E-2</v>
      </c>
      <c r="T500" s="99" t="s">
        <v>2082</v>
      </c>
      <c r="U500" s="24">
        <f t="shared" si="153"/>
        <v>17</v>
      </c>
      <c r="V500" s="24">
        <f t="shared" si="153"/>
        <v>17</v>
      </c>
      <c r="W500" s="24">
        <f t="shared" si="153"/>
        <v>22</v>
      </c>
      <c r="X500" s="24">
        <f t="shared" si="153"/>
        <v>20</v>
      </c>
      <c r="Y500" s="24">
        <f t="shared" si="153"/>
        <v>15</v>
      </c>
      <c r="Z500" s="24">
        <f t="shared" si="153"/>
        <v>12</v>
      </c>
    </row>
    <row r="501" spans="2:26" x14ac:dyDescent="0.15">
      <c r="B501" s="24">
        <v>499</v>
      </c>
      <c r="C501" s="24" t="str">
        <f t="shared" si="143"/>
        <v>挂饰499</v>
      </c>
      <c r="D501" s="24" t="str">
        <f t="shared" si="152"/>
        <v>b</v>
      </c>
      <c r="E501" s="99" t="s">
        <v>2082</v>
      </c>
      <c r="F501" s="100" t="s">
        <v>2099</v>
      </c>
      <c r="G501" s="23" t="s">
        <v>2107</v>
      </c>
      <c r="H501" s="24">
        <f t="shared" si="148"/>
        <v>3</v>
      </c>
      <c r="I501" s="24">
        <f t="shared" si="136"/>
        <v>33</v>
      </c>
      <c r="J501" s="24">
        <f t="shared" si="137"/>
        <v>68</v>
      </c>
      <c r="K501" s="24">
        <f t="shared" si="138"/>
        <v>47</v>
      </c>
      <c r="L501" s="24">
        <f t="shared" si="139"/>
        <v>57</v>
      </c>
      <c r="M501" s="99" t="s">
        <v>2085</v>
      </c>
      <c r="N501" s="24">
        <f t="shared" si="140"/>
        <v>47</v>
      </c>
      <c r="O501" s="24">
        <f t="shared" si="141"/>
        <v>43</v>
      </c>
      <c r="P501" s="24">
        <f t="shared" si="142"/>
        <v>26</v>
      </c>
      <c r="Q501" s="122">
        <f t="shared" si="144"/>
        <v>0.13</v>
      </c>
      <c r="R501" s="122">
        <f t="shared" si="145"/>
        <v>0.1075</v>
      </c>
      <c r="S501" s="122">
        <f t="shared" si="146"/>
        <v>4.3333333333333328E-2</v>
      </c>
      <c r="T501" s="99" t="s">
        <v>2082</v>
      </c>
      <c r="U501" s="24">
        <f t="shared" si="153"/>
        <v>26</v>
      </c>
      <c r="V501" s="24">
        <f t="shared" si="153"/>
        <v>26</v>
      </c>
      <c r="W501" s="24">
        <f t="shared" si="153"/>
        <v>34</v>
      </c>
      <c r="X501" s="24">
        <f t="shared" si="153"/>
        <v>30</v>
      </c>
      <c r="Y501" s="24">
        <f t="shared" si="153"/>
        <v>22</v>
      </c>
      <c r="Z501" s="24">
        <f t="shared" si="153"/>
        <v>18</v>
      </c>
    </row>
    <row r="502" spans="2:26" x14ac:dyDescent="0.15">
      <c r="B502" s="24">
        <v>500</v>
      </c>
      <c r="C502" s="24" t="str">
        <f t="shared" si="143"/>
        <v>挂饰500</v>
      </c>
      <c r="D502" s="24" t="str">
        <f t="shared" si="152"/>
        <v>b</v>
      </c>
      <c r="E502" s="99" t="s">
        <v>2082</v>
      </c>
      <c r="F502" s="100" t="s">
        <v>2099</v>
      </c>
      <c r="G502" s="23" t="s">
        <v>2107</v>
      </c>
      <c r="H502" s="24">
        <f t="shared" si="148"/>
        <v>4</v>
      </c>
      <c r="I502" s="24">
        <f t="shared" si="136"/>
        <v>44</v>
      </c>
      <c r="J502" s="24">
        <f t="shared" si="137"/>
        <v>91</v>
      </c>
      <c r="K502" s="24">
        <f t="shared" si="138"/>
        <v>62</v>
      </c>
      <c r="L502" s="24">
        <f t="shared" si="139"/>
        <v>76</v>
      </c>
      <c r="M502" s="99" t="s">
        <v>2085</v>
      </c>
      <c r="N502" s="24">
        <f t="shared" si="140"/>
        <v>62</v>
      </c>
      <c r="O502" s="24">
        <f t="shared" si="141"/>
        <v>57</v>
      </c>
      <c r="P502" s="24">
        <f t="shared" si="142"/>
        <v>35</v>
      </c>
      <c r="Q502" s="122">
        <f t="shared" si="144"/>
        <v>0.17499999999999999</v>
      </c>
      <c r="R502" s="122">
        <f t="shared" si="145"/>
        <v>0.14249999999999999</v>
      </c>
      <c r="S502" s="122">
        <f t="shared" si="146"/>
        <v>5.8333333333333327E-2</v>
      </c>
      <c r="T502" s="99" t="s">
        <v>2082</v>
      </c>
      <c r="U502" s="24">
        <f t="shared" si="153"/>
        <v>35</v>
      </c>
      <c r="V502" s="24">
        <f t="shared" si="153"/>
        <v>35</v>
      </c>
      <c r="W502" s="24">
        <f t="shared" si="153"/>
        <v>45</v>
      </c>
      <c r="X502" s="24">
        <f t="shared" si="153"/>
        <v>40</v>
      </c>
      <c r="Y502" s="24">
        <f t="shared" si="153"/>
        <v>29</v>
      </c>
      <c r="Z502" s="24">
        <f t="shared" si="153"/>
        <v>24</v>
      </c>
    </row>
    <row r="503" spans="2:26" x14ac:dyDescent="0.15">
      <c r="B503" s="24">
        <v>501</v>
      </c>
      <c r="C503" s="24" t="str">
        <f t="shared" si="143"/>
        <v>挂饰501</v>
      </c>
      <c r="D503" s="24" t="str">
        <f t="shared" si="152"/>
        <v>b</v>
      </c>
      <c r="E503" s="99" t="s">
        <v>2082</v>
      </c>
      <c r="F503" s="100" t="s">
        <v>2099</v>
      </c>
      <c r="G503" s="23" t="s">
        <v>2107</v>
      </c>
      <c r="H503" s="24">
        <f t="shared" si="148"/>
        <v>5</v>
      </c>
      <c r="I503" s="24">
        <f t="shared" si="136"/>
        <v>55</v>
      </c>
      <c r="J503" s="24">
        <f t="shared" si="137"/>
        <v>113</v>
      </c>
      <c r="K503" s="24">
        <f t="shared" si="138"/>
        <v>78</v>
      </c>
      <c r="L503" s="24">
        <f t="shared" si="139"/>
        <v>95</v>
      </c>
      <c r="M503" s="99" t="s">
        <v>2085</v>
      </c>
      <c r="N503" s="24">
        <f t="shared" si="140"/>
        <v>78</v>
      </c>
      <c r="O503" s="24">
        <f t="shared" si="141"/>
        <v>71</v>
      </c>
      <c r="P503" s="24">
        <f t="shared" si="142"/>
        <v>43</v>
      </c>
      <c r="Q503" s="122">
        <f t="shared" si="144"/>
        <v>0.215</v>
      </c>
      <c r="R503" s="122">
        <f t="shared" si="145"/>
        <v>0.17749999999999999</v>
      </c>
      <c r="S503" s="122">
        <f t="shared" si="146"/>
        <v>7.166666666666667E-2</v>
      </c>
      <c r="T503" s="99" t="s">
        <v>2082</v>
      </c>
      <c r="U503" s="24">
        <f t="shared" ref="U503:Z512" si="154">ROUND(VLOOKUP($F503,professionGrow,MATCH(U$2,professionGrowPName,0),FALSE)*(1+VLOOKUP($G503,professionGrowP,MATCH(U$2,professionGrowPName,0),FALSE))*$H503*10*VLOOKUP($D503,drop_qulity,5,FALSE),0)</f>
        <v>43</v>
      </c>
      <c r="V503" s="24">
        <f t="shared" si="154"/>
        <v>43</v>
      </c>
      <c r="W503" s="24">
        <f t="shared" si="154"/>
        <v>56</v>
      </c>
      <c r="X503" s="24">
        <f t="shared" si="154"/>
        <v>50</v>
      </c>
      <c r="Y503" s="24">
        <f t="shared" si="154"/>
        <v>37</v>
      </c>
      <c r="Z503" s="24">
        <f t="shared" si="154"/>
        <v>30</v>
      </c>
    </row>
    <row r="504" spans="2:26" x14ac:dyDescent="0.15">
      <c r="B504" s="24">
        <v>502</v>
      </c>
      <c r="C504" s="24" t="str">
        <f t="shared" si="143"/>
        <v>挂饰502</v>
      </c>
      <c r="D504" s="24" t="str">
        <f t="shared" si="152"/>
        <v>b</v>
      </c>
      <c r="E504" s="99" t="s">
        <v>2082</v>
      </c>
      <c r="F504" s="100" t="s">
        <v>2099</v>
      </c>
      <c r="G504" s="23" t="s">
        <v>2107</v>
      </c>
      <c r="H504" s="24">
        <f t="shared" si="148"/>
        <v>6</v>
      </c>
      <c r="I504" s="24">
        <f t="shared" si="136"/>
        <v>66</v>
      </c>
      <c r="J504" s="24">
        <f t="shared" si="137"/>
        <v>136</v>
      </c>
      <c r="K504" s="24">
        <f t="shared" si="138"/>
        <v>93</v>
      </c>
      <c r="L504" s="24">
        <f t="shared" si="139"/>
        <v>114</v>
      </c>
      <c r="M504" s="99" t="s">
        <v>2085</v>
      </c>
      <c r="N504" s="24">
        <f t="shared" si="140"/>
        <v>93</v>
      </c>
      <c r="O504" s="24">
        <f t="shared" si="141"/>
        <v>86</v>
      </c>
      <c r="P504" s="24">
        <f t="shared" si="142"/>
        <v>52</v>
      </c>
      <c r="Q504" s="122">
        <f t="shared" si="144"/>
        <v>0.26</v>
      </c>
      <c r="R504" s="122">
        <f t="shared" si="145"/>
        <v>0.215</v>
      </c>
      <c r="S504" s="122">
        <f t="shared" si="146"/>
        <v>8.6666666666666656E-2</v>
      </c>
      <c r="T504" s="99" t="s">
        <v>2082</v>
      </c>
      <c r="U504" s="24">
        <f t="shared" si="154"/>
        <v>52</v>
      </c>
      <c r="V504" s="24">
        <f t="shared" si="154"/>
        <v>52</v>
      </c>
      <c r="W504" s="24">
        <f t="shared" si="154"/>
        <v>67</v>
      </c>
      <c r="X504" s="24">
        <f t="shared" si="154"/>
        <v>60</v>
      </c>
      <c r="Y504" s="24">
        <f t="shared" si="154"/>
        <v>44</v>
      </c>
      <c r="Z504" s="24">
        <f t="shared" si="154"/>
        <v>36</v>
      </c>
    </row>
    <row r="505" spans="2:26" x14ac:dyDescent="0.15">
      <c r="B505" s="24">
        <v>503</v>
      </c>
      <c r="C505" s="24" t="str">
        <f t="shared" si="143"/>
        <v>挂饰503</v>
      </c>
      <c r="D505" s="24" t="str">
        <f t="shared" si="152"/>
        <v>b</v>
      </c>
      <c r="E505" s="99" t="s">
        <v>2082</v>
      </c>
      <c r="F505" s="100" t="s">
        <v>2099</v>
      </c>
      <c r="G505" s="23" t="s">
        <v>2107</v>
      </c>
      <c r="H505" s="24">
        <f t="shared" si="148"/>
        <v>7</v>
      </c>
      <c r="I505" s="24">
        <f t="shared" si="136"/>
        <v>77</v>
      </c>
      <c r="J505" s="24">
        <f t="shared" si="137"/>
        <v>159</v>
      </c>
      <c r="K505" s="24">
        <f t="shared" si="138"/>
        <v>109</v>
      </c>
      <c r="L505" s="24">
        <f t="shared" si="139"/>
        <v>133</v>
      </c>
      <c r="M505" s="99" t="s">
        <v>2085</v>
      </c>
      <c r="N505" s="24">
        <f t="shared" si="140"/>
        <v>109</v>
      </c>
      <c r="O505" s="24">
        <f t="shared" si="141"/>
        <v>100</v>
      </c>
      <c r="P505" s="24">
        <f t="shared" si="142"/>
        <v>60</v>
      </c>
      <c r="Q505" s="122">
        <f t="shared" si="144"/>
        <v>0.3</v>
      </c>
      <c r="R505" s="122">
        <f t="shared" si="145"/>
        <v>0.25</v>
      </c>
      <c r="S505" s="122">
        <f t="shared" si="146"/>
        <v>0.1</v>
      </c>
      <c r="T505" s="99" t="s">
        <v>2082</v>
      </c>
      <c r="U505" s="24">
        <f t="shared" si="154"/>
        <v>60</v>
      </c>
      <c r="V505" s="24">
        <f t="shared" si="154"/>
        <v>60</v>
      </c>
      <c r="W505" s="24">
        <f t="shared" si="154"/>
        <v>79</v>
      </c>
      <c r="X505" s="24">
        <f t="shared" si="154"/>
        <v>70</v>
      </c>
      <c r="Y505" s="24">
        <f t="shared" si="154"/>
        <v>51</v>
      </c>
      <c r="Z505" s="24">
        <f t="shared" si="154"/>
        <v>42</v>
      </c>
    </row>
    <row r="506" spans="2:26" x14ac:dyDescent="0.15">
      <c r="B506" s="24">
        <v>504</v>
      </c>
      <c r="C506" s="24" t="str">
        <f t="shared" si="143"/>
        <v>挂饰504</v>
      </c>
      <c r="D506" s="24" t="str">
        <f t="shared" si="152"/>
        <v>b</v>
      </c>
      <c r="E506" s="99" t="s">
        <v>2082</v>
      </c>
      <c r="F506" s="100" t="s">
        <v>2099</v>
      </c>
      <c r="G506" s="23" t="s">
        <v>2107</v>
      </c>
      <c r="H506" s="24">
        <f t="shared" si="148"/>
        <v>8</v>
      </c>
      <c r="I506" s="24">
        <f t="shared" si="136"/>
        <v>88</v>
      </c>
      <c r="J506" s="24">
        <f t="shared" si="137"/>
        <v>181</v>
      </c>
      <c r="K506" s="24">
        <f t="shared" si="138"/>
        <v>124</v>
      </c>
      <c r="L506" s="24">
        <f t="shared" si="139"/>
        <v>152</v>
      </c>
      <c r="M506" s="99" t="s">
        <v>2085</v>
      </c>
      <c r="N506" s="24">
        <f t="shared" si="140"/>
        <v>124</v>
      </c>
      <c r="O506" s="24">
        <f t="shared" si="141"/>
        <v>114</v>
      </c>
      <c r="P506" s="24">
        <f t="shared" si="142"/>
        <v>69</v>
      </c>
      <c r="Q506" s="122">
        <f t="shared" si="144"/>
        <v>0.34499999999999997</v>
      </c>
      <c r="R506" s="122">
        <f t="shared" si="145"/>
        <v>0.28499999999999998</v>
      </c>
      <c r="S506" s="122">
        <f t="shared" si="146"/>
        <v>0.115</v>
      </c>
      <c r="T506" s="99" t="s">
        <v>2082</v>
      </c>
      <c r="U506" s="24">
        <f t="shared" si="154"/>
        <v>69</v>
      </c>
      <c r="V506" s="24">
        <f t="shared" si="154"/>
        <v>69</v>
      </c>
      <c r="W506" s="24">
        <f t="shared" si="154"/>
        <v>90</v>
      </c>
      <c r="X506" s="24">
        <f t="shared" si="154"/>
        <v>79</v>
      </c>
      <c r="Y506" s="24">
        <f t="shared" si="154"/>
        <v>59</v>
      </c>
      <c r="Z506" s="24">
        <f t="shared" si="154"/>
        <v>48</v>
      </c>
    </row>
    <row r="507" spans="2:26" x14ac:dyDescent="0.15">
      <c r="B507" s="24">
        <v>505</v>
      </c>
      <c r="C507" s="24" t="str">
        <f t="shared" si="143"/>
        <v>挂饰505</v>
      </c>
      <c r="D507" s="24" t="str">
        <f t="shared" si="152"/>
        <v>c</v>
      </c>
      <c r="E507" s="99" t="s">
        <v>2082</v>
      </c>
      <c r="F507" s="100" t="s">
        <v>2099</v>
      </c>
      <c r="G507" s="23" t="s">
        <v>2107</v>
      </c>
      <c r="H507" s="24">
        <f t="shared" si="148"/>
        <v>1</v>
      </c>
      <c r="I507" s="24">
        <f t="shared" si="136"/>
        <v>21</v>
      </c>
      <c r="J507" s="24">
        <f t="shared" si="137"/>
        <v>0</v>
      </c>
      <c r="K507" s="24">
        <f t="shared" si="138"/>
        <v>0</v>
      </c>
      <c r="L507" s="24">
        <f t="shared" si="139"/>
        <v>0</v>
      </c>
      <c r="M507" s="99" t="s">
        <v>2085</v>
      </c>
      <c r="N507" s="24">
        <f t="shared" si="140"/>
        <v>0</v>
      </c>
      <c r="O507" s="24">
        <f t="shared" si="141"/>
        <v>0</v>
      </c>
      <c r="P507" s="24">
        <f t="shared" si="142"/>
        <v>0</v>
      </c>
      <c r="Q507" s="122">
        <f t="shared" si="144"/>
        <v>0</v>
      </c>
      <c r="R507" s="122">
        <f t="shared" si="145"/>
        <v>0</v>
      </c>
      <c r="S507" s="122">
        <f t="shared" si="146"/>
        <v>0</v>
      </c>
      <c r="T507" s="99" t="s">
        <v>2082</v>
      </c>
      <c r="U507" s="24">
        <f t="shared" si="154"/>
        <v>0</v>
      </c>
      <c r="V507" s="24">
        <f t="shared" si="154"/>
        <v>0</v>
      </c>
      <c r="W507" s="24">
        <f t="shared" si="154"/>
        <v>0</v>
      </c>
      <c r="X507" s="24">
        <f t="shared" si="154"/>
        <v>0</v>
      </c>
      <c r="Y507" s="24">
        <f t="shared" si="154"/>
        <v>0</v>
      </c>
      <c r="Z507" s="24">
        <f t="shared" si="154"/>
        <v>0</v>
      </c>
    </row>
    <row r="508" spans="2:26" x14ac:dyDescent="0.15">
      <c r="B508" s="24">
        <v>506</v>
      </c>
      <c r="C508" s="24" t="str">
        <f t="shared" si="143"/>
        <v>挂饰506</v>
      </c>
      <c r="D508" s="24" t="str">
        <f t="shared" si="152"/>
        <v>c</v>
      </c>
      <c r="E508" s="99" t="s">
        <v>2082</v>
      </c>
      <c r="F508" s="100" t="s">
        <v>2099</v>
      </c>
      <c r="G508" s="23" t="s">
        <v>2107</v>
      </c>
      <c r="H508" s="24">
        <f t="shared" si="148"/>
        <v>2</v>
      </c>
      <c r="I508" s="24">
        <f t="shared" si="136"/>
        <v>43</v>
      </c>
      <c r="J508" s="24">
        <f t="shared" si="137"/>
        <v>0</v>
      </c>
      <c r="K508" s="24">
        <f t="shared" si="138"/>
        <v>0</v>
      </c>
      <c r="L508" s="24">
        <f t="shared" si="139"/>
        <v>0</v>
      </c>
      <c r="M508" s="99" t="s">
        <v>2085</v>
      </c>
      <c r="N508" s="24">
        <f t="shared" si="140"/>
        <v>0</v>
      </c>
      <c r="O508" s="24">
        <f t="shared" si="141"/>
        <v>0</v>
      </c>
      <c r="P508" s="24">
        <f t="shared" si="142"/>
        <v>0</v>
      </c>
      <c r="Q508" s="122">
        <f t="shared" si="144"/>
        <v>0</v>
      </c>
      <c r="R508" s="122">
        <f t="shared" si="145"/>
        <v>0</v>
      </c>
      <c r="S508" s="122">
        <f t="shared" si="146"/>
        <v>0</v>
      </c>
      <c r="T508" s="99" t="s">
        <v>2082</v>
      </c>
      <c r="U508" s="24">
        <f t="shared" si="154"/>
        <v>0</v>
      </c>
      <c r="V508" s="24">
        <f t="shared" si="154"/>
        <v>0</v>
      </c>
      <c r="W508" s="24">
        <f t="shared" si="154"/>
        <v>0</v>
      </c>
      <c r="X508" s="24">
        <f t="shared" si="154"/>
        <v>0</v>
      </c>
      <c r="Y508" s="24">
        <f t="shared" si="154"/>
        <v>0</v>
      </c>
      <c r="Z508" s="24">
        <f t="shared" si="154"/>
        <v>0</v>
      </c>
    </row>
    <row r="509" spans="2:26" x14ac:dyDescent="0.15">
      <c r="B509" s="24">
        <v>507</v>
      </c>
      <c r="C509" s="24" t="str">
        <f t="shared" si="143"/>
        <v>挂饰507</v>
      </c>
      <c r="D509" s="24" t="str">
        <f t="shared" si="152"/>
        <v>c</v>
      </c>
      <c r="E509" s="99" t="s">
        <v>2082</v>
      </c>
      <c r="F509" s="100" t="s">
        <v>2099</v>
      </c>
      <c r="G509" s="23" t="s">
        <v>2107</v>
      </c>
      <c r="H509" s="24">
        <f t="shared" si="148"/>
        <v>3</v>
      </c>
      <c r="I509" s="24">
        <f t="shared" si="136"/>
        <v>64</v>
      </c>
      <c r="J509" s="24">
        <f t="shared" si="137"/>
        <v>0</v>
      </c>
      <c r="K509" s="24">
        <f t="shared" si="138"/>
        <v>0</v>
      </c>
      <c r="L509" s="24">
        <f t="shared" si="139"/>
        <v>0</v>
      </c>
      <c r="M509" s="99" t="s">
        <v>2085</v>
      </c>
      <c r="N509" s="24">
        <f t="shared" si="140"/>
        <v>0</v>
      </c>
      <c r="O509" s="24">
        <f t="shared" si="141"/>
        <v>0</v>
      </c>
      <c r="P509" s="24">
        <f t="shared" si="142"/>
        <v>0</v>
      </c>
      <c r="Q509" s="122">
        <f t="shared" si="144"/>
        <v>0</v>
      </c>
      <c r="R509" s="122">
        <f t="shared" si="145"/>
        <v>0</v>
      </c>
      <c r="S509" s="122">
        <f t="shared" si="146"/>
        <v>0</v>
      </c>
      <c r="T509" s="99" t="s">
        <v>2082</v>
      </c>
      <c r="U509" s="24">
        <f t="shared" si="154"/>
        <v>0</v>
      </c>
      <c r="V509" s="24">
        <f t="shared" si="154"/>
        <v>0</v>
      </c>
      <c r="W509" s="24">
        <f t="shared" si="154"/>
        <v>0</v>
      </c>
      <c r="X509" s="24">
        <f t="shared" si="154"/>
        <v>0</v>
      </c>
      <c r="Y509" s="24">
        <f t="shared" si="154"/>
        <v>0</v>
      </c>
      <c r="Z509" s="24">
        <f t="shared" si="154"/>
        <v>0</v>
      </c>
    </row>
    <row r="510" spans="2:26" x14ac:dyDescent="0.15">
      <c r="B510" s="24">
        <v>508</v>
      </c>
      <c r="C510" s="24" t="str">
        <f t="shared" si="143"/>
        <v>挂饰508</v>
      </c>
      <c r="D510" s="24" t="str">
        <f t="shared" si="152"/>
        <v>c</v>
      </c>
      <c r="E510" s="99" t="s">
        <v>2082</v>
      </c>
      <c r="F510" s="100" t="s">
        <v>2099</v>
      </c>
      <c r="G510" s="23" t="s">
        <v>2107</v>
      </c>
      <c r="H510" s="24">
        <f t="shared" si="148"/>
        <v>4</v>
      </c>
      <c r="I510" s="24">
        <f t="shared" si="136"/>
        <v>85</v>
      </c>
      <c r="J510" s="24">
        <f t="shared" si="137"/>
        <v>0</v>
      </c>
      <c r="K510" s="24">
        <f t="shared" si="138"/>
        <v>0</v>
      </c>
      <c r="L510" s="24">
        <f t="shared" si="139"/>
        <v>0</v>
      </c>
      <c r="M510" s="99" t="s">
        <v>2085</v>
      </c>
      <c r="N510" s="24">
        <f t="shared" si="140"/>
        <v>0</v>
      </c>
      <c r="O510" s="24">
        <f t="shared" si="141"/>
        <v>0</v>
      </c>
      <c r="P510" s="24">
        <f t="shared" si="142"/>
        <v>0</v>
      </c>
      <c r="Q510" s="122">
        <f t="shared" si="144"/>
        <v>0</v>
      </c>
      <c r="R510" s="122">
        <f t="shared" si="145"/>
        <v>0</v>
      </c>
      <c r="S510" s="122">
        <f t="shared" si="146"/>
        <v>0</v>
      </c>
      <c r="T510" s="99" t="s">
        <v>2082</v>
      </c>
      <c r="U510" s="24">
        <f t="shared" si="154"/>
        <v>0</v>
      </c>
      <c r="V510" s="24">
        <f t="shared" si="154"/>
        <v>0</v>
      </c>
      <c r="W510" s="24">
        <f t="shared" si="154"/>
        <v>0</v>
      </c>
      <c r="X510" s="24">
        <f t="shared" si="154"/>
        <v>0</v>
      </c>
      <c r="Y510" s="24">
        <f t="shared" si="154"/>
        <v>0</v>
      </c>
      <c r="Z510" s="24">
        <f t="shared" si="154"/>
        <v>0</v>
      </c>
    </row>
    <row r="511" spans="2:26" x14ac:dyDescent="0.15">
      <c r="B511" s="24">
        <v>509</v>
      </c>
      <c r="C511" s="24" t="str">
        <f t="shared" si="143"/>
        <v>挂饰509</v>
      </c>
      <c r="D511" s="24" t="str">
        <f t="shared" si="152"/>
        <v>c</v>
      </c>
      <c r="E511" s="99" t="s">
        <v>2082</v>
      </c>
      <c r="F511" s="100" t="s">
        <v>2099</v>
      </c>
      <c r="G511" s="23" t="s">
        <v>2107</v>
      </c>
      <c r="H511" s="24">
        <f t="shared" si="148"/>
        <v>5</v>
      </c>
      <c r="I511" s="24">
        <f t="shared" si="136"/>
        <v>107</v>
      </c>
      <c r="J511" s="24">
        <f t="shared" si="137"/>
        <v>0</v>
      </c>
      <c r="K511" s="24">
        <f t="shared" si="138"/>
        <v>0</v>
      </c>
      <c r="L511" s="24">
        <f t="shared" si="139"/>
        <v>0</v>
      </c>
      <c r="M511" s="99" t="s">
        <v>2085</v>
      </c>
      <c r="N511" s="24">
        <f t="shared" si="140"/>
        <v>0</v>
      </c>
      <c r="O511" s="24">
        <f t="shared" si="141"/>
        <v>0</v>
      </c>
      <c r="P511" s="24">
        <f t="shared" si="142"/>
        <v>0</v>
      </c>
      <c r="Q511" s="122">
        <f t="shared" si="144"/>
        <v>0</v>
      </c>
      <c r="R511" s="122">
        <f t="shared" si="145"/>
        <v>0</v>
      </c>
      <c r="S511" s="122">
        <f t="shared" si="146"/>
        <v>0</v>
      </c>
      <c r="T511" s="99" t="s">
        <v>2082</v>
      </c>
      <c r="U511" s="24">
        <f t="shared" si="154"/>
        <v>0</v>
      </c>
      <c r="V511" s="24">
        <f t="shared" si="154"/>
        <v>0</v>
      </c>
      <c r="W511" s="24">
        <f t="shared" si="154"/>
        <v>0</v>
      </c>
      <c r="X511" s="24">
        <f t="shared" si="154"/>
        <v>0</v>
      </c>
      <c r="Y511" s="24">
        <f t="shared" si="154"/>
        <v>0</v>
      </c>
      <c r="Z511" s="24">
        <f t="shared" si="154"/>
        <v>0</v>
      </c>
    </row>
    <row r="512" spans="2:26" x14ac:dyDescent="0.15">
      <c r="B512" s="24">
        <v>510</v>
      </c>
      <c r="C512" s="24" t="str">
        <f t="shared" si="143"/>
        <v>挂饰510</v>
      </c>
      <c r="D512" s="24" t="str">
        <f t="shared" si="152"/>
        <v>c</v>
      </c>
      <c r="E512" s="99" t="s">
        <v>2082</v>
      </c>
      <c r="F512" s="100" t="s">
        <v>2099</v>
      </c>
      <c r="G512" s="23" t="s">
        <v>2107</v>
      </c>
      <c r="H512" s="24">
        <f t="shared" si="148"/>
        <v>6</v>
      </c>
      <c r="I512" s="24">
        <f t="shared" si="136"/>
        <v>128</v>
      </c>
      <c r="J512" s="24">
        <f t="shared" si="137"/>
        <v>0</v>
      </c>
      <c r="K512" s="24">
        <f t="shared" si="138"/>
        <v>0</v>
      </c>
      <c r="L512" s="24">
        <f t="shared" si="139"/>
        <v>0</v>
      </c>
      <c r="M512" s="99" t="s">
        <v>2085</v>
      </c>
      <c r="N512" s="24">
        <f t="shared" si="140"/>
        <v>0</v>
      </c>
      <c r="O512" s="24">
        <f t="shared" si="141"/>
        <v>0</v>
      </c>
      <c r="P512" s="24">
        <f t="shared" si="142"/>
        <v>0</v>
      </c>
      <c r="Q512" s="122">
        <f t="shared" si="144"/>
        <v>0</v>
      </c>
      <c r="R512" s="122">
        <f t="shared" si="145"/>
        <v>0</v>
      </c>
      <c r="S512" s="122">
        <f t="shared" si="146"/>
        <v>0</v>
      </c>
      <c r="T512" s="99" t="s">
        <v>2082</v>
      </c>
      <c r="U512" s="24">
        <f t="shared" si="154"/>
        <v>0</v>
      </c>
      <c r="V512" s="24">
        <f t="shared" si="154"/>
        <v>0</v>
      </c>
      <c r="W512" s="24">
        <f t="shared" si="154"/>
        <v>0</v>
      </c>
      <c r="X512" s="24">
        <f t="shared" si="154"/>
        <v>0</v>
      </c>
      <c r="Y512" s="24">
        <f t="shared" si="154"/>
        <v>0</v>
      </c>
      <c r="Z512" s="24">
        <f t="shared" si="154"/>
        <v>0</v>
      </c>
    </row>
    <row r="513" spans="2:26" x14ac:dyDescent="0.15">
      <c r="B513" s="24">
        <v>511</v>
      </c>
      <c r="C513" s="24" t="str">
        <f t="shared" si="143"/>
        <v>挂饰511</v>
      </c>
      <c r="D513" s="24" t="str">
        <f t="shared" si="152"/>
        <v>c</v>
      </c>
      <c r="E513" s="99" t="s">
        <v>2082</v>
      </c>
      <c r="F513" s="100" t="s">
        <v>2099</v>
      </c>
      <c r="G513" s="23" t="s">
        <v>2107</v>
      </c>
      <c r="H513" s="24">
        <f t="shared" si="148"/>
        <v>7</v>
      </c>
      <c r="I513" s="24">
        <f t="shared" si="136"/>
        <v>149</v>
      </c>
      <c r="J513" s="24">
        <f t="shared" si="137"/>
        <v>0</v>
      </c>
      <c r="K513" s="24">
        <f t="shared" si="138"/>
        <v>0</v>
      </c>
      <c r="L513" s="24">
        <f t="shared" si="139"/>
        <v>0</v>
      </c>
      <c r="M513" s="99" t="s">
        <v>2085</v>
      </c>
      <c r="N513" s="24">
        <f t="shared" si="140"/>
        <v>0</v>
      </c>
      <c r="O513" s="24">
        <f t="shared" si="141"/>
        <v>0</v>
      </c>
      <c r="P513" s="24">
        <f t="shared" si="142"/>
        <v>0</v>
      </c>
      <c r="Q513" s="122">
        <f t="shared" si="144"/>
        <v>0</v>
      </c>
      <c r="R513" s="122">
        <f t="shared" si="145"/>
        <v>0</v>
      </c>
      <c r="S513" s="122">
        <f t="shared" si="146"/>
        <v>0</v>
      </c>
      <c r="T513" s="99" t="s">
        <v>2082</v>
      </c>
      <c r="U513" s="24">
        <f t="shared" ref="U513:Z522" si="155">ROUND(VLOOKUP($F513,professionGrow,MATCH(U$2,professionGrowPName,0),FALSE)*(1+VLOOKUP($G513,professionGrowP,MATCH(U$2,professionGrowPName,0),FALSE))*$H513*10*VLOOKUP($D513,drop_qulity,5,FALSE),0)</f>
        <v>0</v>
      </c>
      <c r="V513" s="24">
        <f t="shared" si="155"/>
        <v>0</v>
      </c>
      <c r="W513" s="24">
        <f t="shared" si="155"/>
        <v>0</v>
      </c>
      <c r="X513" s="24">
        <f t="shared" si="155"/>
        <v>0</v>
      </c>
      <c r="Y513" s="24">
        <f t="shared" si="155"/>
        <v>0</v>
      </c>
      <c r="Z513" s="24">
        <f t="shared" si="155"/>
        <v>0</v>
      </c>
    </row>
    <row r="514" spans="2:26" x14ac:dyDescent="0.15">
      <c r="B514" s="24">
        <v>512</v>
      </c>
      <c r="C514" s="24" t="str">
        <f t="shared" si="143"/>
        <v>挂饰512</v>
      </c>
      <c r="D514" s="24" t="str">
        <f t="shared" si="152"/>
        <v>c</v>
      </c>
      <c r="E514" s="99" t="s">
        <v>2082</v>
      </c>
      <c r="F514" s="100" t="s">
        <v>2099</v>
      </c>
      <c r="G514" s="23" t="s">
        <v>2107</v>
      </c>
      <c r="H514" s="24">
        <f t="shared" si="148"/>
        <v>8</v>
      </c>
      <c r="I514" s="24">
        <f t="shared" si="136"/>
        <v>170</v>
      </c>
      <c r="J514" s="24">
        <f t="shared" si="137"/>
        <v>0</v>
      </c>
      <c r="K514" s="24">
        <f t="shared" si="138"/>
        <v>0</v>
      </c>
      <c r="L514" s="24">
        <f t="shared" si="139"/>
        <v>0</v>
      </c>
      <c r="M514" s="99" t="s">
        <v>2085</v>
      </c>
      <c r="N514" s="24">
        <f t="shared" si="140"/>
        <v>0</v>
      </c>
      <c r="O514" s="24">
        <f t="shared" si="141"/>
        <v>0</v>
      </c>
      <c r="P514" s="24">
        <f t="shared" si="142"/>
        <v>0</v>
      </c>
      <c r="Q514" s="122">
        <f t="shared" si="144"/>
        <v>0</v>
      </c>
      <c r="R514" s="122">
        <f t="shared" si="145"/>
        <v>0</v>
      </c>
      <c r="S514" s="122">
        <f t="shared" si="146"/>
        <v>0</v>
      </c>
      <c r="T514" s="99" t="s">
        <v>2082</v>
      </c>
      <c r="U514" s="24">
        <f t="shared" si="155"/>
        <v>0</v>
      </c>
      <c r="V514" s="24">
        <f t="shared" si="155"/>
        <v>0</v>
      </c>
      <c r="W514" s="24">
        <f t="shared" si="155"/>
        <v>0</v>
      </c>
      <c r="X514" s="24">
        <f t="shared" si="155"/>
        <v>0</v>
      </c>
      <c r="Y514" s="24">
        <f t="shared" si="155"/>
        <v>0</v>
      </c>
      <c r="Z514" s="24">
        <f t="shared" si="155"/>
        <v>0</v>
      </c>
    </row>
    <row r="515" spans="2:26" x14ac:dyDescent="0.15">
      <c r="B515" s="24">
        <v>513</v>
      </c>
      <c r="C515" s="24" t="str">
        <f t="shared" si="143"/>
        <v>挂饰513</v>
      </c>
      <c r="D515" s="24" t="str">
        <f t="shared" si="152"/>
        <v>s</v>
      </c>
      <c r="E515" s="99" t="s">
        <v>2082</v>
      </c>
      <c r="F515" s="100" t="s">
        <v>2099</v>
      </c>
      <c r="G515" s="23" t="s">
        <v>2108</v>
      </c>
      <c r="H515" s="24">
        <f t="shared" si="148"/>
        <v>1</v>
      </c>
      <c r="I515" s="24">
        <f t="shared" ref="I515:I578" si="156">ROUND(VLOOKUP($F515,professionGrow,防御力,FALSE)*(1+VLOOKUP($G515,professionGrowP,防御力,FALSE))*$H515*10*VLOOKUP($D515,drop_qulity,4,FALSE)*(1+VLOOKUP($G515,eq_change2,防御力,FALSE)),0)</f>
        <v>14</v>
      </c>
      <c r="J515" s="24">
        <f t="shared" ref="J515:J578" si="157">ROUND(VLOOKUP($F515,professionGrow,血量,FALSE)*(1+VLOOKUP($G515,professionGrowP,血量,FALSE))*$H515*10*VLOOKUP($D515,drop_qulity,5,FALSE)*(1+VLOOKUP($G515,eq_change2,血量,FALSE)),0)</f>
        <v>11</v>
      </c>
      <c r="K515" s="24">
        <f t="shared" ref="K515:K578" si="158">ROUND(VLOOKUP($F515,professionGrow,魔法值,FALSE)*(1+VLOOKUP($G515,professionGrowP,魔法值,FALSE))*$H515*10*VLOOKUP($D515,drop_qulity,5,FALSE)*(1+VLOOKUP($G515,eq_change2,魔法值,FALSE)),0)</f>
        <v>10</v>
      </c>
      <c r="L515" s="24">
        <f t="shared" ref="L515:L578" si="159">ROUND(VLOOKUP($F515,professionGrow,力量,FALSE)*(1+VLOOKUP($G515,professionGrowP,力量,FALSE))*$H515*10*VLOOKUP($D515,drop_qulity,5,FALSE)*(1+VLOOKUP(G515,eq_change2,力量,FALSE)),0)</f>
        <v>9</v>
      </c>
      <c r="M515" s="99" t="s">
        <v>2085</v>
      </c>
      <c r="N515" s="24">
        <f t="shared" ref="N515:N578" si="160">ROUND(VLOOKUP($F515,professionGrow,魔攻,FALSE)*(1+VLOOKUP($G515,professionGrowP,魔攻,FALSE))*$H515*10*VLOOKUP($D515,drop_qulity,5,FALSE)*(1+VLOOKUP(G515,eq_change2,魔攻,FALSE)),0)</f>
        <v>11</v>
      </c>
      <c r="O515" s="24">
        <f t="shared" ref="O515:O578" si="161">ROUND(VLOOKUP($F515,professionGrow,敏捷,FALSE)*(1+VLOOKUP($G515,professionGrowP,敏捷,FALSE))*$H515*10*VLOOKUP($D515,drop_qulity,5,FALSE)*(1+VLOOKUP(G515,eq_change2,敏捷,FALSE)),0)</f>
        <v>7</v>
      </c>
      <c r="P515" s="24">
        <f t="shared" ref="P515:P578" si="162">ROUND(VLOOKUP($F515,professionGrow,幸运,FALSE)*(1+VLOOKUP($G515,professionGrowP,幸运,FALSE))*$H515*10*VLOOKUP($D515,drop_qulity,5,FALSE)*(1+VLOOKUP(G515,eq_change2,幸运,FALSE)),0)</f>
        <v>6</v>
      </c>
      <c r="Q515" s="122">
        <f t="shared" si="144"/>
        <v>0.03</v>
      </c>
      <c r="R515" s="122">
        <f t="shared" si="145"/>
        <v>1.7500000000000002E-2</v>
      </c>
      <c r="S515" s="122">
        <f t="shared" si="146"/>
        <v>0.01</v>
      </c>
      <c r="T515" s="99" t="s">
        <v>2082</v>
      </c>
      <c r="U515" s="24">
        <f t="shared" si="155"/>
        <v>5</v>
      </c>
      <c r="V515" s="24">
        <f t="shared" si="155"/>
        <v>5</v>
      </c>
      <c r="W515" s="24">
        <f t="shared" si="155"/>
        <v>4</v>
      </c>
      <c r="X515" s="24">
        <f t="shared" si="155"/>
        <v>6</v>
      </c>
      <c r="Y515" s="24">
        <f t="shared" si="155"/>
        <v>6</v>
      </c>
      <c r="Z515" s="24">
        <f t="shared" si="155"/>
        <v>7</v>
      </c>
    </row>
    <row r="516" spans="2:26" x14ac:dyDescent="0.15">
      <c r="B516" s="24">
        <v>514</v>
      </c>
      <c r="C516" s="24" t="str">
        <f t="shared" ref="C516:C579" si="163">"挂饰"&amp;B516</f>
        <v>挂饰514</v>
      </c>
      <c r="D516" s="24" t="str">
        <f t="shared" si="152"/>
        <v>s</v>
      </c>
      <c r="E516" s="99" t="s">
        <v>2082</v>
      </c>
      <c r="F516" s="100" t="s">
        <v>2099</v>
      </c>
      <c r="G516" s="23" t="s">
        <v>2108</v>
      </c>
      <c r="H516" s="24">
        <f t="shared" si="148"/>
        <v>2</v>
      </c>
      <c r="I516" s="24">
        <f t="shared" si="156"/>
        <v>28</v>
      </c>
      <c r="J516" s="24">
        <f t="shared" si="157"/>
        <v>22</v>
      </c>
      <c r="K516" s="24">
        <f t="shared" si="158"/>
        <v>20</v>
      </c>
      <c r="L516" s="24">
        <f t="shared" si="159"/>
        <v>17</v>
      </c>
      <c r="M516" s="99" t="s">
        <v>2085</v>
      </c>
      <c r="N516" s="24">
        <f t="shared" si="160"/>
        <v>22</v>
      </c>
      <c r="O516" s="24">
        <f t="shared" si="161"/>
        <v>15</v>
      </c>
      <c r="P516" s="24">
        <f t="shared" si="162"/>
        <v>13</v>
      </c>
      <c r="Q516" s="122">
        <f t="shared" ref="Q516:Q579" si="164">(P516/2)%</f>
        <v>6.5000000000000002E-2</v>
      </c>
      <c r="R516" s="122">
        <f t="shared" ref="R516:R579" si="165">(O516/4)%</f>
        <v>3.7499999999999999E-2</v>
      </c>
      <c r="S516" s="122">
        <f t="shared" ref="S516:S579" si="166">(P516/6)%</f>
        <v>2.1666666666666664E-2</v>
      </c>
      <c r="T516" s="99" t="s">
        <v>2082</v>
      </c>
      <c r="U516" s="24">
        <f t="shared" si="155"/>
        <v>9</v>
      </c>
      <c r="V516" s="24">
        <f t="shared" si="155"/>
        <v>9</v>
      </c>
      <c r="W516" s="24">
        <f t="shared" si="155"/>
        <v>8</v>
      </c>
      <c r="X516" s="24">
        <f t="shared" si="155"/>
        <v>13</v>
      </c>
      <c r="Y516" s="24">
        <f t="shared" si="155"/>
        <v>13</v>
      </c>
      <c r="Z516" s="24">
        <f t="shared" si="155"/>
        <v>14</v>
      </c>
    </row>
    <row r="517" spans="2:26" x14ac:dyDescent="0.15">
      <c r="B517" s="24">
        <v>515</v>
      </c>
      <c r="C517" s="24" t="str">
        <f t="shared" si="163"/>
        <v>挂饰515</v>
      </c>
      <c r="D517" s="24" t="str">
        <f t="shared" si="152"/>
        <v>s</v>
      </c>
      <c r="E517" s="99" t="s">
        <v>2082</v>
      </c>
      <c r="F517" s="100" t="s">
        <v>2099</v>
      </c>
      <c r="G517" s="23" t="s">
        <v>2108</v>
      </c>
      <c r="H517" s="24">
        <f t="shared" si="148"/>
        <v>3</v>
      </c>
      <c r="I517" s="24">
        <f t="shared" si="156"/>
        <v>41</v>
      </c>
      <c r="J517" s="24">
        <f t="shared" si="157"/>
        <v>33</v>
      </c>
      <c r="K517" s="24">
        <f t="shared" si="158"/>
        <v>29</v>
      </c>
      <c r="L517" s="24">
        <f t="shared" si="159"/>
        <v>26</v>
      </c>
      <c r="M517" s="99" t="s">
        <v>2085</v>
      </c>
      <c r="N517" s="24">
        <f t="shared" si="160"/>
        <v>33</v>
      </c>
      <c r="O517" s="24">
        <f t="shared" si="161"/>
        <v>22</v>
      </c>
      <c r="P517" s="24">
        <f t="shared" si="162"/>
        <v>19</v>
      </c>
      <c r="Q517" s="122">
        <f t="shared" si="164"/>
        <v>9.5000000000000001E-2</v>
      </c>
      <c r="R517" s="122">
        <f t="shared" si="165"/>
        <v>5.5E-2</v>
      </c>
      <c r="S517" s="122">
        <f t="shared" si="166"/>
        <v>3.1666666666666662E-2</v>
      </c>
      <c r="T517" s="99" t="s">
        <v>2082</v>
      </c>
      <c r="U517" s="24">
        <f t="shared" si="155"/>
        <v>14</v>
      </c>
      <c r="V517" s="24">
        <f t="shared" si="155"/>
        <v>14</v>
      </c>
      <c r="W517" s="24">
        <f t="shared" si="155"/>
        <v>11</v>
      </c>
      <c r="X517" s="24">
        <f t="shared" si="155"/>
        <v>19</v>
      </c>
      <c r="Y517" s="24">
        <f t="shared" si="155"/>
        <v>19</v>
      </c>
      <c r="Z517" s="24">
        <f t="shared" si="155"/>
        <v>21</v>
      </c>
    </row>
    <row r="518" spans="2:26" x14ac:dyDescent="0.15">
      <c r="B518" s="24">
        <v>516</v>
      </c>
      <c r="C518" s="24" t="str">
        <f t="shared" si="163"/>
        <v>挂饰516</v>
      </c>
      <c r="D518" s="24" t="str">
        <f t="shared" si="152"/>
        <v>s</v>
      </c>
      <c r="E518" s="99" t="s">
        <v>2082</v>
      </c>
      <c r="F518" s="100" t="s">
        <v>2099</v>
      </c>
      <c r="G518" s="23" t="s">
        <v>2108</v>
      </c>
      <c r="H518" s="24">
        <f t="shared" si="148"/>
        <v>4</v>
      </c>
      <c r="I518" s="24">
        <f t="shared" si="156"/>
        <v>55</v>
      </c>
      <c r="J518" s="24">
        <f t="shared" si="157"/>
        <v>44</v>
      </c>
      <c r="K518" s="24">
        <f t="shared" si="158"/>
        <v>39</v>
      </c>
      <c r="L518" s="24">
        <f t="shared" si="159"/>
        <v>35</v>
      </c>
      <c r="M518" s="99" t="s">
        <v>2085</v>
      </c>
      <c r="N518" s="24">
        <f t="shared" si="160"/>
        <v>44</v>
      </c>
      <c r="O518" s="24">
        <f t="shared" si="161"/>
        <v>29</v>
      </c>
      <c r="P518" s="24">
        <f t="shared" si="162"/>
        <v>25</v>
      </c>
      <c r="Q518" s="122">
        <f t="shared" si="164"/>
        <v>0.125</v>
      </c>
      <c r="R518" s="122">
        <f t="shared" si="165"/>
        <v>7.2499999999999995E-2</v>
      </c>
      <c r="S518" s="122">
        <f t="shared" si="166"/>
        <v>4.1666666666666671E-2</v>
      </c>
      <c r="T518" s="99" t="s">
        <v>2082</v>
      </c>
      <c r="U518" s="24">
        <f t="shared" si="155"/>
        <v>18</v>
      </c>
      <c r="V518" s="24">
        <f t="shared" si="155"/>
        <v>18</v>
      </c>
      <c r="W518" s="24">
        <f t="shared" si="155"/>
        <v>15</v>
      </c>
      <c r="X518" s="24">
        <f t="shared" si="155"/>
        <v>25</v>
      </c>
      <c r="Y518" s="24">
        <f t="shared" si="155"/>
        <v>25</v>
      </c>
      <c r="Z518" s="24">
        <f t="shared" si="155"/>
        <v>28</v>
      </c>
    </row>
    <row r="519" spans="2:26" x14ac:dyDescent="0.15">
      <c r="B519" s="24">
        <v>517</v>
      </c>
      <c r="C519" s="24" t="str">
        <f t="shared" si="163"/>
        <v>挂饰517</v>
      </c>
      <c r="D519" s="24" t="str">
        <f t="shared" si="152"/>
        <v>s</v>
      </c>
      <c r="E519" s="99" t="s">
        <v>2082</v>
      </c>
      <c r="F519" s="100" t="s">
        <v>2099</v>
      </c>
      <c r="G519" s="23" t="s">
        <v>2108</v>
      </c>
      <c r="H519" s="24">
        <f t="shared" si="148"/>
        <v>5</v>
      </c>
      <c r="I519" s="24">
        <f t="shared" si="156"/>
        <v>69</v>
      </c>
      <c r="J519" s="24">
        <f t="shared" si="157"/>
        <v>54</v>
      </c>
      <c r="K519" s="24">
        <f t="shared" si="158"/>
        <v>49</v>
      </c>
      <c r="L519" s="24">
        <f t="shared" si="159"/>
        <v>44</v>
      </c>
      <c r="M519" s="99" t="s">
        <v>2085</v>
      </c>
      <c r="N519" s="24">
        <f t="shared" si="160"/>
        <v>54</v>
      </c>
      <c r="O519" s="24">
        <f t="shared" si="161"/>
        <v>37</v>
      </c>
      <c r="P519" s="24">
        <f t="shared" si="162"/>
        <v>31</v>
      </c>
      <c r="Q519" s="122">
        <f t="shared" si="164"/>
        <v>0.155</v>
      </c>
      <c r="R519" s="122">
        <f t="shared" si="165"/>
        <v>9.2499999999999999E-2</v>
      </c>
      <c r="S519" s="122">
        <f t="shared" si="166"/>
        <v>5.1666666666666666E-2</v>
      </c>
      <c r="T519" s="99" t="s">
        <v>2082</v>
      </c>
      <c r="U519" s="24">
        <f t="shared" si="155"/>
        <v>23</v>
      </c>
      <c r="V519" s="24">
        <f t="shared" si="155"/>
        <v>23</v>
      </c>
      <c r="W519" s="24">
        <f t="shared" si="155"/>
        <v>19</v>
      </c>
      <c r="X519" s="24">
        <f t="shared" si="155"/>
        <v>31</v>
      </c>
      <c r="Y519" s="24">
        <f t="shared" si="155"/>
        <v>31</v>
      </c>
      <c r="Z519" s="24">
        <f t="shared" si="155"/>
        <v>35</v>
      </c>
    </row>
    <row r="520" spans="2:26" x14ac:dyDescent="0.15">
      <c r="B520" s="24">
        <v>518</v>
      </c>
      <c r="C520" s="24" t="str">
        <f t="shared" si="163"/>
        <v>挂饰518</v>
      </c>
      <c r="D520" s="24" t="str">
        <f t="shared" si="152"/>
        <v>s</v>
      </c>
      <c r="E520" s="99" t="s">
        <v>2082</v>
      </c>
      <c r="F520" s="100" t="s">
        <v>2099</v>
      </c>
      <c r="G520" s="23" t="s">
        <v>2108</v>
      </c>
      <c r="H520" s="24">
        <f t="shared" si="148"/>
        <v>6</v>
      </c>
      <c r="I520" s="24">
        <f t="shared" si="156"/>
        <v>83</v>
      </c>
      <c r="J520" s="24">
        <f t="shared" si="157"/>
        <v>65</v>
      </c>
      <c r="K520" s="24">
        <f t="shared" si="158"/>
        <v>59</v>
      </c>
      <c r="L520" s="24">
        <f t="shared" si="159"/>
        <v>52</v>
      </c>
      <c r="M520" s="99" t="s">
        <v>2085</v>
      </c>
      <c r="N520" s="24">
        <f t="shared" si="160"/>
        <v>65</v>
      </c>
      <c r="O520" s="24">
        <f t="shared" si="161"/>
        <v>44</v>
      </c>
      <c r="P520" s="24">
        <f t="shared" si="162"/>
        <v>38</v>
      </c>
      <c r="Q520" s="122">
        <f t="shared" si="164"/>
        <v>0.19</v>
      </c>
      <c r="R520" s="122">
        <f t="shared" si="165"/>
        <v>0.11</v>
      </c>
      <c r="S520" s="122">
        <f t="shared" si="166"/>
        <v>6.3333333333333325E-2</v>
      </c>
      <c r="T520" s="99" t="s">
        <v>2082</v>
      </c>
      <c r="U520" s="24">
        <f t="shared" si="155"/>
        <v>28</v>
      </c>
      <c r="V520" s="24">
        <f t="shared" si="155"/>
        <v>28</v>
      </c>
      <c r="W520" s="24">
        <f t="shared" si="155"/>
        <v>23</v>
      </c>
      <c r="X520" s="24">
        <f t="shared" si="155"/>
        <v>38</v>
      </c>
      <c r="Y520" s="24">
        <f t="shared" si="155"/>
        <v>38</v>
      </c>
      <c r="Z520" s="24">
        <f t="shared" si="155"/>
        <v>42</v>
      </c>
    </row>
    <row r="521" spans="2:26" x14ac:dyDescent="0.15">
      <c r="B521" s="24">
        <v>519</v>
      </c>
      <c r="C521" s="24" t="str">
        <f t="shared" si="163"/>
        <v>挂饰519</v>
      </c>
      <c r="D521" s="24" t="str">
        <f t="shared" si="152"/>
        <v>s</v>
      </c>
      <c r="E521" s="99" t="s">
        <v>2082</v>
      </c>
      <c r="F521" s="100" t="s">
        <v>2099</v>
      </c>
      <c r="G521" s="23" t="s">
        <v>2108</v>
      </c>
      <c r="H521" s="24">
        <f t="shared" si="148"/>
        <v>7</v>
      </c>
      <c r="I521" s="24">
        <f t="shared" si="156"/>
        <v>97</v>
      </c>
      <c r="J521" s="24">
        <f t="shared" si="157"/>
        <v>76</v>
      </c>
      <c r="K521" s="24">
        <f t="shared" si="158"/>
        <v>69</v>
      </c>
      <c r="L521" s="24">
        <f t="shared" si="159"/>
        <v>61</v>
      </c>
      <c r="M521" s="99" t="s">
        <v>2085</v>
      </c>
      <c r="N521" s="24">
        <f t="shared" si="160"/>
        <v>76</v>
      </c>
      <c r="O521" s="24">
        <f t="shared" si="161"/>
        <v>51</v>
      </c>
      <c r="P521" s="24">
        <f t="shared" si="162"/>
        <v>44</v>
      </c>
      <c r="Q521" s="122">
        <f t="shared" si="164"/>
        <v>0.22</v>
      </c>
      <c r="R521" s="122">
        <f t="shared" si="165"/>
        <v>0.1275</v>
      </c>
      <c r="S521" s="122">
        <f t="shared" si="166"/>
        <v>7.3333333333333334E-2</v>
      </c>
      <c r="T521" s="99" t="s">
        <v>2082</v>
      </c>
      <c r="U521" s="24">
        <f t="shared" si="155"/>
        <v>32</v>
      </c>
      <c r="V521" s="24">
        <f t="shared" si="155"/>
        <v>32</v>
      </c>
      <c r="W521" s="24">
        <f t="shared" si="155"/>
        <v>27</v>
      </c>
      <c r="X521" s="24">
        <f t="shared" si="155"/>
        <v>44</v>
      </c>
      <c r="Y521" s="24">
        <f t="shared" si="155"/>
        <v>44</v>
      </c>
      <c r="Z521" s="24">
        <f t="shared" si="155"/>
        <v>50</v>
      </c>
    </row>
    <row r="522" spans="2:26" x14ac:dyDescent="0.15">
      <c r="B522" s="24">
        <v>520</v>
      </c>
      <c r="C522" s="24" t="str">
        <f t="shared" si="163"/>
        <v>挂饰520</v>
      </c>
      <c r="D522" s="24" t="str">
        <f t="shared" si="152"/>
        <v>s</v>
      </c>
      <c r="E522" s="99" t="s">
        <v>2082</v>
      </c>
      <c r="F522" s="100" t="s">
        <v>2099</v>
      </c>
      <c r="G522" s="23" t="s">
        <v>2108</v>
      </c>
      <c r="H522" s="24">
        <f t="shared" si="148"/>
        <v>8</v>
      </c>
      <c r="I522" s="24">
        <f t="shared" si="156"/>
        <v>111</v>
      </c>
      <c r="J522" s="24">
        <f t="shared" si="157"/>
        <v>87</v>
      </c>
      <c r="K522" s="24">
        <f t="shared" si="158"/>
        <v>78</v>
      </c>
      <c r="L522" s="24">
        <f t="shared" si="159"/>
        <v>70</v>
      </c>
      <c r="M522" s="99" t="s">
        <v>2085</v>
      </c>
      <c r="N522" s="24">
        <f t="shared" si="160"/>
        <v>87</v>
      </c>
      <c r="O522" s="24">
        <f t="shared" si="161"/>
        <v>59</v>
      </c>
      <c r="P522" s="24">
        <f t="shared" si="162"/>
        <v>50</v>
      </c>
      <c r="Q522" s="122">
        <f t="shared" si="164"/>
        <v>0.25</v>
      </c>
      <c r="R522" s="122">
        <f t="shared" si="165"/>
        <v>0.14749999999999999</v>
      </c>
      <c r="S522" s="122">
        <f t="shared" si="166"/>
        <v>8.3333333333333343E-2</v>
      </c>
      <c r="T522" s="99" t="s">
        <v>2082</v>
      </c>
      <c r="U522" s="24">
        <f t="shared" si="155"/>
        <v>37</v>
      </c>
      <c r="V522" s="24">
        <f t="shared" si="155"/>
        <v>37</v>
      </c>
      <c r="W522" s="24">
        <f t="shared" si="155"/>
        <v>30</v>
      </c>
      <c r="X522" s="24">
        <f t="shared" si="155"/>
        <v>50</v>
      </c>
      <c r="Y522" s="24">
        <f t="shared" si="155"/>
        <v>50</v>
      </c>
      <c r="Z522" s="24">
        <f t="shared" si="155"/>
        <v>57</v>
      </c>
    </row>
    <row r="523" spans="2:26" x14ac:dyDescent="0.15">
      <c r="B523" s="24">
        <v>521</v>
      </c>
      <c r="C523" s="24" t="str">
        <f t="shared" si="163"/>
        <v>挂饰521</v>
      </c>
      <c r="D523" s="24" t="str">
        <f t="shared" si="152"/>
        <v>a</v>
      </c>
      <c r="E523" s="99" t="s">
        <v>2082</v>
      </c>
      <c r="F523" s="100" t="s">
        <v>2099</v>
      </c>
      <c r="G523" s="23" t="s">
        <v>2108</v>
      </c>
      <c r="H523" s="24">
        <f t="shared" si="148"/>
        <v>1</v>
      </c>
      <c r="I523" s="24">
        <f t="shared" si="156"/>
        <v>8</v>
      </c>
      <c r="J523" s="24">
        <f t="shared" si="157"/>
        <v>12</v>
      </c>
      <c r="K523" s="24">
        <f t="shared" si="158"/>
        <v>11</v>
      </c>
      <c r="L523" s="24">
        <f t="shared" si="159"/>
        <v>10</v>
      </c>
      <c r="M523" s="99" t="s">
        <v>2085</v>
      </c>
      <c r="N523" s="24">
        <f t="shared" si="160"/>
        <v>12</v>
      </c>
      <c r="O523" s="24">
        <f t="shared" si="161"/>
        <v>8</v>
      </c>
      <c r="P523" s="24">
        <f t="shared" si="162"/>
        <v>7</v>
      </c>
      <c r="Q523" s="122">
        <f t="shared" si="164"/>
        <v>3.5000000000000003E-2</v>
      </c>
      <c r="R523" s="122">
        <f t="shared" si="165"/>
        <v>0.02</v>
      </c>
      <c r="S523" s="122">
        <f t="shared" si="166"/>
        <v>1.1666666666666667E-2</v>
      </c>
      <c r="T523" s="99" t="s">
        <v>2082</v>
      </c>
      <c r="U523" s="24">
        <f t="shared" ref="U523:Z532" si="167">ROUND(VLOOKUP($F523,professionGrow,MATCH(U$2,professionGrowPName,0),FALSE)*(1+VLOOKUP($G523,professionGrowP,MATCH(U$2,professionGrowPName,0),FALSE))*$H523*10*VLOOKUP($D523,drop_qulity,5,FALSE),0)</f>
        <v>5</v>
      </c>
      <c r="V523" s="24">
        <f t="shared" si="167"/>
        <v>5</v>
      </c>
      <c r="W523" s="24">
        <f t="shared" si="167"/>
        <v>4</v>
      </c>
      <c r="X523" s="24">
        <f t="shared" si="167"/>
        <v>7</v>
      </c>
      <c r="Y523" s="24">
        <f t="shared" si="167"/>
        <v>7</v>
      </c>
      <c r="Z523" s="24">
        <f t="shared" si="167"/>
        <v>8</v>
      </c>
    </row>
    <row r="524" spans="2:26" x14ac:dyDescent="0.15">
      <c r="B524" s="24">
        <v>522</v>
      </c>
      <c r="C524" s="24" t="str">
        <f t="shared" si="163"/>
        <v>挂饰522</v>
      </c>
      <c r="D524" s="24" t="str">
        <f t="shared" si="152"/>
        <v>a</v>
      </c>
      <c r="E524" s="99" t="s">
        <v>2082</v>
      </c>
      <c r="F524" s="100" t="s">
        <v>2099</v>
      </c>
      <c r="G524" s="23" t="s">
        <v>2108</v>
      </c>
      <c r="H524" s="24">
        <f t="shared" ref="H524:H587" si="168">H516</f>
        <v>2</v>
      </c>
      <c r="I524" s="24">
        <f t="shared" si="156"/>
        <v>16</v>
      </c>
      <c r="J524" s="24">
        <f t="shared" si="157"/>
        <v>25</v>
      </c>
      <c r="K524" s="24">
        <f t="shared" si="158"/>
        <v>22</v>
      </c>
      <c r="L524" s="24">
        <f t="shared" si="159"/>
        <v>20</v>
      </c>
      <c r="M524" s="99" t="s">
        <v>2085</v>
      </c>
      <c r="N524" s="24">
        <f t="shared" si="160"/>
        <v>25</v>
      </c>
      <c r="O524" s="24">
        <f t="shared" si="161"/>
        <v>17</v>
      </c>
      <c r="P524" s="24">
        <f t="shared" si="162"/>
        <v>14</v>
      </c>
      <c r="Q524" s="122">
        <f t="shared" si="164"/>
        <v>7.0000000000000007E-2</v>
      </c>
      <c r="R524" s="122">
        <f t="shared" si="165"/>
        <v>4.2500000000000003E-2</v>
      </c>
      <c r="S524" s="122">
        <f t="shared" si="166"/>
        <v>2.3333333333333334E-2</v>
      </c>
      <c r="T524" s="99" t="s">
        <v>2082</v>
      </c>
      <c r="U524" s="24">
        <f t="shared" si="167"/>
        <v>11</v>
      </c>
      <c r="V524" s="24">
        <f t="shared" si="167"/>
        <v>11</v>
      </c>
      <c r="W524" s="24">
        <f t="shared" si="167"/>
        <v>9</v>
      </c>
      <c r="X524" s="24">
        <f t="shared" si="167"/>
        <v>14</v>
      </c>
      <c r="Y524" s="24">
        <f t="shared" si="167"/>
        <v>14</v>
      </c>
      <c r="Z524" s="24">
        <f t="shared" si="167"/>
        <v>16</v>
      </c>
    </row>
    <row r="525" spans="2:26" x14ac:dyDescent="0.15">
      <c r="B525" s="24">
        <v>523</v>
      </c>
      <c r="C525" s="24" t="str">
        <f t="shared" si="163"/>
        <v>挂饰523</v>
      </c>
      <c r="D525" s="24" t="str">
        <f t="shared" si="152"/>
        <v>a</v>
      </c>
      <c r="E525" s="99" t="s">
        <v>2082</v>
      </c>
      <c r="F525" s="100" t="s">
        <v>2099</v>
      </c>
      <c r="G525" s="23" t="s">
        <v>2108</v>
      </c>
      <c r="H525" s="24">
        <f t="shared" si="168"/>
        <v>3</v>
      </c>
      <c r="I525" s="24">
        <f t="shared" si="156"/>
        <v>23</v>
      </c>
      <c r="J525" s="24">
        <f t="shared" si="157"/>
        <v>37</v>
      </c>
      <c r="K525" s="24">
        <f t="shared" si="158"/>
        <v>34</v>
      </c>
      <c r="L525" s="24">
        <f t="shared" si="159"/>
        <v>30</v>
      </c>
      <c r="M525" s="99" t="s">
        <v>2085</v>
      </c>
      <c r="N525" s="24">
        <f t="shared" si="160"/>
        <v>37</v>
      </c>
      <c r="O525" s="24">
        <f t="shared" si="161"/>
        <v>25</v>
      </c>
      <c r="P525" s="24">
        <f t="shared" si="162"/>
        <v>22</v>
      </c>
      <c r="Q525" s="122">
        <f t="shared" si="164"/>
        <v>0.11</v>
      </c>
      <c r="R525" s="122">
        <f t="shared" si="165"/>
        <v>6.25E-2</v>
      </c>
      <c r="S525" s="122">
        <f t="shared" si="166"/>
        <v>3.6666666666666667E-2</v>
      </c>
      <c r="T525" s="99" t="s">
        <v>2082</v>
      </c>
      <c r="U525" s="24">
        <f t="shared" si="167"/>
        <v>16</v>
      </c>
      <c r="V525" s="24">
        <f t="shared" si="167"/>
        <v>16</v>
      </c>
      <c r="W525" s="24">
        <f t="shared" si="167"/>
        <v>13</v>
      </c>
      <c r="X525" s="24">
        <f t="shared" si="167"/>
        <v>22</v>
      </c>
      <c r="Y525" s="24">
        <f t="shared" si="167"/>
        <v>22</v>
      </c>
      <c r="Z525" s="24">
        <f t="shared" si="167"/>
        <v>24</v>
      </c>
    </row>
    <row r="526" spans="2:26" x14ac:dyDescent="0.15">
      <c r="B526" s="24">
        <v>524</v>
      </c>
      <c r="C526" s="24" t="str">
        <f t="shared" si="163"/>
        <v>挂饰524</v>
      </c>
      <c r="D526" s="24" t="str">
        <f t="shared" si="152"/>
        <v>a</v>
      </c>
      <c r="E526" s="99" t="s">
        <v>2082</v>
      </c>
      <c r="F526" s="100" t="s">
        <v>2099</v>
      </c>
      <c r="G526" s="23" t="s">
        <v>2108</v>
      </c>
      <c r="H526" s="24">
        <f t="shared" si="168"/>
        <v>4</v>
      </c>
      <c r="I526" s="24">
        <f t="shared" si="156"/>
        <v>31</v>
      </c>
      <c r="J526" s="24">
        <f t="shared" si="157"/>
        <v>50</v>
      </c>
      <c r="K526" s="24">
        <f t="shared" si="158"/>
        <v>45</v>
      </c>
      <c r="L526" s="24">
        <f t="shared" si="159"/>
        <v>40</v>
      </c>
      <c r="M526" s="99" t="s">
        <v>2085</v>
      </c>
      <c r="N526" s="24">
        <f t="shared" si="160"/>
        <v>50</v>
      </c>
      <c r="O526" s="24">
        <f t="shared" si="161"/>
        <v>34</v>
      </c>
      <c r="P526" s="24">
        <f t="shared" si="162"/>
        <v>29</v>
      </c>
      <c r="Q526" s="122">
        <f t="shared" si="164"/>
        <v>0.14499999999999999</v>
      </c>
      <c r="R526" s="122">
        <f t="shared" si="165"/>
        <v>8.5000000000000006E-2</v>
      </c>
      <c r="S526" s="122">
        <f t="shared" si="166"/>
        <v>4.8333333333333332E-2</v>
      </c>
      <c r="T526" s="99" t="s">
        <v>2082</v>
      </c>
      <c r="U526" s="24">
        <f t="shared" si="167"/>
        <v>21</v>
      </c>
      <c r="V526" s="24">
        <f t="shared" si="167"/>
        <v>21</v>
      </c>
      <c r="W526" s="24">
        <f t="shared" si="167"/>
        <v>17</v>
      </c>
      <c r="X526" s="24">
        <f t="shared" si="167"/>
        <v>29</v>
      </c>
      <c r="Y526" s="24">
        <f t="shared" si="167"/>
        <v>29</v>
      </c>
      <c r="Z526" s="24">
        <f t="shared" si="167"/>
        <v>32</v>
      </c>
    </row>
    <row r="527" spans="2:26" x14ac:dyDescent="0.15">
      <c r="B527" s="24">
        <v>525</v>
      </c>
      <c r="C527" s="24" t="str">
        <f t="shared" si="163"/>
        <v>挂饰525</v>
      </c>
      <c r="D527" s="24" t="str">
        <f t="shared" si="152"/>
        <v>a</v>
      </c>
      <c r="E527" s="99" t="s">
        <v>2082</v>
      </c>
      <c r="F527" s="100" t="s">
        <v>2099</v>
      </c>
      <c r="G527" s="23" t="s">
        <v>2108</v>
      </c>
      <c r="H527" s="24">
        <f t="shared" si="168"/>
        <v>5</v>
      </c>
      <c r="I527" s="24">
        <f t="shared" si="156"/>
        <v>39</v>
      </c>
      <c r="J527" s="24">
        <f t="shared" si="157"/>
        <v>62</v>
      </c>
      <c r="K527" s="24">
        <f t="shared" si="158"/>
        <v>56</v>
      </c>
      <c r="L527" s="24">
        <f t="shared" si="159"/>
        <v>50</v>
      </c>
      <c r="M527" s="99" t="s">
        <v>2085</v>
      </c>
      <c r="N527" s="24">
        <f t="shared" si="160"/>
        <v>62</v>
      </c>
      <c r="O527" s="24">
        <f t="shared" si="161"/>
        <v>42</v>
      </c>
      <c r="P527" s="24">
        <f t="shared" si="162"/>
        <v>36</v>
      </c>
      <c r="Q527" s="122">
        <f t="shared" si="164"/>
        <v>0.18</v>
      </c>
      <c r="R527" s="122">
        <f t="shared" si="165"/>
        <v>0.105</v>
      </c>
      <c r="S527" s="122">
        <f t="shared" si="166"/>
        <v>0.06</v>
      </c>
      <c r="T527" s="99" t="s">
        <v>2082</v>
      </c>
      <c r="U527" s="24">
        <f t="shared" si="167"/>
        <v>27</v>
      </c>
      <c r="V527" s="24">
        <f t="shared" si="167"/>
        <v>27</v>
      </c>
      <c r="W527" s="24">
        <f t="shared" si="167"/>
        <v>22</v>
      </c>
      <c r="X527" s="24">
        <f t="shared" si="167"/>
        <v>36</v>
      </c>
      <c r="Y527" s="24">
        <f t="shared" si="167"/>
        <v>36</v>
      </c>
      <c r="Z527" s="24">
        <f t="shared" si="167"/>
        <v>41</v>
      </c>
    </row>
    <row r="528" spans="2:26" x14ac:dyDescent="0.15">
      <c r="B528" s="24">
        <v>526</v>
      </c>
      <c r="C528" s="24" t="str">
        <f t="shared" si="163"/>
        <v>挂饰526</v>
      </c>
      <c r="D528" s="24" t="str">
        <f t="shared" si="152"/>
        <v>a</v>
      </c>
      <c r="E528" s="99" t="s">
        <v>2082</v>
      </c>
      <c r="F528" s="100" t="s">
        <v>2099</v>
      </c>
      <c r="G528" s="23" t="s">
        <v>2108</v>
      </c>
      <c r="H528" s="24">
        <f t="shared" si="168"/>
        <v>6</v>
      </c>
      <c r="I528" s="24">
        <f t="shared" si="156"/>
        <v>47</v>
      </c>
      <c r="J528" s="24">
        <f t="shared" si="157"/>
        <v>75</v>
      </c>
      <c r="K528" s="24">
        <f t="shared" si="158"/>
        <v>67</v>
      </c>
      <c r="L528" s="24">
        <f t="shared" si="159"/>
        <v>60</v>
      </c>
      <c r="M528" s="99" t="s">
        <v>2085</v>
      </c>
      <c r="N528" s="24">
        <f t="shared" si="160"/>
        <v>75</v>
      </c>
      <c r="O528" s="24">
        <f t="shared" si="161"/>
        <v>51</v>
      </c>
      <c r="P528" s="24">
        <f t="shared" si="162"/>
        <v>43</v>
      </c>
      <c r="Q528" s="122">
        <f t="shared" si="164"/>
        <v>0.215</v>
      </c>
      <c r="R528" s="122">
        <f t="shared" si="165"/>
        <v>0.1275</v>
      </c>
      <c r="S528" s="122">
        <f t="shared" si="166"/>
        <v>7.166666666666667E-2</v>
      </c>
      <c r="T528" s="99" t="s">
        <v>2082</v>
      </c>
      <c r="U528" s="24">
        <f t="shared" si="167"/>
        <v>32</v>
      </c>
      <c r="V528" s="24">
        <f t="shared" si="167"/>
        <v>32</v>
      </c>
      <c r="W528" s="24">
        <f t="shared" si="167"/>
        <v>26</v>
      </c>
      <c r="X528" s="24">
        <f t="shared" si="167"/>
        <v>43</v>
      </c>
      <c r="Y528" s="24">
        <f t="shared" si="167"/>
        <v>43</v>
      </c>
      <c r="Z528" s="24">
        <f t="shared" si="167"/>
        <v>49</v>
      </c>
    </row>
    <row r="529" spans="2:26" x14ac:dyDescent="0.15">
      <c r="B529" s="24">
        <v>527</v>
      </c>
      <c r="C529" s="24" t="str">
        <f t="shared" si="163"/>
        <v>挂饰527</v>
      </c>
      <c r="D529" s="24" t="str">
        <f t="shared" si="152"/>
        <v>a</v>
      </c>
      <c r="E529" s="99" t="s">
        <v>2082</v>
      </c>
      <c r="F529" s="100" t="s">
        <v>2099</v>
      </c>
      <c r="G529" s="23" t="s">
        <v>2108</v>
      </c>
      <c r="H529" s="24">
        <f t="shared" si="168"/>
        <v>7</v>
      </c>
      <c r="I529" s="24">
        <f t="shared" si="156"/>
        <v>54</v>
      </c>
      <c r="J529" s="24">
        <f t="shared" si="157"/>
        <v>87</v>
      </c>
      <c r="K529" s="24">
        <f t="shared" si="158"/>
        <v>79</v>
      </c>
      <c r="L529" s="24">
        <f t="shared" si="159"/>
        <v>70</v>
      </c>
      <c r="M529" s="99" t="s">
        <v>2085</v>
      </c>
      <c r="N529" s="24">
        <f t="shared" si="160"/>
        <v>87</v>
      </c>
      <c r="O529" s="24">
        <f t="shared" si="161"/>
        <v>59</v>
      </c>
      <c r="P529" s="24">
        <f t="shared" si="162"/>
        <v>50</v>
      </c>
      <c r="Q529" s="122">
        <f t="shared" si="164"/>
        <v>0.25</v>
      </c>
      <c r="R529" s="122">
        <f t="shared" si="165"/>
        <v>0.14749999999999999</v>
      </c>
      <c r="S529" s="122">
        <f t="shared" si="166"/>
        <v>8.3333333333333343E-2</v>
      </c>
      <c r="T529" s="99" t="s">
        <v>2082</v>
      </c>
      <c r="U529" s="24">
        <f t="shared" si="167"/>
        <v>37</v>
      </c>
      <c r="V529" s="24">
        <f t="shared" si="167"/>
        <v>37</v>
      </c>
      <c r="W529" s="24">
        <f t="shared" si="167"/>
        <v>31</v>
      </c>
      <c r="X529" s="24">
        <f t="shared" si="167"/>
        <v>50</v>
      </c>
      <c r="Y529" s="24">
        <f t="shared" si="167"/>
        <v>50</v>
      </c>
      <c r="Z529" s="24">
        <f t="shared" si="167"/>
        <v>57</v>
      </c>
    </row>
    <row r="530" spans="2:26" x14ac:dyDescent="0.15">
      <c r="B530" s="24">
        <v>528</v>
      </c>
      <c r="C530" s="24" t="str">
        <f t="shared" si="163"/>
        <v>挂饰528</v>
      </c>
      <c r="D530" s="24" t="str">
        <f t="shared" si="152"/>
        <v>a</v>
      </c>
      <c r="E530" s="99" t="s">
        <v>2082</v>
      </c>
      <c r="F530" s="100" t="s">
        <v>2099</v>
      </c>
      <c r="G530" s="23" t="s">
        <v>2108</v>
      </c>
      <c r="H530" s="24">
        <f t="shared" si="168"/>
        <v>8</v>
      </c>
      <c r="I530" s="24">
        <f t="shared" si="156"/>
        <v>62</v>
      </c>
      <c r="J530" s="24">
        <f t="shared" si="157"/>
        <v>100</v>
      </c>
      <c r="K530" s="24">
        <f t="shared" si="158"/>
        <v>90</v>
      </c>
      <c r="L530" s="24">
        <f t="shared" si="159"/>
        <v>80</v>
      </c>
      <c r="M530" s="99" t="s">
        <v>2085</v>
      </c>
      <c r="N530" s="24">
        <f t="shared" si="160"/>
        <v>100</v>
      </c>
      <c r="O530" s="24">
        <f t="shared" si="161"/>
        <v>67</v>
      </c>
      <c r="P530" s="24">
        <f t="shared" si="162"/>
        <v>57</v>
      </c>
      <c r="Q530" s="122">
        <f t="shared" si="164"/>
        <v>0.28499999999999998</v>
      </c>
      <c r="R530" s="122">
        <f t="shared" si="165"/>
        <v>0.16750000000000001</v>
      </c>
      <c r="S530" s="122">
        <f t="shared" si="166"/>
        <v>9.5000000000000001E-2</v>
      </c>
      <c r="T530" s="99" t="s">
        <v>2082</v>
      </c>
      <c r="U530" s="24">
        <f t="shared" si="167"/>
        <v>42</v>
      </c>
      <c r="V530" s="24">
        <f t="shared" si="167"/>
        <v>42</v>
      </c>
      <c r="W530" s="24">
        <f t="shared" si="167"/>
        <v>35</v>
      </c>
      <c r="X530" s="24">
        <f t="shared" si="167"/>
        <v>57</v>
      </c>
      <c r="Y530" s="24">
        <f t="shared" si="167"/>
        <v>57</v>
      </c>
      <c r="Z530" s="24">
        <f t="shared" si="167"/>
        <v>65</v>
      </c>
    </row>
    <row r="531" spans="2:26" x14ac:dyDescent="0.15">
      <c r="B531" s="24">
        <v>529</v>
      </c>
      <c r="C531" s="24" t="str">
        <f t="shared" si="163"/>
        <v>挂饰529</v>
      </c>
      <c r="D531" s="24" t="str">
        <f t="shared" si="152"/>
        <v>b</v>
      </c>
      <c r="E531" s="99" t="s">
        <v>2082</v>
      </c>
      <c r="F531" s="100" t="s">
        <v>2099</v>
      </c>
      <c r="G531" s="23" t="s">
        <v>2108</v>
      </c>
      <c r="H531" s="24">
        <f t="shared" si="168"/>
        <v>1</v>
      </c>
      <c r="I531" s="24">
        <f t="shared" si="156"/>
        <v>8</v>
      </c>
      <c r="J531" s="24">
        <f t="shared" si="157"/>
        <v>17</v>
      </c>
      <c r="K531" s="24">
        <f t="shared" si="158"/>
        <v>16</v>
      </c>
      <c r="L531" s="24">
        <f t="shared" si="159"/>
        <v>14</v>
      </c>
      <c r="M531" s="99" t="s">
        <v>2085</v>
      </c>
      <c r="N531" s="24">
        <f t="shared" si="160"/>
        <v>17</v>
      </c>
      <c r="O531" s="24">
        <f t="shared" si="161"/>
        <v>12</v>
      </c>
      <c r="P531" s="24">
        <f t="shared" si="162"/>
        <v>10</v>
      </c>
      <c r="Q531" s="122">
        <f t="shared" si="164"/>
        <v>0.05</v>
      </c>
      <c r="R531" s="122">
        <f t="shared" si="165"/>
        <v>0.03</v>
      </c>
      <c r="S531" s="122">
        <f t="shared" si="166"/>
        <v>1.6666666666666666E-2</v>
      </c>
      <c r="T531" s="99" t="s">
        <v>2082</v>
      </c>
      <c r="U531" s="24">
        <f t="shared" si="167"/>
        <v>7</v>
      </c>
      <c r="V531" s="24">
        <f t="shared" si="167"/>
        <v>7</v>
      </c>
      <c r="W531" s="24">
        <f t="shared" si="167"/>
        <v>6</v>
      </c>
      <c r="X531" s="24">
        <f t="shared" si="167"/>
        <v>10</v>
      </c>
      <c r="Y531" s="24">
        <f t="shared" si="167"/>
        <v>10</v>
      </c>
      <c r="Z531" s="24">
        <f t="shared" si="167"/>
        <v>11</v>
      </c>
    </row>
    <row r="532" spans="2:26" x14ac:dyDescent="0.15">
      <c r="B532" s="24">
        <v>530</v>
      </c>
      <c r="C532" s="24" t="str">
        <f t="shared" si="163"/>
        <v>挂饰530</v>
      </c>
      <c r="D532" s="24" t="str">
        <f t="shared" si="152"/>
        <v>b</v>
      </c>
      <c r="E532" s="99" t="s">
        <v>2082</v>
      </c>
      <c r="F532" s="100" t="s">
        <v>2099</v>
      </c>
      <c r="G532" s="23" t="s">
        <v>2108</v>
      </c>
      <c r="H532" s="24">
        <f t="shared" si="168"/>
        <v>2</v>
      </c>
      <c r="I532" s="24">
        <f t="shared" si="156"/>
        <v>16</v>
      </c>
      <c r="J532" s="24">
        <f t="shared" si="157"/>
        <v>35</v>
      </c>
      <c r="K532" s="24">
        <f t="shared" si="158"/>
        <v>31</v>
      </c>
      <c r="L532" s="24">
        <f t="shared" si="159"/>
        <v>28</v>
      </c>
      <c r="M532" s="99" t="s">
        <v>2085</v>
      </c>
      <c r="N532" s="24">
        <f t="shared" si="160"/>
        <v>35</v>
      </c>
      <c r="O532" s="24">
        <f t="shared" si="161"/>
        <v>23</v>
      </c>
      <c r="P532" s="24">
        <f t="shared" si="162"/>
        <v>20</v>
      </c>
      <c r="Q532" s="122">
        <f t="shared" si="164"/>
        <v>0.1</v>
      </c>
      <c r="R532" s="122">
        <f t="shared" si="165"/>
        <v>5.7500000000000002E-2</v>
      </c>
      <c r="S532" s="122">
        <f t="shared" si="166"/>
        <v>3.3333333333333333E-2</v>
      </c>
      <c r="T532" s="99" t="s">
        <v>2082</v>
      </c>
      <c r="U532" s="24">
        <f t="shared" si="167"/>
        <v>15</v>
      </c>
      <c r="V532" s="24">
        <f t="shared" si="167"/>
        <v>15</v>
      </c>
      <c r="W532" s="24">
        <f t="shared" si="167"/>
        <v>12</v>
      </c>
      <c r="X532" s="24">
        <f t="shared" si="167"/>
        <v>20</v>
      </c>
      <c r="Y532" s="24">
        <f t="shared" si="167"/>
        <v>20</v>
      </c>
      <c r="Z532" s="24">
        <f t="shared" si="167"/>
        <v>22</v>
      </c>
    </row>
    <row r="533" spans="2:26" x14ac:dyDescent="0.15">
      <c r="B533" s="24">
        <v>531</v>
      </c>
      <c r="C533" s="24" t="str">
        <f t="shared" si="163"/>
        <v>挂饰531</v>
      </c>
      <c r="D533" s="24" t="str">
        <f t="shared" si="152"/>
        <v>b</v>
      </c>
      <c r="E533" s="99" t="s">
        <v>2082</v>
      </c>
      <c r="F533" s="100" t="s">
        <v>2099</v>
      </c>
      <c r="G533" s="23" t="s">
        <v>2108</v>
      </c>
      <c r="H533" s="24">
        <f t="shared" si="168"/>
        <v>3</v>
      </c>
      <c r="I533" s="24">
        <f t="shared" si="156"/>
        <v>25</v>
      </c>
      <c r="J533" s="24">
        <f t="shared" si="157"/>
        <v>52</v>
      </c>
      <c r="K533" s="24">
        <f t="shared" si="158"/>
        <v>47</v>
      </c>
      <c r="L533" s="24">
        <f t="shared" si="159"/>
        <v>41</v>
      </c>
      <c r="M533" s="99" t="s">
        <v>2085</v>
      </c>
      <c r="N533" s="24">
        <f t="shared" si="160"/>
        <v>52</v>
      </c>
      <c r="O533" s="24">
        <f t="shared" si="161"/>
        <v>35</v>
      </c>
      <c r="P533" s="24">
        <f t="shared" si="162"/>
        <v>30</v>
      </c>
      <c r="Q533" s="122">
        <f t="shared" si="164"/>
        <v>0.15</v>
      </c>
      <c r="R533" s="122">
        <f t="shared" si="165"/>
        <v>8.7499999999999994E-2</v>
      </c>
      <c r="S533" s="122">
        <f t="shared" si="166"/>
        <v>0.05</v>
      </c>
      <c r="T533" s="99" t="s">
        <v>2082</v>
      </c>
      <c r="U533" s="24">
        <f t="shared" ref="U533:Z542" si="169">ROUND(VLOOKUP($F533,professionGrow,MATCH(U$2,professionGrowPName,0),FALSE)*(1+VLOOKUP($G533,professionGrowP,MATCH(U$2,professionGrowPName,0),FALSE))*$H533*10*VLOOKUP($D533,drop_qulity,5,FALSE),0)</f>
        <v>22</v>
      </c>
      <c r="V533" s="24">
        <f t="shared" si="169"/>
        <v>22</v>
      </c>
      <c r="W533" s="24">
        <f t="shared" si="169"/>
        <v>18</v>
      </c>
      <c r="X533" s="24">
        <f t="shared" si="169"/>
        <v>30</v>
      </c>
      <c r="Y533" s="24">
        <f t="shared" si="169"/>
        <v>30</v>
      </c>
      <c r="Z533" s="24">
        <f t="shared" si="169"/>
        <v>34</v>
      </c>
    </row>
    <row r="534" spans="2:26" x14ac:dyDescent="0.15">
      <c r="B534" s="24">
        <v>532</v>
      </c>
      <c r="C534" s="24" t="str">
        <f t="shared" si="163"/>
        <v>挂饰532</v>
      </c>
      <c r="D534" s="24" t="str">
        <f t="shared" si="152"/>
        <v>b</v>
      </c>
      <c r="E534" s="99" t="s">
        <v>2082</v>
      </c>
      <c r="F534" s="100" t="s">
        <v>2099</v>
      </c>
      <c r="G534" s="23" t="s">
        <v>2108</v>
      </c>
      <c r="H534" s="24">
        <f t="shared" si="168"/>
        <v>4</v>
      </c>
      <c r="I534" s="24">
        <f t="shared" si="156"/>
        <v>33</v>
      </c>
      <c r="J534" s="24">
        <f t="shared" si="157"/>
        <v>69</v>
      </c>
      <c r="K534" s="24">
        <f t="shared" si="158"/>
        <v>62</v>
      </c>
      <c r="L534" s="24">
        <f t="shared" si="159"/>
        <v>55</v>
      </c>
      <c r="M534" s="99" t="s">
        <v>2085</v>
      </c>
      <c r="N534" s="24">
        <f t="shared" si="160"/>
        <v>69</v>
      </c>
      <c r="O534" s="24">
        <f t="shared" si="161"/>
        <v>47</v>
      </c>
      <c r="P534" s="24">
        <f t="shared" si="162"/>
        <v>40</v>
      </c>
      <c r="Q534" s="122">
        <f t="shared" si="164"/>
        <v>0.2</v>
      </c>
      <c r="R534" s="122">
        <f t="shared" si="165"/>
        <v>0.11749999999999999</v>
      </c>
      <c r="S534" s="122">
        <f t="shared" si="166"/>
        <v>6.6666666666666666E-2</v>
      </c>
      <c r="T534" s="99" t="s">
        <v>2082</v>
      </c>
      <c r="U534" s="24">
        <f t="shared" si="169"/>
        <v>29</v>
      </c>
      <c r="V534" s="24">
        <f t="shared" si="169"/>
        <v>29</v>
      </c>
      <c r="W534" s="24">
        <f t="shared" si="169"/>
        <v>24</v>
      </c>
      <c r="X534" s="24">
        <f t="shared" si="169"/>
        <v>40</v>
      </c>
      <c r="Y534" s="24">
        <f t="shared" si="169"/>
        <v>40</v>
      </c>
      <c r="Z534" s="24">
        <f t="shared" si="169"/>
        <v>45</v>
      </c>
    </row>
    <row r="535" spans="2:26" x14ac:dyDescent="0.15">
      <c r="B535" s="24">
        <v>533</v>
      </c>
      <c r="C535" s="24" t="str">
        <f t="shared" si="163"/>
        <v>挂饰533</v>
      </c>
      <c r="D535" s="24" t="str">
        <f t="shared" si="152"/>
        <v>b</v>
      </c>
      <c r="E535" s="99" t="s">
        <v>2082</v>
      </c>
      <c r="F535" s="100" t="s">
        <v>2099</v>
      </c>
      <c r="G535" s="23" t="s">
        <v>2108</v>
      </c>
      <c r="H535" s="24">
        <f t="shared" si="168"/>
        <v>5</v>
      </c>
      <c r="I535" s="24">
        <f t="shared" si="156"/>
        <v>41</v>
      </c>
      <c r="J535" s="24">
        <f t="shared" si="157"/>
        <v>86</v>
      </c>
      <c r="K535" s="24">
        <f t="shared" si="158"/>
        <v>78</v>
      </c>
      <c r="L535" s="24">
        <f t="shared" si="159"/>
        <v>69</v>
      </c>
      <c r="M535" s="99" t="s">
        <v>2085</v>
      </c>
      <c r="N535" s="24">
        <f t="shared" si="160"/>
        <v>86</v>
      </c>
      <c r="O535" s="24">
        <f t="shared" si="161"/>
        <v>58</v>
      </c>
      <c r="P535" s="24">
        <f t="shared" si="162"/>
        <v>50</v>
      </c>
      <c r="Q535" s="122">
        <f t="shared" si="164"/>
        <v>0.25</v>
      </c>
      <c r="R535" s="122">
        <f t="shared" si="165"/>
        <v>0.14499999999999999</v>
      </c>
      <c r="S535" s="122">
        <f t="shared" si="166"/>
        <v>8.3333333333333343E-2</v>
      </c>
      <c r="T535" s="99" t="s">
        <v>2082</v>
      </c>
      <c r="U535" s="24">
        <f t="shared" si="169"/>
        <v>37</v>
      </c>
      <c r="V535" s="24">
        <f t="shared" si="169"/>
        <v>37</v>
      </c>
      <c r="W535" s="24">
        <f t="shared" si="169"/>
        <v>30</v>
      </c>
      <c r="X535" s="24">
        <f t="shared" si="169"/>
        <v>50</v>
      </c>
      <c r="Y535" s="24">
        <f t="shared" si="169"/>
        <v>50</v>
      </c>
      <c r="Z535" s="24">
        <f t="shared" si="169"/>
        <v>56</v>
      </c>
    </row>
    <row r="536" spans="2:26" x14ac:dyDescent="0.15">
      <c r="B536" s="24">
        <v>534</v>
      </c>
      <c r="C536" s="24" t="str">
        <f t="shared" si="163"/>
        <v>挂饰534</v>
      </c>
      <c r="D536" s="24" t="str">
        <f t="shared" si="152"/>
        <v>b</v>
      </c>
      <c r="E536" s="99" t="s">
        <v>2082</v>
      </c>
      <c r="F536" s="100" t="s">
        <v>2099</v>
      </c>
      <c r="G536" s="23" t="s">
        <v>2108</v>
      </c>
      <c r="H536" s="24">
        <f t="shared" si="168"/>
        <v>6</v>
      </c>
      <c r="I536" s="24">
        <f t="shared" si="156"/>
        <v>49</v>
      </c>
      <c r="J536" s="24">
        <f t="shared" si="157"/>
        <v>104</v>
      </c>
      <c r="K536" s="24">
        <f t="shared" si="158"/>
        <v>93</v>
      </c>
      <c r="L536" s="24">
        <f t="shared" si="159"/>
        <v>83</v>
      </c>
      <c r="M536" s="99" t="s">
        <v>2085</v>
      </c>
      <c r="N536" s="24">
        <f t="shared" si="160"/>
        <v>104</v>
      </c>
      <c r="O536" s="24">
        <f t="shared" si="161"/>
        <v>70</v>
      </c>
      <c r="P536" s="24">
        <f t="shared" si="162"/>
        <v>60</v>
      </c>
      <c r="Q536" s="122">
        <f t="shared" si="164"/>
        <v>0.3</v>
      </c>
      <c r="R536" s="122">
        <f t="shared" si="165"/>
        <v>0.17499999999999999</v>
      </c>
      <c r="S536" s="122">
        <f t="shared" si="166"/>
        <v>0.1</v>
      </c>
      <c r="T536" s="99" t="s">
        <v>2082</v>
      </c>
      <c r="U536" s="24">
        <f t="shared" si="169"/>
        <v>44</v>
      </c>
      <c r="V536" s="24">
        <f t="shared" si="169"/>
        <v>44</v>
      </c>
      <c r="W536" s="24">
        <f t="shared" si="169"/>
        <v>36</v>
      </c>
      <c r="X536" s="24">
        <f t="shared" si="169"/>
        <v>60</v>
      </c>
      <c r="Y536" s="24">
        <f t="shared" si="169"/>
        <v>60</v>
      </c>
      <c r="Z536" s="24">
        <f t="shared" si="169"/>
        <v>67</v>
      </c>
    </row>
    <row r="537" spans="2:26" x14ac:dyDescent="0.15">
      <c r="B537" s="24">
        <v>535</v>
      </c>
      <c r="C537" s="24" t="str">
        <f t="shared" si="163"/>
        <v>挂饰535</v>
      </c>
      <c r="D537" s="24" t="str">
        <f t="shared" si="152"/>
        <v>b</v>
      </c>
      <c r="E537" s="99" t="s">
        <v>2082</v>
      </c>
      <c r="F537" s="100" t="s">
        <v>2099</v>
      </c>
      <c r="G537" s="23" t="s">
        <v>2108</v>
      </c>
      <c r="H537" s="24">
        <f t="shared" si="168"/>
        <v>7</v>
      </c>
      <c r="I537" s="24">
        <f t="shared" si="156"/>
        <v>57</v>
      </c>
      <c r="J537" s="24">
        <f t="shared" si="157"/>
        <v>121</v>
      </c>
      <c r="K537" s="24">
        <f t="shared" si="158"/>
        <v>109</v>
      </c>
      <c r="L537" s="24">
        <f t="shared" si="159"/>
        <v>97</v>
      </c>
      <c r="M537" s="99" t="s">
        <v>2085</v>
      </c>
      <c r="N537" s="24">
        <f t="shared" si="160"/>
        <v>121</v>
      </c>
      <c r="O537" s="24">
        <f t="shared" si="161"/>
        <v>82</v>
      </c>
      <c r="P537" s="24">
        <f t="shared" si="162"/>
        <v>70</v>
      </c>
      <c r="Q537" s="122">
        <f t="shared" si="164"/>
        <v>0.35</v>
      </c>
      <c r="R537" s="122">
        <f t="shared" si="165"/>
        <v>0.20499999999999999</v>
      </c>
      <c r="S537" s="122">
        <f t="shared" si="166"/>
        <v>0.11666666666666665</v>
      </c>
      <c r="T537" s="99" t="s">
        <v>2082</v>
      </c>
      <c r="U537" s="24">
        <f t="shared" si="169"/>
        <v>51</v>
      </c>
      <c r="V537" s="24">
        <f t="shared" si="169"/>
        <v>51</v>
      </c>
      <c r="W537" s="24">
        <f t="shared" si="169"/>
        <v>42</v>
      </c>
      <c r="X537" s="24">
        <f t="shared" si="169"/>
        <v>70</v>
      </c>
      <c r="Y537" s="24">
        <f t="shared" si="169"/>
        <v>70</v>
      </c>
      <c r="Z537" s="24">
        <f t="shared" si="169"/>
        <v>79</v>
      </c>
    </row>
    <row r="538" spans="2:26" x14ac:dyDescent="0.15">
      <c r="B538" s="24">
        <v>536</v>
      </c>
      <c r="C538" s="24" t="str">
        <f t="shared" si="163"/>
        <v>挂饰536</v>
      </c>
      <c r="D538" s="24" t="str">
        <f t="shared" si="152"/>
        <v>b</v>
      </c>
      <c r="E538" s="99" t="s">
        <v>2082</v>
      </c>
      <c r="F538" s="100" t="s">
        <v>2099</v>
      </c>
      <c r="G538" s="23" t="s">
        <v>2108</v>
      </c>
      <c r="H538" s="24">
        <f t="shared" si="168"/>
        <v>8</v>
      </c>
      <c r="I538" s="24">
        <f t="shared" si="156"/>
        <v>66</v>
      </c>
      <c r="J538" s="24">
        <f t="shared" si="157"/>
        <v>138</v>
      </c>
      <c r="K538" s="24">
        <f t="shared" si="158"/>
        <v>124</v>
      </c>
      <c r="L538" s="24">
        <f t="shared" si="159"/>
        <v>111</v>
      </c>
      <c r="M538" s="99" t="s">
        <v>2085</v>
      </c>
      <c r="N538" s="24">
        <f t="shared" si="160"/>
        <v>138</v>
      </c>
      <c r="O538" s="24">
        <f t="shared" si="161"/>
        <v>93</v>
      </c>
      <c r="P538" s="24">
        <f t="shared" si="162"/>
        <v>79</v>
      </c>
      <c r="Q538" s="122">
        <f t="shared" si="164"/>
        <v>0.39500000000000002</v>
      </c>
      <c r="R538" s="122">
        <f t="shared" si="165"/>
        <v>0.23250000000000001</v>
      </c>
      <c r="S538" s="122">
        <f t="shared" si="166"/>
        <v>0.13166666666666665</v>
      </c>
      <c r="T538" s="99" t="s">
        <v>2082</v>
      </c>
      <c r="U538" s="24">
        <f t="shared" si="169"/>
        <v>59</v>
      </c>
      <c r="V538" s="24">
        <f t="shared" si="169"/>
        <v>59</v>
      </c>
      <c r="W538" s="24">
        <f t="shared" si="169"/>
        <v>48</v>
      </c>
      <c r="X538" s="24">
        <f t="shared" si="169"/>
        <v>79</v>
      </c>
      <c r="Y538" s="24">
        <f t="shared" si="169"/>
        <v>79</v>
      </c>
      <c r="Z538" s="24">
        <f t="shared" si="169"/>
        <v>90</v>
      </c>
    </row>
    <row r="539" spans="2:26" x14ac:dyDescent="0.15">
      <c r="B539" s="24">
        <v>537</v>
      </c>
      <c r="C539" s="24" t="str">
        <f t="shared" si="163"/>
        <v>挂饰537</v>
      </c>
      <c r="D539" s="24" t="str">
        <f t="shared" si="152"/>
        <v>c</v>
      </c>
      <c r="E539" s="99" t="s">
        <v>2082</v>
      </c>
      <c r="F539" s="100" t="s">
        <v>2099</v>
      </c>
      <c r="G539" s="23" t="s">
        <v>2108</v>
      </c>
      <c r="H539" s="24">
        <f t="shared" si="168"/>
        <v>1</v>
      </c>
      <c r="I539" s="24">
        <f t="shared" si="156"/>
        <v>16</v>
      </c>
      <c r="J539" s="24">
        <f t="shared" si="157"/>
        <v>0</v>
      </c>
      <c r="K539" s="24">
        <f t="shared" si="158"/>
        <v>0</v>
      </c>
      <c r="L539" s="24">
        <f t="shared" si="159"/>
        <v>0</v>
      </c>
      <c r="M539" s="99" t="s">
        <v>2085</v>
      </c>
      <c r="N539" s="24">
        <f t="shared" si="160"/>
        <v>0</v>
      </c>
      <c r="O539" s="24">
        <f t="shared" si="161"/>
        <v>0</v>
      </c>
      <c r="P539" s="24">
        <f t="shared" si="162"/>
        <v>0</v>
      </c>
      <c r="Q539" s="122">
        <f t="shared" si="164"/>
        <v>0</v>
      </c>
      <c r="R539" s="122">
        <f t="shared" si="165"/>
        <v>0</v>
      </c>
      <c r="S539" s="122">
        <f t="shared" si="166"/>
        <v>0</v>
      </c>
      <c r="T539" s="99" t="s">
        <v>2082</v>
      </c>
      <c r="U539" s="24">
        <f t="shared" si="169"/>
        <v>0</v>
      </c>
      <c r="V539" s="24">
        <f t="shared" si="169"/>
        <v>0</v>
      </c>
      <c r="W539" s="24">
        <f t="shared" si="169"/>
        <v>0</v>
      </c>
      <c r="X539" s="24">
        <f t="shared" si="169"/>
        <v>0</v>
      </c>
      <c r="Y539" s="24">
        <f t="shared" si="169"/>
        <v>0</v>
      </c>
      <c r="Z539" s="24">
        <f t="shared" si="169"/>
        <v>0</v>
      </c>
    </row>
    <row r="540" spans="2:26" x14ac:dyDescent="0.15">
      <c r="B540" s="24">
        <v>538</v>
      </c>
      <c r="C540" s="24" t="str">
        <f t="shared" si="163"/>
        <v>挂饰538</v>
      </c>
      <c r="D540" s="24" t="str">
        <f t="shared" si="152"/>
        <v>c</v>
      </c>
      <c r="E540" s="99" t="s">
        <v>2082</v>
      </c>
      <c r="F540" s="100" t="s">
        <v>2099</v>
      </c>
      <c r="G540" s="23" t="s">
        <v>2108</v>
      </c>
      <c r="H540" s="24">
        <f t="shared" si="168"/>
        <v>2</v>
      </c>
      <c r="I540" s="24">
        <f t="shared" si="156"/>
        <v>32</v>
      </c>
      <c r="J540" s="24">
        <f t="shared" si="157"/>
        <v>0</v>
      </c>
      <c r="K540" s="24">
        <f t="shared" si="158"/>
        <v>0</v>
      </c>
      <c r="L540" s="24">
        <f t="shared" si="159"/>
        <v>0</v>
      </c>
      <c r="M540" s="99" t="s">
        <v>2085</v>
      </c>
      <c r="N540" s="24">
        <f t="shared" si="160"/>
        <v>0</v>
      </c>
      <c r="O540" s="24">
        <f t="shared" si="161"/>
        <v>0</v>
      </c>
      <c r="P540" s="24">
        <f t="shared" si="162"/>
        <v>0</v>
      </c>
      <c r="Q540" s="122">
        <f t="shared" si="164"/>
        <v>0</v>
      </c>
      <c r="R540" s="122">
        <f t="shared" si="165"/>
        <v>0</v>
      </c>
      <c r="S540" s="122">
        <f t="shared" si="166"/>
        <v>0</v>
      </c>
      <c r="T540" s="99" t="s">
        <v>2082</v>
      </c>
      <c r="U540" s="24">
        <f t="shared" si="169"/>
        <v>0</v>
      </c>
      <c r="V540" s="24">
        <f t="shared" si="169"/>
        <v>0</v>
      </c>
      <c r="W540" s="24">
        <f t="shared" si="169"/>
        <v>0</v>
      </c>
      <c r="X540" s="24">
        <f t="shared" si="169"/>
        <v>0</v>
      </c>
      <c r="Y540" s="24">
        <f t="shared" si="169"/>
        <v>0</v>
      </c>
      <c r="Z540" s="24">
        <f t="shared" si="169"/>
        <v>0</v>
      </c>
    </row>
    <row r="541" spans="2:26" x14ac:dyDescent="0.15">
      <c r="B541" s="24">
        <v>539</v>
      </c>
      <c r="C541" s="24" t="str">
        <f t="shared" si="163"/>
        <v>挂饰539</v>
      </c>
      <c r="D541" s="24" t="str">
        <f t="shared" si="152"/>
        <v>c</v>
      </c>
      <c r="E541" s="99" t="s">
        <v>2082</v>
      </c>
      <c r="F541" s="100" t="s">
        <v>2099</v>
      </c>
      <c r="G541" s="23" t="s">
        <v>2108</v>
      </c>
      <c r="H541" s="24">
        <f t="shared" si="168"/>
        <v>3</v>
      </c>
      <c r="I541" s="24">
        <f t="shared" si="156"/>
        <v>48</v>
      </c>
      <c r="J541" s="24">
        <f t="shared" si="157"/>
        <v>0</v>
      </c>
      <c r="K541" s="24">
        <f t="shared" si="158"/>
        <v>0</v>
      </c>
      <c r="L541" s="24">
        <f t="shared" si="159"/>
        <v>0</v>
      </c>
      <c r="M541" s="99" t="s">
        <v>2085</v>
      </c>
      <c r="N541" s="24">
        <f t="shared" si="160"/>
        <v>0</v>
      </c>
      <c r="O541" s="24">
        <f t="shared" si="161"/>
        <v>0</v>
      </c>
      <c r="P541" s="24">
        <f t="shared" si="162"/>
        <v>0</v>
      </c>
      <c r="Q541" s="122">
        <f t="shared" si="164"/>
        <v>0</v>
      </c>
      <c r="R541" s="122">
        <f t="shared" si="165"/>
        <v>0</v>
      </c>
      <c r="S541" s="122">
        <f t="shared" si="166"/>
        <v>0</v>
      </c>
      <c r="T541" s="99" t="s">
        <v>2082</v>
      </c>
      <c r="U541" s="24">
        <f t="shared" si="169"/>
        <v>0</v>
      </c>
      <c r="V541" s="24">
        <f t="shared" si="169"/>
        <v>0</v>
      </c>
      <c r="W541" s="24">
        <f t="shared" si="169"/>
        <v>0</v>
      </c>
      <c r="X541" s="24">
        <f t="shared" si="169"/>
        <v>0</v>
      </c>
      <c r="Y541" s="24">
        <f t="shared" si="169"/>
        <v>0</v>
      </c>
      <c r="Z541" s="24">
        <f t="shared" si="169"/>
        <v>0</v>
      </c>
    </row>
    <row r="542" spans="2:26" x14ac:dyDescent="0.15">
      <c r="B542" s="24">
        <v>540</v>
      </c>
      <c r="C542" s="24" t="str">
        <f t="shared" si="163"/>
        <v>挂饰540</v>
      </c>
      <c r="D542" s="24" t="str">
        <f t="shared" si="152"/>
        <v>c</v>
      </c>
      <c r="E542" s="99" t="s">
        <v>2082</v>
      </c>
      <c r="F542" s="100" t="s">
        <v>2099</v>
      </c>
      <c r="G542" s="23" t="s">
        <v>2108</v>
      </c>
      <c r="H542" s="24">
        <f t="shared" si="168"/>
        <v>4</v>
      </c>
      <c r="I542" s="24">
        <f t="shared" si="156"/>
        <v>64</v>
      </c>
      <c r="J542" s="24">
        <f t="shared" si="157"/>
        <v>0</v>
      </c>
      <c r="K542" s="24">
        <f t="shared" si="158"/>
        <v>0</v>
      </c>
      <c r="L542" s="24">
        <f t="shared" si="159"/>
        <v>0</v>
      </c>
      <c r="M542" s="99" t="s">
        <v>2085</v>
      </c>
      <c r="N542" s="24">
        <f t="shared" si="160"/>
        <v>0</v>
      </c>
      <c r="O542" s="24">
        <f t="shared" si="161"/>
        <v>0</v>
      </c>
      <c r="P542" s="24">
        <f t="shared" si="162"/>
        <v>0</v>
      </c>
      <c r="Q542" s="122">
        <f t="shared" si="164"/>
        <v>0</v>
      </c>
      <c r="R542" s="122">
        <f t="shared" si="165"/>
        <v>0</v>
      </c>
      <c r="S542" s="122">
        <f t="shared" si="166"/>
        <v>0</v>
      </c>
      <c r="T542" s="99" t="s">
        <v>2082</v>
      </c>
      <c r="U542" s="24">
        <f t="shared" si="169"/>
        <v>0</v>
      </c>
      <c r="V542" s="24">
        <f t="shared" si="169"/>
        <v>0</v>
      </c>
      <c r="W542" s="24">
        <f t="shared" si="169"/>
        <v>0</v>
      </c>
      <c r="X542" s="24">
        <f t="shared" si="169"/>
        <v>0</v>
      </c>
      <c r="Y542" s="24">
        <f t="shared" si="169"/>
        <v>0</v>
      </c>
      <c r="Z542" s="24">
        <f t="shared" si="169"/>
        <v>0</v>
      </c>
    </row>
    <row r="543" spans="2:26" x14ac:dyDescent="0.15">
      <c r="B543" s="24">
        <v>541</v>
      </c>
      <c r="C543" s="24" t="str">
        <f t="shared" si="163"/>
        <v>挂饰541</v>
      </c>
      <c r="D543" s="24" t="str">
        <f t="shared" si="152"/>
        <v>c</v>
      </c>
      <c r="E543" s="99" t="s">
        <v>2082</v>
      </c>
      <c r="F543" s="100" t="s">
        <v>2099</v>
      </c>
      <c r="G543" s="23" t="s">
        <v>2108</v>
      </c>
      <c r="H543" s="24">
        <f t="shared" si="168"/>
        <v>5</v>
      </c>
      <c r="I543" s="24">
        <f t="shared" si="156"/>
        <v>80</v>
      </c>
      <c r="J543" s="24">
        <f t="shared" si="157"/>
        <v>0</v>
      </c>
      <c r="K543" s="24">
        <f t="shared" si="158"/>
        <v>0</v>
      </c>
      <c r="L543" s="24">
        <f t="shared" si="159"/>
        <v>0</v>
      </c>
      <c r="M543" s="99" t="s">
        <v>2085</v>
      </c>
      <c r="N543" s="24">
        <f t="shared" si="160"/>
        <v>0</v>
      </c>
      <c r="O543" s="24">
        <f t="shared" si="161"/>
        <v>0</v>
      </c>
      <c r="P543" s="24">
        <f t="shared" si="162"/>
        <v>0</v>
      </c>
      <c r="Q543" s="122">
        <f t="shared" si="164"/>
        <v>0</v>
      </c>
      <c r="R543" s="122">
        <f t="shared" si="165"/>
        <v>0</v>
      </c>
      <c r="S543" s="122">
        <f t="shared" si="166"/>
        <v>0</v>
      </c>
      <c r="T543" s="99" t="s">
        <v>2082</v>
      </c>
      <c r="U543" s="24">
        <f t="shared" ref="U543:Z552" si="170">ROUND(VLOOKUP($F543,professionGrow,MATCH(U$2,professionGrowPName,0),FALSE)*(1+VLOOKUP($G543,professionGrowP,MATCH(U$2,professionGrowPName,0),FALSE))*$H543*10*VLOOKUP($D543,drop_qulity,5,FALSE),0)</f>
        <v>0</v>
      </c>
      <c r="V543" s="24">
        <f t="shared" si="170"/>
        <v>0</v>
      </c>
      <c r="W543" s="24">
        <f t="shared" si="170"/>
        <v>0</v>
      </c>
      <c r="X543" s="24">
        <f t="shared" si="170"/>
        <v>0</v>
      </c>
      <c r="Y543" s="24">
        <f t="shared" si="170"/>
        <v>0</v>
      </c>
      <c r="Z543" s="24">
        <f t="shared" si="170"/>
        <v>0</v>
      </c>
    </row>
    <row r="544" spans="2:26" x14ac:dyDescent="0.15">
      <c r="B544" s="24">
        <v>542</v>
      </c>
      <c r="C544" s="24" t="str">
        <f t="shared" si="163"/>
        <v>挂饰542</v>
      </c>
      <c r="D544" s="24" t="str">
        <f t="shared" si="152"/>
        <v>c</v>
      </c>
      <c r="E544" s="99" t="s">
        <v>2082</v>
      </c>
      <c r="F544" s="100" t="s">
        <v>2099</v>
      </c>
      <c r="G544" s="23" t="s">
        <v>2108</v>
      </c>
      <c r="H544" s="24">
        <f t="shared" si="168"/>
        <v>6</v>
      </c>
      <c r="I544" s="24">
        <f t="shared" si="156"/>
        <v>96</v>
      </c>
      <c r="J544" s="24">
        <f t="shared" si="157"/>
        <v>0</v>
      </c>
      <c r="K544" s="24">
        <f t="shared" si="158"/>
        <v>0</v>
      </c>
      <c r="L544" s="24">
        <f t="shared" si="159"/>
        <v>0</v>
      </c>
      <c r="M544" s="99" t="s">
        <v>2085</v>
      </c>
      <c r="N544" s="24">
        <f t="shared" si="160"/>
        <v>0</v>
      </c>
      <c r="O544" s="24">
        <f t="shared" si="161"/>
        <v>0</v>
      </c>
      <c r="P544" s="24">
        <f t="shared" si="162"/>
        <v>0</v>
      </c>
      <c r="Q544" s="122">
        <f t="shared" si="164"/>
        <v>0</v>
      </c>
      <c r="R544" s="122">
        <f t="shared" si="165"/>
        <v>0</v>
      </c>
      <c r="S544" s="122">
        <f t="shared" si="166"/>
        <v>0</v>
      </c>
      <c r="T544" s="99" t="s">
        <v>2082</v>
      </c>
      <c r="U544" s="24">
        <f t="shared" si="170"/>
        <v>0</v>
      </c>
      <c r="V544" s="24">
        <f t="shared" si="170"/>
        <v>0</v>
      </c>
      <c r="W544" s="24">
        <f t="shared" si="170"/>
        <v>0</v>
      </c>
      <c r="X544" s="24">
        <f t="shared" si="170"/>
        <v>0</v>
      </c>
      <c r="Y544" s="24">
        <f t="shared" si="170"/>
        <v>0</v>
      </c>
      <c r="Z544" s="24">
        <f t="shared" si="170"/>
        <v>0</v>
      </c>
    </row>
    <row r="545" spans="2:26" x14ac:dyDescent="0.15">
      <c r="B545" s="24">
        <v>543</v>
      </c>
      <c r="C545" s="24" t="str">
        <f t="shared" si="163"/>
        <v>挂饰543</v>
      </c>
      <c r="D545" s="24" t="str">
        <f t="shared" si="152"/>
        <v>c</v>
      </c>
      <c r="E545" s="99" t="s">
        <v>2082</v>
      </c>
      <c r="F545" s="100" t="s">
        <v>2099</v>
      </c>
      <c r="G545" s="23" t="s">
        <v>2108</v>
      </c>
      <c r="H545" s="24">
        <f t="shared" si="168"/>
        <v>7</v>
      </c>
      <c r="I545" s="24">
        <f t="shared" si="156"/>
        <v>112</v>
      </c>
      <c r="J545" s="24">
        <f t="shared" si="157"/>
        <v>0</v>
      </c>
      <c r="K545" s="24">
        <f t="shared" si="158"/>
        <v>0</v>
      </c>
      <c r="L545" s="24">
        <f t="shared" si="159"/>
        <v>0</v>
      </c>
      <c r="M545" s="99" t="s">
        <v>2085</v>
      </c>
      <c r="N545" s="24">
        <f t="shared" si="160"/>
        <v>0</v>
      </c>
      <c r="O545" s="24">
        <f t="shared" si="161"/>
        <v>0</v>
      </c>
      <c r="P545" s="24">
        <f t="shared" si="162"/>
        <v>0</v>
      </c>
      <c r="Q545" s="122">
        <f t="shared" si="164"/>
        <v>0</v>
      </c>
      <c r="R545" s="122">
        <f t="shared" si="165"/>
        <v>0</v>
      </c>
      <c r="S545" s="122">
        <f t="shared" si="166"/>
        <v>0</v>
      </c>
      <c r="T545" s="99" t="s">
        <v>2082</v>
      </c>
      <c r="U545" s="24">
        <f t="shared" si="170"/>
        <v>0</v>
      </c>
      <c r="V545" s="24">
        <f t="shared" si="170"/>
        <v>0</v>
      </c>
      <c r="W545" s="24">
        <f t="shared" si="170"/>
        <v>0</v>
      </c>
      <c r="X545" s="24">
        <f t="shared" si="170"/>
        <v>0</v>
      </c>
      <c r="Y545" s="24">
        <f t="shared" si="170"/>
        <v>0</v>
      </c>
      <c r="Z545" s="24">
        <f t="shared" si="170"/>
        <v>0</v>
      </c>
    </row>
    <row r="546" spans="2:26" x14ac:dyDescent="0.15">
      <c r="B546" s="24">
        <v>544</v>
      </c>
      <c r="C546" s="24" t="str">
        <f t="shared" si="163"/>
        <v>挂饰544</v>
      </c>
      <c r="D546" s="24" t="str">
        <f t="shared" si="152"/>
        <v>c</v>
      </c>
      <c r="E546" s="99" t="s">
        <v>2082</v>
      </c>
      <c r="F546" s="100" t="s">
        <v>2099</v>
      </c>
      <c r="G546" s="23" t="s">
        <v>2108</v>
      </c>
      <c r="H546" s="24">
        <f t="shared" si="168"/>
        <v>8</v>
      </c>
      <c r="I546" s="24">
        <f t="shared" si="156"/>
        <v>128</v>
      </c>
      <c r="J546" s="24">
        <f t="shared" si="157"/>
        <v>0</v>
      </c>
      <c r="K546" s="24">
        <f t="shared" si="158"/>
        <v>0</v>
      </c>
      <c r="L546" s="24">
        <f t="shared" si="159"/>
        <v>0</v>
      </c>
      <c r="M546" s="99" t="s">
        <v>2085</v>
      </c>
      <c r="N546" s="24">
        <f t="shared" si="160"/>
        <v>0</v>
      </c>
      <c r="O546" s="24">
        <f t="shared" si="161"/>
        <v>0</v>
      </c>
      <c r="P546" s="24">
        <f t="shared" si="162"/>
        <v>0</v>
      </c>
      <c r="Q546" s="122">
        <f t="shared" si="164"/>
        <v>0</v>
      </c>
      <c r="R546" s="122">
        <f t="shared" si="165"/>
        <v>0</v>
      </c>
      <c r="S546" s="122">
        <f t="shared" si="166"/>
        <v>0</v>
      </c>
      <c r="T546" s="99" t="s">
        <v>2082</v>
      </c>
      <c r="U546" s="24">
        <f t="shared" si="170"/>
        <v>0</v>
      </c>
      <c r="V546" s="24">
        <f t="shared" si="170"/>
        <v>0</v>
      </c>
      <c r="W546" s="24">
        <f t="shared" si="170"/>
        <v>0</v>
      </c>
      <c r="X546" s="24">
        <f t="shared" si="170"/>
        <v>0</v>
      </c>
      <c r="Y546" s="24">
        <f t="shared" si="170"/>
        <v>0</v>
      </c>
      <c r="Z546" s="24">
        <f t="shared" si="170"/>
        <v>0</v>
      </c>
    </row>
    <row r="547" spans="2:26" x14ac:dyDescent="0.15">
      <c r="B547" s="24">
        <v>545</v>
      </c>
      <c r="C547" s="24" t="str">
        <f t="shared" si="163"/>
        <v>挂饰545</v>
      </c>
      <c r="D547" s="24" t="str">
        <f t="shared" si="152"/>
        <v>s</v>
      </c>
      <c r="E547" s="99" t="s">
        <v>2082</v>
      </c>
      <c r="F547" s="100" t="s">
        <v>2099</v>
      </c>
      <c r="G547" s="23" t="s">
        <v>41</v>
      </c>
      <c r="H547" s="24">
        <f t="shared" si="168"/>
        <v>1</v>
      </c>
      <c r="I547" s="24">
        <f t="shared" si="156"/>
        <v>14</v>
      </c>
      <c r="J547" s="24">
        <f t="shared" si="157"/>
        <v>12</v>
      </c>
      <c r="K547" s="24">
        <f t="shared" si="158"/>
        <v>13</v>
      </c>
      <c r="L547" s="24">
        <f t="shared" si="159"/>
        <v>10</v>
      </c>
      <c r="M547" s="99" t="s">
        <v>2085</v>
      </c>
      <c r="N547" s="24">
        <f t="shared" si="160"/>
        <v>13</v>
      </c>
      <c r="O547" s="24">
        <f t="shared" si="161"/>
        <v>9</v>
      </c>
      <c r="P547" s="24">
        <f t="shared" si="162"/>
        <v>5</v>
      </c>
      <c r="Q547" s="122">
        <f t="shared" si="164"/>
        <v>2.5000000000000001E-2</v>
      </c>
      <c r="R547" s="122">
        <f t="shared" si="165"/>
        <v>2.2499999999999999E-2</v>
      </c>
      <c r="S547" s="122">
        <f t="shared" si="166"/>
        <v>8.3333333333333332E-3</v>
      </c>
      <c r="T547" s="99" t="s">
        <v>2082</v>
      </c>
      <c r="U547" s="24">
        <f t="shared" si="170"/>
        <v>5</v>
      </c>
      <c r="V547" s="24">
        <f t="shared" si="170"/>
        <v>5</v>
      </c>
      <c r="W547" s="24">
        <f t="shared" si="170"/>
        <v>4</v>
      </c>
      <c r="X547" s="24">
        <f t="shared" si="170"/>
        <v>5</v>
      </c>
      <c r="Y547" s="24">
        <f t="shared" si="170"/>
        <v>6</v>
      </c>
      <c r="Z547" s="24">
        <f t="shared" si="170"/>
        <v>7</v>
      </c>
    </row>
    <row r="548" spans="2:26" x14ac:dyDescent="0.15">
      <c r="B548" s="24">
        <v>546</v>
      </c>
      <c r="C548" s="24" t="str">
        <f t="shared" si="163"/>
        <v>挂饰546</v>
      </c>
      <c r="D548" s="24" t="str">
        <f t="shared" ref="D548:D611" si="171">D516</f>
        <v>s</v>
      </c>
      <c r="E548" s="99" t="s">
        <v>2082</v>
      </c>
      <c r="F548" s="100" t="s">
        <v>2099</v>
      </c>
      <c r="G548" s="23" t="s">
        <v>41</v>
      </c>
      <c r="H548" s="24">
        <f t="shared" si="168"/>
        <v>2</v>
      </c>
      <c r="I548" s="24">
        <f t="shared" si="156"/>
        <v>28</v>
      </c>
      <c r="J548" s="24">
        <f t="shared" si="157"/>
        <v>24</v>
      </c>
      <c r="K548" s="24">
        <f t="shared" si="158"/>
        <v>26</v>
      </c>
      <c r="L548" s="24">
        <f t="shared" si="159"/>
        <v>20</v>
      </c>
      <c r="M548" s="99" t="s">
        <v>2085</v>
      </c>
      <c r="N548" s="24">
        <f t="shared" si="160"/>
        <v>26</v>
      </c>
      <c r="O548" s="24">
        <f t="shared" si="161"/>
        <v>19</v>
      </c>
      <c r="P548" s="24">
        <f t="shared" si="162"/>
        <v>11</v>
      </c>
      <c r="Q548" s="122">
        <f t="shared" si="164"/>
        <v>5.5E-2</v>
      </c>
      <c r="R548" s="122">
        <f t="shared" si="165"/>
        <v>4.7500000000000001E-2</v>
      </c>
      <c r="S548" s="122">
        <f t="shared" si="166"/>
        <v>1.8333333333333333E-2</v>
      </c>
      <c r="T548" s="99" t="s">
        <v>2082</v>
      </c>
      <c r="U548" s="24">
        <f t="shared" si="170"/>
        <v>11</v>
      </c>
      <c r="V548" s="24">
        <f t="shared" si="170"/>
        <v>11</v>
      </c>
      <c r="W548" s="24">
        <f t="shared" si="170"/>
        <v>8</v>
      </c>
      <c r="X548" s="24">
        <f t="shared" si="170"/>
        <v>9</v>
      </c>
      <c r="Y548" s="24">
        <f t="shared" si="170"/>
        <v>13</v>
      </c>
      <c r="Z548" s="24">
        <f t="shared" si="170"/>
        <v>14</v>
      </c>
    </row>
    <row r="549" spans="2:26" x14ac:dyDescent="0.15">
      <c r="B549" s="24">
        <v>547</v>
      </c>
      <c r="C549" s="24" t="str">
        <f t="shared" si="163"/>
        <v>挂饰547</v>
      </c>
      <c r="D549" s="24" t="str">
        <f t="shared" si="171"/>
        <v>s</v>
      </c>
      <c r="E549" s="99" t="s">
        <v>2082</v>
      </c>
      <c r="F549" s="100" t="s">
        <v>2099</v>
      </c>
      <c r="G549" s="23" t="s">
        <v>41</v>
      </c>
      <c r="H549" s="24">
        <f t="shared" si="168"/>
        <v>3</v>
      </c>
      <c r="I549" s="24">
        <f t="shared" si="156"/>
        <v>41</v>
      </c>
      <c r="J549" s="24">
        <f t="shared" si="157"/>
        <v>37</v>
      </c>
      <c r="K549" s="24">
        <f t="shared" si="158"/>
        <v>39</v>
      </c>
      <c r="L549" s="24">
        <f t="shared" si="159"/>
        <v>29</v>
      </c>
      <c r="M549" s="99" t="s">
        <v>2085</v>
      </c>
      <c r="N549" s="24">
        <f t="shared" si="160"/>
        <v>39</v>
      </c>
      <c r="O549" s="24">
        <f t="shared" si="161"/>
        <v>28</v>
      </c>
      <c r="P549" s="24">
        <f t="shared" si="162"/>
        <v>16</v>
      </c>
      <c r="Q549" s="122">
        <f t="shared" si="164"/>
        <v>0.08</v>
      </c>
      <c r="R549" s="122">
        <f t="shared" si="165"/>
        <v>7.0000000000000007E-2</v>
      </c>
      <c r="S549" s="122">
        <f t="shared" si="166"/>
        <v>2.6666666666666665E-2</v>
      </c>
      <c r="T549" s="99" t="s">
        <v>2082</v>
      </c>
      <c r="U549" s="24">
        <f t="shared" si="170"/>
        <v>16</v>
      </c>
      <c r="V549" s="24">
        <f t="shared" si="170"/>
        <v>16</v>
      </c>
      <c r="W549" s="24">
        <f t="shared" si="170"/>
        <v>11</v>
      </c>
      <c r="X549" s="24">
        <f t="shared" si="170"/>
        <v>14</v>
      </c>
      <c r="Y549" s="24">
        <f t="shared" si="170"/>
        <v>19</v>
      </c>
      <c r="Z549" s="24">
        <f t="shared" si="170"/>
        <v>21</v>
      </c>
    </row>
    <row r="550" spans="2:26" x14ac:dyDescent="0.15">
      <c r="B550" s="24">
        <v>548</v>
      </c>
      <c r="C550" s="24" t="str">
        <f t="shared" si="163"/>
        <v>挂饰548</v>
      </c>
      <c r="D550" s="24" t="str">
        <f t="shared" si="171"/>
        <v>s</v>
      </c>
      <c r="E550" s="99" t="s">
        <v>2082</v>
      </c>
      <c r="F550" s="100" t="s">
        <v>2099</v>
      </c>
      <c r="G550" s="23" t="s">
        <v>41</v>
      </c>
      <c r="H550" s="24">
        <f t="shared" si="168"/>
        <v>4</v>
      </c>
      <c r="I550" s="24">
        <f t="shared" si="156"/>
        <v>55</v>
      </c>
      <c r="J550" s="24">
        <f t="shared" si="157"/>
        <v>49</v>
      </c>
      <c r="K550" s="24">
        <f t="shared" si="158"/>
        <v>52</v>
      </c>
      <c r="L550" s="24">
        <f t="shared" si="159"/>
        <v>39</v>
      </c>
      <c r="M550" s="99" t="s">
        <v>2085</v>
      </c>
      <c r="N550" s="24">
        <f t="shared" si="160"/>
        <v>52</v>
      </c>
      <c r="O550" s="24">
        <f t="shared" si="161"/>
        <v>38</v>
      </c>
      <c r="P550" s="24">
        <f t="shared" si="162"/>
        <v>22</v>
      </c>
      <c r="Q550" s="122">
        <f t="shared" si="164"/>
        <v>0.11</v>
      </c>
      <c r="R550" s="122">
        <f t="shared" si="165"/>
        <v>9.5000000000000001E-2</v>
      </c>
      <c r="S550" s="122">
        <f t="shared" si="166"/>
        <v>3.6666666666666667E-2</v>
      </c>
      <c r="T550" s="99" t="s">
        <v>2082</v>
      </c>
      <c r="U550" s="24">
        <f t="shared" si="170"/>
        <v>22</v>
      </c>
      <c r="V550" s="24">
        <f t="shared" si="170"/>
        <v>22</v>
      </c>
      <c r="W550" s="24">
        <f t="shared" si="170"/>
        <v>15</v>
      </c>
      <c r="X550" s="24">
        <f t="shared" si="170"/>
        <v>18</v>
      </c>
      <c r="Y550" s="24">
        <f t="shared" si="170"/>
        <v>25</v>
      </c>
      <c r="Z550" s="24">
        <f t="shared" si="170"/>
        <v>28</v>
      </c>
    </row>
    <row r="551" spans="2:26" x14ac:dyDescent="0.15">
      <c r="B551" s="24">
        <v>549</v>
      </c>
      <c r="C551" s="24" t="str">
        <f t="shared" si="163"/>
        <v>挂饰549</v>
      </c>
      <c r="D551" s="24" t="str">
        <f t="shared" si="171"/>
        <v>s</v>
      </c>
      <c r="E551" s="99" t="s">
        <v>2082</v>
      </c>
      <c r="F551" s="100" t="s">
        <v>2099</v>
      </c>
      <c r="G551" s="23" t="s">
        <v>41</v>
      </c>
      <c r="H551" s="24">
        <f t="shared" si="168"/>
        <v>5</v>
      </c>
      <c r="I551" s="24">
        <f t="shared" si="156"/>
        <v>69</v>
      </c>
      <c r="J551" s="24">
        <f t="shared" si="157"/>
        <v>61</v>
      </c>
      <c r="K551" s="24">
        <f t="shared" si="158"/>
        <v>65</v>
      </c>
      <c r="L551" s="24">
        <f t="shared" si="159"/>
        <v>49</v>
      </c>
      <c r="M551" s="99" t="s">
        <v>2085</v>
      </c>
      <c r="N551" s="24">
        <f t="shared" si="160"/>
        <v>65</v>
      </c>
      <c r="O551" s="24">
        <f t="shared" si="161"/>
        <v>47</v>
      </c>
      <c r="P551" s="24">
        <f t="shared" si="162"/>
        <v>27</v>
      </c>
      <c r="Q551" s="122">
        <f t="shared" si="164"/>
        <v>0.13500000000000001</v>
      </c>
      <c r="R551" s="122">
        <f t="shared" si="165"/>
        <v>0.11749999999999999</v>
      </c>
      <c r="S551" s="122">
        <f t="shared" si="166"/>
        <v>4.4999999999999998E-2</v>
      </c>
      <c r="T551" s="99" t="s">
        <v>2082</v>
      </c>
      <c r="U551" s="24">
        <f t="shared" si="170"/>
        <v>27</v>
      </c>
      <c r="V551" s="24">
        <f t="shared" si="170"/>
        <v>27</v>
      </c>
      <c r="W551" s="24">
        <f t="shared" si="170"/>
        <v>19</v>
      </c>
      <c r="X551" s="24">
        <f t="shared" si="170"/>
        <v>23</v>
      </c>
      <c r="Y551" s="24">
        <f t="shared" si="170"/>
        <v>31</v>
      </c>
      <c r="Z551" s="24">
        <f t="shared" si="170"/>
        <v>35</v>
      </c>
    </row>
    <row r="552" spans="2:26" x14ac:dyDescent="0.15">
      <c r="B552" s="24">
        <v>550</v>
      </c>
      <c r="C552" s="24" t="str">
        <f t="shared" si="163"/>
        <v>挂饰550</v>
      </c>
      <c r="D552" s="24" t="str">
        <f t="shared" si="171"/>
        <v>s</v>
      </c>
      <c r="E552" s="99" t="s">
        <v>2082</v>
      </c>
      <c r="F552" s="100" t="s">
        <v>2099</v>
      </c>
      <c r="G552" s="23" t="s">
        <v>41</v>
      </c>
      <c r="H552" s="24">
        <f t="shared" si="168"/>
        <v>6</v>
      </c>
      <c r="I552" s="24">
        <f t="shared" si="156"/>
        <v>83</v>
      </c>
      <c r="J552" s="24">
        <f t="shared" si="157"/>
        <v>73</v>
      </c>
      <c r="K552" s="24">
        <f t="shared" si="158"/>
        <v>78</v>
      </c>
      <c r="L552" s="24">
        <f t="shared" si="159"/>
        <v>59</v>
      </c>
      <c r="M552" s="99" t="s">
        <v>2085</v>
      </c>
      <c r="N552" s="24">
        <f t="shared" si="160"/>
        <v>78</v>
      </c>
      <c r="O552" s="24">
        <f t="shared" si="161"/>
        <v>56</v>
      </c>
      <c r="P552" s="24">
        <f t="shared" si="162"/>
        <v>33</v>
      </c>
      <c r="Q552" s="122">
        <f t="shared" si="164"/>
        <v>0.16500000000000001</v>
      </c>
      <c r="R552" s="122">
        <f t="shared" si="165"/>
        <v>0.14000000000000001</v>
      </c>
      <c r="S552" s="122">
        <f t="shared" si="166"/>
        <v>5.5E-2</v>
      </c>
      <c r="T552" s="99" t="s">
        <v>2082</v>
      </c>
      <c r="U552" s="24">
        <f t="shared" si="170"/>
        <v>33</v>
      </c>
      <c r="V552" s="24">
        <f t="shared" si="170"/>
        <v>33</v>
      </c>
      <c r="W552" s="24">
        <f t="shared" si="170"/>
        <v>23</v>
      </c>
      <c r="X552" s="24">
        <f t="shared" si="170"/>
        <v>28</v>
      </c>
      <c r="Y552" s="24">
        <f t="shared" si="170"/>
        <v>38</v>
      </c>
      <c r="Z552" s="24">
        <f t="shared" si="170"/>
        <v>42</v>
      </c>
    </row>
    <row r="553" spans="2:26" x14ac:dyDescent="0.15">
      <c r="B553" s="24">
        <v>551</v>
      </c>
      <c r="C553" s="24" t="str">
        <f t="shared" si="163"/>
        <v>挂饰551</v>
      </c>
      <c r="D553" s="24" t="str">
        <f t="shared" si="171"/>
        <v>s</v>
      </c>
      <c r="E553" s="99" t="s">
        <v>2082</v>
      </c>
      <c r="F553" s="100" t="s">
        <v>2099</v>
      </c>
      <c r="G553" s="23" t="s">
        <v>41</v>
      </c>
      <c r="H553" s="24">
        <f t="shared" si="168"/>
        <v>7</v>
      </c>
      <c r="I553" s="24">
        <f t="shared" si="156"/>
        <v>97</v>
      </c>
      <c r="J553" s="24">
        <f t="shared" si="157"/>
        <v>86</v>
      </c>
      <c r="K553" s="24">
        <f t="shared" si="158"/>
        <v>91</v>
      </c>
      <c r="L553" s="24">
        <f t="shared" si="159"/>
        <v>69</v>
      </c>
      <c r="M553" s="99" t="s">
        <v>2085</v>
      </c>
      <c r="N553" s="24">
        <f t="shared" si="160"/>
        <v>91</v>
      </c>
      <c r="O553" s="24">
        <f t="shared" si="161"/>
        <v>66</v>
      </c>
      <c r="P553" s="24">
        <f t="shared" si="162"/>
        <v>38</v>
      </c>
      <c r="Q553" s="122">
        <f t="shared" si="164"/>
        <v>0.19</v>
      </c>
      <c r="R553" s="122">
        <f t="shared" si="165"/>
        <v>0.16500000000000001</v>
      </c>
      <c r="S553" s="122">
        <f t="shared" si="166"/>
        <v>6.3333333333333325E-2</v>
      </c>
      <c r="T553" s="99" t="s">
        <v>2082</v>
      </c>
      <c r="U553" s="24">
        <f t="shared" ref="U553:Z562" si="172">ROUND(VLOOKUP($F553,professionGrow,MATCH(U$2,professionGrowPName,0),FALSE)*(1+VLOOKUP($G553,professionGrowP,MATCH(U$2,professionGrowPName,0),FALSE))*$H553*10*VLOOKUP($D553,drop_qulity,5,FALSE),0)</f>
        <v>38</v>
      </c>
      <c r="V553" s="24">
        <f t="shared" si="172"/>
        <v>38</v>
      </c>
      <c r="W553" s="24">
        <f t="shared" si="172"/>
        <v>27</v>
      </c>
      <c r="X553" s="24">
        <f t="shared" si="172"/>
        <v>32</v>
      </c>
      <c r="Y553" s="24">
        <f t="shared" si="172"/>
        <v>44</v>
      </c>
      <c r="Z553" s="24">
        <f t="shared" si="172"/>
        <v>50</v>
      </c>
    </row>
    <row r="554" spans="2:26" x14ac:dyDescent="0.15">
      <c r="B554" s="24">
        <v>552</v>
      </c>
      <c r="C554" s="24" t="str">
        <f t="shared" si="163"/>
        <v>挂饰552</v>
      </c>
      <c r="D554" s="24" t="str">
        <f t="shared" si="171"/>
        <v>s</v>
      </c>
      <c r="E554" s="99" t="s">
        <v>2082</v>
      </c>
      <c r="F554" s="100" t="s">
        <v>2099</v>
      </c>
      <c r="G554" s="23" t="s">
        <v>41</v>
      </c>
      <c r="H554" s="24">
        <f t="shared" si="168"/>
        <v>8</v>
      </c>
      <c r="I554" s="24">
        <f t="shared" si="156"/>
        <v>111</v>
      </c>
      <c r="J554" s="24">
        <f t="shared" si="157"/>
        <v>98</v>
      </c>
      <c r="K554" s="24">
        <f t="shared" si="158"/>
        <v>104</v>
      </c>
      <c r="L554" s="24">
        <f t="shared" si="159"/>
        <v>78</v>
      </c>
      <c r="M554" s="99" t="s">
        <v>2085</v>
      </c>
      <c r="N554" s="24">
        <f t="shared" si="160"/>
        <v>104</v>
      </c>
      <c r="O554" s="24">
        <f t="shared" si="161"/>
        <v>75</v>
      </c>
      <c r="P554" s="24">
        <f t="shared" si="162"/>
        <v>44</v>
      </c>
      <c r="Q554" s="122">
        <f t="shared" si="164"/>
        <v>0.22</v>
      </c>
      <c r="R554" s="122">
        <f t="shared" si="165"/>
        <v>0.1875</v>
      </c>
      <c r="S554" s="122">
        <f t="shared" si="166"/>
        <v>7.3333333333333334E-2</v>
      </c>
      <c r="T554" s="99" t="s">
        <v>2082</v>
      </c>
      <c r="U554" s="24">
        <f t="shared" si="172"/>
        <v>44</v>
      </c>
      <c r="V554" s="24">
        <f t="shared" si="172"/>
        <v>44</v>
      </c>
      <c r="W554" s="24">
        <f t="shared" si="172"/>
        <v>30</v>
      </c>
      <c r="X554" s="24">
        <f t="shared" si="172"/>
        <v>37</v>
      </c>
      <c r="Y554" s="24">
        <f t="shared" si="172"/>
        <v>50</v>
      </c>
      <c r="Z554" s="24">
        <f t="shared" si="172"/>
        <v>57</v>
      </c>
    </row>
    <row r="555" spans="2:26" x14ac:dyDescent="0.15">
      <c r="B555" s="24">
        <v>553</v>
      </c>
      <c r="C555" s="24" t="str">
        <f t="shared" si="163"/>
        <v>挂饰553</v>
      </c>
      <c r="D555" s="24" t="str">
        <f t="shared" si="171"/>
        <v>a</v>
      </c>
      <c r="E555" s="99" t="s">
        <v>2082</v>
      </c>
      <c r="F555" s="100" t="s">
        <v>2099</v>
      </c>
      <c r="G555" s="23" t="s">
        <v>41</v>
      </c>
      <c r="H555" s="24">
        <f t="shared" si="168"/>
        <v>1</v>
      </c>
      <c r="I555" s="24">
        <f t="shared" si="156"/>
        <v>8</v>
      </c>
      <c r="J555" s="24">
        <f t="shared" si="157"/>
        <v>14</v>
      </c>
      <c r="K555" s="24">
        <f t="shared" si="158"/>
        <v>15</v>
      </c>
      <c r="L555" s="24">
        <f t="shared" si="159"/>
        <v>11</v>
      </c>
      <c r="M555" s="99" t="s">
        <v>2085</v>
      </c>
      <c r="N555" s="24">
        <f t="shared" si="160"/>
        <v>15</v>
      </c>
      <c r="O555" s="24">
        <f t="shared" si="161"/>
        <v>11</v>
      </c>
      <c r="P555" s="24">
        <f t="shared" si="162"/>
        <v>6</v>
      </c>
      <c r="Q555" s="122">
        <f t="shared" si="164"/>
        <v>0.03</v>
      </c>
      <c r="R555" s="122">
        <f t="shared" si="165"/>
        <v>2.75E-2</v>
      </c>
      <c r="S555" s="122">
        <f t="shared" si="166"/>
        <v>0.01</v>
      </c>
      <c r="T555" s="99" t="s">
        <v>2082</v>
      </c>
      <c r="U555" s="24">
        <f t="shared" si="172"/>
        <v>6</v>
      </c>
      <c r="V555" s="24">
        <f t="shared" si="172"/>
        <v>6</v>
      </c>
      <c r="W555" s="24">
        <f t="shared" si="172"/>
        <v>4</v>
      </c>
      <c r="X555" s="24">
        <f t="shared" si="172"/>
        <v>5</v>
      </c>
      <c r="Y555" s="24">
        <f t="shared" si="172"/>
        <v>7</v>
      </c>
      <c r="Z555" s="24">
        <f t="shared" si="172"/>
        <v>8</v>
      </c>
    </row>
    <row r="556" spans="2:26" x14ac:dyDescent="0.15">
      <c r="B556" s="24">
        <v>554</v>
      </c>
      <c r="C556" s="24" t="str">
        <f t="shared" si="163"/>
        <v>挂饰554</v>
      </c>
      <c r="D556" s="24" t="str">
        <f t="shared" si="171"/>
        <v>a</v>
      </c>
      <c r="E556" s="99" t="s">
        <v>2082</v>
      </c>
      <c r="F556" s="100" t="s">
        <v>2099</v>
      </c>
      <c r="G556" s="23" t="s">
        <v>41</v>
      </c>
      <c r="H556" s="24">
        <f t="shared" si="168"/>
        <v>2</v>
      </c>
      <c r="I556" s="24">
        <f t="shared" si="156"/>
        <v>16</v>
      </c>
      <c r="J556" s="24">
        <f t="shared" si="157"/>
        <v>28</v>
      </c>
      <c r="K556" s="24">
        <f t="shared" si="158"/>
        <v>30</v>
      </c>
      <c r="L556" s="24">
        <f t="shared" si="159"/>
        <v>22</v>
      </c>
      <c r="M556" s="99" t="s">
        <v>2085</v>
      </c>
      <c r="N556" s="24">
        <f t="shared" si="160"/>
        <v>30</v>
      </c>
      <c r="O556" s="24">
        <f t="shared" si="161"/>
        <v>22</v>
      </c>
      <c r="P556" s="24">
        <f t="shared" si="162"/>
        <v>12</v>
      </c>
      <c r="Q556" s="122">
        <f t="shared" si="164"/>
        <v>0.06</v>
      </c>
      <c r="R556" s="122">
        <f t="shared" si="165"/>
        <v>5.5E-2</v>
      </c>
      <c r="S556" s="122">
        <f t="shared" si="166"/>
        <v>0.02</v>
      </c>
      <c r="T556" s="99" t="s">
        <v>2082</v>
      </c>
      <c r="U556" s="24">
        <f t="shared" si="172"/>
        <v>12</v>
      </c>
      <c r="V556" s="24">
        <f t="shared" si="172"/>
        <v>12</v>
      </c>
      <c r="W556" s="24">
        <f t="shared" si="172"/>
        <v>9</v>
      </c>
      <c r="X556" s="24">
        <f t="shared" si="172"/>
        <v>11</v>
      </c>
      <c r="Y556" s="24">
        <f t="shared" si="172"/>
        <v>14</v>
      </c>
      <c r="Z556" s="24">
        <f t="shared" si="172"/>
        <v>16</v>
      </c>
    </row>
    <row r="557" spans="2:26" x14ac:dyDescent="0.15">
      <c r="B557" s="24">
        <v>555</v>
      </c>
      <c r="C557" s="24" t="str">
        <f t="shared" si="163"/>
        <v>挂饰555</v>
      </c>
      <c r="D557" s="24" t="str">
        <f t="shared" si="171"/>
        <v>a</v>
      </c>
      <c r="E557" s="99" t="s">
        <v>2045</v>
      </c>
      <c r="F557" s="100" t="s">
        <v>2104</v>
      </c>
      <c r="G557" s="23" t="s">
        <v>41</v>
      </c>
      <c r="H557" s="24">
        <f t="shared" si="168"/>
        <v>3</v>
      </c>
      <c r="I557" s="24">
        <f t="shared" si="156"/>
        <v>23</v>
      </c>
      <c r="J557" s="24">
        <f t="shared" si="157"/>
        <v>42</v>
      </c>
      <c r="K557" s="24">
        <f t="shared" si="158"/>
        <v>45</v>
      </c>
      <c r="L557" s="24">
        <f t="shared" si="159"/>
        <v>34</v>
      </c>
      <c r="M557" s="99" t="s">
        <v>2044</v>
      </c>
      <c r="N557" s="24">
        <f t="shared" si="160"/>
        <v>45</v>
      </c>
      <c r="O557" s="24">
        <f t="shared" si="161"/>
        <v>32</v>
      </c>
      <c r="P557" s="24">
        <f t="shared" si="162"/>
        <v>19</v>
      </c>
      <c r="Q557" s="122">
        <f t="shared" si="164"/>
        <v>9.5000000000000001E-2</v>
      </c>
      <c r="R557" s="122">
        <f t="shared" si="165"/>
        <v>0.08</v>
      </c>
      <c r="S557" s="122">
        <f t="shared" si="166"/>
        <v>3.1666666666666662E-2</v>
      </c>
      <c r="T557" s="99" t="s">
        <v>2045</v>
      </c>
      <c r="U557" s="24">
        <f t="shared" si="172"/>
        <v>19</v>
      </c>
      <c r="V557" s="24">
        <f t="shared" si="172"/>
        <v>19</v>
      </c>
      <c r="W557" s="24">
        <f t="shared" si="172"/>
        <v>13</v>
      </c>
      <c r="X557" s="24">
        <f t="shared" si="172"/>
        <v>16</v>
      </c>
      <c r="Y557" s="24">
        <f t="shared" si="172"/>
        <v>22</v>
      </c>
      <c r="Z557" s="24">
        <f t="shared" si="172"/>
        <v>24</v>
      </c>
    </row>
    <row r="558" spans="2:26" x14ac:dyDescent="0.15">
      <c r="B558" s="24">
        <v>556</v>
      </c>
      <c r="C558" s="24" t="str">
        <f t="shared" si="163"/>
        <v>挂饰556</v>
      </c>
      <c r="D558" s="24" t="str">
        <f t="shared" si="171"/>
        <v>a</v>
      </c>
      <c r="E558" s="99" t="s">
        <v>2082</v>
      </c>
      <c r="F558" s="100" t="s">
        <v>2099</v>
      </c>
      <c r="G558" s="23" t="s">
        <v>41</v>
      </c>
      <c r="H558" s="24">
        <f t="shared" si="168"/>
        <v>4</v>
      </c>
      <c r="I558" s="24">
        <f t="shared" si="156"/>
        <v>31</v>
      </c>
      <c r="J558" s="24">
        <f t="shared" si="157"/>
        <v>56</v>
      </c>
      <c r="K558" s="24">
        <f t="shared" si="158"/>
        <v>60</v>
      </c>
      <c r="L558" s="24">
        <f t="shared" si="159"/>
        <v>45</v>
      </c>
      <c r="M558" s="99" t="s">
        <v>2085</v>
      </c>
      <c r="N558" s="24">
        <f t="shared" si="160"/>
        <v>60</v>
      </c>
      <c r="O558" s="24">
        <f t="shared" si="161"/>
        <v>43</v>
      </c>
      <c r="P558" s="24">
        <f t="shared" si="162"/>
        <v>25</v>
      </c>
      <c r="Q558" s="122">
        <f t="shared" si="164"/>
        <v>0.125</v>
      </c>
      <c r="R558" s="122">
        <f t="shared" si="165"/>
        <v>0.1075</v>
      </c>
      <c r="S558" s="122">
        <f t="shared" si="166"/>
        <v>4.1666666666666671E-2</v>
      </c>
      <c r="T558" s="99" t="s">
        <v>2082</v>
      </c>
      <c r="U558" s="24">
        <f t="shared" si="172"/>
        <v>25</v>
      </c>
      <c r="V558" s="24">
        <f t="shared" si="172"/>
        <v>25</v>
      </c>
      <c r="W558" s="24">
        <f t="shared" si="172"/>
        <v>17</v>
      </c>
      <c r="X558" s="24">
        <f t="shared" si="172"/>
        <v>21</v>
      </c>
      <c r="Y558" s="24">
        <f t="shared" si="172"/>
        <v>29</v>
      </c>
      <c r="Z558" s="24">
        <f t="shared" si="172"/>
        <v>32</v>
      </c>
    </row>
    <row r="559" spans="2:26" x14ac:dyDescent="0.15">
      <c r="B559" s="24">
        <v>557</v>
      </c>
      <c r="C559" s="24" t="str">
        <f t="shared" si="163"/>
        <v>挂饰557</v>
      </c>
      <c r="D559" s="24" t="str">
        <f t="shared" si="171"/>
        <v>a</v>
      </c>
      <c r="E559" s="99" t="s">
        <v>2082</v>
      </c>
      <c r="F559" s="100" t="s">
        <v>2099</v>
      </c>
      <c r="G559" s="23" t="s">
        <v>41</v>
      </c>
      <c r="H559" s="24">
        <f t="shared" si="168"/>
        <v>5</v>
      </c>
      <c r="I559" s="24">
        <f t="shared" si="156"/>
        <v>39</v>
      </c>
      <c r="J559" s="24">
        <f t="shared" si="157"/>
        <v>70</v>
      </c>
      <c r="K559" s="24">
        <f t="shared" si="158"/>
        <v>75</v>
      </c>
      <c r="L559" s="24">
        <f t="shared" si="159"/>
        <v>56</v>
      </c>
      <c r="M559" s="99" t="s">
        <v>2085</v>
      </c>
      <c r="N559" s="24">
        <f t="shared" si="160"/>
        <v>75</v>
      </c>
      <c r="O559" s="24">
        <f t="shared" si="161"/>
        <v>54</v>
      </c>
      <c r="P559" s="24">
        <f t="shared" si="162"/>
        <v>31</v>
      </c>
      <c r="Q559" s="122">
        <f t="shared" si="164"/>
        <v>0.155</v>
      </c>
      <c r="R559" s="122">
        <f t="shared" si="165"/>
        <v>0.13500000000000001</v>
      </c>
      <c r="S559" s="122">
        <f t="shared" si="166"/>
        <v>5.1666666666666666E-2</v>
      </c>
      <c r="T559" s="99" t="s">
        <v>2082</v>
      </c>
      <c r="U559" s="24">
        <f t="shared" si="172"/>
        <v>31</v>
      </c>
      <c r="V559" s="24">
        <f t="shared" si="172"/>
        <v>31</v>
      </c>
      <c r="W559" s="24">
        <f t="shared" si="172"/>
        <v>22</v>
      </c>
      <c r="X559" s="24">
        <f t="shared" si="172"/>
        <v>27</v>
      </c>
      <c r="Y559" s="24">
        <f t="shared" si="172"/>
        <v>36</v>
      </c>
      <c r="Z559" s="24">
        <f t="shared" si="172"/>
        <v>41</v>
      </c>
    </row>
    <row r="560" spans="2:26" x14ac:dyDescent="0.15">
      <c r="B560" s="24">
        <v>558</v>
      </c>
      <c r="C560" s="24" t="str">
        <f t="shared" si="163"/>
        <v>挂饰558</v>
      </c>
      <c r="D560" s="24" t="str">
        <f t="shared" si="171"/>
        <v>a</v>
      </c>
      <c r="E560" s="99" t="s">
        <v>2082</v>
      </c>
      <c r="F560" s="100" t="s">
        <v>2099</v>
      </c>
      <c r="G560" s="23" t="s">
        <v>41</v>
      </c>
      <c r="H560" s="24">
        <f t="shared" si="168"/>
        <v>6</v>
      </c>
      <c r="I560" s="24">
        <f t="shared" si="156"/>
        <v>47</v>
      </c>
      <c r="J560" s="24">
        <f t="shared" si="157"/>
        <v>84</v>
      </c>
      <c r="K560" s="24">
        <f t="shared" si="158"/>
        <v>90</v>
      </c>
      <c r="L560" s="24">
        <f t="shared" si="159"/>
        <v>67</v>
      </c>
      <c r="M560" s="99" t="s">
        <v>2085</v>
      </c>
      <c r="N560" s="24">
        <f t="shared" si="160"/>
        <v>90</v>
      </c>
      <c r="O560" s="24">
        <f t="shared" si="161"/>
        <v>65</v>
      </c>
      <c r="P560" s="24">
        <f t="shared" si="162"/>
        <v>37</v>
      </c>
      <c r="Q560" s="122">
        <f t="shared" si="164"/>
        <v>0.185</v>
      </c>
      <c r="R560" s="122">
        <f t="shared" si="165"/>
        <v>0.16250000000000001</v>
      </c>
      <c r="S560" s="122">
        <f t="shared" si="166"/>
        <v>6.1666666666666668E-2</v>
      </c>
      <c r="T560" s="99" t="s">
        <v>2082</v>
      </c>
      <c r="U560" s="24">
        <f t="shared" si="172"/>
        <v>37</v>
      </c>
      <c r="V560" s="24">
        <f t="shared" si="172"/>
        <v>37</v>
      </c>
      <c r="W560" s="24">
        <f t="shared" si="172"/>
        <v>26</v>
      </c>
      <c r="X560" s="24">
        <f t="shared" si="172"/>
        <v>32</v>
      </c>
      <c r="Y560" s="24">
        <f t="shared" si="172"/>
        <v>43</v>
      </c>
      <c r="Z560" s="24">
        <f t="shared" si="172"/>
        <v>49</v>
      </c>
    </row>
    <row r="561" spans="2:26" x14ac:dyDescent="0.15">
      <c r="B561" s="24">
        <v>559</v>
      </c>
      <c r="C561" s="24" t="str">
        <f t="shared" si="163"/>
        <v>挂饰559</v>
      </c>
      <c r="D561" s="24" t="str">
        <f t="shared" si="171"/>
        <v>a</v>
      </c>
      <c r="E561" s="99" t="s">
        <v>2082</v>
      </c>
      <c r="F561" s="100" t="s">
        <v>2099</v>
      </c>
      <c r="G561" s="23" t="s">
        <v>41</v>
      </c>
      <c r="H561" s="24">
        <f t="shared" si="168"/>
        <v>7</v>
      </c>
      <c r="I561" s="24">
        <f t="shared" si="156"/>
        <v>54</v>
      </c>
      <c r="J561" s="24">
        <f t="shared" si="157"/>
        <v>98</v>
      </c>
      <c r="K561" s="24">
        <f t="shared" si="158"/>
        <v>105</v>
      </c>
      <c r="L561" s="24">
        <f t="shared" si="159"/>
        <v>79</v>
      </c>
      <c r="M561" s="99" t="s">
        <v>2085</v>
      </c>
      <c r="N561" s="24">
        <f t="shared" si="160"/>
        <v>105</v>
      </c>
      <c r="O561" s="24">
        <f t="shared" si="161"/>
        <v>75</v>
      </c>
      <c r="P561" s="24">
        <f t="shared" si="162"/>
        <v>44</v>
      </c>
      <c r="Q561" s="122">
        <f t="shared" si="164"/>
        <v>0.22</v>
      </c>
      <c r="R561" s="122">
        <f t="shared" si="165"/>
        <v>0.1875</v>
      </c>
      <c r="S561" s="122">
        <f t="shared" si="166"/>
        <v>7.3333333333333334E-2</v>
      </c>
      <c r="T561" s="99" t="s">
        <v>2082</v>
      </c>
      <c r="U561" s="24">
        <f t="shared" si="172"/>
        <v>44</v>
      </c>
      <c r="V561" s="24">
        <f t="shared" si="172"/>
        <v>44</v>
      </c>
      <c r="W561" s="24">
        <f t="shared" si="172"/>
        <v>31</v>
      </c>
      <c r="X561" s="24">
        <f t="shared" si="172"/>
        <v>37</v>
      </c>
      <c r="Y561" s="24">
        <f t="shared" si="172"/>
        <v>50</v>
      </c>
      <c r="Z561" s="24">
        <f t="shared" si="172"/>
        <v>57</v>
      </c>
    </row>
    <row r="562" spans="2:26" x14ac:dyDescent="0.15">
      <c r="B562" s="24">
        <v>560</v>
      </c>
      <c r="C562" s="24" t="str">
        <f t="shared" si="163"/>
        <v>挂饰560</v>
      </c>
      <c r="D562" s="24" t="str">
        <f t="shared" si="171"/>
        <v>a</v>
      </c>
      <c r="E562" s="99" t="s">
        <v>2082</v>
      </c>
      <c r="F562" s="100" t="s">
        <v>2099</v>
      </c>
      <c r="G562" s="23" t="s">
        <v>41</v>
      </c>
      <c r="H562" s="24">
        <f t="shared" si="168"/>
        <v>8</v>
      </c>
      <c r="I562" s="24">
        <f t="shared" si="156"/>
        <v>62</v>
      </c>
      <c r="J562" s="24">
        <f t="shared" si="157"/>
        <v>112</v>
      </c>
      <c r="K562" s="24">
        <f t="shared" si="158"/>
        <v>120</v>
      </c>
      <c r="L562" s="24">
        <f t="shared" si="159"/>
        <v>90</v>
      </c>
      <c r="M562" s="99" t="s">
        <v>2085</v>
      </c>
      <c r="N562" s="24">
        <f t="shared" si="160"/>
        <v>120</v>
      </c>
      <c r="O562" s="24">
        <f t="shared" si="161"/>
        <v>86</v>
      </c>
      <c r="P562" s="24">
        <f t="shared" si="162"/>
        <v>50</v>
      </c>
      <c r="Q562" s="122">
        <f t="shared" si="164"/>
        <v>0.25</v>
      </c>
      <c r="R562" s="122">
        <f t="shared" si="165"/>
        <v>0.215</v>
      </c>
      <c r="S562" s="122">
        <f t="shared" si="166"/>
        <v>8.3333333333333343E-2</v>
      </c>
      <c r="T562" s="99" t="s">
        <v>2082</v>
      </c>
      <c r="U562" s="24">
        <f t="shared" si="172"/>
        <v>50</v>
      </c>
      <c r="V562" s="24">
        <f t="shared" si="172"/>
        <v>50</v>
      </c>
      <c r="W562" s="24">
        <f t="shared" si="172"/>
        <v>35</v>
      </c>
      <c r="X562" s="24">
        <f t="shared" si="172"/>
        <v>42</v>
      </c>
      <c r="Y562" s="24">
        <f t="shared" si="172"/>
        <v>57</v>
      </c>
      <c r="Z562" s="24">
        <f t="shared" si="172"/>
        <v>65</v>
      </c>
    </row>
    <row r="563" spans="2:26" x14ac:dyDescent="0.15">
      <c r="B563" s="24">
        <v>561</v>
      </c>
      <c r="C563" s="24" t="str">
        <f t="shared" si="163"/>
        <v>挂饰561</v>
      </c>
      <c r="D563" s="24" t="str">
        <f t="shared" si="171"/>
        <v>b</v>
      </c>
      <c r="E563" s="99" t="s">
        <v>2082</v>
      </c>
      <c r="F563" s="100" t="s">
        <v>2099</v>
      </c>
      <c r="G563" s="23" t="s">
        <v>41</v>
      </c>
      <c r="H563" s="24">
        <f t="shared" si="168"/>
        <v>1</v>
      </c>
      <c r="I563" s="24">
        <f t="shared" si="156"/>
        <v>8</v>
      </c>
      <c r="J563" s="24">
        <f t="shared" si="157"/>
        <v>19</v>
      </c>
      <c r="K563" s="24">
        <f t="shared" si="158"/>
        <v>21</v>
      </c>
      <c r="L563" s="24">
        <f t="shared" si="159"/>
        <v>16</v>
      </c>
      <c r="M563" s="99" t="s">
        <v>2085</v>
      </c>
      <c r="N563" s="24">
        <f t="shared" si="160"/>
        <v>21</v>
      </c>
      <c r="O563" s="24">
        <f t="shared" si="161"/>
        <v>15</v>
      </c>
      <c r="P563" s="24">
        <f t="shared" si="162"/>
        <v>9</v>
      </c>
      <c r="Q563" s="122">
        <f t="shared" si="164"/>
        <v>4.4999999999999998E-2</v>
      </c>
      <c r="R563" s="122">
        <f t="shared" si="165"/>
        <v>3.7499999999999999E-2</v>
      </c>
      <c r="S563" s="122">
        <f t="shared" si="166"/>
        <v>1.4999999999999999E-2</v>
      </c>
      <c r="T563" s="99" t="s">
        <v>2082</v>
      </c>
      <c r="U563" s="24">
        <f t="shared" ref="U563:Z572" si="173">ROUND(VLOOKUP($F563,professionGrow,MATCH(U$2,professionGrowPName,0),FALSE)*(1+VLOOKUP($G563,professionGrowP,MATCH(U$2,professionGrowPName,0),FALSE))*$H563*10*VLOOKUP($D563,drop_qulity,5,FALSE),0)</f>
        <v>9</v>
      </c>
      <c r="V563" s="24">
        <f t="shared" si="173"/>
        <v>9</v>
      </c>
      <c r="W563" s="24">
        <f t="shared" si="173"/>
        <v>6</v>
      </c>
      <c r="X563" s="24">
        <f t="shared" si="173"/>
        <v>7</v>
      </c>
      <c r="Y563" s="24">
        <f t="shared" si="173"/>
        <v>10</v>
      </c>
      <c r="Z563" s="24">
        <f t="shared" si="173"/>
        <v>11</v>
      </c>
    </row>
    <row r="564" spans="2:26" x14ac:dyDescent="0.15">
      <c r="B564" s="24">
        <v>562</v>
      </c>
      <c r="C564" s="24" t="str">
        <f t="shared" si="163"/>
        <v>挂饰562</v>
      </c>
      <c r="D564" s="24" t="str">
        <f t="shared" si="171"/>
        <v>b</v>
      </c>
      <c r="E564" s="99" t="s">
        <v>2082</v>
      </c>
      <c r="F564" s="100" t="s">
        <v>2099</v>
      </c>
      <c r="G564" s="23" t="s">
        <v>41</v>
      </c>
      <c r="H564" s="24">
        <f t="shared" si="168"/>
        <v>2</v>
      </c>
      <c r="I564" s="24">
        <f t="shared" si="156"/>
        <v>16</v>
      </c>
      <c r="J564" s="24">
        <f t="shared" si="157"/>
        <v>39</v>
      </c>
      <c r="K564" s="24">
        <f t="shared" si="158"/>
        <v>41</v>
      </c>
      <c r="L564" s="24">
        <f t="shared" si="159"/>
        <v>31</v>
      </c>
      <c r="M564" s="99" t="s">
        <v>2085</v>
      </c>
      <c r="N564" s="24">
        <f t="shared" si="160"/>
        <v>41</v>
      </c>
      <c r="O564" s="24">
        <f t="shared" si="161"/>
        <v>30</v>
      </c>
      <c r="P564" s="24">
        <f t="shared" si="162"/>
        <v>17</v>
      </c>
      <c r="Q564" s="122">
        <f t="shared" si="164"/>
        <v>8.5000000000000006E-2</v>
      </c>
      <c r="R564" s="122">
        <f t="shared" si="165"/>
        <v>7.4999999999999997E-2</v>
      </c>
      <c r="S564" s="122">
        <f t="shared" si="166"/>
        <v>2.8333333333333335E-2</v>
      </c>
      <c r="T564" s="99" t="s">
        <v>2082</v>
      </c>
      <c r="U564" s="24">
        <f t="shared" si="173"/>
        <v>17</v>
      </c>
      <c r="V564" s="24">
        <f t="shared" si="173"/>
        <v>17</v>
      </c>
      <c r="W564" s="24">
        <f t="shared" si="173"/>
        <v>12</v>
      </c>
      <c r="X564" s="24">
        <f t="shared" si="173"/>
        <v>15</v>
      </c>
      <c r="Y564" s="24">
        <f t="shared" si="173"/>
        <v>20</v>
      </c>
      <c r="Z564" s="24">
        <f t="shared" si="173"/>
        <v>22</v>
      </c>
    </row>
    <row r="565" spans="2:26" x14ac:dyDescent="0.15">
      <c r="B565" s="24">
        <v>563</v>
      </c>
      <c r="C565" s="24" t="str">
        <f t="shared" si="163"/>
        <v>挂饰563</v>
      </c>
      <c r="D565" s="24" t="str">
        <f t="shared" si="171"/>
        <v>b</v>
      </c>
      <c r="E565" s="99" t="s">
        <v>2082</v>
      </c>
      <c r="F565" s="100" t="s">
        <v>2099</v>
      </c>
      <c r="G565" s="23" t="s">
        <v>41</v>
      </c>
      <c r="H565" s="24">
        <f t="shared" si="168"/>
        <v>3</v>
      </c>
      <c r="I565" s="24">
        <f t="shared" si="156"/>
        <v>25</v>
      </c>
      <c r="J565" s="24">
        <f t="shared" si="157"/>
        <v>58</v>
      </c>
      <c r="K565" s="24">
        <f t="shared" si="158"/>
        <v>62</v>
      </c>
      <c r="L565" s="24">
        <f t="shared" si="159"/>
        <v>47</v>
      </c>
      <c r="M565" s="99" t="s">
        <v>2085</v>
      </c>
      <c r="N565" s="24">
        <f t="shared" si="160"/>
        <v>62</v>
      </c>
      <c r="O565" s="24">
        <f t="shared" si="161"/>
        <v>45</v>
      </c>
      <c r="P565" s="24">
        <f t="shared" si="162"/>
        <v>26</v>
      </c>
      <c r="Q565" s="122">
        <f t="shared" si="164"/>
        <v>0.13</v>
      </c>
      <c r="R565" s="122">
        <f t="shared" si="165"/>
        <v>0.1125</v>
      </c>
      <c r="S565" s="122">
        <f t="shared" si="166"/>
        <v>4.3333333333333328E-2</v>
      </c>
      <c r="T565" s="99" t="s">
        <v>2082</v>
      </c>
      <c r="U565" s="24">
        <f t="shared" si="173"/>
        <v>26</v>
      </c>
      <c r="V565" s="24">
        <f t="shared" si="173"/>
        <v>26</v>
      </c>
      <c r="W565" s="24">
        <f t="shared" si="173"/>
        <v>18</v>
      </c>
      <c r="X565" s="24">
        <f t="shared" si="173"/>
        <v>22</v>
      </c>
      <c r="Y565" s="24">
        <f t="shared" si="173"/>
        <v>30</v>
      </c>
      <c r="Z565" s="24">
        <f t="shared" si="173"/>
        <v>34</v>
      </c>
    </row>
    <row r="566" spans="2:26" x14ac:dyDescent="0.15">
      <c r="B566" s="24">
        <v>564</v>
      </c>
      <c r="C566" s="24" t="str">
        <f t="shared" si="163"/>
        <v>挂饰564</v>
      </c>
      <c r="D566" s="24" t="str">
        <f t="shared" si="171"/>
        <v>b</v>
      </c>
      <c r="E566" s="99" t="s">
        <v>2082</v>
      </c>
      <c r="F566" s="100" t="s">
        <v>2099</v>
      </c>
      <c r="G566" s="23" t="s">
        <v>41</v>
      </c>
      <c r="H566" s="24">
        <f t="shared" si="168"/>
        <v>4</v>
      </c>
      <c r="I566" s="24">
        <f t="shared" si="156"/>
        <v>33</v>
      </c>
      <c r="J566" s="24">
        <f t="shared" si="157"/>
        <v>78</v>
      </c>
      <c r="K566" s="24">
        <f t="shared" si="158"/>
        <v>83</v>
      </c>
      <c r="L566" s="24">
        <f t="shared" si="159"/>
        <v>62</v>
      </c>
      <c r="M566" s="99" t="s">
        <v>2085</v>
      </c>
      <c r="N566" s="24">
        <f t="shared" si="160"/>
        <v>83</v>
      </c>
      <c r="O566" s="24">
        <f t="shared" si="161"/>
        <v>60</v>
      </c>
      <c r="P566" s="24">
        <f t="shared" si="162"/>
        <v>35</v>
      </c>
      <c r="Q566" s="122">
        <f t="shared" si="164"/>
        <v>0.17499999999999999</v>
      </c>
      <c r="R566" s="122">
        <f t="shared" si="165"/>
        <v>0.15</v>
      </c>
      <c r="S566" s="122">
        <f t="shared" si="166"/>
        <v>5.8333333333333327E-2</v>
      </c>
      <c r="T566" s="99" t="s">
        <v>2082</v>
      </c>
      <c r="U566" s="24">
        <f t="shared" si="173"/>
        <v>35</v>
      </c>
      <c r="V566" s="24">
        <f t="shared" si="173"/>
        <v>35</v>
      </c>
      <c r="W566" s="24">
        <f t="shared" si="173"/>
        <v>24</v>
      </c>
      <c r="X566" s="24">
        <f t="shared" si="173"/>
        <v>29</v>
      </c>
      <c r="Y566" s="24">
        <f t="shared" si="173"/>
        <v>40</v>
      </c>
      <c r="Z566" s="24">
        <f t="shared" si="173"/>
        <v>45</v>
      </c>
    </row>
    <row r="567" spans="2:26" x14ac:dyDescent="0.15">
      <c r="B567" s="24">
        <v>565</v>
      </c>
      <c r="C567" s="24" t="str">
        <f t="shared" si="163"/>
        <v>挂饰565</v>
      </c>
      <c r="D567" s="24" t="str">
        <f t="shared" si="171"/>
        <v>b</v>
      </c>
      <c r="E567" s="99" t="s">
        <v>2082</v>
      </c>
      <c r="F567" s="100" t="s">
        <v>2099</v>
      </c>
      <c r="G567" s="23" t="s">
        <v>41</v>
      </c>
      <c r="H567" s="24">
        <f t="shared" si="168"/>
        <v>5</v>
      </c>
      <c r="I567" s="24">
        <f t="shared" si="156"/>
        <v>41</v>
      </c>
      <c r="J567" s="24">
        <f t="shared" si="157"/>
        <v>97</v>
      </c>
      <c r="K567" s="24">
        <f t="shared" si="158"/>
        <v>104</v>
      </c>
      <c r="L567" s="24">
        <f t="shared" si="159"/>
        <v>78</v>
      </c>
      <c r="M567" s="99" t="s">
        <v>2085</v>
      </c>
      <c r="N567" s="24">
        <f t="shared" si="160"/>
        <v>104</v>
      </c>
      <c r="O567" s="24">
        <f t="shared" si="161"/>
        <v>75</v>
      </c>
      <c r="P567" s="24">
        <f t="shared" si="162"/>
        <v>43</v>
      </c>
      <c r="Q567" s="122">
        <f t="shared" si="164"/>
        <v>0.215</v>
      </c>
      <c r="R567" s="122">
        <f t="shared" si="165"/>
        <v>0.1875</v>
      </c>
      <c r="S567" s="122">
        <f t="shared" si="166"/>
        <v>7.166666666666667E-2</v>
      </c>
      <c r="T567" s="99" t="s">
        <v>2082</v>
      </c>
      <c r="U567" s="24">
        <f t="shared" si="173"/>
        <v>43</v>
      </c>
      <c r="V567" s="24">
        <f t="shared" si="173"/>
        <v>43</v>
      </c>
      <c r="W567" s="24">
        <f t="shared" si="173"/>
        <v>30</v>
      </c>
      <c r="X567" s="24">
        <f t="shared" si="173"/>
        <v>37</v>
      </c>
      <c r="Y567" s="24">
        <f t="shared" si="173"/>
        <v>50</v>
      </c>
      <c r="Z567" s="24">
        <f t="shared" si="173"/>
        <v>56</v>
      </c>
    </row>
    <row r="568" spans="2:26" x14ac:dyDescent="0.15">
      <c r="B568" s="24">
        <v>566</v>
      </c>
      <c r="C568" s="24" t="str">
        <f t="shared" si="163"/>
        <v>挂饰566</v>
      </c>
      <c r="D568" s="24" t="str">
        <f t="shared" si="171"/>
        <v>b</v>
      </c>
      <c r="E568" s="99" t="s">
        <v>2082</v>
      </c>
      <c r="F568" s="100" t="s">
        <v>2099</v>
      </c>
      <c r="G568" s="23" t="s">
        <v>41</v>
      </c>
      <c r="H568" s="24">
        <f t="shared" si="168"/>
        <v>6</v>
      </c>
      <c r="I568" s="24">
        <f t="shared" si="156"/>
        <v>49</v>
      </c>
      <c r="J568" s="24">
        <f t="shared" si="157"/>
        <v>117</v>
      </c>
      <c r="K568" s="24">
        <f t="shared" si="158"/>
        <v>124</v>
      </c>
      <c r="L568" s="24">
        <f t="shared" si="159"/>
        <v>93</v>
      </c>
      <c r="M568" s="99" t="s">
        <v>2085</v>
      </c>
      <c r="N568" s="24">
        <f t="shared" si="160"/>
        <v>124</v>
      </c>
      <c r="O568" s="24">
        <f t="shared" si="161"/>
        <v>89</v>
      </c>
      <c r="P568" s="24">
        <f t="shared" si="162"/>
        <v>52</v>
      </c>
      <c r="Q568" s="122">
        <f t="shared" si="164"/>
        <v>0.26</v>
      </c>
      <c r="R568" s="122">
        <f t="shared" si="165"/>
        <v>0.2225</v>
      </c>
      <c r="S568" s="122">
        <f t="shared" si="166"/>
        <v>8.6666666666666656E-2</v>
      </c>
      <c r="T568" s="99" t="s">
        <v>2082</v>
      </c>
      <c r="U568" s="24">
        <f t="shared" si="173"/>
        <v>52</v>
      </c>
      <c r="V568" s="24">
        <f t="shared" si="173"/>
        <v>52</v>
      </c>
      <c r="W568" s="24">
        <f t="shared" si="173"/>
        <v>36</v>
      </c>
      <c r="X568" s="24">
        <f t="shared" si="173"/>
        <v>44</v>
      </c>
      <c r="Y568" s="24">
        <f t="shared" si="173"/>
        <v>60</v>
      </c>
      <c r="Z568" s="24">
        <f t="shared" si="173"/>
        <v>67</v>
      </c>
    </row>
    <row r="569" spans="2:26" x14ac:dyDescent="0.15">
      <c r="B569" s="24">
        <v>567</v>
      </c>
      <c r="C569" s="24" t="str">
        <f t="shared" si="163"/>
        <v>挂饰567</v>
      </c>
      <c r="D569" s="24" t="str">
        <f t="shared" si="171"/>
        <v>b</v>
      </c>
      <c r="E569" s="99" t="s">
        <v>2082</v>
      </c>
      <c r="F569" s="100" t="s">
        <v>2099</v>
      </c>
      <c r="G569" s="23" t="s">
        <v>41</v>
      </c>
      <c r="H569" s="24">
        <f t="shared" si="168"/>
        <v>7</v>
      </c>
      <c r="I569" s="24">
        <f t="shared" si="156"/>
        <v>57</v>
      </c>
      <c r="J569" s="24">
        <f t="shared" si="157"/>
        <v>136</v>
      </c>
      <c r="K569" s="24">
        <f t="shared" si="158"/>
        <v>145</v>
      </c>
      <c r="L569" s="24">
        <f t="shared" si="159"/>
        <v>109</v>
      </c>
      <c r="M569" s="99" t="s">
        <v>2085</v>
      </c>
      <c r="N569" s="24">
        <f t="shared" si="160"/>
        <v>145</v>
      </c>
      <c r="O569" s="24">
        <f t="shared" si="161"/>
        <v>104</v>
      </c>
      <c r="P569" s="24">
        <f t="shared" si="162"/>
        <v>60</v>
      </c>
      <c r="Q569" s="122">
        <f t="shared" si="164"/>
        <v>0.3</v>
      </c>
      <c r="R569" s="122">
        <f t="shared" si="165"/>
        <v>0.26</v>
      </c>
      <c r="S569" s="122">
        <f t="shared" si="166"/>
        <v>0.1</v>
      </c>
      <c r="T569" s="99" t="s">
        <v>2082</v>
      </c>
      <c r="U569" s="24">
        <f t="shared" si="173"/>
        <v>60</v>
      </c>
      <c r="V569" s="24">
        <f t="shared" si="173"/>
        <v>60</v>
      </c>
      <c r="W569" s="24">
        <f t="shared" si="173"/>
        <v>42</v>
      </c>
      <c r="X569" s="24">
        <f t="shared" si="173"/>
        <v>51</v>
      </c>
      <c r="Y569" s="24">
        <f t="shared" si="173"/>
        <v>70</v>
      </c>
      <c r="Z569" s="24">
        <f t="shared" si="173"/>
        <v>79</v>
      </c>
    </row>
    <row r="570" spans="2:26" x14ac:dyDescent="0.15">
      <c r="B570" s="24">
        <v>568</v>
      </c>
      <c r="C570" s="24" t="str">
        <f t="shared" si="163"/>
        <v>挂饰568</v>
      </c>
      <c r="D570" s="24" t="str">
        <f t="shared" si="171"/>
        <v>b</v>
      </c>
      <c r="E570" s="99" t="s">
        <v>2082</v>
      </c>
      <c r="F570" s="100" t="s">
        <v>2099</v>
      </c>
      <c r="G570" s="23" t="s">
        <v>41</v>
      </c>
      <c r="H570" s="24">
        <f t="shared" si="168"/>
        <v>8</v>
      </c>
      <c r="I570" s="24">
        <f t="shared" si="156"/>
        <v>66</v>
      </c>
      <c r="J570" s="24">
        <f t="shared" si="157"/>
        <v>156</v>
      </c>
      <c r="K570" s="24">
        <f t="shared" si="158"/>
        <v>166</v>
      </c>
      <c r="L570" s="24">
        <f t="shared" si="159"/>
        <v>124</v>
      </c>
      <c r="M570" s="99" t="s">
        <v>2085</v>
      </c>
      <c r="N570" s="24">
        <f t="shared" si="160"/>
        <v>166</v>
      </c>
      <c r="O570" s="24">
        <f t="shared" si="161"/>
        <v>119</v>
      </c>
      <c r="P570" s="24">
        <f t="shared" si="162"/>
        <v>69</v>
      </c>
      <c r="Q570" s="122">
        <f t="shared" si="164"/>
        <v>0.34499999999999997</v>
      </c>
      <c r="R570" s="122">
        <f t="shared" si="165"/>
        <v>0.29749999999999999</v>
      </c>
      <c r="S570" s="122">
        <f t="shared" si="166"/>
        <v>0.115</v>
      </c>
      <c r="T570" s="99" t="s">
        <v>2082</v>
      </c>
      <c r="U570" s="24">
        <f t="shared" si="173"/>
        <v>69</v>
      </c>
      <c r="V570" s="24">
        <f t="shared" si="173"/>
        <v>69</v>
      </c>
      <c r="W570" s="24">
        <f t="shared" si="173"/>
        <v>48</v>
      </c>
      <c r="X570" s="24">
        <f t="shared" si="173"/>
        <v>59</v>
      </c>
      <c r="Y570" s="24">
        <f t="shared" si="173"/>
        <v>79</v>
      </c>
      <c r="Z570" s="24">
        <f t="shared" si="173"/>
        <v>90</v>
      </c>
    </row>
    <row r="571" spans="2:26" x14ac:dyDescent="0.15">
      <c r="B571" s="24">
        <v>569</v>
      </c>
      <c r="C571" s="24" t="str">
        <f t="shared" si="163"/>
        <v>挂饰569</v>
      </c>
      <c r="D571" s="24" t="str">
        <f t="shared" si="171"/>
        <v>c</v>
      </c>
      <c r="E571" s="99" t="s">
        <v>2082</v>
      </c>
      <c r="F571" s="100" t="s">
        <v>2099</v>
      </c>
      <c r="G571" s="23" t="s">
        <v>41</v>
      </c>
      <c r="H571" s="24">
        <f t="shared" si="168"/>
        <v>1</v>
      </c>
      <c r="I571" s="24">
        <f t="shared" si="156"/>
        <v>16</v>
      </c>
      <c r="J571" s="24">
        <f t="shared" si="157"/>
        <v>0</v>
      </c>
      <c r="K571" s="24">
        <f t="shared" si="158"/>
        <v>0</v>
      </c>
      <c r="L571" s="24">
        <f t="shared" si="159"/>
        <v>0</v>
      </c>
      <c r="M571" s="99" t="s">
        <v>2085</v>
      </c>
      <c r="N571" s="24">
        <f t="shared" si="160"/>
        <v>0</v>
      </c>
      <c r="O571" s="24">
        <f t="shared" si="161"/>
        <v>0</v>
      </c>
      <c r="P571" s="24">
        <f t="shared" si="162"/>
        <v>0</v>
      </c>
      <c r="Q571" s="122">
        <f t="shared" si="164"/>
        <v>0</v>
      </c>
      <c r="R571" s="122">
        <f t="shared" si="165"/>
        <v>0</v>
      </c>
      <c r="S571" s="122">
        <f t="shared" si="166"/>
        <v>0</v>
      </c>
      <c r="T571" s="99" t="s">
        <v>2082</v>
      </c>
      <c r="U571" s="24">
        <f t="shared" si="173"/>
        <v>0</v>
      </c>
      <c r="V571" s="24">
        <f t="shared" si="173"/>
        <v>0</v>
      </c>
      <c r="W571" s="24">
        <f t="shared" si="173"/>
        <v>0</v>
      </c>
      <c r="X571" s="24">
        <f t="shared" si="173"/>
        <v>0</v>
      </c>
      <c r="Y571" s="24">
        <f t="shared" si="173"/>
        <v>0</v>
      </c>
      <c r="Z571" s="24">
        <f t="shared" si="173"/>
        <v>0</v>
      </c>
    </row>
    <row r="572" spans="2:26" x14ac:dyDescent="0.15">
      <c r="B572" s="24">
        <v>570</v>
      </c>
      <c r="C572" s="24" t="str">
        <f t="shared" si="163"/>
        <v>挂饰570</v>
      </c>
      <c r="D572" s="24" t="str">
        <f t="shared" si="171"/>
        <v>c</v>
      </c>
      <c r="E572" s="99" t="s">
        <v>2082</v>
      </c>
      <c r="F572" s="100" t="s">
        <v>2099</v>
      </c>
      <c r="G572" s="23" t="s">
        <v>41</v>
      </c>
      <c r="H572" s="24">
        <f t="shared" si="168"/>
        <v>2</v>
      </c>
      <c r="I572" s="24">
        <f t="shared" si="156"/>
        <v>32</v>
      </c>
      <c r="J572" s="24">
        <f t="shared" si="157"/>
        <v>0</v>
      </c>
      <c r="K572" s="24">
        <f t="shared" si="158"/>
        <v>0</v>
      </c>
      <c r="L572" s="24">
        <f t="shared" si="159"/>
        <v>0</v>
      </c>
      <c r="M572" s="99" t="s">
        <v>2085</v>
      </c>
      <c r="N572" s="24">
        <f t="shared" si="160"/>
        <v>0</v>
      </c>
      <c r="O572" s="24">
        <f t="shared" si="161"/>
        <v>0</v>
      </c>
      <c r="P572" s="24">
        <f t="shared" si="162"/>
        <v>0</v>
      </c>
      <c r="Q572" s="122">
        <f t="shared" si="164"/>
        <v>0</v>
      </c>
      <c r="R572" s="122">
        <f t="shared" si="165"/>
        <v>0</v>
      </c>
      <c r="S572" s="122">
        <f t="shared" si="166"/>
        <v>0</v>
      </c>
      <c r="T572" s="99" t="s">
        <v>2082</v>
      </c>
      <c r="U572" s="24">
        <f t="shared" si="173"/>
        <v>0</v>
      </c>
      <c r="V572" s="24">
        <f t="shared" si="173"/>
        <v>0</v>
      </c>
      <c r="W572" s="24">
        <f t="shared" si="173"/>
        <v>0</v>
      </c>
      <c r="X572" s="24">
        <f t="shared" si="173"/>
        <v>0</v>
      </c>
      <c r="Y572" s="24">
        <f t="shared" si="173"/>
        <v>0</v>
      </c>
      <c r="Z572" s="24">
        <f t="shared" si="173"/>
        <v>0</v>
      </c>
    </row>
    <row r="573" spans="2:26" x14ac:dyDescent="0.15">
      <c r="B573" s="24">
        <v>571</v>
      </c>
      <c r="C573" s="24" t="str">
        <f t="shared" si="163"/>
        <v>挂饰571</v>
      </c>
      <c r="D573" s="24" t="str">
        <f t="shared" si="171"/>
        <v>c</v>
      </c>
      <c r="E573" s="99" t="s">
        <v>2082</v>
      </c>
      <c r="F573" s="100" t="s">
        <v>2099</v>
      </c>
      <c r="G573" s="23" t="s">
        <v>41</v>
      </c>
      <c r="H573" s="24">
        <f t="shared" si="168"/>
        <v>3</v>
      </c>
      <c r="I573" s="24">
        <f t="shared" si="156"/>
        <v>48</v>
      </c>
      <c r="J573" s="24">
        <f t="shared" si="157"/>
        <v>0</v>
      </c>
      <c r="K573" s="24">
        <f t="shared" si="158"/>
        <v>0</v>
      </c>
      <c r="L573" s="24">
        <f t="shared" si="159"/>
        <v>0</v>
      </c>
      <c r="M573" s="99" t="s">
        <v>2085</v>
      </c>
      <c r="N573" s="24">
        <f t="shared" si="160"/>
        <v>0</v>
      </c>
      <c r="O573" s="24">
        <f t="shared" si="161"/>
        <v>0</v>
      </c>
      <c r="P573" s="24">
        <f t="shared" si="162"/>
        <v>0</v>
      </c>
      <c r="Q573" s="122">
        <f t="shared" si="164"/>
        <v>0</v>
      </c>
      <c r="R573" s="122">
        <f t="shared" si="165"/>
        <v>0</v>
      </c>
      <c r="S573" s="122">
        <f t="shared" si="166"/>
        <v>0</v>
      </c>
      <c r="T573" s="99" t="s">
        <v>2082</v>
      </c>
      <c r="U573" s="24">
        <f t="shared" ref="U573:Z582" si="174">ROUND(VLOOKUP($F573,professionGrow,MATCH(U$2,professionGrowPName,0),FALSE)*(1+VLOOKUP($G573,professionGrowP,MATCH(U$2,professionGrowPName,0),FALSE))*$H573*10*VLOOKUP($D573,drop_qulity,5,FALSE),0)</f>
        <v>0</v>
      </c>
      <c r="V573" s="24">
        <f t="shared" si="174"/>
        <v>0</v>
      </c>
      <c r="W573" s="24">
        <f t="shared" si="174"/>
        <v>0</v>
      </c>
      <c r="X573" s="24">
        <f t="shared" si="174"/>
        <v>0</v>
      </c>
      <c r="Y573" s="24">
        <f t="shared" si="174"/>
        <v>0</v>
      </c>
      <c r="Z573" s="24">
        <f t="shared" si="174"/>
        <v>0</v>
      </c>
    </row>
    <row r="574" spans="2:26" x14ac:dyDescent="0.15">
      <c r="B574" s="24">
        <v>572</v>
      </c>
      <c r="C574" s="24" t="str">
        <f t="shared" si="163"/>
        <v>挂饰572</v>
      </c>
      <c r="D574" s="24" t="str">
        <f t="shared" si="171"/>
        <v>c</v>
      </c>
      <c r="E574" s="99" t="s">
        <v>2082</v>
      </c>
      <c r="F574" s="100" t="s">
        <v>2099</v>
      </c>
      <c r="G574" s="23" t="s">
        <v>41</v>
      </c>
      <c r="H574" s="24">
        <f t="shared" si="168"/>
        <v>4</v>
      </c>
      <c r="I574" s="24">
        <f t="shared" si="156"/>
        <v>64</v>
      </c>
      <c r="J574" s="24">
        <f t="shared" si="157"/>
        <v>0</v>
      </c>
      <c r="K574" s="24">
        <f t="shared" si="158"/>
        <v>0</v>
      </c>
      <c r="L574" s="24">
        <f t="shared" si="159"/>
        <v>0</v>
      </c>
      <c r="M574" s="99" t="s">
        <v>2085</v>
      </c>
      <c r="N574" s="24">
        <f t="shared" si="160"/>
        <v>0</v>
      </c>
      <c r="O574" s="24">
        <f t="shared" si="161"/>
        <v>0</v>
      </c>
      <c r="P574" s="24">
        <f t="shared" si="162"/>
        <v>0</v>
      </c>
      <c r="Q574" s="122">
        <f t="shared" si="164"/>
        <v>0</v>
      </c>
      <c r="R574" s="122">
        <f t="shared" si="165"/>
        <v>0</v>
      </c>
      <c r="S574" s="122">
        <f t="shared" si="166"/>
        <v>0</v>
      </c>
      <c r="T574" s="99" t="s">
        <v>2082</v>
      </c>
      <c r="U574" s="24">
        <f t="shared" si="174"/>
        <v>0</v>
      </c>
      <c r="V574" s="24">
        <f t="shared" si="174"/>
        <v>0</v>
      </c>
      <c r="W574" s="24">
        <f t="shared" si="174"/>
        <v>0</v>
      </c>
      <c r="X574" s="24">
        <f t="shared" si="174"/>
        <v>0</v>
      </c>
      <c r="Y574" s="24">
        <f t="shared" si="174"/>
        <v>0</v>
      </c>
      <c r="Z574" s="24">
        <f t="shared" si="174"/>
        <v>0</v>
      </c>
    </row>
    <row r="575" spans="2:26" x14ac:dyDescent="0.15">
      <c r="B575" s="24">
        <v>573</v>
      </c>
      <c r="C575" s="24" t="str">
        <f t="shared" si="163"/>
        <v>挂饰573</v>
      </c>
      <c r="D575" s="24" t="str">
        <f t="shared" si="171"/>
        <v>c</v>
      </c>
      <c r="E575" s="99" t="s">
        <v>2082</v>
      </c>
      <c r="F575" s="100" t="s">
        <v>2099</v>
      </c>
      <c r="G575" s="23" t="s">
        <v>41</v>
      </c>
      <c r="H575" s="24">
        <f t="shared" si="168"/>
        <v>5</v>
      </c>
      <c r="I575" s="24">
        <f t="shared" si="156"/>
        <v>80</v>
      </c>
      <c r="J575" s="24">
        <f t="shared" si="157"/>
        <v>0</v>
      </c>
      <c r="K575" s="24">
        <f t="shared" si="158"/>
        <v>0</v>
      </c>
      <c r="L575" s="24">
        <f t="shared" si="159"/>
        <v>0</v>
      </c>
      <c r="M575" s="99" t="s">
        <v>2085</v>
      </c>
      <c r="N575" s="24">
        <f t="shared" si="160"/>
        <v>0</v>
      </c>
      <c r="O575" s="24">
        <f t="shared" si="161"/>
        <v>0</v>
      </c>
      <c r="P575" s="24">
        <f t="shared" si="162"/>
        <v>0</v>
      </c>
      <c r="Q575" s="122">
        <f t="shared" si="164"/>
        <v>0</v>
      </c>
      <c r="R575" s="122">
        <f t="shared" si="165"/>
        <v>0</v>
      </c>
      <c r="S575" s="122">
        <f t="shared" si="166"/>
        <v>0</v>
      </c>
      <c r="T575" s="99" t="s">
        <v>2082</v>
      </c>
      <c r="U575" s="24">
        <f t="shared" si="174"/>
        <v>0</v>
      </c>
      <c r="V575" s="24">
        <f t="shared" si="174"/>
        <v>0</v>
      </c>
      <c r="W575" s="24">
        <f t="shared" si="174"/>
        <v>0</v>
      </c>
      <c r="X575" s="24">
        <f t="shared" si="174"/>
        <v>0</v>
      </c>
      <c r="Y575" s="24">
        <f t="shared" si="174"/>
        <v>0</v>
      </c>
      <c r="Z575" s="24">
        <f t="shared" si="174"/>
        <v>0</v>
      </c>
    </row>
    <row r="576" spans="2:26" x14ac:dyDescent="0.15">
      <c r="B576" s="24">
        <v>574</v>
      </c>
      <c r="C576" s="24" t="str">
        <f t="shared" si="163"/>
        <v>挂饰574</v>
      </c>
      <c r="D576" s="24" t="str">
        <f t="shared" si="171"/>
        <v>c</v>
      </c>
      <c r="E576" s="99" t="s">
        <v>2082</v>
      </c>
      <c r="F576" s="100" t="s">
        <v>2099</v>
      </c>
      <c r="G576" s="23" t="s">
        <v>41</v>
      </c>
      <c r="H576" s="24">
        <f t="shared" si="168"/>
        <v>6</v>
      </c>
      <c r="I576" s="24">
        <f t="shared" si="156"/>
        <v>96</v>
      </c>
      <c r="J576" s="24">
        <f t="shared" si="157"/>
        <v>0</v>
      </c>
      <c r="K576" s="24">
        <f t="shared" si="158"/>
        <v>0</v>
      </c>
      <c r="L576" s="24">
        <f t="shared" si="159"/>
        <v>0</v>
      </c>
      <c r="M576" s="99" t="s">
        <v>2085</v>
      </c>
      <c r="N576" s="24">
        <f t="shared" si="160"/>
        <v>0</v>
      </c>
      <c r="O576" s="24">
        <f t="shared" si="161"/>
        <v>0</v>
      </c>
      <c r="P576" s="24">
        <f t="shared" si="162"/>
        <v>0</v>
      </c>
      <c r="Q576" s="122">
        <f t="shared" si="164"/>
        <v>0</v>
      </c>
      <c r="R576" s="122">
        <f t="shared" si="165"/>
        <v>0</v>
      </c>
      <c r="S576" s="122">
        <f t="shared" si="166"/>
        <v>0</v>
      </c>
      <c r="T576" s="99" t="s">
        <v>2082</v>
      </c>
      <c r="U576" s="24">
        <f t="shared" si="174"/>
        <v>0</v>
      </c>
      <c r="V576" s="24">
        <f t="shared" si="174"/>
        <v>0</v>
      </c>
      <c r="W576" s="24">
        <f t="shared" si="174"/>
        <v>0</v>
      </c>
      <c r="X576" s="24">
        <f t="shared" si="174"/>
        <v>0</v>
      </c>
      <c r="Y576" s="24">
        <f t="shared" si="174"/>
        <v>0</v>
      </c>
      <c r="Z576" s="24">
        <f t="shared" si="174"/>
        <v>0</v>
      </c>
    </row>
    <row r="577" spans="2:26" x14ac:dyDescent="0.15">
      <c r="B577" s="24">
        <v>575</v>
      </c>
      <c r="C577" s="24" t="str">
        <f t="shared" si="163"/>
        <v>挂饰575</v>
      </c>
      <c r="D577" s="24" t="str">
        <f t="shared" si="171"/>
        <v>c</v>
      </c>
      <c r="E577" s="99" t="s">
        <v>2082</v>
      </c>
      <c r="F577" s="100" t="s">
        <v>2099</v>
      </c>
      <c r="G577" s="23" t="s">
        <v>41</v>
      </c>
      <c r="H577" s="24">
        <f t="shared" si="168"/>
        <v>7</v>
      </c>
      <c r="I577" s="24">
        <f t="shared" si="156"/>
        <v>112</v>
      </c>
      <c r="J577" s="24">
        <f t="shared" si="157"/>
        <v>0</v>
      </c>
      <c r="K577" s="24">
        <f t="shared" si="158"/>
        <v>0</v>
      </c>
      <c r="L577" s="24">
        <f t="shared" si="159"/>
        <v>0</v>
      </c>
      <c r="M577" s="99" t="s">
        <v>2085</v>
      </c>
      <c r="N577" s="24">
        <f t="shared" si="160"/>
        <v>0</v>
      </c>
      <c r="O577" s="24">
        <f t="shared" si="161"/>
        <v>0</v>
      </c>
      <c r="P577" s="24">
        <f t="shared" si="162"/>
        <v>0</v>
      </c>
      <c r="Q577" s="122">
        <f t="shared" si="164"/>
        <v>0</v>
      </c>
      <c r="R577" s="122">
        <f t="shared" si="165"/>
        <v>0</v>
      </c>
      <c r="S577" s="122">
        <f t="shared" si="166"/>
        <v>0</v>
      </c>
      <c r="T577" s="99" t="s">
        <v>2082</v>
      </c>
      <c r="U577" s="24">
        <f t="shared" si="174"/>
        <v>0</v>
      </c>
      <c r="V577" s="24">
        <f t="shared" si="174"/>
        <v>0</v>
      </c>
      <c r="W577" s="24">
        <f t="shared" si="174"/>
        <v>0</v>
      </c>
      <c r="X577" s="24">
        <f t="shared" si="174"/>
        <v>0</v>
      </c>
      <c r="Y577" s="24">
        <f t="shared" si="174"/>
        <v>0</v>
      </c>
      <c r="Z577" s="24">
        <f t="shared" si="174"/>
        <v>0</v>
      </c>
    </row>
    <row r="578" spans="2:26" x14ac:dyDescent="0.15">
      <c r="B578" s="24">
        <v>576</v>
      </c>
      <c r="C578" s="24" t="str">
        <f t="shared" si="163"/>
        <v>挂饰576</v>
      </c>
      <c r="D578" s="24" t="str">
        <f t="shared" si="171"/>
        <v>c</v>
      </c>
      <c r="E578" s="99" t="s">
        <v>2082</v>
      </c>
      <c r="F578" s="100" t="s">
        <v>2099</v>
      </c>
      <c r="G578" s="23" t="s">
        <v>41</v>
      </c>
      <c r="H578" s="24">
        <f t="shared" si="168"/>
        <v>8</v>
      </c>
      <c r="I578" s="24">
        <f t="shared" si="156"/>
        <v>128</v>
      </c>
      <c r="J578" s="24">
        <f t="shared" si="157"/>
        <v>0</v>
      </c>
      <c r="K578" s="24">
        <f t="shared" si="158"/>
        <v>0</v>
      </c>
      <c r="L578" s="24">
        <f t="shared" si="159"/>
        <v>0</v>
      </c>
      <c r="M578" s="99" t="s">
        <v>2085</v>
      </c>
      <c r="N578" s="24">
        <f t="shared" si="160"/>
        <v>0</v>
      </c>
      <c r="O578" s="24">
        <f t="shared" si="161"/>
        <v>0</v>
      </c>
      <c r="P578" s="24">
        <f t="shared" si="162"/>
        <v>0</v>
      </c>
      <c r="Q578" s="122">
        <f t="shared" si="164"/>
        <v>0</v>
      </c>
      <c r="R578" s="122">
        <f t="shared" si="165"/>
        <v>0</v>
      </c>
      <c r="S578" s="122">
        <f t="shared" si="166"/>
        <v>0</v>
      </c>
      <c r="T578" s="99" t="s">
        <v>2082</v>
      </c>
      <c r="U578" s="24">
        <f t="shared" si="174"/>
        <v>0</v>
      </c>
      <c r="V578" s="24">
        <f t="shared" si="174"/>
        <v>0</v>
      </c>
      <c r="W578" s="24">
        <f t="shared" si="174"/>
        <v>0</v>
      </c>
      <c r="X578" s="24">
        <f t="shared" si="174"/>
        <v>0</v>
      </c>
      <c r="Y578" s="24">
        <f t="shared" si="174"/>
        <v>0</v>
      </c>
      <c r="Z578" s="24">
        <f t="shared" si="174"/>
        <v>0</v>
      </c>
    </row>
    <row r="579" spans="2:26" x14ac:dyDescent="0.15">
      <c r="B579" s="24">
        <v>577</v>
      </c>
      <c r="C579" s="24" t="str">
        <f t="shared" si="163"/>
        <v>挂饰577</v>
      </c>
      <c r="D579" s="24" t="str">
        <f t="shared" si="171"/>
        <v>s</v>
      </c>
      <c r="E579" s="99" t="s">
        <v>2082</v>
      </c>
      <c r="F579" s="100" t="s">
        <v>2109</v>
      </c>
      <c r="G579" s="23" t="s">
        <v>2110</v>
      </c>
      <c r="H579" s="24">
        <f t="shared" si="168"/>
        <v>1</v>
      </c>
      <c r="I579" s="24">
        <f t="shared" ref="I579:I642" si="175">ROUND(VLOOKUP($F579,professionGrow,防御力,FALSE)*(1+VLOOKUP($G579,professionGrowP,防御力,FALSE))*$H579*10*VLOOKUP($D579,drop_qulity,4,FALSE)*(1+VLOOKUP($G579,eq_change2,防御力,FALSE)),0)</f>
        <v>19</v>
      </c>
      <c r="J579" s="24">
        <f t="shared" ref="J579:J642" si="176">ROUND(VLOOKUP($F579,professionGrow,血量,FALSE)*(1+VLOOKUP($G579,professionGrowP,血量,FALSE))*$H579*10*VLOOKUP($D579,drop_qulity,5,FALSE)*(1+VLOOKUP($G579,eq_change2,血量,FALSE)),0)</f>
        <v>18</v>
      </c>
      <c r="K579" s="24">
        <f t="shared" ref="K579:K642" si="177">ROUND(VLOOKUP($F579,professionGrow,魔法值,FALSE)*(1+VLOOKUP($G579,professionGrowP,魔法值,FALSE))*$H579*10*VLOOKUP($D579,drop_qulity,5,FALSE)*(1+VLOOKUP($G579,eq_change2,魔法值,FALSE)),0)</f>
        <v>12</v>
      </c>
      <c r="L579" s="24">
        <f t="shared" ref="L579:L642" si="178">ROUND(VLOOKUP($F579,professionGrow,力量,FALSE)*(1+VLOOKUP($G579,professionGrowP,力量,FALSE))*$H579*10*VLOOKUP($D579,drop_qulity,5,FALSE)*(1+VLOOKUP(G579,eq_change2,力量,FALSE)),0)</f>
        <v>16</v>
      </c>
      <c r="M579" s="99" t="s">
        <v>2085</v>
      </c>
      <c r="N579" s="24">
        <f t="shared" ref="N579:N642" si="179">ROUND(VLOOKUP($F579,professionGrow,魔攻,FALSE)*(1+VLOOKUP($G579,professionGrowP,魔攻,FALSE))*$H579*10*VLOOKUP($D579,drop_qulity,5,FALSE)*(1+VLOOKUP(G579,eq_change2,魔攻,FALSE)),0)</f>
        <v>13</v>
      </c>
      <c r="O579" s="24">
        <f t="shared" ref="O579:O642" si="180">ROUND(VLOOKUP($F579,professionGrow,敏捷,FALSE)*(1+VLOOKUP($G579,professionGrowP,敏捷,FALSE))*$H579*10*VLOOKUP($D579,drop_qulity,5,FALSE)*(1+VLOOKUP(G579,eq_change2,敏捷,FALSE)),0)</f>
        <v>11</v>
      </c>
      <c r="P579" s="24">
        <f t="shared" ref="P579:P642" si="181">ROUND(VLOOKUP($F579,professionGrow,幸运,FALSE)*(1+VLOOKUP($G579,professionGrowP,幸运,FALSE))*$H579*10*VLOOKUP($D579,drop_qulity,5,FALSE)*(1+VLOOKUP(G579,eq_change2,幸运,FALSE)),0)</f>
        <v>7</v>
      </c>
      <c r="Q579" s="122">
        <f t="shared" si="164"/>
        <v>3.5000000000000003E-2</v>
      </c>
      <c r="R579" s="122">
        <f t="shared" si="165"/>
        <v>2.75E-2</v>
      </c>
      <c r="S579" s="122">
        <f t="shared" si="166"/>
        <v>1.1666666666666667E-2</v>
      </c>
      <c r="T579" s="99" t="s">
        <v>2082</v>
      </c>
      <c r="U579" s="24">
        <f t="shared" si="174"/>
        <v>6</v>
      </c>
      <c r="V579" s="24">
        <f t="shared" si="174"/>
        <v>6</v>
      </c>
      <c r="W579" s="24">
        <f t="shared" si="174"/>
        <v>5</v>
      </c>
      <c r="X579" s="24">
        <f t="shared" si="174"/>
        <v>8</v>
      </c>
      <c r="Y579" s="24">
        <f t="shared" si="174"/>
        <v>8</v>
      </c>
      <c r="Z579" s="24">
        <f t="shared" si="174"/>
        <v>8</v>
      </c>
    </row>
    <row r="580" spans="2:26" x14ac:dyDescent="0.15">
      <c r="B580" s="24">
        <v>578</v>
      </c>
      <c r="C580" s="24" t="str">
        <f t="shared" ref="C580:C642" si="182">"挂饰"&amp;B580</f>
        <v>挂饰578</v>
      </c>
      <c r="D580" s="24" t="str">
        <f t="shared" si="171"/>
        <v>s</v>
      </c>
      <c r="E580" s="99" t="s">
        <v>2082</v>
      </c>
      <c r="F580" s="100" t="s">
        <v>2109</v>
      </c>
      <c r="G580" s="23" t="s">
        <v>2110</v>
      </c>
      <c r="H580" s="24">
        <f t="shared" si="168"/>
        <v>2</v>
      </c>
      <c r="I580" s="24">
        <f t="shared" si="175"/>
        <v>39</v>
      </c>
      <c r="J580" s="24">
        <f t="shared" si="176"/>
        <v>36</v>
      </c>
      <c r="K580" s="24">
        <f t="shared" si="177"/>
        <v>24</v>
      </c>
      <c r="L580" s="24">
        <f t="shared" si="178"/>
        <v>33</v>
      </c>
      <c r="M580" s="99" t="s">
        <v>2085</v>
      </c>
      <c r="N580" s="24">
        <f t="shared" si="179"/>
        <v>26</v>
      </c>
      <c r="O580" s="24">
        <f t="shared" si="180"/>
        <v>22</v>
      </c>
      <c r="P580" s="24">
        <f t="shared" si="181"/>
        <v>13</v>
      </c>
      <c r="Q580" s="122">
        <f t="shared" ref="Q580:Q642" si="183">(P580/2)%</f>
        <v>6.5000000000000002E-2</v>
      </c>
      <c r="R580" s="122">
        <f t="shared" ref="R580:R642" si="184">(O580/4)%</f>
        <v>5.5E-2</v>
      </c>
      <c r="S580" s="122">
        <f t="shared" ref="S580:S642" si="185">(P580/6)%</f>
        <v>2.1666666666666664E-2</v>
      </c>
      <c r="T580" s="99" t="s">
        <v>2082</v>
      </c>
      <c r="U580" s="24">
        <f t="shared" si="174"/>
        <v>11</v>
      </c>
      <c r="V580" s="24">
        <f t="shared" si="174"/>
        <v>11</v>
      </c>
      <c r="W580" s="24">
        <f t="shared" si="174"/>
        <v>9</v>
      </c>
      <c r="X580" s="24">
        <f t="shared" si="174"/>
        <v>15</v>
      </c>
      <c r="Y580" s="24">
        <f t="shared" si="174"/>
        <v>15</v>
      </c>
      <c r="Z580" s="24">
        <f t="shared" si="174"/>
        <v>17</v>
      </c>
    </row>
    <row r="581" spans="2:26" x14ac:dyDescent="0.15">
      <c r="B581" s="24">
        <v>579</v>
      </c>
      <c r="C581" s="24" t="str">
        <f t="shared" si="182"/>
        <v>挂饰579</v>
      </c>
      <c r="D581" s="24" t="str">
        <f t="shared" si="171"/>
        <v>s</v>
      </c>
      <c r="E581" s="99" t="s">
        <v>2082</v>
      </c>
      <c r="F581" s="100" t="s">
        <v>2109</v>
      </c>
      <c r="G581" s="23" t="s">
        <v>2110</v>
      </c>
      <c r="H581" s="24">
        <f t="shared" si="168"/>
        <v>3</v>
      </c>
      <c r="I581" s="24">
        <f t="shared" si="175"/>
        <v>58</v>
      </c>
      <c r="J581" s="24">
        <f t="shared" si="176"/>
        <v>54</v>
      </c>
      <c r="K581" s="24">
        <f t="shared" si="177"/>
        <v>35</v>
      </c>
      <c r="L581" s="24">
        <f t="shared" si="178"/>
        <v>49</v>
      </c>
      <c r="M581" s="99" t="s">
        <v>2085</v>
      </c>
      <c r="N581" s="24">
        <f t="shared" si="179"/>
        <v>39</v>
      </c>
      <c r="O581" s="24">
        <f t="shared" si="180"/>
        <v>32</v>
      </c>
      <c r="P581" s="24">
        <f t="shared" si="181"/>
        <v>20</v>
      </c>
      <c r="Q581" s="122">
        <f t="shared" si="183"/>
        <v>0.1</v>
      </c>
      <c r="R581" s="122">
        <f t="shared" si="184"/>
        <v>0.08</v>
      </c>
      <c r="S581" s="122">
        <f t="shared" si="185"/>
        <v>3.3333333333333333E-2</v>
      </c>
      <c r="T581" s="99" t="s">
        <v>2082</v>
      </c>
      <c r="U581" s="24">
        <f t="shared" si="174"/>
        <v>17</v>
      </c>
      <c r="V581" s="24">
        <f t="shared" si="174"/>
        <v>17</v>
      </c>
      <c r="W581" s="24">
        <f t="shared" si="174"/>
        <v>14</v>
      </c>
      <c r="X581" s="24">
        <f t="shared" si="174"/>
        <v>23</v>
      </c>
      <c r="Y581" s="24">
        <f t="shared" si="174"/>
        <v>23</v>
      </c>
      <c r="Z581" s="24">
        <f t="shared" si="174"/>
        <v>25</v>
      </c>
    </row>
    <row r="582" spans="2:26" x14ac:dyDescent="0.15">
      <c r="B582" s="24">
        <v>580</v>
      </c>
      <c r="C582" s="24" t="str">
        <f t="shared" si="182"/>
        <v>挂饰580</v>
      </c>
      <c r="D582" s="24" t="str">
        <f t="shared" si="171"/>
        <v>s</v>
      </c>
      <c r="E582" s="99" t="s">
        <v>2082</v>
      </c>
      <c r="F582" s="100" t="s">
        <v>2109</v>
      </c>
      <c r="G582" s="23" t="s">
        <v>2110</v>
      </c>
      <c r="H582" s="24">
        <f t="shared" si="168"/>
        <v>4</v>
      </c>
      <c r="I582" s="24">
        <f t="shared" si="175"/>
        <v>77</v>
      </c>
      <c r="J582" s="24">
        <f t="shared" si="176"/>
        <v>72</v>
      </c>
      <c r="K582" s="24">
        <f t="shared" si="177"/>
        <v>47</v>
      </c>
      <c r="L582" s="24">
        <f t="shared" si="178"/>
        <v>65</v>
      </c>
      <c r="M582" s="99" t="s">
        <v>2085</v>
      </c>
      <c r="N582" s="24">
        <f t="shared" si="179"/>
        <v>52</v>
      </c>
      <c r="O582" s="24">
        <f t="shared" si="180"/>
        <v>43</v>
      </c>
      <c r="P582" s="24">
        <f t="shared" si="181"/>
        <v>26</v>
      </c>
      <c r="Q582" s="122">
        <f t="shared" si="183"/>
        <v>0.13</v>
      </c>
      <c r="R582" s="122">
        <f t="shared" si="184"/>
        <v>0.1075</v>
      </c>
      <c r="S582" s="122">
        <f t="shared" si="185"/>
        <v>4.3333333333333328E-2</v>
      </c>
      <c r="T582" s="99" t="s">
        <v>2082</v>
      </c>
      <c r="U582" s="24">
        <f t="shared" si="174"/>
        <v>22</v>
      </c>
      <c r="V582" s="24">
        <f t="shared" si="174"/>
        <v>22</v>
      </c>
      <c r="W582" s="24">
        <f t="shared" si="174"/>
        <v>18</v>
      </c>
      <c r="X582" s="24">
        <f t="shared" si="174"/>
        <v>30</v>
      </c>
      <c r="Y582" s="24">
        <f t="shared" si="174"/>
        <v>30</v>
      </c>
      <c r="Z582" s="24">
        <f t="shared" si="174"/>
        <v>34</v>
      </c>
    </row>
    <row r="583" spans="2:26" x14ac:dyDescent="0.15">
      <c r="B583" s="24">
        <v>581</v>
      </c>
      <c r="C583" s="24" t="str">
        <f t="shared" si="182"/>
        <v>挂饰581</v>
      </c>
      <c r="D583" s="24" t="str">
        <f t="shared" si="171"/>
        <v>s</v>
      </c>
      <c r="E583" s="99" t="s">
        <v>2082</v>
      </c>
      <c r="F583" s="100" t="s">
        <v>2109</v>
      </c>
      <c r="G583" s="23" t="s">
        <v>2110</v>
      </c>
      <c r="H583" s="24">
        <f t="shared" si="168"/>
        <v>5</v>
      </c>
      <c r="I583" s="24">
        <f t="shared" si="175"/>
        <v>97</v>
      </c>
      <c r="J583" s="24">
        <f t="shared" si="176"/>
        <v>90</v>
      </c>
      <c r="K583" s="24">
        <f t="shared" si="177"/>
        <v>59</v>
      </c>
      <c r="L583" s="24">
        <f t="shared" si="178"/>
        <v>82</v>
      </c>
      <c r="M583" s="99" t="s">
        <v>2085</v>
      </c>
      <c r="N583" s="24">
        <f t="shared" si="179"/>
        <v>65</v>
      </c>
      <c r="O583" s="24">
        <f t="shared" si="180"/>
        <v>54</v>
      </c>
      <c r="P583" s="24">
        <f t="shared" si="181"/>
        <v>33</v>
      </c>
      <c r="Q583" s="122">
        <f t="shared" si="183"/>
        <v>0.16500000000000001</v>
      </c>
      <c r="R583" s="122">
        <f t="shared" si="184"/>
        <v>0.13500000000000001</v>
      </c>
      <c r="S583" s="122">
        <f t="shared" si="185"/>
        <v>5.5E-2</v>
      </c>
      <c r="T583" s="99" t="s">
        <v>2082</v>
      </c>
      <c r="U583" s="24">
        <f t="shared" ref="U583:Z592" si="186">ROUND(VLOOKUP($F583,professionGrow,MATCH(U$2,professionGrowPName,0),FALSE)*(1+VLOOKUP($G583,professionGrowP,MATCH(U$2,professionGrowPName,0),FALSE))*$H583*10*VLOOKUP($D583,drop_qulity,5,FALSE),0)</f>
        <v>28</v>
      </c>
      <c r="V583" s="24">
        <f t="shared" si="186"/>
        <v>28</v>
      </c>
      <c r="W583" s="24">
        <f t="shared" si="186"/>
        <v>23</v>
      </c>
      <c r="X583" s="24">
        <f t="shared" si="186"/>
        <v>38</v>
      </c>
      <c r="Y583" s="24">
        <f t="shared" si="186"/>
        <v>38</v>
      </c>
      <c r="Z583" s="24">
        <f t="shared" si="186"/>
        <v>42</v>
      </c>
    </row>
    <row r="584" spans="2:26" x14ac:dyDescent="0.15">
      <c r="B584" s="24">
        <v>582</v>
      </c>
      <c r="C584" s="24" t="str">
        <f t="shared" si="182"/>
        <v>挂饰582</v>
      </c>
      <c r="D584" s="24" t="str">
        <f t="shared" si="171"/>
        <v>s</v>
      </c>
      <c r="E584" s="99" t="s">
        <v>2082</v>
      </c>
      <c r="F584" s="100" t="s">
        <v>2109</v>
      </c>
      <c r="G584" s="23" t="s">
        <v>2110</v>
      </c>
      <c r="H584" s="24">
        <f t="shared" si="168"/>
        <v>6</v>
      </c>
      <c r="I584" s="24">
        <f t="shared" si="175"/>
        <v>116</v>
      </c>
      <c r="J584" s="24">
        <f t="shared" si="176"/>
        <v>108</v>
      </c>
      <c r="K584" s="24">
        <f t="shared" si="177"/>
        <v>71</v>
      </c>
      <c r="L584" s="24">
        <f t="shared" si="178"/>
        <v>98</v>
      </c>
      <c r="M584" s="99" t="s">
        <v>2085</v>
      </c>
      <c r="N584" s="24">
        <f t="shared" si="179"/>
        <v>78</v>
      </c>
      <c r="O584" s="24">
        <f t="shared" si="180"/>
        <v>65</v>
      </c>
      <c r="P584" s="24">
        <f t="shared" si="181"/>
        <v>39</v>
      </c>
      <c r="Q584" s="122">
        <f t="shared" si="183"/>
        <v>0.19500000000000001</v>
      </c>
      <c r="R584" s="122">
        <f t="shared" si="184"/>
        <v>0.16250000000000001</v>
      </c>
      <c r="S584" s="122">
        <f t="shared" si="185"/>
        <v>6.5000000000000002E-2</v>
      </c>
      <c r="T584" s="99" t="s">
        <v>2082</v>
      </c>
      <c r="U584" s="24">
        <f t="shared" si="186"/>
        <v>33</v>
      </c>
      <c r="V584" s="24">
        <f t="shared" si="186"/>
        <v>33</v>
      </c>
      <c r="W584" s="24">
        <f t="shared" si="186"/>
        <v>27</v>
      </c>
      <c r="X584" s="24">
        <f t="shared" si="186"/>
        <v>45</v>
      </c>
      <c r="Y584" s="24">
        <f t="shared" si="186"/>
        <v>45</v>
      </c>
      <c r="Z584" s="24">
        <f t="shared" si="186"/>
        <v>51</v>
      </c>
    </row>
    <row r="585" spans="2:26" x14ac:dyDescent="0.15">
      <c r="B585" s="24">
        <v>583</v>
      </c>
      <c r="C585" s="24" t="str">
        <f t="shared" si="182"/>
        <v>挂饰583</v>
      </c>
      <c r="D585" s="24" t="str">
        <f t="shared" si="171"/>
        <v>s</v>
      </c>
      <c r="E585" s="99" t="s">
        <v>2082</v>
      </c>
      <c r="F585" s="100" t="s">
        <v>2109</v>
      </c>
      <c r="G585" s="23" t="s">
        <v>2110</v>
      </c>
      <c r="H585" s="24">
        <f t="shared" si="168"/>
        <v>7</v>
      </c>
      <c r="I585" s="24">
        <f t="shared" si="175"/>
        <v>135</v>
      </c>
      <c r="J585" s="24">
        <f t="shared" si="176"/>
        <v>126</v>
      </c>
      <c r="K585" s="24">
        <f t="shared" si="177"/>
        <v>82</v>
      </c>
      <c r="L585" s="24">
        <f t="shared" si="178"/>
        <v>114</v>
      </c>
      <c r="M585" s="99" t="s">
        <v>2085</v>
      </c>
      <c r="N585" s="24">
        <f t="shared" si="179"/>
        <v>91</v>
      </c>
      <c r="O585" s="24">
        <f t="shared" si="180"/>
        <v>75</v>
      </c>
      <c r="P585" s="24">
        <f t="shared" si="181"/>
        <v>46</v>
      </c>
      <c r="Q585" s="122">
        <f t="shared" si="183"/>
        <v>0.23</v>
      </c>
      <c r="R585" s="122">
        <f t="shared" si="184"/>
        <v>0.1875</v>
      </c>
      <c r="S585" s="122">
        <f t="shared" si="185"/>
        <v>7.6666666666666675E-2</v>
      </c>
      <c r="T585" s="99" t="s">
        <v>2082</v>
      </c>
      <c r="U585" s="24">
        <f t="shared" si="186"/>
        <v>39</v>
      </c>
      <c r="V585" s="24">
        <f t="shared" si="186"/>
        <v>39</v>
      </c>
      <c r="W585" s="24">
        <f t="shared" si="186"/>
        <v>32</v>
      </c>
      <c r="X585" s="24">
        <f t="shared" si="186"/>
        <v>53</v>
      </c>
      <c r="Y585" s="24">
        <f t="shared" si="186"/>
        <v>53</v>
      </c>
      <c r="Z585" s="24">
        <f t="shared" si="186"/>
        <v>59</v>
      </c>
    </row>
    <row r="586" spans="2:26" x14ac:dyDescent="0.15">
      <c r="B586" s="24">
        <v>584</v>
      </c>
      <c r="C586" s="24" t="str">
        <f t="shared" si="182"/>
        <v>挂饰584</v>
      </c>
      <c r="D586" s="24" t="str">
        <f t="shared" si="171"/>
        <v>s</v>
      </c>
      <c r="E586" s="99" t="s">
        <v>2082</v>
      </c>
      <c r="F586" s="100" t="s">
        <v>2109</v>
      </c>
      <c r="G586" s="23" t="s">
        <v>2110</v>
      </c>
      <c r="H586" s="24">
        <f t="shared" si="168"/>
        <v>8</v>
      </c>
      <c r="I586" s="24">
        <f t="shared" si="175"/>
        <v>155</v>
      </c>
      <c r="J586" s="24">
        <f t="shared" si="176"/>
        <v>144</v>
      </c>
      <c r="K586" s="24">
        <f t="shared" si="177"/>
        <v>94</v>
      </c>
      <c r="L586" s="24">
        <f t="shared" si="178"/>
        <v>131</v>
      </c>
      <c r="M586" s="99" t="s">
        <v>2085</v>
      </c>
      <c r="N586" s="24">
        <f t="shared" si="179"/>
        <v>104</v>
      </c>
      <c r="O586" s="24">
        <f t="shared" si="180"/>
        <v>86</v>
      </c>
      <c r="P586" s="24">
        <f t="shared" si="181"/>
        <v>52</v>
      </c>
      <c r="Q586" s="122">
        <f t="shared" si="183"/>
        <v>0.26</v>
      </c>
      <c r="R586" s="122">
        <f t="shared" si="184"/>
        <v>0.215</v>
      </c>
      <c r="S586" s="122">
        <f t="shared" si="185"/>
        <v>8.6666666666666656E-2</v>
      </c>
      <c r="T586" s="99" t="s">
        <v>2082</v>
      </c>
      <c r="U586" s="24">
        <f t="shared" si="186"/>
        <v>44</v>
      </c>
      <c r="V586" s="24">
        <f t="shared" si="186"/>
        <v>44</v>
      </c>
      <c r="W586" s="24">
        <f t="shared" si="186"/>
        <v>37</v>
      </c>
      <c r="X586" s="24">
        <f t="shared" si="186"/>
        <v>60</v>
      </c>
      <c r="Y586" s="24">
        <f t="shared" si="186"/>
        <v>60</v>
      </c>
      <c r="Z586" s="24">
        <f t="shared" si="186"/>
        <v>68</v>
      </c>
    </row>
    <row r="587" spans="2:26" x14ac:dyDescent="0.15">
      <c r="B587" s="24">
        <v>585</v>
      </c>
      <c r="C587" s="24" t="str">
        <f t="shared" si="182"/>
        <v>挂饰585</v>
      </c>
      <c r="D587" s="24" t="str">
        <f t="shared" si="171"/>
        <v>a</v>
      </c>
      <c r="E587" s="99" t="s">
        <v>2082</v>
      </c>
      <c r="F587" s="100" t="s">
        <v>2109</v>
      </c>
      <c r="G587" s="23" t="s">
        <v>2110</v>
      </c>
      <c r="H587" s="24">
        <f t="shared" si="168"/>
        <v>1</v>
      </c>
      <c r="I587" s="24">
        <f t="shared" si="175"/>
        <v>11</v>
      </c>
      <c r="J587" s="24">
        <f t="shared" si="176"/>
        <v>21</v>
      </c>
      <c r="K587" s="24">
        <f t="shared" si="177"/>
        <v>13</v>
      </c>
      <c r="L587" s="24">
        <f t="shared" si="178"/>
        <v>19</v>
      </c>
      <c r="M587" s="99" t="s">
        <v>2085</v>
      </c>
      <c r="N587" s="24">
        <f t="shared" si="179"/>
        <v>15</v>
      </c>
      <c r="O587" s="24">
        <f t="shared" si="180"/>
        <v>12</v>
      </c>
      <c r="P587" s="24">
        <f t="shared" si="181"/>
        <v>7</v>
      </c>
      <c r="Q587" s="122">
        <f t="shared" si="183"/>
        <v>3.5000000000000003E-2</v>
      </c>
      <c r="R587" s="122">
        <f t="shared" si="184"/>
        <v>0.03</v>
      </c>
      <c r="S587" s="122">
        <f t="shared" si="185"/>
        <v>1.1666666666666667E-2</v>
      </c>
      <c r="T587" s="99" t="s">
        <v>2082</v>
      </c>
      <c r="U587" s="24">
        <f t="shared" si="186"/>
        <v>6</v>
      </c>
      <c r="V587" s="24">
        <f t="shared" si="186"/>
        <v>6</v>
      </c>
      <c r="W587" s="24">
        <f t="shared" si="186"/>
        <v>5</v>
      </c>
      <c r="X587" s="24">
        <f t="shared" si="186"/>
        <v>9</v>
      </c>
      <c r="Y587" s="24">
        <f t="shared" si="186"/>
        <v>9</v>
      </c>
      <c r="Z587" s="24">
        <f t="shared" si="186"/>
        <v>10</v>
      </c>
    </row>
    <row r="588" spans="2:26" x14ac:dyDescent="0.15">
      <c r="B588" s="24">
        <v>586</v>
      </c>
      <c r="C588" s="24" t="str">
        <f t="shared" si="182"/>
        <v>挂饰586</v>
      </c>
      <c r="D588" s="24" t="str">
        <f t="shared" si="171"/>
        <v>a</v>
      </c>
      <c r="E588" s="99" t="s">
        <v>2082</v>
      </c>
      <c r="F588" s="100" t="s">
        <v>2109</v>
      </c>
      <c r="G588" s="23" t="s">
        <v>2110</v>
      </c>
      <c r="H588" s="24">
        <f t="shared" ref="H588:H642" si="187">H580</f>
        <v>2</v>
      </c>
      <c r="I588" s="24">
        <f t="shared" si="175"/>
        <v>22</v>
      </c>
      <c r="J588" s="24">
        <f t="shared" si="176"/>
        <v>41</v>
      </c>
      <c r="K588" s="24">
        <f t="shared" si="177"/>
        <v>27</v>
      </c>
      <c r="L588" s="24">
        <f t="shared" si="178"/>
        <v>37</v>
      </c>
      <c r="M588" s="99" t="s">
        <v>2085</v>
      </c>
      <c r="N588" s="24">
        <f t="shared" si="179"/>
        <v>30</v>
      </c>
      <c r="O588" s="24">
        <f t="shared" si="180"/>
        <v>25</v>
      </c>
      <c r="P588" s="24">
        <f t="shared" si="181"/>
        <v>15</v>
      </c>
      <c r="Q588" s="122">
        <f t="shared" si="183"/>
        <v>7.4999999999999997E-2</v>
      </c>
      <c r="R588" s="122">
        <f t="shared" si="184"/>
        <v>6.25E-2</v>
      </c>
      <c r="S588" s="122">
        <f t="shared" si="185"/>
        <v>2.5000000000000001E-2</v>
      </c>
      <c r="T588" s="99" t="s">
        <v>2082</v>
      </c>
      <c r="U588" s="24">
        <f t="shared" si="186"/>
        <v>13</v>
      </c>
      <c r="V588" s="24">
        <f t="shared" si="186"/>
        <v>13</v>
      </c>
      <c r="W588" s="24">
        <f t="shared" si="186"/>
        <v>10</v>
      </c>
      <c r="X588" s="24">
        <f t="shared" si="186"/>
        <v>17</v>
      </c>
      <c r="Y588" s="24">
        <f t="shared" si="186"/>
        <v>17</v>
      </c>
      <c r="Z588" s="24">
        <f t="shared" si="186"/>
        <v>19</v>
      </c>
    </row>
    <row r="589" spans="2:26" x14ac:dyDescent="0.15">
      <c r="B589" s="24">
        <v>587</v>
      </c>
      <c r="C589" s="24" t="str">
        <f t="shared" si="182"/>
        <v>挂饰587</v>
      </c>
      <c r="D589" s="24" t="str">
        <f t="shared" si="171"/>
        <v>a</v>
      </c>
      <c r="E589" s="99" t="s">
        <v>2082</v>
      </c>
      <c r="F589" s="100" t="s">
        <v>2109</v>
      </c>
      <c r="G589" s="23" t="s">
        <v>2110</v>
      </c>
      <c r="H589" s="24">
        <f t="shared" si="187"/>
        <v>3</v>
      </c>
      <c r="I589" s="24">
        <f t="shared" si="175"/>
        <v>33</v>
      </c>
      <c r="J589" s="24">
        <f t="shared" si="176"/>
        <v>62</v>
      </c>
      <c r="K589" s="24">
        <f t="shared" si="177"/>
        <v>40</v>
      </c>
      <c r="L589" s="24">
        <f t="shared" si="178"/>
        <v>56</v>
      </c>
      <c r="M589" s="99" t="s">
        <v>2085</v>
      </c>
      <c r="N589" s="24">
        <f t="shared" si="179"/>
        <v>45</v>
      </c>
      <c r="O589" s="24">
        <f t="shared" si="180"/>
        <v>37</v>
      </c>
      <c r="P589" s="24">
        <f t="shared" si="181"/>
        <v>22</v>
      </c>
      <c r="Q589" s="122">
        <f t="shared" si="183"/>
        <v>0.11</v>
      </c>
      <c r="R589" s="122">
        <f t="shared" si="184"/>
        <v>9.2499999999999999E-2</v>
      </c>
      <c r="S589" s="122">
        <f t="shared" si="185"/>
        <v>3.6666666666666667E-2</v>
      </c>
      <c r="T589" s="99" t="s">
        <v>2082</v>
      </c>
      <c r="U589" s="24">
        <f t="shared" si="186"/>
        <v>19</v>
      </c>
      <c r="V589" s="24">
        <f t="shared" si="186"/>
        <v>19</v>
      </c>
      <c r="W589" s="24">
        <f t="shared" si="186"/>
        <v>16</v>
      </c>
      <c r="X589" s="24">
        <f t="shared" si="186"/>
        <v>26</v>
      </c>
      <c r="Y589" s="24">
        <f t="shared" si="186"/>
        <v>26</v>
      </c>
      <c r="Z589" s="24">
        <f t="shared" si="186"/>
        <v>29</v>
      </c>
    </row>
    <row r="590" spans="2:26" x14ac:dyDescent="0.15">
      <c r="B590" s="24">
        <v>588</v>
      </c>
      <c r="C590" s="24" t="str">
        <f t="shared" si="182"/>
        <v>挂饰588</v>
      </c>
      <c r="D590" s="24" t="str">
        <f t="shared" si="171"/>
        <v>a</v>
      </c>
      <c r="E590" s="99" t="s">
        <v>2082</v>
      </c>
      <c r="F590" s="100" t="s">
        <v>2109</v>
      </c>
      <c r="G590" s="23" t="s">
        <v>2110</v>
      </c>
      <c r="H590" s="24">
        <f t="shared" si="187"/>
        <v>4</v>
      </c>
      <c r="I590" s="24">
        <f t="shared" si="175"/>
        <v>44</v>
      </c>
      <c r="J590" s="24">
        <f t="shared" si="176"/>
        <v>82</v>
      </c>
      <c r="K590" s="24">
        <f t="shared" si="177"/>
        <v>54</v>
      </c>
      <c r="L590" s="24">
        <f t="shared" si="178"/>
        <v>75</v>
      </c>
      <c r="M590" s="99" t="s">
        <v>2085</v>
      </c>
      <c r="N590" s="24">
        <f t="shared" si="179"/>
        <v>60</v>
      </c>
      <c r="O590" s="24">
        <f t="shared" si="180"/>
        <v>49</v>
      </c>
      <c r="P590" s="24">
        <f t="shared" si="181"/>
        <v>30</v>
      </c>
      <c r="Q590" s="122">
        <f t="shared" si="183"/>
        <v>0.15</v>
      </c>
      <c r="R590" s="122">
        <f t="shared" si="184"/>
        <v>0.1225</v>
      </c>
      <c r="S590" s="122">
        <f t="shared" si="185"/>
        <v>0.05</v>
      </c>
      <c r="T590" s="99" t="s">
        <v>2082</v>
      </c>
      <c r="U590" s="24">
        <f t="shared" si="186"/>
        <v>25</v>
      </c>
      <c r="V590" s="24">
        <f t="shared" si="186"/>
        <v>25</v>
      </c>
      <c r="W590" s="24">
        <f t="shared" si="186"/>
        <v>21</v>
      </c>
      <c r="X590" s="24">
        <f t="shared" si="186"/>
        <v>34</v>
      </c>
      <c r="Y590" s="24">
        <f t="shared" si="186"/>
        <v>34</v>
      </c>
      <c r="Z590" s="24">
        <f t="shared" si="186"/>
        <v>39</v>
      </c>
    </row>
    <row r="591" spans="2:26" x14ac:dyDescent="0.15">
      <c r="B591" s="24">
        <v>589</v>
      </c>
      <c r="C591" s="24" t="str">
        <f t="shared" si="182"/>
        <v>挂饰589</v>
      </c>
      <c r="D591" s="24" t="str">
        <f t="shared" si="171"/>
        <v>a</v>
      </c>
      <c r="E591" s="99" t="s">
        <v>2082</v>
      </c>
      <c r="F591" s="100" t="s">
        <v>2109</v>
      </c>
      <c r="G591" s="23" t="s">
        <v>2110</v>
      </c>
      <c r="H591" s="24">
        <f t="shared" si="187"/>
        <v>5</v>
      </c>
      <c r="I591" s="24">
        <f t="shared" si="175"/>
        <v>54</v>
      </c>
      <c r="J591" s="24">
        <f t="shared" si="176"/>
        <v>103</v>
      </c>
      <c r="K591" s="24">
        <f t="shared" si="177"/>
        <v>67</v>
      </c>
      <c r="L591" s="24">
        <f t="shared" si="178"/>
        <v>94</v>
      </c>
      <c r="M591" s="99" t="s">
        <v>2085</v>
      </c>
      <c r="N591" s="24">
        <f t="shared" si="179"/>
        <v>75</v>
      </c>
      <c r="O591" s="24">
        <f t="shared" si="180"/>
        <v>62</v>
      </c>
      <c r="P591" s="24">
        <f t="shared" si="181"/>
        <v>37</v>
      </c>
      <c r="Q591" s="122">
        <f t="shared" si="183"/>
        <v>0.185</v>
      </c>
      <c r="R591" s="122">
        <f t="shared" si="184"/>
        <v>0.155</v>
      </c>
      <c r="S591" s="122">
        <f t="shared" si="185"/>
        <v>6.1666666666666668E-2</v>
      </c>
      <c r="T591" s="99" t="s">
        <v>2082</v>
      </c>
      <c r="U591" s="24">
        <f t="shared" si="186"/>
        <v>32</v>
      </c>
      <c r="V591" s="24">
        <f t="shared" si="186"/>
        <v>32</v>
      </c>
      <c r="W591" s="24">
        <f t="shared" si="186"/>
        <v>26</v>
      </c>
      <c r="X591" s="24">
        <f t="shared" si="186"/>
        <v>43</v>
      </c>
      <c r="Y591" s="24">
        <f t="shared" si="186"/>
        <v>43</v>
      </c>
      <c r="Z591" s="24">
        <f t="shared" si="186"/>
        <v>49</v>
      </c>
    </row>
    <row r="592" spans="2:26" x14ac:dyDescent="0.15">
      <c r="B592" s="24">
        <v>590</v>
      </c>
      <c r="C592" s="24" t="str">
        <f t="shared" si="182"/>
        <v>挂饰590</v>
      </c>
      <c r="D592" s="24" t="str">
        <f t="shared" si="171"/>
        <v>a</v>
      </c>
      <c r="E592" s="99" t="s">
        <v>2082</v>
      </c>
      <c r="F592" s="100" t="s">
        <v>2109</v>
      </c>
      <c r="G592" s="23" t="s">
        <v>2110</v>
      </c>
      <c r="H592" s="24">
        <f t="shared" si="187"/>
        <v>6</v>
      </c>
      <c r="I592" s="24">
        <f t="shared" si="175"/>
        <v>65</v>
      </c>
      <c r="J592" s="24">
        <f t="shared" si="176"/>
        <v>124</v>
      </c>
      <c r="K592" s="24">
        <f t="shared" si="177"/>
        <v>81</v>
      </c>
      <c r="L592" s="24">
        <f t="shared" si="178"/>
        <v>112</v>
      </c>
      <c r="M592" s="99" t="s">
        <v>2085</v>
      </c>
      <c r="N592" s="24">
        <f t="shared" si="179"/>
        <v>90</v>
      </c>
      <c r="O592" s="24">
        <f t="shared" si="180"/>
        <v>74</v>
      </c>
      <c r="P592" s="24">
        <f t="shared" si="181"/>
        <v>45</v>
      </c>
      <c r="Q592" s="122">
        <f t="shared" si="183"/>
        <v>0.22500000000000001</v>
      </c>
      <c r="R592" s="122">
        <f t="shared" si="184"/>
        <v>0.185</v>
      </c>
      <c r="S592" s="122">
        <f t="shared" si="185"/>
        <v>7.4999999999999997E-2</v>
      </c>
      <c r="T592" s="99" t="s">
        <v>2082</v>
      </c>
      <c r="U592" s="24">
        <f t="shared" si="186"/>
        <v>38</v>
      </c>
      <c r="V592" s="24">
        <f t="shared" si="186"/>
        <v>38</v>
      </c>
      <c r="W592" s="24">
        <f t="shared" si="186"/>
        <v>31</v>
      </c>
      <c r="X592" s="24">
        <f t="shared" si="186"/>
        <v>52</v>
      </c>
      <c r="Y592" s="24">
        <f t="shared" si="186"/>
        <v>52</v>
      </c>
      <c r="Z592" s="24">
        <f t="shared" si="186"/>
        <v>58</v>
      </c>
    </row>
    <row r="593" spans="2:26" x14ac:dyDescent="0.15">
      <c r="B593" s="24">
        <v>591</v>
      </c>
      <c r="C593" s="24" t="str">
        <f t="shared" si="182"/>
        <v>挂饰591</v>
      </c>
      <c r="D593" s="24" t="str">
        <f t="shared" si="171"/>
        <v>a</v>
      </c>
      <c r="E593" s="99" t="s">
        <v>2082</v>
      </c>
      <c r="F593" s="100" t="s">
        <v>2109</v>
      </c>
      <c r="G593" s="23" t="s">
        <v>2110</v>
      </c>
      <c r="H593" s="24">
        <f t="shared" si="187"/>
        <v>7</v>
      </c>
      <c r="I593" s="24">
        <f t="shared" si="175"/>
        <v>76</v>
      </c>
      <c r="J593" s="24">
        <f t="shared" si="176"/>
        <v>144</v>
      </c>
      <c r="K593" s="24">
        <f t="shared" si="177"/>
        <v>94</v>
      </c>
      <c r="L593" s="24">
        <f t="shared" si="178"/>
        <v>131</v>
      </c>
      <c r="M593" s="99" t="s">
        <v>2085</v>
      </c>
      <c r="N593" s="24">
        <f t="shared" si="179"/>
        <v>105</v>
      </c>
      <c r="O593" s="24">
        <f t="shared" si="180"/>
        <v>86</v>
      </c>
      <c r="P593" s="24">
        <f t="shared" si="181"/>
        <v>52</v>
      </c>
      <c r="Q593" s="122">
        <f t="shared" si="183"/>
        <v>0.26</v>
      </c>
      <c r="R593" s="122">
        <f t="shared" si="184"/>
        <v>0.215</v>
      </c>
      <c r="S593" s="122">
        <f t="shared" si="185"/>
        <v>8.6666666666666656E-2</v>
      </c>
      <c r="T593" s="99" t="s">
        <v>2082</v>
      </c>
      <c r="U593" s="24">
        <f t="shared" ref="U593:Z602" si="188">ROUND(VLOOKUP($F593,professionGrow,MATCH(U$2,professionGrowPName,0),FALSE)*(1+VLOOKUP($G593,professionGrowP,MATCH(U$2,professionGrowPName,0),FALSE))*$H593*10*VLOOKUP($D593,drop_qulity,5,FALSE),0)</f>
        <v>45</v>
      </c>
      <c r="V593" s="24">
        <f t="shared" si="188"/>
        <v>45</v>
      </c>
      <c r="W593" s="24">
        <f t="shared" si="188"/>
        <v>37</v>
      </c>
      <c r="X593" s="24">
        <f t="shared" si="188"/>
        <v>60</v>
      </c>
      <c r="Y593" s="24">
        <f t="shared" si="188"/>
        <v>60</v>
      </c>
      <c r="Z593" s="24">
        <f t="shared" si="188"/>
        <v>68</v>
      </c>
    </row>
    <row r="594" spans="2:26" x14ac:dyDescent="0.15">
      <c r="B594" s="24">
        <v>592</v>
      </c>
      <c r="C594" s="24" t="str">
        <f t="shared" si="182"/>
        <v>挂饰592</v>
      </c>
      <c r="D594" s="24" t="str">
        <f t="shared" si="171"/>
        <v>a</v>
      </c>
      <c r="E594" s="99" t="s">
        <v>2082</v>
      </c>
      <c r="F594" s="100" t="s">
        <v>2109</v>
      </c>
      <c r="G594" s="23" t="s">
        <v>2110</v>
      </c>
      <c r="H594" s="24">
        <f t="shared" si="187"/>
        <v>8</v>
      </c>
      <c r="I594" s="24">
        <f t="shared" si="175"/>
        <v>87</v>
      </c>
      <c r="J594" s="24">
        <f t="shared" si="176"/>
        <v>165</v>
      </c>
      <c r="K594" s="24">
        <f t="shared" si="177"/>
        <v>108</v>
      </c>
      <c r="L594" s="24">
        <f t="shared" si="178"/>
        <v>150</v>
      </c>
      <c r="M594" s="99" t="s">
        <v>2085</v>
      </c>
      <c r="N594" s="24">
        <f t="shared" si="179"/>
        <v>120</v>
      </c>
      <c r="O594" s="24">
        <f t="shared" si="180"/>
        <v>99</v>
      </c>
      <c r="P594" s="24">
        <f t="shared" si="181"/>
        <v>60</v>
      </c>
      <c r="Q594" s="122">
        <f t="shared" si="183"/>
        <v>0.3</v>
      </c>
      <c r="R594" s="122">
        <f t="shared" si="184"/>
        <v>0.2475</v>
      </c>
      <c r="S594" s="122">
        <f t="shared" si="185"/>
        <v>0.1</v>
      </c>
      <c r="T594" s="99" t="s">
        <v>2082</v>
      </c>
      <c r="U594" s="24">
        <f t="shared" si="188"/>
        <v>51</v>
      </c>
      <c r="V594" s="24">
        <f t="shared" si="188"/>
        <v>51</v>
      </c>
      <c r="W594" s="24">
        <f t="shared" si="188"/>
        <v>42</v>
      </c>
      <c r="X594" s="24">
        <f t="shared" si="188"/>
        <v>69</v>
      </c>
      <c r="Y594" s="24">
        <f t="shared" si="188"/>
        <v>69</v>
      </c>
      <c r="Z594" s="24">
        <f t="shared" si="188"/>
        <v>78</v>
      </c>
    </row>
    <row r="595" spans="2:26" x14ac:dyDescent="0.15">
      <c r="B595" s="24">
        <v>593</v>
      </c>
      <c r="C595" s="24" t="str">
        <f t="shared" si="182"/>
        <v>挂饰593</v>
      </c>
      <c r="D595" s="24" t="str">
        <f t="shared" si="171"/>
        <v>b</v>
      </c>
      <c r="E595" s="99" t="s">
        <v>2082</v>
      </c>
      <c r="F595" s="100" t="s">
        <v>2109</v>
      </c>
      <c r="G595" s="23" t="s">
        <v>2110</v>
      </c>
      <c r="H595" s="24">
        <f t="shared" si="187"/>
        <v>1</v>
      </c>
      <c r="I595" s="24">
        <f t="shared" si="175"/>
        <v>11</v>
      </c>
      <c r="J595" s="24">
        <f t="shared" si="176"/>
        <v>29</v>
      </c>
      <c r="K595" s="24">
        <f t="shared" si="177"/>
        <v>19</v>
      </c>
      <c r="L595" s="24">
        <f t="shared" si="178"/>
        <v>26</v>
      </c>
      <c r="M595" s="99" t="s">
        <v>2085</v>
      </c>
      <c r="N595" s="24">
        <f t="shared" si="179"/>
        <v>21</v>
      </c>
      <c r="O595" s="24">
        <f t="shared" si="180"/>
        <v>17</v>
      </c>
      <c r="P595" s="24">
        <f t="shared" si="181"/>
        <v>10</v>
      </c>
      <c r="Q595" s="122">
        <f t="shared" si="183"/>
        <v>0.05</v>
      </c>
      <c r="R595" s="122">
        <f t="shared" si="184"/>
        <v>4.2500000000000003E-2</v>
      </c>
      <c r="S595" s="122">
        <f t="shared" si="185"/>
        <v>1.6666666666666666E-2</v>
      </c>
      <c r="T595" s="99" t="s">
        <v>2082</v>
      </c>
      <c r="U595" s="24">
        <f t="shared" si="188"/>
        <v>9</v>
      </c>
      <c r="V595" s="24">
        <f t="shared" si="188"/>
        <v>9</v>
      </c>
      <c r="W595" s="24">
        <f t="shared" si="188"/>
        <v>7</v>
      </c>
      <c r="X595" s="24">
        <f t="shared" si="188"/>
        <v>12</v>
      </c>
      <c r="Y595" s="24">
        <f t="shared" si="188"/>
        <v>12</v>
      </c>
      <c r="Z595" s="24">
        <f t="shared" si="188"/>
        <v>13</v>
      </c>
    </row>
    <row r="596" spans="2:26" x14ac:dyDescent="0.15">
      <c r="B596" s="24">
        <v>594</v>
      </c>
      <c r="C596" s="24" t="str">
        <f t="shared" si="182"/>
        <v>挂饰594</v>
      </c>
      <c r="D596" s="24" t="str">
        <f t="shared" si="171"/>
        <v>b</v>
      </c>
      <c r="E596" s="99" t="s">
        <v>2082</v>
      </c>
      <c r="F596" s="100" t="s">
        <v>2109</v>
      </c>
      <c r="G596" s="23" t="s">
        <v>2110</v>
      </c>
      <c r="H596" s="24">
        <f t="shared" si="187"/>
        <v>2</v>
      </c>
      <c r="I596" s="24">
        <f t="shared" si="175"/>
        <v>23</v>
      </c>
      <c r="J596" s="24">
        <f t="shared" si="176"/>
        <v>57</v>
      </c>
      <c r="K596" s="24">
        <f t="shared" si="177"/>
        <v>37</v>
      </c>
      <c r="L596" s="24">
        <f t="shared" si="178"/>
        <v>52</v>
      </c>
      <c r="M596" s="99" t="s">
        <v>2085</v>
      </c>
      <c r="N596" s="24">
        <f t="shared" si="179"/>
        <v>41</v>
      </c>
      <c r="O596" s="24">
        <f t="shared" si="180"/>
        <v>34</v>
      </c>
      <c r="P596" s="24">
        <f t="shared" si="181"/>
        <v>21</v>
      </c>
      <c r="Q596" s="122">
        <f t="shared" si="183"/>
        <v>0.105</v>
      </c>
      <c r="R596" s="122">
        <f t="shared" si="184"/>
        <v>8.5000000000000006E-2</v>
      </c>
      <c r="S596" s="122">
        <f t="shared" si="185"/>
        <v>3.5000000000000003E-2</v>
      </c>
      <c r="T596" s="99" t="s">
        <v>2082</v>
      </c>
      <c r="U596" s="24">
        <f t="shared" si="188"/>
        <v>18</v>
      </c>
      <c r="V596" s="24">
        <f t="shared" si="188"/>
        <v>18</v>
      </c>
      <c r="W596" s="24">
        <f t="shared" si="188"/>
        <v>15</v>
      </c>
      <c r="X596" s="24">
        <f t="shared" si="188"/>
        <v>24</v>
      </c>
      <c r="Y596" s="24">
        <f t="shared" si="188"/>
        <v>24</v>
      </c>
      <c r="Z596" s="24">
        <f t="shared" si="188"/>
        <v>27</v>
      </c>
    </row>
    <row r="597" spans="2:26" x14ac:dyDescent="0.15">
      <c r="B597" s="24">
        <v>595</v>
      </c>
      <c r="C597" s="24" t="str">
        <f t="shared" si="182"/>
        <v>挂饰595</v>
      </c>
      <c r="D597" s="24" t="str">
        <f t="shared" si="171"/>
        <v>b</v>
      </c>
      <c r="E597" s="99" t="s">
        <v>2082</v>
      </c>
      <c r="F597" s="100" t="s">
        <v>2109</v>
      </c>
      <c r="G597" s="23" t="s">
        <v>2110</v>
      </c>
      <c r="H597" s="24">
        <f t="shared" si="187"/>
        <v>3</v>
      </c>
      <c r="I597" s="24">
        <f t="shared" si="175"/>
        <v>34</v>
      </c>
      <c r="J597" s="24">
        <f t="shared" si="176"/>
        <v>86</v>
      </c>
      <c r="K597" s="24">
        <f t="shared" si="177"/>
        <v>56</v>
      </c>
      <c r="L597" s="24">
        <f t="shared" si="178"/>
        <v>78</v>
      </c>
      <c r="M597" s="99" t="s">
        <v>2085</v>
      </c>
      <c r="N597" s="24">
        <f t="shared" si="179"/>
        <v>62</v>
      </c>
      <c r="O597" s="24">
        <f t="shared" si="180"/>
        <v>51</v>
      </c>
      <c r="P597" s="24">
        <f t="shared" si="181"/>
        <v>31</v>
      </c>
      <c r="Q597" s="122">
        <f t="shared" si="183"/>
        <v>0.155</v>
      </c>
      <c r="R597" s="122">
        <f t="shared" si="184"/>
        <v>0.1275</v>
      </c>
      <c r="S597" s="122">
        <f t="shared" si="185"/>
        <v>5.1666666666666666E-2</v>
      </c>
      <c r="T597" s="99" t="s">
        <v>2082</v>
      </c>
      <c r="U597" s="24">
        <f t="shared" si="188"/>
        <v>26</v>
      </c>
      <c r="V597" s="24">
        <f t="shared" si="188"/>
        <v>26</v>
      </c>
      <c r="W597" s="24">
        <f t="shared" si="188"/>
        <v>22</v>
      </c>
      <c r="X597" s="24">
        <f t="shared" si="188"/>
        <v>36</v>
      </c>
      <c r="Y597" s="24">
        <f t="shared" si="188"/>
        <v>36</v>
      </c>
      <c r="Z597" s="24">
        <f t="shared" si="188"/>
        <v>40</v>
      </c>
    </row>
    <row r="598" spans="2:26" x14ac:dyDescent="0.15">
      <c r="B598" s="24">
        <v>596</v>
      </c>
      <c r="C598" s="24" t="str">
        <f t="shared" si="182"/>
        <v>挂饰596</v>
      </c>
      <c r="D598" s="24" t="str">
        <f t="shared" si="171"/>
        <v>b</v>
      </c>
      <c r="E598" s="99" t="s">
        <v>2082</v>
      </c>
      <c r="F598" s="100" t="s">
        <v>2109</v>
      </c>
      <c r="G598" s="23" t="s">
        <v>2110</v>
      </c>
      <c r="H598" s="24">
        <f t="shared" si="187"/>
        <v>4</v>
      </c>
      <c r="I598" s="24">
        <f t="shared" si="175"/>
        <v>46</v>
      </c>
      <c r="J598" s="24">
        <f t="shared" si="176"/>
        <v>114</v>
      </c>
      <c r="K598" s="24">
        <f t="shared" si="177"/>
        <v>75</v>
      </c>
      <c r="L598" s="24">
        <f t="shared" si="178"/>
        <v>104</v>
      </c>
      <c r="M598" s="99" t="s">
        <v>2085</v>
      </c>
      <c r="N598" s="24">
        <f t="shared" si="179"/>
        <v>83</v>
      </c>
      <c r="O598" s="24">
        <f t="shared" si="180"/>
        <v>68</v>
      </c>
      <c r="P598" s="24">
        <f t="shared" si="181"/>
        <v>41</v>
      </c>
      <c r="Q598" s="122">
        <f t="shared" si="183"/>
        <v>0.20499999999999999</v>
      </c>
      <c r="R598" s="122">
        <f t="shared" si="184"/>
        <v>0.17</v>
      </c>
      <c r="S598" s="122">
        <f t="shared" si="185"/>
        <v>6.8333333333333329E-2</v>
      </c>
      <c r="T598" s="99" t="s">
        <v>2082</v>
      </c>
      <c r="U598" s="24">
        <f t="shared" si="188"/>
        <v>35</v>
      </c>
      <c r="V598" s="24">
        <f t="shared" si="188"/>
        <v>35</v>
      </c>
      <c r="W598" s="24">
        <f t="shared" si="188"/>
        <v>29</v>
      </c>
      <c r="X598" s="24">
        <f t="shared" si="188"/>
        <v>48</v>
      </c>
      <c r="Y598" s="24">
        <f t="shared" si="188"/>
        <v>48</v>
      </c>
      <c r="Z598" s="24">
        <f t="shared" si="188"/>
        <v>54</v>
      </c>
    </row>
    <row r="599" spans="2:26" x14ac:dyDescent="0.15">
      <c r="B599" s="24">
        <v>597</v>
      </c>
      <c r="C599" s="24" t="str">
        <f t="shared" si="182"/>
        <v>挂饰597</v>
      </c>
      <c r="D599" s="24" t="str">
        <f t="shared" si="171"/>
        <v>b</v>
      </c>
      <c r="E599" s="99" t="s">
        <v>2082</v>
      </c>
      <c r="F599" s="100" t="s">
        <v>2109</v>
      </c>
      <c r="G599" s="23" t="s">
        <v>2110</v>
      </c>
      <c r="H599" s="24">
        <f t="shared" si="187"/>
        <v>5</v>
      </c>
      <c r="I599" s="24">
        <f t="shared" si="175"/>
        <v>57</v>
      </c>
      <c r="J599" s="24">
        <f t="shared" si="176"/>
        <v>143</v>
      </c>
      <c r="K599" s="24">
        <f t="shared" si="177"/>
        <v>93</v>
      </c>
      <c r="L599" s="24">
        <f t="shared" si="178"/>
        <v>130</v>
      </c>
      <c r="M599" s="99" t="s">
        <v>2085</v>
      </c>
      <c r="N599" s="24">
        <f t="shared" si="179"/>
        <v>104</v>
      </c>
      <c r="O599" s="24">
        <f t="shared" si="180"/>
        <v>86</v>
      </c>
      <c r="P599" s="24">
        <f t="shared" si="181"/>
        <v>52</v>
      </c>
      <c r="Q599" s="122">
        <f t="shared" si="183"/>
        <v>0.26</v>
      </c>
      <c r="R599" s="122">
        <f t="shared" si="184"/>
        <v>0.215</v>
      </c>
      <c r="S599" s="122">
        <f t="shared" si="185"/>
        <v>8.6666666666666656E-2</v>
      </c>
      <c r="T599" s="99" t="s">
        <v>2082</v>
      </c>
      <c r="U599" s="24">
        <f t="shared" si="188"/>
        <v>44</v>
      </c>
      <c r="V599" s="24">
        <f t="shared" si="188"/>
        <v>44</v>
      </c>
      <c r="W599" s="24">
        <f t="shared" si="188"/>
        <v>36</v>
      </c>
      <c r="X599" s="24">
        <f t="shared" si="188"/>
        <v>60</v>
      </c>
      <c r="Y599" s="24">
        <f t="shared" si="188"/>
        <v>60</v>
      </c>
      <c r="Z599" s="24">
        <f t="shared" si="188"/>
        <v>67</v>
      </c>
    </row>
    <row r="600" spans="2:26" x14ac:dyDescent="0.15">
      <c r="B600" s="24">
        <v>598</v>
      </c>
      <c r="C600" s="24" t="str">
        <f t="shared" si="182"/>
        <v>挂饰598</v>
      </c>
      <c r="D600" s="24" t="str">
        <f t="shared" si="171"/>
        <v>b</v>
      </c>
      <c r="E600" s="99" t="s">
        <v>2082</v>
      </c>
      <c r="F600" s="100" t="s">
        <v>2109</v>
      </c>
      <c r="G600" s="23" t="s">
        <v>2110</v>
      </c>
      <c r="H600" s="24">
        <f t="shared" si="187"/>
        <v>6</v>
      </c>
      <c r="I600" s="24">
        <f t="shared" si="175"/>
        <v>69</v>
      </c>
      <c r="J600" s="24">
        <f t="shared" si="176"/>
        <v>171</v>
      </c>
      <c r="K600" s="24">
        <f t="shared" si="177"/>
        <v>112</v>
      </c>
      <c r="L600" s="24">
        <f t="shared" si="178"/>
        <v>156</v>
      </c>
      <c r="M600" s="99" t="s">
        <v>2085</v>
      </c>
      <c r="N600" s="24">
        <f t="shared" si="179"/>
        <v>124</v>
      </c>
      <c r="O600" s="24">
        <f t="shared" si="180"/>
        <v>103</v>
      </c>
      <c r="P600" s="24">
        <f t="shared" si="181"/>
        <v>62</v>
      </c>
      <c r="Q600" s="122">
        <f t="shared" si="183"/>
        <v>0.31</v>
      </c>
      <c r="R600" s="122">
        <f t="shared" si="184"/>
        <v>0.25750000000000001</v>
      </c>
      <c r="S600" s="122">
        <f t="shared" si="185"/>
        <v>0.10333333333333333</v>
      </c>
      <c r="T600" s="99" t="s">
        <v>2082</v>
      </c>
      <c r="U600" s="24">
        <f t="shared" si="188"/>
        <v>53</v>
      </c>
      <c r="V600" s="24">
        <f t="shared" si="188"/>
        <v>53</v>
      </c>
      <c r="W600" s="24">
        <f t="shared" si="188"/>
        <v>44</v>
      </c>
      <c r="X600" s="24">
        <f t="shared" si="188"/>
        <v>72</v>
      </c>
      <c r="Y600" s="24">
        <f t="shared" si="188"/>
        <v>72</v>
      </c>
      <c r="Z600" s="24">
        <f t="shared" si="188"/>
        <v>81</v>
      </c>
    </row>
    <row r="601" spans="2:26" x14ac:dyDescent="0.15">
      <c r="B601" s="24">
        <v>599</v>
      </c>
      <c r="C601" s="24" t="str">
        <f t="shared" si="182"/>
        <v>挂饰599</v>
      </c>
      <c r="D601" s="24" t="str">
        <f t="shared" si="171"/>
        <v>b</v>
      </c>
      <c r="E601" s="99" t="s">
        <v>2082</v>
      </c>
      <c r="F601" s="100" t="s">
        <v>2109</v>
      </c>
      <c r="G601" s="23" t="s">
        <v>2110</v>
      </c>
      <c r="H601" s="24">
        <f t="shared" si="187"/>
        <v>7</v>
      </c>
      <c r="I601" s="24">
        <f t="shared" si="175"/>
        <v>80</v>
      </c>
      <c r="J601" s="24">
        <f t="shared" si="176"/>
        <v>200</v>
      </c>
      <c r="K601" s="24">
        <f t="shared" si="177"/>
        <v>131</v>
      </c>
      <c r="L601" s="24">
        <f t="shared" si="178"/>
        <v>181</v>
      </c>
      <c r="M601" s="99" t="s">
        <v>2085</v>
      </c>
      <c r="N601" s="24">
        <f t="shared" si="179"/>
        <v>145</v>
      </c>
      <c r="O601" s="24">
        <f t="shared" si="180"/>
        <v>120</v>
      </c>
      <c r="P601" s="24">
        <f t="shared" si="181"/>
        <v>73</v>
      </c>
      <c r="Q601" s="122">
        <f t="shared" si="183"/>
        <v>0.36499999999999999</v>
      </c>
      <c r="R601" s="122">
        <f t="shared" si="184"/>
        <v>0.3</v>
      </c>
      <c r="S601" s="122">
        <f t="shared" si="185"/>
        <v>0.12166666666666666</v>
      </c>
      <c r="T601" s="99" t="s">
        <v>2082</v>
      </c>
      <c r="U601" s="24">
        <f t="shared" si="188"/>
        <v>62</v>
      </c>
      <c r="V601" s="24">
        <f t="shared" si="188"/>
        <v>62</v>
      </c>
      <c r="W601" s="24">
        <f t="shared" si="188"/>
        <v>51</v>
      </c>
      <c r="X601" s="24">
        <f t="shared" si="188"/>
        <v>83</v>
      </c>
      <c r="Y601" s="24">
        <f t="shared" si="188"/>
        <v>83</v>
      </c>
      <c r="Z601" s="24">
        <f t="shared" si="188"/>
        <v>94</v>
      </c>
    </row>
    <row r="602" spans="2:26" x14ac:dyDescent="0.15">
      <c r="B602" s="24">
        <v>600</v>
      </c>
      <c r="C602" s="24" t="str">
        <f t="shared" si="182"/>
        <v>挂饰600</v>
      </c>
      <c r="D602" s="24" t="str">
        <f t="shared" si="171"/>
        <v>b</v>
      </c>
      <c r="E602" s="99" t="s">
        <v>2082</v>
      </c>
      <c r="F602" s="100" t="s">
        <v>2109</v>
      </c>
      <c r="G602" s="23" t="s">
        <v>2110</v>
      </c>
      <c r="H602" s="24">
        <f t="shared" si="187"/>
        <v>8</v>
      </c>
      <c r="I602" s="24">
        <f t="shared" si="175"/>
        <v>92</v>
      </c>
      <c r="J602" s="24">
        <f t="shared" si="176"/>
        <v>228</v>
      </c>
      <c r="K602" s="24">
        <f t="shared" si="177"/>
        <v>149</v>
      </c>
      <c r="L602" s="24">
        <f t="shared" si="178"/>
        <v>207</v>
      </c>
      <c r="M602" s="99" t="s">
        <v>2085</v>
      </c>
      <c r="N602" s="24">
        <f t="shared" si="179"/>
        <v>166</v>
      </c>
      <c r="O602" s="24">
        <f t="shared" si="180"/>
        <v>137</v>
      </c>
      <c r="P602" s="24">
        <f t="shared" si="181"/>
        <v>83</v>
      </c>
      <c r="Q602" s="122">
        <f t="shared" si="183"/>
        <v>0.41499999999999998</v>
      </c>
      <c r="R602" s="122">
        <f t="shared" si="184"/>
        <v>0.34250000000000003</v>
      </c>
      <c r="S602" s="122">
        <f t="shared" si="185"/>
        <v>0.13833333333333334</v>
      </c>
      <c r="T602" s="99" t="s">
        <v>2082</v>
      </c>
      <c r="U602" s="24">
        <f t="shared" si="188"/>
        <v>71</v>
      </c>
      <c r="V602" s="24">
        <f t="shared" si="188"/>
        <v>71</v>
      </c>
      <c r="W602" s="24">
        <f t="shared" si="188"/>
        <v>58</v>
      </c>
      <c r="X602" s="24">
        <f t="shared" si="188"/>
        <v>95</v>
      </c>
      <c r="Y602" s="24">
        <f t="shared" si="188"/>
        <v>95</v>
      </c>
      <c r="Z602" s="24">
        <f t="shared" si="188"/>
        <v>108</v>
      </c>
    </row>
    <row r="603" spans="2:26" x14ac:dyDescent="0.15">
      <c r="B603" s="24">
        <v>601</v>
      </c>
      <c r="C603" s="24" t="str">
        <f t="shared" si="182"/>
        <v>挂饰601</v>
      </c>
      <c r="D603" s="24" t="str">
        <f t="shared" si="171"/>
        <v>c</v>
      </c>
      <c r="E603" s="99" t="s">
        <v>2082</v>
      </c>
      <c r="F603" s="100" t="s">
        <v>2109</v>
      </c>
      <c r="G603" s="23" t="s">
        <v>2110</v>
      </c>
      <c r="H603" s="24">
        <f t="shared" si="187"/>
        <v>1</v>
      </c>
      <c r="I603" s="24">
        <f t="shared" si="175"/>
        <v>22</v>
      </c>
      <c r="J603" s="24">
        <f t="shared" si="176"/>
        <v>0</v>
      </c>
      <c r="K603" s="24">
        <f t="shared" si="177"/>
        <v>0</v>
      </c>
      <c r="L603" s="24">
        <f t="shared" si="178"/>
        <v>0</v>
      </c>
      <c r="M603" s="99" t="s">
        <v>2085</v>
      </c>
      <c r="N603" s="24">
        <f t="shared" si="179"/>
        <v>0</v>
      </c>
      <c r="O603" s="24">
        <f t="shared" si="180"/>
        <v>0</v>
      </c>
      <c r="P603" s="24">
        <f t="shared" si="181"/>
        <v>0</v>
      </c>
      <c r="Q603" s="122">
        <f t="shared" si="183"/>
        <v>0</v>
      </c>
      <c r="R603" s="122">
        <f t="shared" si="184"/>
        <v>0</v>
      </c>
      <c r="S603" s="122">
        <f t="shared" si="185"/>
        <v>0</v>
      </c>
      <c r="T603" s="99" t="s">
        <v>2082</v>
      </c>
      <c r="U603" s="24">
        <f t="shared" ref="U603:Z612" si="189">ROUND(VLOOKUP($F603,professionGrow,MATCH(U$2,professionGrowPName,0),FALSE)*(1+VLOOKUP($G603,professionGrowP,MATCH(U$2,professionGrowPName,0),FALSE))*$H603*10*VLOOKUP($D603,drop_qulity,5,FALSE),0)</f>
        <v>0</v>
      </c>
      <c r="V603" s="24">
        <f t="shared" si="189"/>
        <v>0</v>
      </c>
      <c r="W603" s="24">
        <f t="shared" si="189"/>
        <v>0</v>
      </c>
      <c r="X603" s="24">
        <f t="shared" si="189"/>
        <v>0</v>
      </c>
      <c r="Y603" s="24">
        <f t="shared" si="189"/>
        <v>0</v>
      </c>
      <c r="Z603" s="24">
        <f t="shared" si="189"/>
        <v>0</v>
      </c>
    </row>
    <row r="604" spans="2:26" x14ac:dyDescent="0.15">
      <c r="B604" s="24">
        <v>602</v>
      </c>
      <c r="C604" s="24" t="str">
        <f t="shared" si="182"/>
        <v>挂饰602</v>
      </c>
      <c r="D604" s="24" t="str">
        <f t="shared" si="171"/>
        <v>c</v>
      </c>
      <c r="E604" s="99" t="s">
        <v>2082</v>
      </c>
      <c r="F604" s="100" t="s">
        <v>2109</v>
      </c>
      <c r="G604" s="23" t="s">
        <v>2110</v>
      </c>
      <c r="H604" s="24">
        <f t="shared" si="187"/>
        <v>2</v>
      </c>
      <c r="I604" s="24">
        <f t="shared" si="175"/>
        <v>45</v>
      </c>
      <c r="J604" s="24">
        <f t="shared" si="176"/>
        <v>0</v>
      </c>
      <c r="K604" s="24">
        <f t="shared" si="177"/>
        <v>0</v>
      </c>
      <c r="L604" s="24">
        <f t="shared" si="178"/>
        <v>0</v>
      </c>
      <c r="M604" s="99" t="s">
        <v>2085</v>
      </c>
      <c r="N604" s="24">
        <f t="shared" si="179"/>
        <v>0</v>
      </c>
      <c r="O604" s="24">
        <f t="shared" si="180"/>
        <v>0</v>
      </c>
      <c r="P604" s="24">
        <f t="shared" si="181"/>
        <v>0</v>
      </c>
      <c r="Q604" s="122">
        <f t="shared" si="183"/>
        <v>0</v>
      </c>
      <c r="R604" s="122">
        <f t="shared" si="184"/>
        <v>0</v>
      </c>
      <c r="S604" s="122">
        <f t="shared" si="185"/>
        <v>0</v>
      </c>
      <c r="T604" s="99" t="s">
        <v>2082</v>
      </c>
      <c r="U604" s="24">
        <f t="shared" si="189"/>
        <v>0</v>
      </c>
      <c r="V604" s="24">
        <f t="shared" si="189"/>
        <v>0</v>
      </c>
      <c r="W604" s="24">
        <f t="shared" si="189"/>
        <v>0</v>
      </c>
      <c r="X604" s="24">
        <f t="shared" si="189"/>
        <v>0</v>
      </c>
      <c r="Y604" s="24">
        <f t="shared" si="189"/>
        <v>0</v>
      </c>
      <c r="Z604" s="24">
        <f t="shared" si="189"/>
        <v>0</v>
      </c>
    </row>
    <row r="605" spans="2:26" x14ac:dyDescent="0.15">
      <c r="B605" s="24">
        <v>603</v>
      </c>
      <c r="C605" s="24" t="str">
        <f t="shared" si="182"/>
        <v>挂饰603</v>
      </c>
      <c r="D605" s="24" t="str">
        <f t="shared" si="171"/>
        <v>c</v>
      </c>
      <c r="E605" s="99" t="s">
        <v>2082</v>
      </c>
      <c r="F605" s="100" t="s">
        <v>2109</v>
      </c>
      <c r="G605" s="23" t="s">
        <v>2110</v>
      </c>
      <c r="H605" s="24">
        <f t="shared" si="187"/>
        <v>3</v>
      </c>
      <c r="I605" s="24">
        <f t="shared" si="175"/>
        <v>67</v>
      </c>
      <c r="J605" s="24">
        <f t="shared" si="176"/>
        <v>0</v>
      </c>
      <c r="K605" s="24">
        <f t="shared" si="177"/>
        <v>0</v>
      </c>
      <c r="L605" s="24">
        <f t="shared" si="178"/>
        <v>0</v>
      </c>
      <c r="M605" s="99" t="s">
        <v>2085</v>
      </c>
      <c r="N605" s="24">
        <f t="shared" si="179"/>
        <v>0</v>
      </c>
      <c r="O605" s="24">
        <f t="shared" si="180"/>
        <v>0</v>
      </c>
      <c r="P605" s="24">
        <f t="shared" si="181"/>
        <v>0</v>
      </c>
      <c r="Q605" s="122">
        <f t="shared" si="183"/>
        <v>0</v>
      </c>
      <c r="R605" s="122">
        <f t="shared" si="184"/>
        <v>0</v>
      </c>
      <c r="S605" s="122">
        <f t="shared" si="185"/>
        <v>0</v>
      </c>
      <c r="T605" s="99" t="s">
        <v>2082</v>
      </c>
      <c r="U605" s="24">
        <f t="shared" si="189"/>
        <v>0</v>
      </c>
      <c r="V605" s="24">
        <f t="shared" si="189"/>
        <v>0</v>
      </c>
      <c r="W605" s="24">
        <f t="shared" si="189"/>
        <v>0</v>
      </c>
      <c r="X605" s="24">
        <f t="shared" si="189"/>
        <v>0</v>
      </c>
      <c r="Y605" s="24">
        <f t="shared" si="189"/>
        <v>0</v>
      </c>
      <c r="Z605" s="24">
        <f t="shared" si="189"/>
        <v>0</v>
      </c>
    </row>
    <row r="606" spans="2:26" x14ac:dyDescent="0.15">
      <c r="B606" s="24">
        <v>604</v>
      </c>
      <c r="C606" s="24" t="str">
        <f t="shared" si="182"/>
        <v>挂饰604</v>
      </c>
      <c r="D606" s="24" t="str">
        <f t="shared" si="171"/>
        <v>c</v>
      </c>
      <c r="E606" s="99" t="s">
        <v>2082</v>
      </c>
      <c r="F606" s="100" t="s">
        <v>2109</v>
      </c>
      <c r="G606" s="23" t="s">
        <v>2110</v>
      </c>
      <c r="H606" s="24">
        <f t="shared" si="187"/>
        <v>4</v>
      </c>
      <c r="I606" s="24">
        <f t="shared" si="175"/>
        <v>90</v>
      </c>
      <c r="J606" s="24">
        <f t="shared" si="176"/>
        <v>0</v>
      </c>
      <c r="K606" s="24">
        <f t="shared" si="177"/>
        <v>0</v>
      </c>
      <c r="L606" s="24">
        <f t="shared" si="178"/>
        <v>0</v>
      </c>
      <c r="M606" s="99" t="s">
        <v>2085</v>
      </c>
      <c r="N606" s="24">
        <f t="shared" si="179"/>
        <v>0</v>
      </c>
      <c r="O606" s="24">
        <f t="shared" si="180"/>
        <v>0</v>
      </c>
      <c r="P606" s="24">
        <f t="shared" si="181"/>
        <v>0</v>
      </c>
      <c r="Q606" s="122">
        <f t="shared" si="183"/>
        <v>0</v>
      </c>
      <c r="R606" s="122">
        <f t="shared" si="184"/>
        <v>0</v>
      </c>
      <c r="S606" s="122">
        <f t="shared" si="185"/>
        <v>0</v>
      </c>
      <c r="T606" s="99" t="s">
        <v>2082</v>
      </c>
      <c r="U606" s="24">
        <f t="shared" si="189"/>
        <v>0</v>
      </c>
      <c r="V606" s="24">
        <f t="shared" si="189"/>
        <v>0</v>
      </c>
      <c r="W606" s="24">
        <f t="shared" si="189"/>
        <v>0</v>
      </c>
      <c r="X606" s="24">
        <f t="shared" si="189"/>
        <v>0</v>
      </c>
      <c r="Y606" s="24">
        <f t="shared" si="189"/>
        <v>0</v>
      </c>
      <c r="Z606" s="24">
        <f t="shared" si="189"/>
        <v>0</v>
      </c>
    </row>
    <row r="607" spans="2:26" x14ac:dyDescent="0.15">
      <c r="B607" s="24">
        <v>605</v>
      </c>
      <c r="C607" s="24" t="str">
        <f t="shared" si="182"/>
        <v>挂饰605</v>
      </c>
      <c r="D607" s="24" t="str">
        <f t="shared" si="171"/>
        <v>c</v>
      </c>
      <c r="E607" s="99" t="s">
        <v>2045</v>
      </c>
      <c r="F607" s="100" t="s">
        <v>2111</v>
      </c>
      <c r="G607" s="23" t="s">
        <v>2112</v>
      </c>
      <c r="H607" s="24">
        <f t="shared" si="187"/>
        <v>5</v>
      </c>
      <c r="I607" s="24">
        <f t="shared" si="175"/>
        <v>112</v>
      </c>
      <c r="J607" s="24">
        <f t="shared" si="176"/>
        <v>0</v>
      </c>
      <c r="K607" s="24">
        <f t="shared" si="177"/>
        <v>0</v>
      </c>
      <c r="L607" s="24">
        <f t="shared" si="178"/>
        <v>0</v>
      </c>
      <c r="M607" s="99" t="s">
        <v>2044</v>
      </c>
      <c r="N607" s="24">
        <f t="shared" si="179"/>
        <v>0</v>
      </c>
      <c r="O607" s="24">
        <f t="shared" si="180"/>
        <v>0</v>
      </c>
      <c r="P607" s="24">
        <f t="shared" si="181"/>
        <v>0</v>
      </c>
      <c r="Q607" s="122">
        <f t="shared" si="183"/>
        <v>0</v>
      </c>
      <c r="R607" s="122">
        <f t="shared" si="184"/>
        <v>0</v>
      </c>
      <c r="S607" s="122">
        <f t="shared" si="185"/>
        <v>0</v>
      </c>
      <c r="T607" s="99" t="s">
        <v>2045</v>
      </c>
      <c r="U607" s="24">
        <f t="shared" si="189"/>
        <v>0</v>
      </c>
      <c r="V607" s="24">
        <f t="shared" si="189"/>
        <v>0</v>
      </c>
      <c r="W607" s="24">
        <f t="shared" si="189"/>
        <v>0</v>
      </c>
      <c r="X607" s="24">
        <f t="shared" si="189"/>
        <v>0</v>
      </c>
      <c r="Y607" s="24">
        <f t="shared" si="189"/>
        <v>0</v>
      </c>
      <c r="Z607" s="24">
        <f t="shared" si="189"/>
        <v>0</v>
      </c>
    </row>
    <row r="608" spans="2:26" x14ac:dyDescent="0.15">
      <c r="B608" s="24">
        <v>606</v>
      </c>
      <c r="C608" s="24" t="str">
        <f t="shared" si="182"/>
        <v>挂饰606</v>
      </c>
      <c r="D608" s="24" t="str">
        <f t="shared" si="171"/>
        <v>c</v>
      </c>
      <c r="E608" s="99" t="s">
        <v>2050</v>
      </c>
      <c r="F608" s="100" t="s">
        <v>104</v>
      </c>
      <c r="G608" s="23" t="s">
        <v>1799</v>
      </c>
      <c r="H608" s="24">
        <f t="shared" si="187"/>
        <v>6</v>
      </c>
      <c r="I608" s="24">
        <f t="shared" si="175"/>
        <v>134</v>
      </c>
      <c r="J608" s="24">
        <f t="shared" si="176"/>
        <v>0</v>
      </c>
      <c r="K608" s="24">
        <f t="shared" si="177"/>
        <v>0</v>
      </c>
      <c r="L608" s="24">
        <f t="shared" si="178"/>
        <v>0</v>
      </c>
      <c r="M608" s="99" t="s">
        <v>2051</v>
      </c>
      <c r="N608" s="24">
        <f t="shared" si="179"/>
        <v>0</v>
      </c>
      <c r="O608" s="24">
        <f t="shared" si="180"/>
        <v>0</v>
      </c>
      <c r="P608" s="24">
        <f t="shared" si="181"/>
        <v>0</v>
      </c>
      <c r="Q608" s="122">
        <f t="shared" si="183"/>
        <v>0</v>
      </c>
      <c r="R608" s="122">
        <f t="shared" si="184"/>
        <v>0</v>
      </c>
      <c r="S608" s="122">
        <f t="shared" si="185"/>
        <v>0</v>
      </c>
      <c r="T608" s="99" t="s">
        <v>2050</v>
      </c>
      <c r="U608" s="24">
        <f t="shared" si="189"/>
        <v>0</v>
      </c>
      <c r="V608" s="24">
        <f t="shared" si="189"/>
        <v>0</v>
      </c>
      <c r="W608" s="24">
        <f t="shared" si="189"/>
        <v>0</v>
      </c>
      <c r="X608" s="24">
        <f t="shared" si="189"/>
        <v>0</v>
      </c>
      <c r="Y608" s="24">
        <f t="shared" si="189"/>
        <v>0</v>
      </c>
      <c r="Z608" s="24">
        <f t="shared" si="189"/>
        <v>0</v>
      </c>
    </row>
    <row r="609" spans="2:26" x14ac:dyDescent="0.15">
      <c r="B609" s="24">
        <v>607</v>
      </c>
      <c r="C609" s="24" t="str">
        <f t="shared" si="182"/>
        <v>挂饰607</v>
      </c>
      <c r="D609" s="24" t="str">
        <f t="shared" si="171"/>
        <v>c</v>
      </c>
      <c r="E609" s="99" t="s">
        <v>2045</v>
      </c>
      <c r="F609" s="100" t="s">
        <v>2111</v>
      </c>
      <c r="G609" s="23" t="s">
        <v>2112</v>
      </c>
      <c r="H609" s="24">
        <f t="shared" si="187"/>
        <v>7</v>
      </c>
      <c r="I609" s="24">
        <f t="shared" si="175"/>
        <v>157</v>
      </c>
      <c r="J609" s="24">
        <f t="shared" si="176"/>
        <v>0</v>
      </c>
      <c r="K609" s="24">
        <f t="shared" si="177"/>
        <v>0</v>
      </c>
      <c r="L609" s="24">
        <f t="shared" si="178"/>
        <v>0</v>
      </c>
      <c r="M609" s="99" t="s">
        <v>2044</v>
      </c>
      <c r="N609" s="24">
        <f t="shared" si="179"/>
        <v>0</v>
      </c>
      <c r="O609" s="24">
        <f t="shared" si="180"/>
        <v>0</v>
      </c>
      <c r="P609" s="24">
        <f t="shared" si="181"/>
        <v>0</v>
      </c>
      <c r="Q609" s="122">
        <f t="shared" si="183"/>
        <v>0</v>
      </c>
      <c r="R609" s="122">
        <f t="shared" si="184"/>
        <v>0</v>
      </c>
      <c r="S609" s="122">
        <f t="shared" si="185"/>
        <v>0</v>
      </c>
      <c r="T609" s="99" t="s">
        <v>2045</v>
      </c>
      <c r="U609" s="24">
        <f t="shared" si="189"/>
        <v>0</v>
      </c>
      <c r="V609" s="24">
        <f t="shared" si="189"/>
        <v>0</v>
      </c>
      <c r="W609" s="24">
        <f t="shared" si="189"/>
        <v>0</v>
      </c>
      <c r="X609" s="24">
        <f t="shared" si="189"/>
        <v>0</v>
      </c>
      <c r="Y609" s="24">
        <f t="shared" si="189"/>
        <v>0</v>
      </c>
      <c r="Z609" s="24">
        <f t="shared" si="189"/>
        <v>0</v>
      </c>
    </row>
    <row r="610" spans="2:26" x14ac:dyDescent="0.15">
      <c r="B610" s="24">
        <v>608</v>
      </c>
      <c r="C610" s="24" t="str">
        <f t="shared" si="182"/>
        <v>挂饰608</v>
      </c>
      <c r="D610" s="24" t="str">
        <f t="shared" si="171"/>
        <v>c</v>
      </c>
      <c r="E610" s="99" t="s">
        <v>2045</v>
      </c>
      <c r="F610" s="100" t="s">
        <v>2111</v>
      </c>
      <c r="G610" s="23" t="s">
        <v>2112</v>
      </c>
      <c r="H610" s="24">
        <f t="shared" si="187"/>
        <v>8</v>
      </c>
      <c r="I610" s="24">
        <f t="shared" si="175"/>
        <v>179</v>
      </c>
      <c r="J610" s="24">
        <f t="shared" si="176"/>
        <v>0</v>
      </c>
      <c r="K610" s="24">
        <f t="shared" si="177"/>
        <v>0</v>
      </c>
      <c r="L610" s="24">
        <f t="shared" si="178"/>
        <v>0</v>
      </c>
      <c r="M610" s="99" t="s">
        <v>2044</v>
      </c>
      <c r="N610" s="24">
        <f t="shared" si="179"/>
        <v>0</v>
      </c>
      <c r="O610" s="24">
        <f t="shared" si="180"/>
        <v>0</v>
      </c>
      <c r="P610" s="24">
        <f t="shared" si="181"/>
        <v>0</v>
      </c>
      <c r="Q610" s="122">
        <f t="shared" si="183"/>
        <v>0</v>
      </c>
      <c r="R610" s="122">
        <f t="shared" si="184"/>
        <v>0</v>
      </c>
      <c r="S610" s="122">
        <f t="shared" si="185"/>
        <v>0</v>
      </c>
      <c r="T610" s="99" t="s">
        <v>2045</v>
      </c>
      <c r="U610" s="24">
        <f t="shared" si="189"/>
        <v>0</v>
      </c>
      <c r="V610" s="24">
        <f t="shared" si="189"/>
        <v>0</v>
      </c>
      <c r="W610" s="24">
        <f t="shared" si="189"/>
        <v>0</v>
      </c>
      <c r="X610" s="24">
        <f t="shared" si="189"/>
        <v>0</v>
      </c>
      <c r="Y610" s="24">
        <f t="shared" si="189"/>
        <v>0</v>
      </c>
      <c r="Z610" s="24">
        <f t="shared" si="189"/>
        <v>0</v>
      </c>
    </row>
    <row r="611" spans="2:26" x14ac:dyDescent="0.15">
      <c r="B611" s="24">
        <v>609</v>
      </c>
      <c r="C611" s="24" t="str">
        <f t="shared" si="182"/>
        <v>挂饰609</v>
      </c>
      <c r="D611" s="24" t="str">
        <f t="shared" si="171"/>
        <v>s</v>
      </c>
      <c r="E611" s="99" t="s">
        <v>2050</v>
      </c>
      <c r="F611" s="100" t="s">
        <v>104</v>
      </c>
      <c r="G611" s="23" t="s">
        <v>2113</v>
      </c>
      <c r="H611" s="24">
        <f t="shared" si="187"/>
        <v>1</v>
      </c>
      <c r="I611" s="24">
        <f t="shared" si="175"/>
        <v>18</v>
      </c>
      <c r="J611" s="24">
        <f t="shared" si="176"/>
        <v>18</v>
      </c>
      <c r="K611" s="24">
        <f t="shared" si="177"/>
        <v>14</v>
      </c>
      <c r="L611" s="24">
        <f t="shared" si="178"/>
        <v>14</v>
      </c>
      <c r="M611" s="99" t="s">
        <v>2051</v>
      </c>
      <c r="N611" s="24">
        <f t="shared" si="179"/>
        <v>14</v>
      </c>
      <c r="O611" s="24">
        <f t="shared" si="180"/>
        <v>10</v>
      </c>
      <c r="P611" s="24">
        <f t="shared" si="181"/>
        <v>7</v>
      </c>
      <c r="Q611" s="122">
        <f t="shared" si="183"/>
        <v>3.5000000000000003E-2</v>
      </c>
      <c r="R611" s="122">
        <f t="shared" si="184"/>
        <v>2.5000000000000001E-2</v>
      </c>
      <c r="S611" s="122">
        <f t="shared" si="185"/>
        <v>1.1666666666666667E-2</v>
      </c>
      <c r="T611" s="99" t="s">
        <v>2050</v>
      </c>
      <c r="U611" s="24">
        <f t="shared" si="189"/>
        <v>7</v>
      </c>
      <c r="V611" s="24">
        <f t="shared" si="189"/>
        <v>7</v>
      </c>
      <c r="W611" s="24">
        <f t="shared" si="189"/>
        <v>7</v>
      </c>
      <c r="X611" s="24">
        <f t="shared" si="189"/>
        <v>7</v>
      </c>
      <c r="Y611" s="24">
        <f t="shared" si="189"/>
        <v>7</v>
      </c>
      <c r="Z611" s="24">
        <f t="shared" si="189"/>
        <v>7</v>
      </c>
    </row>
    <row r="612" spans="2:26" x14ac:dyDescent="0.15">
      <c r="B612" s="24">
        <v>610</v>
      </c>
      <c r="C612" s="24" t="str">
        <f t="shared" si="182"/>
        <v>挂饰610</v>
      </c>
      <c r="D612" s="24" t="str">
        <f t="shared" ref="D612:D642" si="190">D580</f>
        <v>s</v>
      </c>
      <c r="E612" s="99" t="s">
        <v>2045</v>
      </c>
      <c r="F612" s="100" t="s">
        <v>2111</v>
      </c>
      <c r="G612" s="23" t="s">
        <v>2114</v>
      </c>
      <c r="H612" s="24">
        <f t="shared" si="187"/>
        <v>2</v>
      </c>
      <c r="I612" s="24">
        <f t="shared" si="175"/>
        <v>37</v>
      </c>
      <c r="J612" s="24">
        <f t="shared" si="176"/>
        <v>36</v>
      </c>
      <c r="K612" s="24">
        <f t="shared" si="177"/>
        <v>29</v>
      </c>
      <c r="L612" s="24">
        <f t="shared" si="178"/>
        <v>29</v>
      </c>
      <c r="M612" s="99" t="s">
        <v>2044</v>
      </c>
      <c r="N612" s="24">
        <f t="shared" si="179"/>
        <v>29</v>
      </c>
      <c r="O612" s="24">
        <f t="shared" si="180"/>
        <v>20</v>
      </c>
      <c r="P612" s="24">
        <f t="shared" si="181"/>
        <v>14</v>
      </c>
      <c r="Q612" s="122">
        <f t="shared" si="183"/>
        <v>7.0000000000000007E-2</v>
      </c>
      <c r="R612" s="122">
        <f t="shared" si="184"/>
        <v>0.05</v>
      </c>
      <c r="S612" s="122">
        <f t="shared" si="185"/>
        <v>2.3333333333333334E-2</v>
      </c>
      <c r="T612" s="99" t="s">
        <v>2045</v>
      </c>
      <c r="U612" s="24">
        <f t="shared" si="189"/>
        <v>13</v>
      </c>
      <c r="V612" s="24">
        <f t="shared" si="189"/>
        <v>13</v>
      </c>
      <c r="W612" s="24">
        <f t="shared" si="189"/>
        <v>13</v>
      </c>
      <c r="X612" s="24">
        <f t="shared" si="189"/>
        <v>13</v>
      </c>
      <c r="Y612" s="24">
        <f t="shared" si="189"/>
        <v>13</v>
      </c>
      <c r="Z612" s="24">
        <f t="shared" si="189"/>
        <v>13</v>
      </c>
    </row>
    <row r="613" spans="2:26" x14ac:dyDescent="0.15">
      <c r="B613" s="24">
        <v>611</v>
      </c>
      <c r="C613" s="24" t="str">
        <f t="shared" si="182"/>
        <v>挂饰611</v>
      </c>
      <c r="D613" s="24" t="str">
        <f t="shared" si="190"/>
        <v>s</v>
      </c>
      <c r="E613" s="99" t="s">
        <v>2050</v>
      </c>
      <c r="F613" s="100" t="s">
        <v>104</v>
      </c>
      <c r="G613" s="23" t="s">
        <v>2113</v>
      </c>
      <c r="H613" s="24">
        <f t="shared" si="187"/>
        <v>3</v>
      </c>
      <c r="I613" s="24">
        <f t="shared" si="175"/>
        <v>55</v>
      </c>
      <c r="J613" s="24">
        <f t="shared" si="176"/>
        <v>54</v>
      </c>
      <c r="K613" s="24">
        <f t="shared" si="177"/>
        <v>43</v>
      </c>
      <c r="L613" s="24">
        <f t="shared" si="178"/>
        <v>43</v>
      </c>
      <c r="M613" s="99" t="s">
        <v>2051</v>
      </c>
      <c r="N613" s="24">
        <f t="shared" si="179"/>
        <v>43</v>
      </c>
      <c r="O613" s="24">
        <f t="shared" si="180"/>
        <v>29</v>
      </c>
      <c r="P613" s="24">
        <f t="shared" si="181"/>
        <v>22</v>
      </c>
      <c r="Q613" s="122">
        <f t="shared" si="183"/>
        <v>0.11</v>
      </c>
      <c r="R613" s="122">
        <f t="shared" si="184"/>
        <v>7.2499999999999995E-2</v>
      </c>
      <c r="S613" s="122">
        <f t="shared" si="185"/>
        <v>3.6666666666666667E-2</v>
      </c>
      <c r="T613" s="99" t="s">
        <v>2050</v>
      </c>
      <c r="U613" s="24">
        <f t="shared" ref="U613:Z622" si="191">ROUND(VLOOKUP($F613,professionGrow,MATCH(U$2,professionGrowPName,0),FALSE)*(1+VLOOKUP($G613,professionGrowP,MATCH(U$2,professionGrowPName,0),FALSE))*$H613*10*VLOOKUP($D613,drop_qulity,5,FALSE),0)</f>
        <v>20</v>
      </c>
      <c r="V613" s="24">
        <f t="shared" si="191"/>
        <v>20</v>
      </c>
      <c r="W613" s="24">
        <f t="shared" si="191"/>
        <v>20</v>
      </c>
      <c r="X613" s="24">
        <f t="shared" si="191"/>
        <v>20</v>
      </c>
      <c r="Y613" s="24">
        <f t="shared" si="191"/>
        <v>20</v>
      </c>
      <c r="Z613" s="24">
        <f t="shared" si="191"/>
        <v>20</v>
      </c>
    </row>
    <row r="614" spans="2:26" x14ac:dyDescent="0.15">
      <c r="B614" s="24">
        <v>612</v>
      </c>
      <c r="C614" s="24" t="str">
        <f t="shared" si="182"/>
        <v>挂饰612</v>
      </c>
      <c r="D614" s="24" t="str">
        <f t="shared" si="190"/>
        <v>s</v>
      </c>
      <c r="E614" s="99" t="s">
        <v>2045</v>
      </c>
      <c r="F614" s="100" t="s">
        <v>2111</v>
      </c>
      <c r="G614" s="23" t="s">
        <v>2114</v>
      </c>
      <c r="H614" s="24">
        <f t="shared" si="187"/>
        <v>4</v>
      </c>
      <c r="I614" s="24">
        <f t="shared" si="175"/>
        <v>74</v>
      </c>
      <c r="J614" s="24">
        <f t="shared" si="176"/>
        <v>72</v>
      </c>
      <c r="K614" s="24">
        <f t="shared" si="177"/>
        <v>57</v>
      </c>
      <c r="L614" s="24">
        <f t="shared" si="178"/>
        <v>57</v>
      </c>
      <c r="M614" s="99" t="s">
        <v>2044</v>
      </c>
      <c r="N614" s="24">
        <f t="shared" si="179"/>
        <v>57</v>
      </c>
      <c r="O614" s="24">
        <f t="shared" si="180"/>
        <v>39</v>
      </c>
      <c r="P614" s="24">
        <f t="shared" si="181"/>
        <v>29</v>
      </c>
      <c r="Q614" s="122">
        <f t="shared" si="183"/>
        <v>0.14499999999999999</v>
      </c>
      <c r="R614" s="122">
        <f t="shared" si="184"/>
        <v>9.7500000000000003E-2</v>
      </c>
      <c r="S614" s="122">
        <f t="shared" si="185"/>
        <v>4.8333333333333332E-2</v>
      </c>
      <c r="T614" s="99" t="s">
        <v>2045</v>
      </c>
      <c r="U614" s="24">
        <f t="shared" si="191"/>
        <v>26</v>
      </c>
      <c r="V614" s="24">
        <f t="shared" si="191"/>
        <v>26</v>
      </c>
      <c r="W614" s="24">
        <f t="shared" si="191"/>
        <v>26</v>
      </c>
      <c r="X614" s="24">
        <f t="shared" si="191"/>
        <v>26</v>
      </c>
      <c r="Y614" s="24">
        <f t="shared" si="191"/>
        <v>26</v>
      </c>
      <c r="Z614" s="24">
        <f t="shared" si="191"/>
        <v>26</v>
      </c>
    </row>
    <row r="615" spans="2:26" x14ac:dyDescent="0.15">
      <c r="B615" s="24">
        <v>613</v>
      </c>
      <c r="C615" s="24" t="str">
        <f t="shared" si="182"/>
        <v>挂饰613</v>
      </c>
      <c r="D615" s="24" t="str">
        <f t="shared" si="190"/>
        <v>s</v>
      </c>
      <c r="E615" s="99" t="s">
        <v>2045</v>
      </c>
      <c r="F615" s="100" t="s">
        <v>2111</v>
      </c>
      <c r="G615" s="23" t="s">
        <v>2114</v>
      </c>
      <c r="H615" s="24">
        <f t="shared" si="187"/>
        <v>5</v>
      </c>
      <c r="I615" s="24">
        <f t="shared" si="175"/>
        <v>92</v>
      </c>
      <c r="J615" s="24">
        <f t="shared" si="176"/>
        <v>90</v>
      </c>
      <c r="K615" s="24">
        <f t="shared" si="177"/>
        <v>72</v>
      </c>
      <c r="L615" s="24">
        <f t="shared" si="178"/>
        <v>72</v>
      </c>
      <c r="M615" s="99" t="s">
        <v>2044</v>
      </c>
      <c r="N615" s="24">
        <f t="shared" si="179"/>
        <v>72</v>
      </c>
      <c r="O615" s="24">
        <f t="shared" si="180"/>
        <v>49</v>
      </c>
      <c r="P615" s="24">
        <f t="shared" si="181"/>
        <v>36</v>
      </c>
      <c r="Q615" s="122">
        <f t="shared" si="183"/>
        <v>0.18</v>
      </c>
      <c r="R615" s="122">
        <f t="shared" si="184"/>
        <v>0.1225</v>
      </c>
      <c r="S615" s="122">
        <f t="shared" si="185"/>
        <v>0.06</v>
      </c>
      <c r="T615" s="99" t="s">
        <v>2045</v>
      </c>
      <c r="U615" s="24">
        <f t="shared" si="191"/>
        <v>33</v>
      </c>
      <c r="V615" s="24">
        <f t="shared" si="191"/>
        <v>33</v>
      </c>
      <c r="W615" s="24">
        <f t="shared" si="191"/>
        <v>33</v>
      </c>
      <c r="X615" s="24">
        <f t="shared" si="191"/>
        <v>33</v>
      </c>
      <c r="Y615" s="24">
        <f t="shared" si="191"/>
        <v>33</v>
      </c>
      <c r="Z615" s="24">
        <f t="shared" si="191"/>
        <v>33</v>
      </c>
    </row>
    <row r="616" spans="2:26" x14ac:dyDescent="0.15">
      <c r="B616" s="24">
        <v>614</v>
      </c>
      <c r="C616" s="24" t="str">
        <f t="shared" si="182"/>
        <v>挂饰614</v>
      </c>
      <c r="D616" s="24" t="str">
        <f t="shared" si="190"/>
        <v>s</v>
      </c>
      <c r="E616" s="99" t="s">
        <v>2045</v>
      </c>
      <c r="F616" s="100" t="s">
        <v>2111</v>
      </c>
      <c r="G616" s="23" t="s">
        <v>2114</v>
      </c>
      <c r="H616" s="24">
        <f t="shared" si="187"/>
        <v>6</v>
      </c>
      <c r="I616" s="24">
        <f t="shared" si="175"/>
        <v>111</v>
      </c>
      <c r="J616" s="24">
        <f t="shared" si="176"/>
        <v>108</v>
      </c>
      <c r="K616" s="24">
        <f t="shared" si="177"/>
        <v>86</v>
      </c>
      <c r="L616" s="24">
        <f t="shared" si="178"/>
        <v>86</v>
      </c>
      <c r="M616" s="99" t="s">
        <v>2044</v>
      </c>
      <c r="N616" s="24">
        <f t="shared" si="179"/>
        <v>86</v>
      </c>
      <c r="O616" s="24">
        <f t="shared" si="180"/>
        <v>59</v>
      </c>
      <c r="P616" s="24">
        <f t="shared" si="181"/>
        <v>43</v>
      </c>
      <c r="Q616" s="122">
        <f t="shared" si="183"/>
        <v>0.215</v>
      </c>
      <c r="R616" s="122">
        <f t="shared" si="184"/>
        <v>0.14749999999999999</v>
      </c>
      <c r="S616" s="122">
        <f t="shared" si="185"/>
        <v>7.166666666666667E-2</v>
      </c>
      <c r="T616" s="99" t="s">
        <v>2045</v>
      </c>
      <c r="U616" s="24">
        <f t="shared" si="191"/>
        <v>39</v>
      </c>
      <c r="V616" s="24">
        <f t="shared" si="191"/>
        <v>39</v>
      </c>
      <c r="W616" s="24">
        <f t="shared" si="191"/>
        <v>39</v>
      </c>
      <c r="X616" s="24">
        <f t="shared" si="191"/>
        <v>39</v>
      </c>
      <c r="Y616" s="24">
        <f t="shared" si="191"/>
        <v>39</v>
      </c>
      <c r="Z616" s="24">
        <f t="shared" si="191"/>
        <v>39</v>
      </c>
    </row>
    <row r="617" spans="2:26" x14ac:dyDescent="0.15">
      <c r="B617" s="24">
        <v>615</v>
      </c>
      <c r="C617" s="24" t="str">
        <f t="shared" si="182"/>
        <v>挂饰615</v>
      </c>
      <c r="D617" s="24" t="str">
        <f t="shared" si="190"/>
        <v>s</v>
      </c>
      <c r="E617" s="99" t="s">
        <v>2045</v>
      </c>
      <c r="F617" s="100" t="s">
        <v>2111</v>
      </c>
      <c r="G617" s="23" t="s">
        <v>2114</v>
      </c>
      <c r="H617" s="24">
        <f t="shared" si="187"/>
        <v>7</v>
      </c>
      <c r="I617" s="24">
        <f t="shared" si="175"/>
        <v>129</v>
      </c>
      <c r="J617" s="24">
        <f t="shared" si="176"/>
        <v>126</v>
      </c>
      <c r="K617" s="24">
        <f t="shared" si="177"/>
        <v>101</v>
      </c>
      <c r="L617" s="24">
        <f t="shared" si="178"/>
        <v>101</v>
      </c>
      <c r="M617" s="99" t="s">
        <v>2044</v>
      </c>
      <c r="N617" s="24">
        <f t="shared" si="179"/>
        <v>101</v>
      </c>
      <c r="O617" s="24">
        <f t="shared" si="180"/>
        <v>69</v>
      </c>
      <c r="P617" s="24">
        <f t="shared" si="181"/>
        <v>50</v>
      </c>
      <c r="Q617" s="122">
        <f t="shared" si="183"/>
        <v>0.25</v>
      </c>
      <c r="R617" s="122">
        <f t="shared" si="184"/>
        <v>0.17249999999999999</v>
      </c>
      <c r="S617" s="122">
        <f t="shared" si="185"/>
        <v>8.3333333333333343E-2</v>
      </c>
      <c r="T617" s="99" t="s">
        <v>2045</v>
      </c>
      <c r="U617" s="24">
        <f t="shared" si="191"/>
        <v>46</v>
      </c>
      <c r="V617" s="24">
        <f t="shared" si="191"/>
        <v>46</v>
      </c>
      <c r="W617" s="24">
        <f t="shared" si="191"/>
        <v>46</v>
      </c>
      <c r="X617" s="24">
        <f t="shared" si="191"/>
        <v>46</v>
      </c>
      <c r="Y617" s="24">
        <f t="shared" si="191"/>
        <v>46</v>
      </c>
      <c r="Z617" s="24">
        <f t="shared" si="191"/>
        <v>46</v>
      </c>
    </row>
    <row r="618" spans="2:26" x14ac:dyDescent="0.15">
      <c r="B618" s="24">
        <v>616</v>
      </c>
      <c r="C618" s="24" t="str">
        <f t="shared" si="182"/>
        <v>挂饰616</v>
      </c>
      <c r="D618" s="24" t="str">
        <f t="shared" si="190"/>
        <v>s</v>
      </c>
      <c r="E618" s="99" t="s">
        <v>2050</v>
      </c>
      <c r="F618" s="100" t="s">
        <v>104</v>
      </c>
      <c r="G618" s="23" t="s">
        <v>2113</v>
      </c>
      <c r="H618" s="24">
        <f t="shared" si="187"/>
        <v>8</v>
      </c>
      <c r="I618" s="24">
        <f t="shared" si="175"/>
        <v>147</v>
      </c>
      <c r="J618" s="24">
        <f t="shared" si="176"/>
        <v>144</v>
      </c>
      <c r="K618" s="24">
        <f t="shared" si="177"/>
        <v>115</v>
      </c>
      <c r="L618" s="24">
        <f t="shared" si="178"/>
        <v>115</v>
      </c>
      <c r="M618" s="99" t="s">
        <v>2051</v>
      </c>
      <c r="N618" s="24">
        <f t="shared" si="179"/>
        <v>115</v>
      </c>
      <c r="O618" s="24">
        <f t="shared" si="180"/>
        <v>78</v>
      </c>
      <c r="P618" s="24">
        <f t="shared" si="181"/>
        <v>57</v>
      </c>
      <c r="Q618" s="122">
        <f t="shared" si="183"/>
        <v>0.28499999999999998</v>
      </c>
      <c r="R618" s="122">
        <f t="shared" si="184"/>
        <v>0.19500000000000001</v>
      </c>
      <c r="S618" s="122">
        <f t="shared" si="185"/>
        <v>9.5000000000000001E-2</v>
      </c>
      <c r="T618" s="99" t="s">
        <v>2050</v>
      </c>
      <c r="U618" s="24">
        <f t="shared" si="191"/>
        <v>52</v>
      </c>
      <c r="V618" s="24">
        <f t="shared" si="191"/>
        <v>52</v>
      </c>
      <c r="W618" s="24">
        <f t="shared" si="191"/>
        <v>52</v>
      </c>
      <c r="X618" s="24">
        <f t="shared" si="191"/>
        <v>52</v>
      </c>
      <c r="Y618" s="24">
        <f t="shared" si="191"/>
        <v>52</v>
      </c>
      <c r="Z618" s="24">
        <f t="shared" si="191"/>
        <v>52</v>
      </c>
    </row>
    <row r="619" spans="2:26" x14ac:dyDescent="0.15">
      <c r="B619" s="24">
        <v>617</v>
      </c>
      <c r="C619" s="24" t="str">
        <f t="shared" si="182"/>
        <v>挂饰617</v>
      </c>
      <c r="D619" s="24" t="str">
        <f t="shared" si="190"/>
        <v>a</v>
      </c>
      <c r="E619" s="99" t="s">
        <v>2045</v>
      </c>
      <c r="F619" s="100" t="s">
        <v>2111</v>
      </c>
      <c r="G619" s="23" t="s">
        <v>2114</v>
      </c>
      <c r="H619" s="24">
        <f t="shared" si="187"/>
        <v>1</v>
      </c>
      <c r="I619" s="24">
        <f t="shared" si="175"/>
        <v>10</v>
      </c>
      <c r="J619" s="24">
        <f t="shared" si="176"/>
        <v>21</v>
      </c>
      <c r="K619" s="24">
        <f t="shared" si="177"/>
        <v>16</v>
      </c>
      <c r="L619" s="24">
        <f t="shared" si="178"/>
        <v>16</v>
      </c>
      <c r="M619" s="99" t="s">
        <v>2044</v>
      </c>
      <c r="N619" s="24">
        <f t="shared" si="179"/>
        <v>16</v>
      </c>
      <c r="O619" s="24">
        <f t="shared" si="180"/>
        <v>11</v>
      </c>
      <c r="P619" s="24">
        <f t="shared" si="181"/>
        <v>8</v>
      </c>
      <c r="Q619" s="122">
        <f t="shared" si="183"/>
        <v>0.04</v>
      </c>
      <c r="R619" s="122">
        <f t="shared" si="184"/>
        <v>2.75E-2</v>
      </c>
      <c r="S619" s="122">
        <f t="shared" si="185"/>
        <v>1.3333333333333332E-2</v>
      </c>
      <c r="T619" s="99" t="s">
        <v>2045</v>
      </c>
      <c r="U619" s="24">
        <f t="shared" si="191"/>
        <v>7</v>
      </c>
      <c r="V619" s="24">
        <f t="shared" si="191"/>
        <v>7</v>
      </c>
      <c r="W619" s="24">
        <f t="shared" si="191"/>
        <v>7</v>
      </c>
      <c r="X619" s="24">
        <f t="shared" si="191"/>
        <v>7</v>
      </c>
      <c r="Y619" s="24">
        <f t="shared" si="191"/>
        <v>7</v>
      </c>
      <c r="Z619" s="24">
        <f t="shared" si="191"/>
        <v>7</v>
      </c>
    </row>
    <row r="620" spans="2:26" x14ac:dyDescent="0.15">
      <c r="B620" s="24">
        <v>618</v>
      </c>
      <c r="C620" s="24" t="str">
        <f t="shared" si="182"/>
        <v>挂饰618</v>
      </c>
      <c r="D620" s="24" t="str">
        <f t="shared" si="190"/>
        <v>a</v>
      </c>
      <c r="E620" s="99" t="s">
        <v>2045</v>
      </c>
      <c r="F620" s="100" t="s">
        <v>2111</v>
      </c>
      <c r="G620" s="23" t="s">
        <v>2114</v>
      </c>
      <c r="H620" s="24">
        <f t="shared" si="187"/>
        <v>2</v>
      </c>
      <c r="I620" s="24">
        <f t="shared" si="175"/>
        <v>21</v>
      </c>
      <c r="J620" s="24">
        <f t="shared" si="176"/>
        <v>41</v>
      </c>
      <c r="K620" s="24">
        <f t="shared" si="177"/>
        <v>33</v>
      </c>
      <c r="L620" s="24">
        <f t="shared" si="178"/>
        <v>33</v>
      </c>
      <c r="M620" s="99" t="s">
        <v>2044</v>
      </c>
      <c r="N620" s="24">
        <f t="shared" si="179"/>
        <v>33</v>
      </c>
      <c r="O620" s="24">
        <f t="shared" si="180"/>
        <v>22</v>
      </c>
      <c r="P620" s="24">
        <f t="shared" si="181"/>
        <v>16</v>
      </c>
      <c r="Q620" s="122">
        <f t="shared" si="183"/>
        <v>0.08</v>
      </c>
      <c r="R620" s="122">
        <f t="shared" si="184"/>
        <v>5.5E-2</v>
      </c>
      <c r="S620" s="122">
        <f t="shared" si="185"/>
        <v>2.6666666666666665E-2</v>
      </c>
      <c r="T620" s="99" t="s">
        <v>2045</v>
      </c>
      <c r="U620" s="24">
        <f t="shared" si="191"/>
        <v>15</v>
      </c>
      <c r="V620" s="24">
        <f t="shared" si="191"/>
        <v>15</v>
      </c>
      <c r="W620" s="24">
        <f t="shared" si="191"/>
        <v>15</v>
      </c>
      <c r="X620" s="24">
        <f t="shared" si="191"/>
        <v>15</v>
      </c>
      <c r="Y620" s="24">
        <f t="shared" si="191"/>
        <v>15</v>
      </c>
      <c r="Z620" s="24">
        <f t="shared" si="191"/>
        <v>15</v>
      </c>
    </row>
    <row r="621" spans="2:26" x14ac:dyDescent="0.15">
      <c r="B621" s="24">
        <v>619</v>
      </c>
      <c r="C621" s="24" t="str">
        <f t="shared" si="182"/>
        <v>挂饰619</v>
      </c>
      <c r="D621" s="24" t="str">
        <f t="shared" si="190"/>
        <v>a</v>
      </c>
      <c r="E621" s="99" t="s">
        <v>2045</v>
      </c>
      <c r="F621" s="100" t="s">
        <v>2111</v>
      </c>
      <c r="G621" s="23" t="s">
        <v>2114</v>
      </c>
      <c r="H621" s="24">
        <f t="shared" si="187"/>
        <v>3</v>
      </c>
      <c r="I621" s="24">
        <f t="shared" si="175"/>
        <v>31</v>
      </c>
      <c r="J621" s="24">
        <f t="shared" si="176"/>
        <v>62</v>
      </c>
      <c r="K621" s="24">
        <f t="shared" si="177"/>
        <v>49</v>
      </c>
      <c r="L621" s="24">
        <f t="shared" si="178"/>
        <v>49</v>
      </c>
      <c r="M621" s="99" t="s">
        <v>2044</v>
      </c>
      <c r="N621" s="24">
        <f t="shared" si="179"/>
        <v>49</v>
      </c>
      <c r="O621" s="24">
        <f t="shared" si="180"/>
        <v>34</v>
      </c>
      <c r="P621" s="24">
        <f t="shared" si="181"/>
        <v>25</v>
      </c>
      <c r="Q621" s="122">
        <f t="shared" si="183"/>
        <v>0.125</v>
      </c>
      <c r="R621" s="122">
        <f t="shared" si="184"/>
        <v>8.5000000000000006E-2</v>
      </c>
      <c r="S621" s="122">
        <f t="shared" si="185"/>
        <v>4.1666666666666671E-2</v>
      </c>
      <c r="T621" s="99" t="s">
        <v>2045</v>
      </c>
      <c r="U621" s="24">
        <f t="shared" si="191"/>
        <v>22</v>
      </c>
      <c r="V621" s="24">
        <f t="shared" si="191"/>
        <v>22</v>
      </c>
      <c r="W621" s="24">
        <f t="shared" si="191"/>
        <v>22</v>
      </c>
      <c r="X621" s="24">
        <f t="shared" si="191"/>
        <v>22</v>
      </c>
      <c r="Y621" s="24">
        <f t="shared" si="191"/>
        <v>22</v>
      </c>
      <c r="Z621" s="24">
        <f t="shared" si="191"/>
        <v>22</v>
      </c>
    </row>
    <row r="622" spans="2:26" x14ac:dyDescent="0.15">
      <c r="B622" s="24">
        <v>620</v>
      </c>
      <c r="C622" s="24" t="str">
        <f t="shared" si="182"/>
        <v>挂饰620</v>
      </c>
      <c r="D622" s="24" t="str">
        <f t="shared" si="190"/>
        <v>a</v>
      </c>
      <c r="E622" s="99" t="s">
        <v>2050</v>
      </c>
      <c r="F622" s="100" t="s">
        <v>104</v>
      </c>
      <c r="G622" s="23" t="s">
        <v>2113</v>
      </c>
      <c r="H622" s="24">
        <f t="shared" si="187"/>
        <v>4</v>
      </c>
      <c r="I622" s="24">
        <f t="shared" si="175"/>
        <v>41</v>
      </c>
      <c r="J622" s="24">
        <f t="shared" si="176"/>
        <v>82</v>
      </c>
      <c r="K622" s="24">
        <f t="shared" si="177"/>
        <v>66</v>
      </c>
      <c r="L622" s="24">
        <f t="shared" si="178"/>
        <v>66</v>
      </c>
      <c r="M622" s="99" t="s">
        <v>2051</v>
      </c>
      <c r="N622" s="24">
        <f t="shared" si="179"/>
        <v>66</v>
      </c>
      <c r="O622" s="24">
        <f t="shared" si="180"/>
        <v>45</v>
      </c>
      <c r="P622" s="24">
        <f t="shared" si="181"/>
        <v>33</v>
      </c>
      <c r="Q622" s="122">
        <f t="shared" si="183"/>
        <v>0.16500000000000001</v>
      </c>
      <c r="R622" s="122">
        <f t="shared" si="184"/>
        <v>0.1125</v>
      </c>
      <c r="S622" s="122">
        <f t="shared" si="185"/>
        <v>5.5E-2</v>
      </c>
      <c r="T622" s="99" t="s">
        <v>2050</v>
      </c>
      <c r="U622" s="24">
        <f t="shared" si="191"/>
        <v>30</v>
      </c>
      <c r="V622" s="24">
        <f t="shared" si="191"/>
        <v>30</v>
      </c>
      <c r="W622" s="24">
        <f t="shared" si="191"/>
        <v>30</v>
      </c>
      <c r="X622" s="24">
        <f t="shared" si="191"/>
        <v>30</v>
      </c>
      <c r="Y622" s="24">
        <f t="shared" si="191"/>
        <v>30</v>
      </c>
      <c r="Z622" s="24">
        <f t="shared" si="191"/>
        <v>30</v>
      </c>
    </row>
    <row r="623" spans="2:26" x14ac:dyDescent="0.15">
      <c r="B623" s="24">
        <v>621</v>
      </c>
      <c r="C623" s="24" t="str">
        <f t="shared" si="182"/>
        <v>挂饰621</v>
      </c>
      <c r="D623" s="24" t="str">
        <f t="shared" si="190"/>
        <v>a</v>
      </c>
      <c r="E623" s="99" t="s">
        <v>2045</v>
      </c>
      <c r="F623" s="100" t="s">
        <v>2111</v>
      </c>
      <c r="G623" s="23" t="s">
        <v>2114</v>
      </c>
      <c r="H623" s="24">
        <f t="shared" si="187"/>
        <v>5</v>
      </c>
      <c r="I623" s="24">
        <f t="shared" si="175"/>
        <v>52</v>
      </c>
      <c r="J623" s="24">
        <f t="shared" si="176"/>
        <v>103</v>
      </c>
      <c r="K623" s="24">
        <f t="shared" si="177"/>
        <v>82</v>
      </c>
      <c r="L623" s="24">
        <f t="shared" si="178"/>
        <v>82</v>
      </c>
      <c r="M623" s="99" t="s">
        <v>2044</v>
      </c>
      <c r="N623" s="24">
        <f t="shared" si="179"/>
        <v>82</v>
      </c>
      <c r="O623" s="24">
        <f t="shared" si="180"/>
        <v>56</v>
      </c>
      <c r="P623" s="24">
        <f t="shared" si="181"/>
        <v>41</v>
      </c>
      <c r="Q623" s="122">
        <f t="shared" si="183"/>
        <v>0.20499999999999999</v>
      </c>
      <c r="R623" s="122">
        <f t="shared" si="184"/>
        <v>0.14000000000000001</v>
      </c>
      <c r="S623" s="122">
        <f t="shared" si="185"/>
        <v>6.8333333333333329E-2</v>
      </c>
      <c r="T623" s="99" t="s">
        <v>2045</v>
      </c>
      <c r="U623" s="24">
        <f t="shared" ref="U623:Z632" si="192">ROUND(VLOOKUP($F623,professionGrow,MATCH(U$2,professionGrowPName,0),FALSE)*(1+VLOOKUP($G623,professionGrowP,MATCH(U$2,professionGrowPName,0),FALSE))*$H623*10*VLOOKUP($D623,drop_qulity,5,FALSE),0)</f>
        <v>37</v>
      </c>
      <c r="V623" s="24">
        <f t="shared" si="192"/>
        <v>37</v>
      </c>
      <c r="W623" s="24">
        <f t="shared" si="192"/>
        <v>37</v>
      </c>
      <c r="X623" s="24">
        <f t="shared" si="192"/>
        <v>37</v>
      </c>
      <c r="Y623" s="24">
        <f t="shared" si="192"/>
        <v>37</v>
      </c>
      <c r="Z623" s="24">
        <f t="shared" si="192"/>
        <v>37</v>
      </c>
    </row>
    <row r="624" spans="2:26" x14ac:dyDescent="0.15">
      <c r="B624" s="24">
        <v>622</v>
      </c>
      <c r="C624" s="24" t="str">
        <f t="shared" si="182"/>
        <v>挂饰622</v>
      </c>
      <c r="D624" s="24" t="str">
        <f t="shared" si="190"/>
        <v>a</v>
      </c>
      <c r="E624" s="99" t="s">
        <v>2045</v>
      </c>
      <c r="F624" s="100" t="s">
        <v>2111</v>
      </c>
      <c r="G624" s="23" t="s">
        <v>2114</v>
      </c>
      <c r="H624" s="24">
        <f t="shared" si="187"/>
        <v>6</v>
      </c>
      <c r="I624" s="24">
        <f t="shared" si="175"/>
        <v>62</v>
      </c>
      <c r="J624" s="24">
        <f t="shared" si="176"/>
        <v>124</v>
      </c>
      <c r="K624" s="24">
        <f t="shared" si="177"/>
        <v>99</v>
      </c>
      <c r="L624" s="24">
        <f t="shared" si="178"/>
        <v>99</v>
      </c>
      <c r="M624" s="99" t="s">
        <v>2044</v>
      </c>
      <c r="N624" s="24">
        <f t="shared" si="179"/>
        <v>99</v>
      </c>
      <c r="O624" s="24">
        <f t="shared" si="180"/>
        <v>67</v>
      </c>
      <c r="P624" s="24">
        <f t="shared" si="181"/>
        <v>49</v>
      </c>
      <c r="Q624" s="122">
        <f t="shared" si="183"/>
        <v>0.245</v>
      </c>
      <c r="R624" s="122">
        <f t="shared" si="184"/>
        <v>0.16750000000000001</v>
      </c>
      <c r="S624" s="122">
        <f t="shared" si="185"/>
        <v>8.1666666666666665E-2</v>
      </c>
      <c r="T624" s="99" t="s">
        <v>2045</v>
      </c>
      <c r="U624" s="24">
        <f t="shared" si="192"/>
        <v>45</v>
      </c>
      <c r="V624" s="24">
        <f t="shared" si="192"/>
        <v>45</v>
      </c>
      <c r="W624" s="24">
        <f t="shared" si="192"/>
        <v>45</v>
      </c>
      <c r="X624" s="24">
        <f t="shared" si="192"/>
        <v>45</v>
      </c>
      <c r="Y624" s="24">
        <f t="shared" si="192"/>
        <v>45</v>
      </c>
      <c r="Z624" s="24">
        <f t="shared" si="192"/>
        <v>45</v>
      </c>
    </row>
    <row r="625" spans="2:26" x14ac:dyDescent="0.15">
      <c r="B625" s="24">
        <v>623</v>
      </c>
      <c r="C625" s="24" t="str">
        <f t="shared" si="182"/>
        <v>挂饰623</v>
      </c>
      <c r="D625" s="24" t="str">
        <f t="shared" si="190"/>
        <v>a</v>
      </c>
      <c r="E625" s="99" t="s">
        <v>2050</v>
      </c>
      <c r="F625" s="100" t="s">
        <v>104</v>
      </c>
      <c r="G625" s="23" t="s">
        <v>2113</v>
      </c>
      <c r="H625" s="24">
        <f t="shared" si="187"/>
        <v>7</v>
      </c>
      <c r="I625" s="24">
        <f t="shared" si="175"/>
        <v>73</v>
      </c>
      <c r="J625" s="24">
        <f t="shared" si="176"/>
        <v>144</v>
      </c>
      <c r="K625" s="24">
        <f t="shared" si="177"/>
        <v>115</v>
      </c>
      <c r="L625" s="24">
        <f t="shared" si="178"/>
        <v>115</v>
      </c>
      <c r="M625" s="99" t="s">
        <v>2051</v>
      </c>
      <c r="N625" s="24">
        <f t="shared" si="179"/>
        <v>115</v>
      </c>
      <c r="O625" s="24">
        <f t="shared" si="180"/>
        <v>79</v>
      </c>
      <c r="P625" s="24">
        <f t="shared" si="181"/>
        <v>58</v>
      </c>
      <c r="Q625" s="122">
        <f t="shared" si="183"/>
        <v>0.28999999999999998</v>
      </c>
      <c r="R625" s="122">
        <f t="shared" si="184"/>
        <v>0.19750000000000001</v>
      </c>
      <c r="S625" s="122">
        <f t="shared" si="185"/>
        <v>9.6666666666666665E-2</v>
      </c>
      <c r="T625" s="99" t="s">
        <v>2050</v>
      </c>
      <c r="U625" s="24">
        <f t="shared" si="192"/>
        <v>52</v>
      </c>
      <c r="V625" s="24">
        <f t="shared" si="192"/>
        <v>52</v>
      </c>
      <c r="W625" s="24">
        <f t="shared" si="192"/>
        <v>52</v>
      </c>
      <c r="X625" s="24">
        <f t="shared" si="192"/>
        <v>52</v>
      </c>
      <c r="Y625" s="24">
        <f t="shared" si="192"/>
        <v>52</v>
      </c>
      <c r="Z625" s="24">
        <f t="shared" si="192"/>
        <v>52</v>
      </c>
    </row>
    <row r="626" spans="2:26" x14ac:dyDescent="0.15">
      <c r="B626" s="24">
        <v>624</v>
      </c>
      <c r="C626" s="24" t="str">
        <f t="shared" si="182"/>
        <v>挂饰624</v>
      </c>
      <c r="D626" s="24" t="str">
        <f t="shared" si="190"/>
        <v>a</v>
      </c>
      <c r="E626" s="99" t="s">
        <v>2045</v>
      </c>
      <c r="F626" s="100" t="s">
        <v>2111</v>
      </c>
      <c r="G626" s="23" t="s">
        <v>2114</v>
      </c>
      <c r="H626" s="24">
        <f t="shared" si="187"/>
        <v>8</v>
      </c>
      <c r="I626" s="24">
        <f t="shared" si="175"/>
        <v>83</v>
      </c>
      <c r="J626" s="24">
        <f t="shared" si="176"/>
        <v>165</v>
      </c>
      <c r="K626" s="24">
        <f t="shared" si="177"/>
        <v>132</v>
      </c>
      <c r="L626" s="24">
        <f t="shared" si="178"/>
        <v>132</v>
      </c>
      <c r="M626" s="99" t="s">
        <v>2044</v>
      </c>
      <c r="N626" s="24">
        <f t="shared" si="179"/>
        <v>132</v>
      </c>
      <c r="O626" s="24">
        <f t="shared" si="180"/>
        <v>90</v>
      </c>
      <c r="P626" s="24">
        <f t="shared" si="181"/>
        <v>66</v>
      </c>
      <c r="Q626" s="122">
        <f t="shared" si="183"/>
        <v>0.33</v>
      </c>
      <c r="R626" s="122">
        <f t="shared" si="184"/>
        <v>0.22500000000000001</v>
      </c>
      <c r="S626" s="122">
        <f t="shared" si="185"/>
        <v>0.11</v>
      </c>
      <c r="T626" s="99" t="s">
        <v>2045</v>
      </c>
      <c r="U626" s="24">
        <f t="shared" si="192"/>
        <v>60</v>
      </c>
      <c r="V626" s="24">
        <f t="shared" si="192"/>
        <v>60</v>
      </c>
      <c r="W626" s="24">
        <f t="shared" si="192"/>
        <v>60</v>
      </c>
      <c r="X626" s="24">
        <f t="shared" si="192"/>
        <v>60</v>
      </c>
      <c r="Y626" s="24">
        <f t="shared" si="192"/>
        <v>60</v>
      </c>
      <c r="Z626" s="24">
        <f t="shared" si="192"/>
        <v>60</v>
      </c>
    </row>
    <row r="627" spans="2:26" x14ac:dyDescent="0.15">
      <c r="B627" s="24">
        <v>625</v>
      </c>
      <c r="C627" s="24" t="str">
        <f t="shared" si="182"/>
        <v>挂饰625</v>
      </c>
      <c r="D627" s="24" t="str">
        <f t="shared" si="190"/>
        <v>b</v>
      </c>
      <c r="E627" s="99" t="s">
        <v>2050</v>
      </c>
      <c r="F627" s="100" t="s">
        <v>104</v>
      </c>
      <c r="G627" s="23" t="s">
        <v>2113</v>
      </c>
      <c r="H627" s="24">
        <f t="shared" si="187"/>
        <v>1</v>
      </c>
      <c r="I627" s="24">
        <f t="shared" si="175"/>
        <v>11</v>
      </c>
      <c r="J627" s="24">
        <f t="shared" si="176"/>
        <v>29</v>
      </c>
      <c r="K627" s="24">
        <f t="shared" si="177"/>
        <v>23</v>
      </c>
      <c r="L627" s="24">
        <f t="shared" si="178"/>
        <v>23</v>
      </c>
      <c r="M627" s="99" t="s">
        <v>2051</v>
      </c>
      <c r="N627" s="24">
        <f t="shared" si="179"/>
        <v>23</v>
      </c>
      <c r="O627" s="24">
        <f t="shared" si="180"/>
        <v>16</v>
      </c>
      <c r="P627" s="24">
        <f t="shared" si="181"/>
        <v>11</v>
      </c>
      <c r="Q627" s="122">
        <f t="shared" si="183"/>
        <v>5.5E-2</v>
      </c>
      <c r="R627" s="122">
        <f t="shared" si="184"/>
        <v>0.04</v>
      </c>
      <c r="S627" s="122">
        <f t="shared" si="185"/>
        <v>1.8333333333333333E-2</v>
      </c>
      <c r="T627" s="99" t="s">
        <v>2050</v>
      </c>
      <c r="U627" s="24">
        <f t="shared" si="192"/>
        <v>10</v>
      </c>
      <c r="V627" s="24">
        <f t="shared" si="192"/>
        <v>10</v>
      </c>
      <c r="W627" s="24">
        <f t="shared" si="192"/>
        <v>10</v>
      </c>
      <c r="X627" s="24">
        <f t="shared" si="192"/>
        <v>10</v>
      </c>
      <c r="Y627" s="24">
        <f t="shared" si="192"/>
        <v>10</v>
      </c>
      <c r="Z627" s="24">
        <f t="shared" si="192"/>
        <v>10</v>
      </c>
    </row>
    <row r="628" spans="2:26" x14ac:dyDescent="0.15">
      <c r="B628" s="24">
        <v>626</v>
      </c>
      <c r="C628" s="24" t="str">
        <f t="shared" si="182"/>
        <v>挂饰626</v>
      </c>
      <c r="D628" s="24" t="str">
        <f t="shared" si="190"/>
        <v>b</v>
      </c>
      <c r="E628" s="99" t="s">
        <v>2045</v>
      </c>
      <c r="F628" s="100" t="s">
        <v>2111</v>
      </c>
      <c r="G628" s="23" t="s">
        <v>2114</v>
      </c>
      <c r="H628" s="24">
        <f t="shared" si="187"/>
        <v>2</v>
      </c>
      <c r="I628" s="24">
        <f t="shared" si="175"/>
        <v>22</v>
      </c>
      <c r="J628" s="24">
        <f t="shared" si="176"/>
        <v>57</v>
      </c>
      <c r="K628" s="24">
        <f t="shared" si="177"/>
        <v>46</v>
      </c>
      <c r="L628" s="24">
        <f t="shared" si="178"/>
        <v>46</v>
      </c>
      <c r="M628" s="99" t="s">
        <v>2044</v>
      </c>
      <c r="N628" s="24">
        <f t="shared" si="179"/>
        <v>46</v>
      </c>
      <c r="O628" s="24">
        <f t="shared" si="180"/>
        <v>31</v>
      </c>
      <c r="P628" s="24">
        <f t="shared" si="181"/>
        <v>23</v>
      </c>
      <c r="Q628" s="122">
        <f t="shared" si="183"/>
        <v>0.115</v>
      </c>
      <c r="R628" s="122">
        <f t="shared" si="184"/>
        <v>7.7499999999999999E-2</v>
      </c>
      <c r="S628" s="122">
        <f t="shared" si="185"/>
        <v>3.8333333333333337E-2</v>
      </c>
      <c r="T628" s="99" t="s">
        <v>2045</v>
      </c>
      <c r="U628" s="24">
        <f t="shared" si="192"/>
        <v>21</v>
      </c>
      <c r="V628" s="24">
        <f t="shared" si="192"/>
        <v>21</v>
      </c>
      <c r="W628" s="24">
        <f t="shared" si="192"/>
        <v>21</v>
      </c>
      <c r="X628" s="24">
        <f t="shared" si="192"/>
        <v>21</v>
      </c>
      <c r="Y628" s="24">
        <f t="shared" si="192"/>
        <v>21</v>
      </c>
      <c r="Z628" s="24">
        <f t="shared" si="192"/>
        <v>21</v>
      </c>
    </row>
    <row r="629" spans="2:26" x14ac:dyDescent="0.15">
      <c r="B629" s="24">
        <v>627</v>
      </c>
      <c r="C629" s="24" t="str">
        <f t="shared" si="182"/>
        <v>挂饰627</v>
      </c>
      <c r="D629" s="24" t="str">
        <f t="shared" si="190"/>
        <v>b</v>
      </c>
      <c r="E629" s="99" t="s">
        <v>2045</v>
      </c>
      <c r="F629" s="100" t="s">
        <v>2111</v>
      </c>
      <c r="G629" s="23" t="s">
        <v>2114</v>
      </c>
      <c r="H629" s="24">
        <f t="shared" si="187"/>
        <v>3</v>
      </c>
      <c r="I629" s="24">
        <f t="shared" si="175"/>
        <v>33</v>
      </c>
      <c r="J629" s="24">
        <f t="shared" si="176"/>
        <v>86</v>
      </c>
      <c r="K629" s="24">
        <f t="shared" si="177"/>
        <v>68</v>
      </c>
      <c r="L629" s="24">
        <f t="shared" si="178"/>
        <v>68</v>
      </c>
      <c r="M629" s="99" t="s">
        <v>2044</v>
      </c>
      <c r="N629" s="24">
        <f t="shared" si="179"/>
        <v>68</v>
      </c>
      <c r="O629" s="24">
        <f t="shared" si="180"/>
        <v>47</v>
      </c>
      <c r="P629" s="24">
        <f t="shared" si="181"/>
        <v>34</v>
      </c>
      <c r="Q629" s="122">
        <f t="shared" si="183"/>
        <v>0.17</v>
      </c>
      <c r="R629" s="122">
        <f t="shared" si="184"/>
        <v>0.11749999999999999</v>
      </c>
      <c r="S629" s="122">
        <f t="shared" si="185"/>
        <v>5.6666666666666671E-2</v>
      </c>
      <c r="T629" s="99" t="s">
        <v>2045</v>
      </c>
      <c r="U629" s="24">
        <f t="shared" si="192"/>
        <v>31</v>
      </c>
      <c r="V629" s="24">
        <f t="shared" si="192"/>
        <v>31</v>
      </c>
      <c r="W629" s="24">
        <f t="shared" si="192"/>
        <v>31</v>
      </c>
      <c r="X629" s="24">
        <f t="shared" si="192"/>
        <v>31</v>
      </c>
      <c r="Y629" s="24">
        <f t="shared" si="192"/>
        <v>31</v>
      </c>
      <c r="Z629" s="24">
        <f t="shared" si="192"/>
        <v>31</v>
      </c>
    </row>
    <row r="630" spans="2:26" x14ac:dyDescent="0.15">
      <c r="B630" s="24">
        <v>628</v>
      </c>
      <c r="C630" s="24" t="str">
        <f t="shared" si="182"/>
        <v>挂饰628</v>
      </c>
      <c r="D630" s="24" t="str">
        <f t="shared" si="190"/>
        <v>b</v>
      </c>
      <c r="E630" s="99" t="s">
        <v>2045</v>
      </c>
      <c r="F630" s="100" t="s">
        <v>2111</v>
      </c>
      <c r="G630" s="23" t="s">
        <v>2114</v>
      </c>
      <c r="H630" s="24">
        <f t="shared" si="187"/>
        <v>4</v>
      </c>
      <c r="I630" s="24">
        <f t="shared" si="175"/>
        <v>44</v>
      </c>
      <c r="J630" s="24">
        <f t="shared" si="176"/>
        <v>114</v>
      </c>
      <c r="K630" s="24">
        <f t="shared" si="177"/>
        <v>91</v>
      </c>
      <c r="L630" s="24">
        <f t="shared" si="178"/>
        <v>91</v>
      </c>
      <c r="M630" s="99" t="s">
        <v>2044</v>
      </c>
      <c r="N630" s="24">
        <f t="shared" si="179"/>
        <v>91</v>
      </c>
      <c r="O630" s="24">
        <f t="shared" si="180"/>
        <v>62</v>
      </c>
      <c r="P630" s="24">
        <f t="shared" si="181"/>
        <v>46</v>
      </c>
      <c r="Q630" s="122">
        <f t="shared" si="183"/>
        <v>0.23</v>
      </c>
      <c r="R630" s="122">
        <f t="shared" si="184"/>
        <v>0.155</v>
      </c>
      <c r="S630" s="122">
        <f t="shared" si="185"/>
        <v>7.6666666666666675E-2</v>
      </c>
      <c r="T630" s="99" t="s">
        <v>2045</v>
      </c>
      <c r="U630" s="24">
        <f t="shared" si="192"/>
        <v>41</v>
      </c>
      <c r="V630" s="24">
        <f t="shared" si="192"/>
        <v>41</v>
      </c>
      <c r="W630" s="24">
        <f t="shared" si="192"/>
        <v>41</v>
      </c>
      <c r="X630" s="24">
        <f t="shared" si="192"/>
        <v>41</v>
      </c>
      <c r="Y630" s="24">
        <f t="shared" si="192"/>
        <v>41</v>
      </c>
      <c r="Z630" s="24">
        <f t="shared" si="192"/>
        <v>41</v>
      </c>
    </row>
    <row r="631" spans="2:26" x14ac:dyDescent="0.15">
      <c r="B631" s="24">
        <v>629</v>
      </c>
      <c r="C631" s="24" t="str">
        <f t="shared" si="182"/>
        <v>挂饰629</v>
      </c>
      <c r="D631" s="24" t="str">
        <f t="shared" si="190"/>
        <v>b</v>
      </c>
      <c r="E631" s="99" t="s">
        <v>2050</v>
      </c>
      <c r="F631" s="100" t="s">
        <v>104</v>
      </c>
      <c r="G631" s="23" t="s">
        <v>2113</v>
      </c>
      <c r="H631" s="24">
        <f t="shared" si="187"/>
        <v>5</v>
      </c>
      <c r="I631" s="24">
        <f t="shared" si="175"/>
        <v>55</v>
      </c>
      <c r="J631" s="24">
        <f t="shared" si="176"/>
        <v>143</v>
      </c>
      <c r="K631" s="24">
        <f t="shared" si="177"/>
        <v>114</v>
      </c>
      <c r="L631" s="24">
        <f t="shared" si="178"/>
        <v>114</v>
      </c>
      <c r="M631" s="99" t="s">
        <v>2051</v>
      </c>
      <c r="N631" s="24">
        <f t="shared" si="179"/>
        <v>114</v>
      </c>
      <c r="O631" s="24">
        <f t="shared" si="180"/>
        <v>78</v>
      </c>
      <c r="P631" s="24">
        <f t="shared" si="181"/>
        <v>57</v>
      </c>
      <c r="Q631" s="122">
        <f t="shared" si="183"/>
        <v>0.28499999999999998</v>
      </c>
      <c r="R631" s="122">
        <f t="shared" si="184"/>
        <v>0.19500000000000001</v>
      </c>
      <c r="S631" s="122">
        <f t="shared" si="185"/>
        <v>9.5000000000000001E-2</v>
      </c>
      <c r="T631" s="99" t="s">
        <v>2050</v>
      </c>
      <c r="U631" s="24">
        <f t="shared" si="192"/>
        <v>52</v>
      </c>
      <c r="V631" s="24">
        <f t="shared" si="192"/>
        <v>52</v>
      </c>
      <c r="W631" s="24">
        <f t="shared" si="192"/>
        <v>52</v>
      </c>
      <c r="X631" s="24">
        <f t="shared" si="192"/>
        <v>52</v>
      </c>
      <c r="Y631" s="24">
        <f t="shared" si="192"/>
        <v>52</v>
      </c>
      <c r="Z631" s="24">
        <f t="shared" si="192"/>
        <v>52</v>
      </c>
    </row>
    <row r="632" spans="2:26" x14ac:dyDescent="0.15">
      <c r="B632" s="24">
        <v>630</v>
      </c>
      <c r="C632" s="24" t="str">
        <f t="shared" si="182"/>
        <v>挂饰630</v>
      </c>
      <c r="D632" s="24" t="str">
        <f t="shared" si="190"/>
        <v>b</v>
      </c>
      <c r="E632" s="99" t="s">
        <v>2045</v>
      </c>
      <c r="F632" s="100" t="s">
        <v>2111</v>
      </c>
      <c r="G632" s="23" t="s">
        <v>2114</v>
      </c>
      <c r="H632" s="24">
        <f t="shared" si="187"/>
        <v>6</v>
      </c>
      <c r="I632" s="24">
        <f t="shared" si="175"/>
        <v>66</v>
      </c>
      <c r="J632" s="24">
        <f t="shared" si="176"/>
        <v>171</v>
      </c>
      <c r="K632" s="24">
        <f t="shared" si="177"/>
        <v>137</v>
      </c>
      <c r="L632" s="24">
        <f t="shared" si="178"/>
        <v>137</v>
      </c>
      <c r="M632" s="99" t="s">
        <v>2044</v>
      </c>
      <c r="N632" s="24">
        <f t="shared" si="179"/>
        <v>137</v>
      </c>
      <c r="O632" s="24">
        <f t="shared" si="180"/>
        <v>93</v>
      </c>
      <c r="P632" s="24">
        <f t="shared" si="181"/>
        <v>68</v>
      </c>
      <c r="Q632" s="122">
        <f t="shared" si="183"/>
        <v>0.34</v>
      </c>
      <c r="R632" s="122">
        <f t="shared" si="184"/>
        <v>0.23250000000000001</v>
      </c>
      <c r="S632" s="122">
        <f t="shared" si="185"/>
        <v>0.11333333333333334</v>
      </c>
      <c r="T632" s="99" t="s">
        <v>2045</v>
      </c>
      <c r="U632" s="24">
        <f t="shared" si="192"/>
        <v>62</v>
      </c>
      <c r="V632" s="24">
        <f t="shared" si="192"/>
        <v>62</v>
      </c>
      <c r="W632" s="24">
        <f t="shared" si="192"/>
        <v>62</v>
      </c>
      <c r="X632" s="24">
        <f t="shared" si="192"/>
        <v>62</v>
      </c>
      <c r="Y632" s="24">
        <f t="shared" si="192"/>
        <v>62</v>
      </c>
      <c r="Z632" s="24">
        <f t="shared" si="192"/>
        <v>62</v>
      </c>
    </row>
    <row r="633" spans="2:26" x14ac:dyDescent="0.15">
      <c r="B633" s="24">
        <v>631</v>
      </c>
      <c r="C633" s="24" t="str">
        <f t="shared" si="182"/>
        <v>挂饰631</v>
      </c>
      <c r="D633" s="24" t="str">
        <f t="shared" si="190"/>
        <v>b</v>
      </c>
      <c r="E633" s="99" t="s">
        <v>2050</v>
      </c>
      <c r="F633" s="100" t="s">
        <v>104</v>
      </c>
      <c r="G633" s="23" t="s">
        <v>2113</v>
      </c>
      <c r="H633" s="24">
        <f t="shared" si="187"/>
        <v>7</v>
      </c>
      <c r="I633" s="24">
        <f t="shared" si="175"/>
        <v>77</v>
      </c>
      <c r="J633" s="24">
        <f t="shared" si="176"/>
        <v>200</v>
      </c>
      <c r="K633" s="24">
        <f t="shared" si="177"/>
        <v>160</v>
      </c>
      <c r="L633" s="24">
        <f t="shared" si="178"/>
        <v>160</v>
      </c>
      <c r="M633" s="99" t="s">
        <v>2051</v>
      </c>
      <c r="N633" s="24">
        <f t="shared" si="179"/>
        <v>160</v>
      </c>
      <c r="O633" s="24">
        <f t="shared" si="180"/>
        <v>109</v>
      </c>
      <c r="P633" s="24">
        <f t="shared" si="181"/>
        <v>80</v>
      </c>
      <c r="Q633" s="122">
        <f t="shared" si="183"/>
        <v>0.4</v>
      </c>
      <c r="R633" s="122">
        <f t="shared" si="184"/>
        <v>0.27250000000000002</v>
      </c>
      <c r="S633" s="122">
        <f t="shared" si="185"/>
        <v>0.13333333333333333</v>
      </c>
      <c r="T633" s="99" t="s">
        <v>2050</v>
      </c>
      <c r="U633" s="24">
        <f t="shared" ref="U633:Z642" si="193">ROUND(VLOOKUP($F633,professionGrow,MATCH(U$2,professionGrowPName,0),FALSE)*(1+VLOOKUP($G633,professionGrowP,MATCH(U$2,professionGrowPName,0),FALSE))*$H633*10*VLOOKUP($D633,drop_qulity,5,FALSE),0)</f>
        <v>73</v>
      </c>
      <c r="V633" s="24">
        <f t="shared" si="193"/>
        <v>73</v>
      </c>
      <c r="W633" s="24">
        <f t="shared" si="193"/>
        <v>73</v>
      </c>
      <c r="X633" s="24">
        <f t="shared" si="193"/>
        <v>73</v>
      </c>
      <c r="Y633" s="24">
        <f t="shared" si="193"/>
        <v>73</v>
      </c>
      <c r="Z633" s="24">
        <f t="shared" si="193"/>
        <v>73</v>
      </c>
    </row>
    <row r="634" spans="2:26" x14ac:dyDescent="0.15">
      <c r="B634" s="24">
        <v>632</v>
      </c>
      <c r="C634" s="24" t="str">
        <f t="shared" si="182"/>
        <v>挂饰632</v>
      </c>
      <c r="D634" s="24" t="str">
        <f t="shared" si="190"/>
        <v>b</v>
      </c>
      <c r="E634" s="99" t="s">
        <v>2045</v>
      </c>
      <c r="F634" s="100" t="s">
        <v>2111</v>
      </c>
      <c r="G634" s="23" t="s">
        <v>2114</v>
      </c>
      <c r="H634" s="24">
        <f t="shared" si="187"/>
        <v>8</v>
      </c>
      <c r="I634" s="24">
        <f t="shared" si="175"/>
        <v>88</v>
      </c>
      <c r="J634" s="24">
        <f t="shared" si="176"/>
        <v>228</v>
      </c>
      <c r="K634" s="24">
        <f t="shared" si="177"/>
        <v>182</v>
      </c>
      <c r="L634" s="24">
        <f t="shared" si="178"/>
        <v>182</v>
      </c>
      <c r="M634" s="99" t="s">
        <v>2044</v>
      </c>
      <c r="N634" s="24">
        <f t="shared" si="179"/>
        <v>182</v>
      </c>
      <c r="O634" s="24">
        <f t="shared" si="180"/>
        <v>124</v>
      </c>
      <c r="P634" s="24">
        <f t="shared" si="181"/>
        <v>91</v>
      </c>
      <c r="Q634" s="122">
        <f t="shared" si="183"/>
        <v>0.45500000000000002</v>
      </c>
      <c r="R634" s="122">
        <f t="shared" si="184"/>
        <v>0.31</v>
      </c>
      <c r="S634" s="122">
        <f t="shared" si="185"/>
        <v>0.15166666666666667</v>
      </c>
      <c r="T634" s="99" t="s">
        <v>2045</v>
      </c>
      <c r="U634" s="24">
        <f t="shared" si="193"/>
        <v>83</v>
      </c>
      <c r="V634" s="24">
        <f t="shared" si="193"/>
        <v>83</v>
      </c>
      <c r="W634" s="24">
        <f t="shared" si="193"/>
        <v>83</v>
      </c>
      <c r="X634" s="24">
        <f t="shared" si="193"/>
        <v>83</v>
      </c>
      <c r="Y634" s="24">
        <f t="shared" si="193"/>
        <v>83</v>
      </c>
      <c r="Z634" s="24">
        <f t="shared" si="193"/>
        <v>83</v>
      </c>
    </row>
    <row r="635" spans="2:26" x14ac:dyDescent="0.15">
      <c r="B635" s="24">
        <v>633</v>
      </c>
      <c r="C635" s="24" t="str">
        <f t="shared" si="182"/>
        <v>挂饰633</v>
      </c>
      <c r="D635" s="24" t="str">
        <f t="shared" si="190"/>
        <v>c</v>
      </c>
      <c r="E635" s="99" t="s">
        <v>2050</v>
      </c>
      <c r="F635" s="100" t="s">
        <v>104</v>
      </c>
      <c r="G635" s="23" t="s">
        <v>2113</v>
      </c>
      <c r="H635" s="24">
        <f t="shared" si="187"/>
        <v>1</v>
      </c>
      <c r="I635" s="24">
        <f t="shared" si="175"/>
        <v>21</v>
      </c>
      <c r="J635" s="24">
        <f t="shared" si="176"/>
        <v>0</v>
      </c>
      <c r="K635" s="24">
        <f t="shared" si="177"/>
        <v>0</v>
      </c>
      <c r="L635" s="24">
        <f t="shared" si="178"/>
        <v>0</v>
      </c>
      <c r="M635" s="99" t="s">
        <v>2051</v>
      </c>
      <c r="N635" s="24">
        <f t="shared" si="179"/>
        <v>0</v>
      </c>
      <c r="O635" s="24">
        <f t="shared" si="180"/>
        <v>0</v>
      </c>
      <c r="P635" s="24">
        <f t="shared" si="181"/>
        <v>0</v>
      </c>
      <c r="Q635" s="122">
        <f t="shared" si="183"/>
        <v>0</v>
      </c>
      <c r="R635" s="122">
        <f t="shared" si="184"/>
        <v>0</v>
      </c>
      <c r="S635" s="122">
        <f t="shared" si="185"/>
        <v>0</v>
      </c>
      <c r="T635" s="99" t="s">
        <v>2050</v>
      </c>
      <c r="U635" s="24">
        <f t="shared" si="193"/>
        <v>0</v>
      </c>
      <c r="V635" s="24">
        <f t="shared" si="193"/>
        <v>0</v>
      </c>
      <c r="W635" s="24">
        <f t="shared" si="193"/>
        <v>0</v>
      </c>
      <c r="X635" s="24">
        <f t="shared" si="193"/>
        <v>0</v>
      </c>
      <c r="Y635" s="24">
        <f t="shared" si="193"/>
        <v>0</v>
      </c>
      <c r="Z635" s="24">
        <f t="shared" si="193"/>
        <v>0</v>
      </c>
    </row>
    <row r="636" spans="2:26" x14ac:dyDescent="0.15">
      <c r="B636" s="24">
        <v>634</v>
      </c>
      <c r="C636" s="24" t="str">
        <f t="shared" si="182"/>
        <v>挂饰634</v>
      </c>
      <c r="D636" s="24" t="str">
        <f t="shared" si="190"/>
        <v>c</v>
      </c>
      <c r="E636" s="99" t="s">
        <v>2045</v>
      </c>
      <c r="F636" s="100" t="s">
        <v>2111</v>
      </c>
      <c r="G636" s="23" t="s">
        <v>2114</v>
      </c>
      <c r="H636" s="24">
        <f t="shared" si="187"/>
        <v>2</v>
      </c>
      <c r="I636" s="24">
        <f t="shared" si="175"/>
        <v>43</v>
      </c>
      <c r="J636" s="24">
        <f t="shared" si="176"/>
        <v>0</v>
      </c>
      <c r="K636" s="24">
        <f t="shared" si="177"/>
        <v>0</v>
      </c>
      <c r="L636" s="24">
        <f t="shared" si="178"/>
        <v>0</v>
      </c>
      <c r="M636" s="99" t="s">
        <v>2044</v>
      </c>
      <c r="N636" s="24">
        <f t="shared" si="179"/>
        <v>0</v>
      </c>
      <c r="O636" s="24">
        <f t="shared" si="180"/>
        <v>0</v>
      </c>
      <c r="P636" s="24">
        <f t="shared" si="181"/>
        <v>0</v>
      </c>
      <c r="Q636" s="122">
        <f t="shared" si="183"/>
        <v>0</v>
      </c>
      <c r="R636" s="122">
        <f t="shared" si="184"/>
        <v>0</v>
      </c>
      <c r="S636" s="122">
        <f t="shared" si="185"/>
        <v>0</v>
      </c>
      <c r="T636" s="99" t="s">
        <v>2045</v>
      </c>
      <c r="U636" s="24">
        <f t="shared" si="193"/>
        <v>0</v>
      </c>
      <c r="V636" s="24">
        <f t="shared" si="193"/>
        <v>0</v>
      </c>
      <c r="W636" s="24">
        <f t="shared" si="193"/>
        <v>0</v>
      </c>
      <c r="X636" s="24">
        <f t="shared" si="193"/>
        <v>0</v>
      </c>
      <c r="Y636" s="24">
        <f t="shared" si="193"/>
        <v>0</v>
      </c>
      <c r="Z636" s="24">
        <f t="shared" si="193"/>
        <v>0</v>
      </c>
    </row>
    <row r="637" spans="2:26" x14ac:dyDescent="0.15">
      <c r="B637" s="24">
        <v>635</v>
      </c>
      <c r="C637" s="24" t="str">
        <f t="shared" si="182"/>
        <v>挂饰635</v>
      </c>
      <c r="D637" s="24" t="str">
        <f t="shared" si="190"/>
        <v>c</v>
      </c>
      <c r="E637" s="99" t="s">
        <v>2045</v>
      </c>
      <c r="F637" s="100" t="s">
        <v>2111</v>
      </c>
      <c r="G637" s="23" t="s">
        <v>2114</v>
      </c>
      <c r="H637" s="24">
        <f t="shared" si="187"/>
        <v>3</v>
      </c>
      <c r="I637" s="24">
        <f t="shared" si="175"/>
        <v>64</v>
      </c>
      <c r="J637" s="24">
        <f t="shared" si="176"/>
        <v>0</v>
      </c>
      <c r="K637" s="24">
        <f t="shared" si="177"/>
        <v>0</v>
      </c>
      <c r="L637" s="24">
        <f t="shared" si="178"/>
        <v>0</v>
      </c>
      <c r="M637" s="99" t="s">
        <v>2044</v>
      </c>
      <c r="N637" s="24">
        <f t="shared" si="179"/>
        <v>0</v>
      </c>
      <c r="O637" s="24">
        <f t="shared" si="180"/>
        <v>0</v>
      </c>
      <c r="P637" s="24">
        <f t="shared" si="181"/>
        <v>0</v>
      </c>
      <c r="Q637" s="122">
        <f t="shared" si="183"/>
        <v>0</v>
      </c>
      <c r="R637" s="122">
        <f t="shared" si="184"/>
        <v>0</v>
      </c>
      <c r="S637" s="122">
        <f t="shared" si="185"/>
        <v>0</v>
      </c>
      <c r="T637" s="99" t="s">
        <v>2045</v>
      </c>
      <c r="U637" s="24">
        <f t="shared" si="193"/>
        <v>0</v>
      </c>
      <c r="V637" s="24">
        <f t="shared" si="193"/>
        <v>0</v>
      </c>
      <c r="W637" s="24">
        <f t="shared" si="193"/>
        <v>0</v>
      </c>
      <c r="X637" s="24">
        <f t="shared" si="193"/>
        <v>0</v>
      </c>
      <c r="Y637" s="24">
        <f t="shared" si="193"/>
        <v>0</v>
      </c>
      <c r="Z637" s="24">
        <f t="shared" si="193"/>
        <v>0</v>
      </c>
    </row>
    <row r="638" spans="2:26" x14ac:dyDescent="0.15">
      <c r="B638" s="24">
        <v>636</v>
      </c>
      <c r="C638" s="24" t="str">
        <f t="shared" si="182"/>
        <v>挂饰636</v>
      </c>
      <c r="D638" s="24" t="str">
        <f t="shared" si="190"/>
        <v>c</v>
      </c>
      <c r="E638" s="99" t="s">
        <v>2045</v>
      </c>
      <c r="F638" s="100" t="s">
        <v>2111</v>
      </c>
      <c r="G638" s="23" t="s">
        <v>2114</v>
      </c>
      <c r="H638" s="24">
        <f t="shared" si="187"/>
        <v>4</v>
      </c>
      <c r="I638" s="24">
        <f t="shared" si="175"/>
        <v>85</v>
      </c>
      <c r="J638" s="24">
        <f t="shared" si="176"/>
        <v>0</v>
      </c>
      <c r="K638" s="24">
        <f t="shared" si="177"/>
        <v>0</v>
      </c>
      <c r="L638" s="24">
        <f t="shared" si="178"/>
        <v>0</v>
      </c>
      <c r="M638" s="99" t="s">
        <v>2044</v>
      </c>
      <c r="N638" s="24">
        <f t="shared" si="179"/>
        <v>0</v>
      </c>
      <c r="O638" s="24">
        <f t="shared" si="180"/>
        <v>0</v>
      </c>
      <c r="P638" s="24">
        <f t="shared" si="181"/>
        <v>0</v>
      </c>
      <c r="Q638" s="122">
        <f t="shared" si="183"/>
        <v>0</v>
      </c>
      <c r="R638" s="122">
        <f t="shared" si="184"/>
        <v>0</v>
      </c>
      <c r="S638" s="122">
        <f t="shared" si="185"/>
        <v>0</v>
      </c>
      <c r="T638" s="99" t="s">
        <v>2045</v>
      </c>
      <c r="U638" s="24">
        <f t="shared" si="193"/>
        <v>0</v>
      </c>
      <c r="V638" s="24">
        <f t="shared" si="193"/>
        <v>0</v>
      </c>
      <c r="W638" s="24">
        <f t="shared" si="193"/>
        <v>0</v>
      </c>
      <c r="X638" s="24">
        <f t="shared" si="193"/>
        <v>0</v>
      </c>
      <c r="Y638" s="24">
        <f t="shared" si="193"/>
        <v>0</v>
      </c>
      <c r="Z638" s="24">
        <f t="shared" si="193"/>
        <v>0</v>
      </c>
    </row>
    <row r="639" spans="2:26" x14ac:dyDescent="0.15">
      <c r="B639" s="24">
        <v>637</v>
      </c>
      <c r="C639" s="24" t="str">
        <f t="shared" si="182"/>
        <v>挂饰637</v>
      </c>
      <c r="D639" s="24" t="str">
        <f t="shared" si="190"/>
        <v>c</v>
      </c>
      <c r="E639" s="99" t="s">
        <v>2045</v>
      </c>
      <c r="F639" s="100" t="s">
        <v>2111</v>
      </c>
      <c r="G639" s="23" t="s">
        <v>2114</v>
      </c>
      <c r="H639" s="24">
        <f t="shared" si="187"/>
        <v>5</v>
      </c>
      <c r="I639" s="24">
        <f t="shared" si="175"/>
        <v>107</v>
      </c>
      <c r="J639" s="24">
        <f t="shared" si="176"/>
        <v>0</v>
      </c>
      <c r="K639" s="24">
        <f t="shared" si="177"/>
        <v>0</v>
      </c>
      <c r="L639" s="24">
        <f t="shared" si="178"/>
        <v>0</v>
      </c>
      <c r="M639" s="99" t="s">
        <v>2044</v>
      </c>
      <c r="N639" s="24">
        <f t="shared" si="179"/>
        <v>0</v>
      </c>
      <c r="O639" s="24">
        <f t="shared" si="180"/>
        <v>0</v>
      </c>
      <c r="P639" s="24">
        <f t="shared" si="181"/>
        <v>0</v>
      </c>
      <c r="Q639" s="122">
        <f t="shared" si="183"/>
        <v>0</v>
      </c>
      <c r="R639" s="122">
        <f t="shared" si="184"/>
        <v>0</v>
      </c>
      <c r="S639" s="122">
        <f t="shared" si="185"/>
        <v>0</v>
      </c>
      <c r="T639" s="99" t="s">
        <v>2045</v>
      </c>
      <c r="U639" s="24">
        <f t="shared" si="193"/>
        <v>0</v>
      </c>
      <c r="V639" s="24">
        <f t="shared" si="193"/>
        <v>0</v>
      </c>
      <c r="W639" s="24">
        <f t="shared" si="193"/>
        <v>0</v>
      </c>
      <c r="X639" s="24">
        <f t="shared" si="193"/>
        <v>0</v>
      </c>
      <c r="Y639" s="24">
        <f t="shared" si="193"/>
        <v>0</v>
      </c>
      <c r="Z639" s="24">
        <f t="shared" si="193"/>
        <v>0</v>
      </c>
    </row>
    <row r="640" spans="2:26" x14ac:dyDescent="0.15">
      <c r="B640" s="24">
        <v>638</v>
      </c>
      <c r="C640" s="24" t="str">
        <f t="shared" si="182"/>
        <v>挂饰638</v>
      </c>
      <c r="D640" s="24" t="str">
        <f t="shared" si="190"/>
        <v>c</v>
      </c>
      <c r="E640" s="99" t="s">
        <v>2045</v>
      </c>
      <c r="F640" s="100" t="s">
        <v>2111</v>
      </c>
      <c r="G640" s="23" t="s">
        <v>2114</v>
      </c>
      <c r="H640" s="24">
        <f t="shared" si="187"/>
        <v>6</v>
      </c>
      <c r="I640" s="24">
        <f t="shared" si="175"/>
        <v>128</v>
      </c>
      <c r="J640" s="24">
        <f t="shared" si="176"/>
        <v>0</v>
      </c>
      <c r="K640" s="24">
        <f t="shared" si="177"/>
        <v>0</v>
      </c>
      <c r="L640" s="24">
        <f t="shared" si="178"/>
        <v>0</v>
      </c>
      <c r="M640" s="99" t="s">
        <v>2044</v>
      </c>
      <c r="N640" s="24">
        <f t="shared" si="179"/>
        <v>0</v>
      </c>
      <c r="O640" s="24">
        <f t="shared" si="180"/>
        <v>0</v>
      </c>
      <c r="P640" s="24">
        <f t="shared" si="181"/>
        <v>0</v>
      </c>
      <c r="Q640" s="122">
        <f t="shared" si="183"/>
        <v>0</v>
      </c>
      <c r="R640" s="122">
        <f t="shared" si="184"/>
        <v>0</v>
      </c>
      <c r="S640" s="122">
        <f t="shared" si="185"/>
        <v>0</v>
      </c>
      <c r="T640" s="99" t="s">
        <v>2045</v>
      </c>
      <c r="U640" s="24">
        <f t="shared" si="193"/>
        <v>0</v>
      </c>
      <c r="V640" s="24">
        <f t="shared" si="193"/>
        <v>0</v>
      </c>
      <c r="W640" s="24">
        <f t="shared" si="193"/>
        <v>0</v>
      </c>
      <c r="X640" s="24">
        <f t="shared" si="193"/>
        <v>0</v>
      </c>
      <c r="Y640" s="24">
        <f t="shared" si="193"/>
        <v>0</v>
      </c>
      <c r="Z640" s="24">
        <f t="shared" si="193"/>
        <v>0</v>
      </c>
    </row>
    <row r="641" spans="2:26" x14ac:dyDescent="0.15">
      <c r="B641" s="24">
        <v>639</v>
      </c>
      <c r="C641" s="24" t="str">
        <f t="shared" si="182"/>
        <v>挂饰639</v>
      </c>
      <c r="D641" s="24" t="str">
        <f t="shared" si="190"/>
        <v>c</v>
      </c>
      <c r="E641" s="99" t="s">
        <v>2045</v>
      </c>
      <c r="F641" s="100" t="s">
        <v>2111</v>
      </c>
      <c r="G641" s="23" t="s">
        <v>2114</v>
      </c>
      <c r="H641" s="24">
        <f t="shared" si="187"/>
        <v>7</v>
      </c>
      <c r="I641" s="24">
        <f t="shared" si="175"/>
        <v>149</v>
      </c>
      <c r="J641" s="24">
        <f t="shared" si="176"/>
        <v>0</v>
      </c>
      <c r="K641" s="24">
        <f t="shared" si="177"/>
        <v>0</v>
      </c>
      <c r="L641" s="24">
        <f t="shared" si="178"/>
        <v>0</v>
      </c>
      <c r="M641" s="99" t="s">
        <v>2044</v>
      </c>
      <c r="N641" s="24">
        <f t="shared" si="179"/>
        <v>0</v>
      </c>
      <c r="O641" s="24">
        <f t="shared" si="180"/>
        <v>0</v>
      </c>
      <c r="P641" s="24">
        <f t="shared" si="181"/>
        <v>0</v>
      </c>
      <c r="Q641" s="122">
        <f t="shared" si="183"/>
        <v>0</v>
      </c>
      <c r="R641" s="122">
        <f t="shared" si="184"/>
        <v>0</v>
      </c>
      <c r="S641" s="122">
        <f t="shared" si="185"/>
        <v>0</v>
      </c>
      <c r="T641" s="99" t="s">
        <v>2045</v>
      </c>
      <c r="U641" s="24">
        <f t="shared" si="193"/>
        <v>0</v>
      </c>
      <c r="V641" s="24">
        <f t="shared" si="193"/>
        <v>0</v>
      </c>
      <c r="W641" s="24">
        <f t="shared" si="193"/>
        <v>0</v>
      </c>
      <c r="X641" s="24">
        <f t="shared" si="193"/>
        <v>0</v>
      </c>
      <c r="Y641" s="24">
        <f t="shared" si="193"/>
        <v>0</v>
      </c>
      <c r="Z641" s="24">
        <f t="shared" si="193"/>
        <v>0</v>
      </c>
    </row>
    <row r="642" spans="2:26" x14ac:dyDescent="0.15">
      <c r="B642" s="24">
        <v>640</v>
      </c>
      <c r="C642" s="24" t="str">
        <f t="shared" si="182"/>
        <v>挂饰640</v>
      </c>
      <c r="D642" s="24" t="str">
        <f t="shared" si="190"/>
        <v>c</v>
      </c>
      <c r="E642" s="99" t="s">
        <v>2045</v>
      </c>
      <c r="F642" s="100" t="s">
        <v>2111</v>
      </c>
      <c r="G642" s="23" t="s">
        <v>2114</v>
      </c>
      <c r="H642" s="24">
        <f t="shared" si="187"/>
        <v>8</v>
      </c>
      <c r="I642" s="24">
        <f t="shared" si="175"/>
        <v>170</v>
      </c>
      <c r="J642" s="24">
        <f t="shared" si="176"/>
        <v>0</v>
      </c>
      <c r="K642" s="24">
        <f t="shared" si="177"/>
        <v>0</v>
      </c>
      <c r="L642" s="24">
        <f t="shared" si="178"/>
        <v>0</v>
      </c>
      <c r="M642" s="99" t="s">
        <v>2044</v>
      </c>
      <c r="N642" s="24">
        <f t="shared" si="179"/>
        <v>0</v>
      </c>
      <c r="O642" s="24">
        <f t="shared" si="180"/>
        <v>0</v>
      </c>
      <c r="P642" s="24">
        <f t="shared" si="181"/>
        <v>0</v>
      </c>
      <c r="Q642" s="122">
        <f t="shared" si="183"/>
        <v>0</v>
      </c>
      <c r="R642" s="122">
        <f t="shared" si="184"/>
        <v>0</v>
      </c>
      <c r="S642" s="122">
        <f t="shared" si="185"/>
        <v>0</v>
      </c>
      <c r="T642" s="99" t="s">
        <v>2045</v>
      </c>
      <c r="U642" s="24">
        <f t="shared" si="193"/>
        <v>0</v>
      </c>
      <c r="V642" s="24">
        <f t="shared" si="193"/>
        <v>0</v>
      </c>
      <c r="W642" s="24">
        <f t="shared" si="193"/>
        <v>0</v>
      </c>
      <c r="X642" s="24">
        <f t="shared" si="193"/>
        <v>0</v>
      </c>
      <c r="Y642" s="24">
        <f t="shared" si="193"/>
        <v>0</v>
      </c>
      <c r="Z642" s="24">
        <f t="shared" si="193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175"/>
  <sheetViews>
    <sheetView topLeftCell="A10" workbookViewId="0">
      <selection activeCell="K27" sqref="K27"/>
    </sheetView>
  </sheetViews>
  <sheetFormatPr defaultRowHeight="12.75" x14ac:dyDescent="0.2"/>
  <cols>
    <col min="1" max="2" width="9" style="1"/>
    <col min="3" max="3" width="6.375" style="1" customWidth="1"/>
    <col min="4" max="6" width="9" style="1"/>
    <col min="7" max="7" width="7.125" style="1" customWidth="1"/>
    <col min="8" max="8" width="6.875" style="1" customWidth="1"/>
    <col min="9" max="9" width="4.75" style="1" customWidth="1"/>
    <col min="10" max="10" width="6.875" style="1" customWidth="1"/>
    <col min="11" max="11" width="10" style="1" customWidth="1"/>
    <col min="12" max="12" width="49.75" style="1" customWidth="1"/>
    <col min="13" max="16384" width="9" style="1"/>
  </cols>
  <sheetData>
    <row r="1" spans="1:12" ht="13.5" thickBot="1" x14ac:dyDescent="0.25"/>
    <row r="2" spans="1:12" x14ac:dyDescent="0.2">
      <c r="B2" s="75" t="s">
        <v>1588</v>
      </c>
      <c r="C2" s="76" t="s">
        <v>1589</v>
      </c>
      <c r="D2" s="76" t="s">
        <v>1590</v>
      </c>
      <c r="E2" s="76" t="s">
        <v>1592</v>
      </c>
      <c r="F2" s="76" t="s">
        <v>1666</v>
      </c>
      <c r="G2" s="76" t="s">
        <v>1653</v>
      </c>
      <c r="H2" s="76" t="s">
        <v>1593</v>
      </c>
      <c r="I2" s="84" t="s">
        <v>1651</v>
      </c>
      <c r="J2" s="84" t="s">
        <v>1654</v>
      </c>
      <c r="K2" s="84" t="s">
        <v>1655</v>
      </c>
      <c r="L2" s="77" t="s">
        <v>1591</v>
      </c>
    </row>
    <row r="3" spans="1:12" x14ac:dyDescent="0.2">
      <c r="B3" s="78" t="s">
        <v>24</v>
      </c>
      <c r="C3" s="73">
        <v>1</v>
      </c>
      <c r="D3" s="72" t="s">
        <v>1598</v>
      </c>
      <c r="E3" s="74" t="s">
        <v>1599</v>
      </c>
      <c r="F3" s="74" t="s">
        <v>1667</v>
      </c>
      <c r="G3" s="74">
        <v>0</v>
      </c>
      <c r="H3" s="72" t="s">
        <v>1600</v>
      </c>
      <c r="I3" s="85">
        <v>0</v>
      </c>
      <c r="J3" s="85">
        <v>0</v>
      </c>
      <c r="K3" s="85" t="s">
        <v>1656</v>
      </c>
      <c r="L3" s="80" t="s">
        <v>1976</v>
      </c>
    </row>
    <row r="4" spans="1:12" x14ac:dyDescent="0.2">
      <c r="B4" s="78" t="s">
        <v>24</v>
      </c>
      <c r="C4" s="73">
        <v>2</v>
      </c>
      <c r="D4" s="72" t="s">
        <v>1595</v>
      </c>
      <c r="E4" s="72" t="s">
        <v>1599</v>
      </c>
      <c r="F4" s="72" t="s">
        <v>1668</v>
      </c>
      <c r="G4" s="72">
        <v>0</v>
      </c>
      <c r="H4" s="74" t="s">
        <v>1597</v>
      </c>
      <c r="I4" s="85">
        <v>0</v>
      </c>
      <c r="J4" s="85">
        <v>0</v>
      </c>
      <c r="K4" s="85" t="s">
        <v>1656</v>
      </c>
      <c r="L4" s="80" t="s">
        <v>1596</v>
      </c>
    </row>
    <row r="5" spans="1:12" x14ac:dyDescent="0.2">
      <c r="B5" s="78" t="s">
        <v>24</v>
      </c>
      <c r="C5" s="73">
        <v>3</v>
      </c>
      <c r="D5" s="72" t="s">
        <v>1601</v>
      </c>
      <c r="E5" s="72" t="s">
        <v>1652</v>
      </c>
      <c r="F5" s="72" t="s">
        <v>1668</v>
      </c>
      <c r="G5" s="72">
        <v>3</v>
      </c>
      <c r="H5" s="72" t="s">
        <v>1602</v>
      </c>
      <c r="I5" s="85">
        <v>0</v>
      </c>
      <c r="J5" s="85">
        <v>0</v>
      </c>
      <c r="K5" s="85" t="s">
        <v>1657</v>
      </c>
      <c r="L5" s="80" t="s">
        <v>1603</v>
      </c>
    </row>
    <row r="6" spans="1:12" x14ac:dyDescent="0.2">
      <c r="B6" s="78" t="s">
        <v>24</v>
      </c>
      <c r="C6" s="73">
        <v>4</v>
      </c>
      <c r="D6" s="72" t="s">
        <v>1604</v>
      </c>
      <c r="E6" s="72" t="s">
        <v>1594</v>
      </c>
      <c r="F6" s="72" t="s">
        <v>1667</v>
      </c>
      <c r="G6" s="72">
        <v>0</v>
      </c>
      <c r="H6" s="72" t="s">
        <v>1597</v>
      </c>
      <c r="I6" s="85">
        <v>0</v>
      </c>
      <c r="J6" s="85">
        <v>0</v>
      </c>
      <c r="K6" s="85" t="s">
        <v>1656</v>
      </c>
      <c r="L6" s="79" t="s">
        <v>1606</v>
      </c>
    </row>
    <row r="7" spans="1:12" x14ac:dyDescent="0.2">
      <c r="B7" s="78" t="s">
        <v>24</v>
      </c>
      <c r="C7" s="73">
        <v>5</v>
      </c>
      <c r="D7" s="72" t="s">
        <v>1605</v>
      </c>
      <c r="E7" s="72" t="s">
        <v>1599</v>
      </c>
      <c r="F7" s="72" t="s">
        <v>1667</v>
      </c>
      <c r="G7" s="72">
        <v>0</v>
      </c>
      <c r="H7" s="72" t="s">
        <v>1597</v>
      </c>
      <c r="I7" s="85">
        <v>0</v>
      </c>
      <c r="J7" s="85">
        <v>0</v>
      </c>
      <c r="K7" s="85" t="s">
        <v>1656</v>
      </c>
      <c r="L7" s="79" t="s">
        <v>1607</v>
      </c>
    </row>
    <row r="8" spans="1:12" x14ac:dyDescent="0.2">
      <c r="B8" s="78" t="s">
        <v>24</v>
      </c>
      <c r="C8" s="73">
        <v>6</v>
      </c>
      <c r="D8" s="72" t="s">
        <v>1608</v>
      </c>
      <c r="E8" s="72" t="s">
        <v>1599</v>
      </c>
      <c r="F8" s="72" t="s">
        <v>1667</v>
      </c>
      <c r="G8" s="72">
        <v>0</v>
      </c>
      <c r="H8" s="72" t="s">
        <v>1597</v>
      </c>
      <c r="I8" s="85">
        <v>0</v>
      </c>
      <c r="J8" s="85">
        <v>0</v>
      </c>
      <c r="K8" s="85" t="s">
        <v>1656</v>
      </c>
      <c r="L8" s="79" t="s">
        <v>1609</v>
      </c>
    </row>
    <row r="9" spans="1:12" x14ac:dyDescent="0.2">
      <c r="B9" s="78" t="s">
        <v>24</v>
      </c>
      <c r="C9" s="73">
        <v>7</v>
      </c>
      <c r="D9" s="72" t="s">
        <v>1611</v>
      </c>
      <c r="E9" s="72" t="s">
        <v>1594</v>
      </c>
      <c r="F9" s="72" t="s">
        <v>1670</v>
      </c>
      <c r="G9" s="72">
        <v>0</v>
      </c>
      <c r="H9" s="72" t="s">
        <v>1612</v>
      </c>
      <c r="I9" s="85">
        <v>0</v>
      </c>
      <c r="J9" s="85">
        <v>0</v>
      </c>
      <c r="K9" s="85" t="s">
        <v>1656</v>
      </c>
      <c r="L9" s="80" t="s">
        <v>1977</v>
      </c>
    </row>
    <row r="10" spans="1:12" x14ac:dyDescent="0.2">
      <c r="B10" s="78" t="s">
        <v>24</v>
      </c>
      <c r="C10" s="73">
        <v>8</v>
      </c>
      <c r="D10" s="72" t="s">
        <v>1610</v>
      </c>
      <c r="E10" s="72" t="s">
        <v>1594</v>
      </c>
      <c r="F10" s="72" t="s">
        <v>1667</v>
      </c>
      <c r="G10" s="72">
        <v>0</v>
      </c>
      <c r="H10" s="72" t="s">
        <v>1602</v>
      </c>
      <c r="I10" s="85">
        <v>0</v>
      </c>
      <c r="J10" s="85">
        <v>0</v>
      </c>
      <c r="K10" s="85" t="s">
        <v>1656</v>
      </c>
      <c r="L10" s="79" t="s">
        <v>1613</v>
      </c>
    </row>
    <row r="11" spans="1:12" ht="15" x14ac:dyDescent="0.2">
      <c r="A11" s="15"/>
      <c r="B11" s="78" t="s">
        <v>25</v>
      </c>
      <c r="C11" s="73">
        <f>C3</f>
        <v>1</v>
      </c>
      <c r="D11" s="72" t="s">
        <v>1614</v>
      </c>
      <c r="E11" s="72" t="s">
        <v>1594</v>
      </c>
      <c r="F11" s="72" t="s">
        <v>1667</v>
      </c>
      <c r="G11" s="73">
        <v>0</v>
      </c>
      <c r="H11" s="72" t="s">
        <v>1597</v>
      </c>
      <c r="I11" s="85">
        <v>0</v>
      </c>
      <c r="J11" s="85">
        <v>0</v>
      </c>
      <c r="K11" s="85" t="s">
        <v>1656</v>
      </c>
      <c r="L11" s="79" t="s">
        <v>1630</v>
      </c>
    </row>
    <row r="12" spans="1:12" ht="15" x14ac:dyDescent="0.2">
      <c r="A12" s="15"/>
      <c r="B12" s="78" t="s">
        <v>25</v>
      </c>
      <c r="C12" s="73">
        <f t="shared" ref="C12:C75" si="0">C4</f>
        <v>2</v>
      </c>
      <c r="D12" s="72" t="s">
        <v>1626</v>
      </c>
      <c r="E12" s="72" t="s">
        <v>1627</v>
      </c>
      <c r="F12" s="72" t="s">
        <v>1667</v>
      </c>
      <c r="G12" s="73">
        <v>0</v>
      </c>
      <c r="H12" s="72" t="s">
        <v>1628</v>
      </c>
      <c r="I12" s="85">
        <v>0</v>
      </c>
      <c r="J12" s="85">
        <v>0</v>
      </c>
      <c r="K12" s="85" t="s">
        <v>1656</v>
      </c>
      <c r="L12" s="79" t="s">
        <v>1629</v>
      </c>
    </row>
    <row r="13" spans="1:12" ht="15" x14ac:dyDescent="0.2">
      <c r="A13" s="15"/>
      <c r="B13" s="78" t="s">
        <v>25</v>
      </c>
      <c r="C13" s="73">
        <f t="shared" si="0"/>
        <v>3</v>
      </c>
      <c r="D13" s="72" t="s">
        <v>1631</v>
      </c>
      <c r="E13" s="72" t="s">
        <v>1627</v>
      </c>
      <c r="F13" s="72" t="s">
        <v>1667</v>
      </c>
      <c r="G13" s="73">
        <v>0</v>
      </c>
      <c r="H13" s="72" t="s">
        <v>1632</v>
      </c>
      <c r="I13" s="85">
        <v>0</v>
      </c>
      <c r="J13" s="85">
        <v>0</v>
      </c>
      <c r="K13" s="85" t="s">
        <v>1657</v>
      </c>
      <c r="L13" s="80" t="s">
        <v>1633</v>
      </c>
    </row>
    <row r="14" spans="1:12" ht="15" x14ac:dyDescent="0.2">
      <c r="A14" s="15"/>
      <c r="B14" s="78" t="s">
        <v>25</v>
      </c>
      <c r="C14" s="73">
        <f t="shared" si="0"/>
        <v>4</v>
      </c>
      <c r="D14" s="72" t="s">
        <v>1647</v>
      </c>
      <c r="E14" s="72" t="s">
        <v>1627</v>
      </c>
      <c r="F14" s="72" t="s">
        <v>1667</v>
      </c>
      <c r="G14" s="73">
        <v>0</v>
      </c>
      <c r="H14" s="72" t="s">
        <v>1632</v>
      </c>
      <c r="I14" s="85">
        <v>0</v>
      </c>
      <c r="J14" s="85">
        <v>0</v>
      </c>
      <c r="K14" s="85" t="s">
        <v>1656</v>
      </c>
      <c r="L14" s="80" t="s">
        <v>1648</v>
      </c>
    </row>
    <row r="15" spans="1:12" ht="15" x14ac:dyDescent="0.2">
      <c r="A15" s="15"/>
      <c r="B15" s="78" t="s">
        <v>25</v>
      </c>
      <c r="C15" s="73">
        <f t="shared" si="0"/>
        <v>5</v>
      </c>
      <c r="D15" s="72" t="s">
        <v>1644</v>
      </c>
      <c r="E15" s="72" t="s">
        <v>1645</v>
      </c>
      <c r="F15" s="72" t="s">
        <v>1670</v>
      </c>
      <c r="G15" s="73">
        <v>0</v>
      </c>
      <c r="H15" s="72" t="s">
        <v>1646</v>
      </c>
      <c r="I15" s="85">
        <v>0</v>
      </c>
      <c r="J15" s="85">
        <v>0</v>
      </c>
      <c r="K15" s="85" t="s">
        <v>1656</v>
      </c>
      <c r="L15" s="80" t="s">
        <v>1978</v>
      </c>
    </row>
    <row r="16" spans="1:12" ht="15" x14ac:dyDescent="0.2">
      <c r="A16" s="15"/>
      <c r="B16" s="78" t="s">
        <v>25</v>
      </c>
      <c r="C16" s="73">
        <f t="shared" si="0"/>
        <v>6</v>
      </c>
      <c r="D16" s="72" t="s">
        <v>1642</v>
      </c>
      <c r="E16" s="72" t="s">
        <v>1627</v>
      </c>
      <c r="F16" s="72" t="s">
        <v>1667</v>
      </c>
      <c r="G16" s="73">
        <v>0</v>
      </c>
      <c r="H16" s="72" t="s">
        <v>1632</v>
      </c>
      <c r="I16" s="85">
        <v>0</v>
      </c>
      <c r="J16" s="85">
        <v>0</v>
      </c>
      <c r="K16" s="85" t="s">
        <v>1656</v>
      </c>
      <c r="L16" s="80" t="s">
        <v>1643</v>
      </c>
    </row>
    <row r="17" spans="1:12" ht="15" x14ac:dyDescent="0.2">
      <c r="A17" s="15"/>
      <c r="B17" s="78" t="s">
        <v>25</v>
      </c>
      <c r="C17" s="73">
        <f t="shared" si="0"/>
        <v>7</v>
      </c>
      <c r="D17" s="72" t="s">
        <v>1634</v>
      </c>
      <c r="E17" s="72" t="s">
        <v>1645</v>
      </c>
      <c r="F17" s="72" t="s">
        <v>1667</v>
      </c>
      <c r="G17" s="73">
        <v>2</v>
      </c>
      <c r="H17" s="72" t="s">
        <v>1637</v>
      </c>
      <c r="I17" s="85">
        <v>0</v>
      </c>
      <c r="J17" s="85">
        <v>0</v>
      </c>
      <c r="K17" s="85" t="s">
        <v>1656</v>
      </c>
      <c r="L17" s="80" t="s">
        <v>1638</v>
      </c>
    </row>
    <row r="18" spans="1:12" ht="15" x14ac:dyDescent="0.2">
      <c r="A18" s="15"/>
      <c r="B18" s="78" t="s">
        <v>25</v>
      </c>
      <c r="C18" s="73">
        <f t="shared" si="0"/>
        <v>8</v>
      </c>
      <c r="D18" s="72" t="s">
        <v>1639</v>
      </c>
      <c r="E18" s="72" t="s">
        <v>1640</v>
      </c>
      <c r="F18" s="72" t="s">
        <v>1667</v>
      </c>
      <c r="G18" s="73">
        <v>0</v>
      </c>
      <c r="H18" s="72" t="s">
        <v>1641</v>
      </c>
      <c r="I18" s="85">
        <v>0</v>
      </c>
      <c r="J18" s="85">
        <v>0</v>
      </c>
      <c r="K18" s="85" t="s">
        <v>1656</v>
      </c>
      <c r="L18" s="80" t="s">
        <v>1979</v>
      </c>
    </row>
    <row r="19" spans="1:12" ht="15" x14ac:dyDescent="0.2">
      <c r="A19" s="15"/>
      <c r="B19" s="78" t="s">
        <v>26</v>
      </c>
      <c r="C19" s="73">
        <f t="shared" si="0"/>
        <v>1</v>
      </c>
      <c r="D19" s="72" t="s">
        <v>1650</v>
      </c>
      <c r="E19" s="72" t="s">
        <v>1635</v>
      </c>
      <c r="F19" s="72" t="s">
        <v>1667</v>
      </c>
      <c r="G19" s="73">
        <v>4</v>
      </c>
      <c r="H19" s="72" t="s">
        <v>1649</v>
      </c>
      <c r="I19" s="85">
        <v>0.5</v>
      </c>
      <c r="J19" s="85">
        <v>100</v>
      </c>
      <c r="K19" s="85" t="s">
        <v>1657</v>
      </c>
      <c r="L19" s="80" t="s">
        <v>1980</v>
      </c>
    </row>
    <row r="20" spans="1:12" ht="15" x14ac:dyDescent="0.2">
      <c r="A20" s="15"/>
      <c r="B20" s="78" t="s">
        <v>26</v>
      </c>
      <c r="C20" s="73">
        <f t="shared" si="0"/>
        <v>2</v>
      </c>
      <c r="D20" s="72" t="s">
        <v>1658</v>
      </c>
      <c r="E20" s="72" t="s">
        <v>1635</v>
      </c>
      <c r="F20" s="72" t="s">
        <v>1668</v>
      </c>
      <c r="G20" s="73">
        <v>3</v>
      </c>
      <c r="H20" s="72" t="s">
        <v>1632</v>
      </c>
      <c r="I20" s="86">
        <v>0</v>
      </c>
      <c r="J20" s="86">
        <v>0</v>
      </c>
      <c r="K20" s="85" t="s">
        <v>1659</v>
      </c>
      <c r="L20" s="80" t="s">
        <v>1660</v>
      </c>
    </row>
    <row r="21" spans="1:12" ht="15" x14ac:dyDescent="0.2">
      <c r="A21" s="15"/>
      <c r="B21" s="78" t="s">
        <v>26</v>
      </c>
      <c r="C21" s="73">
        <f t="shared" si="0"/>
        <v>3</v>
      </c>
      <c r="D21" s="72" t="s">
        <v>1661</v>
      </c>
      <c r="E21" s="72" t="s">
        <v>1635</v>
      </c>
      <c r="F21" s="72" t="s">
        <v>1668</v>
      </c>
      <c r="G21" s="73">
        <v>10</v>
      </c>
      <c r="H21" s="72" t="s">
        <v>1637</v>
      </c>
      <c r="I21" s="86">
        <v>0</v>
      </c>
      <c r="J21" s="86">
        <v>0</v>
      </c>
      <c r="K21" s="85" t="s">
        <v>1662</v>
      </c>
      <c r="L21" s="80" t="s">
        <v>1663</v>
      </c>
    </row>
    <row r="22" spans="1:12" ht="15" x14ac:dyDescent="0.2">
      <c r="A22" s="15"/>
      <c r="B22" s="78" t="s">
        <v>26</v>
      </c>
      <c r="C22" s="73">
        <f t="shared" si="0"/>
        <v>4</v>
      </c>
      <c r="D22" s="72" t="s">
        <v>1664</v>
      </c>
      <c r="E22" s="72" t="s">
        <v>1665</v>
      </c>
      <c r="F22" s="72" t="s">
        <v>1668</v>
      </c>
      <c r="G22" s="73">
        <v>1</v>
      </c>
      <c r="H22" s="72" t="s">
        <v>1637</v>
      </c>
      <c r="I22" s="86">
        <v>0</v>
      </c>
      <c r="J22" s="86">
        <v>0</v>
      </c>
      <c r="K22" s="85" t="s">
        <v>1662</v>
      </c>
      <c r="L22" s="80" t="s">
        <v>1986</v>
      </c>
    </row>
    <row r="23" spans="1:12" ht="15" x14ac:dyDescent="0.2">
      <c r="A23" s="15"/>
      <c r="B23" s="78" t="s">
        <v>26</v>
      </c>
      <c r="C23" s="73">
        <f t="shared" si="0"/>
        <v>5</v>
      </c>
      <c r="D23" s="72" t="s">
        <v>1672</v>
      </c>
      <c r="E23" s="72" t="s">
        <v>1635</v>
      </c>
      <c r="F23" s="72" t="s">
        <v>1667</v>
      </c>
      <c r="G23" s="73">
        <v>3</v>
      </c>
      <c r="H23" s="72" t="s">
        <v>1637</v>
      </c>
      <c r="I23" s="86">
        <v>0</v>
      </c>
      <c r="J23" s="86">
        <v>0</v>
      </c>
      <c r="K23" s="85" t="s">
        <v>1657</v>
      </c>
      <c r="L23" s="79" t="s">
        <v>1673</v>
      </c>
    </row>
    <row r="24" spans="1:12" ht="15" x14ac:dyDescent="0.2">
      <c r="A24" s="15"/>
      <c r="B24" s="78" t="s">
        <v>26</v>
      </c>
      <c r="C24" s="73">
        <f t="shared" si="0"/>
        <v>6</v>
      </c>
      <c r="D24" s="72" t="s">
        <v>1674</v>
      </c>
      <c r="E24" s="72" t="s">
        <v>1675</v>
      </c>
      <c r="F24" s="72" t="s">
        <v>1669</v>
      </c>
      <c r="G24" s="73">
        <v>4</v>
      </c>
      <c r="H24" s="72" t="s">
        <v>1649</v>
      </c>
      <c r="I24" s="86">
        <v>1.5</v>
      </c>
      <c r="J24" s="86">
        <v>100</v>
      </c>
      <c r="K24" s="85" t="s">
        <v>1656</v>
      </c>
      <c r="L24" s="80" t="s">
        <v>1981</v>
      </c>
    </row>
    <row r="25" spans="1:12" ht="15" x14ac:dyDescent="0.2">
      <c r="A25" s="15"/>
      <c r="B25" s="78" t="s">
        <v>26</v>
      </c>
      <c r="C25" s="73">
        <f t="shared" si="0"/>
        <v>7</v>
      </c>
      <c r="D25" s="72" t="s">
        <v>1676</v>
      </c>
      <c r="E25" s="72" t="s">
        <v>1675</v>
      </c>
      <c r="F25" s="72" t="s">
        <v>1668</v>
      </c>
      <c r="G25" s="73">
        <v>5</v>
      </c>
      <c r="H25" s="72" t="s">
        <v>1637</v>
      </c>
      <c r="I25" s="86">
        <v>0</v>
      </c>
      <c r="J25" s="86">
        <v>0</v>
      </c>
      <c r="K25" s="85" t="s">
        <v>1657</v>
      </c>
      <c r="L25" s="79" t="s">
        <v>1677</v>
      </c>
    </row>
    <row r="26" spans="1:12" ht="15" x14ac:dyDescent="0.2">
      <c r="A26" s="15"/>
      <c r="B26" s="78" t="s">
        <v>26</v>
      </c>
      <c r="C26" s="73">
        <f t="shared" si="0"/>
        <v>8</v>
      </c>
      <c r="D26" s="72" t="s">
        <v>1678</v>
      </c>
      <c r="E26" s="72" t="s">
        <v>1635</v>
      </c>
      <c r="F26" s="72" t="s">
        <v>1667</v>
      </c>
      <c r="G26" s="73">
        <v>8</v>
      </c>
      <c r="H26" s="72" t="s">
        <v>1649</v>
      </c>
      <c r="I26" s="86">
        <v>0.5</v>
      </c>
      <c r="J26" s="86">
        <v>50</v>
      </c>
      <c r="K26" s="85" t="s">
        <v>1657</v>
      </c>
      <c r="L26" s="80" t="s">
        <v>1982</v>
      </c>
    </row>
    <row r="27" spans="1:12" ht="15" x14ac:dyDescent="0.2">
      <c r="A27" s="15"/>
      <c r="B27" s="78" t="s">
        <v>27</v>
      </c>
      <c r="C27" s="73">
        <f t="shared" si="0"/>
        <v>1</v>
      </c>
      <c r="D27" s="72" t="s">
        <v>1679</v>
      </c>
      <c r="E27" s="72" t="s">
        <v>1675</v>
      </c>
      <c r="F27" s="72" t="s">
        <v>1671</v>
      </c>
      <c r="G27" s="72">
        <v>2</v>
      </c>
      <c r="H27" s="72" t="s">
        <v>1632</v>
      </c>
      <c r="I27" s="86">
        <v>0.5</v>
      </c>
      <c r="J27" s="86">
        <v>50</v>
      </c>
      <c r="K27" s="85" t="s">
        <v>1656</v>
      </c>
      <c r="L27" s="80" t="s">
        <v>1983</v>
      </c>
    </row>
    <row r="28" spans="1:12" ht="15" x14ac:dyDescent="0.2">
      <c r="A28" s="15"/>
      <c r="B28" s="78" t="s">
        <v>27</v>
      </c>
      <c r="C28" s="73">
        <f t="shared" si="0"/>
        <v>2</v>
      </c>
      <c r="D28" s="72" t="s">
        <v>1680</v>
      </c>
      <c r="E28" s="72" t="s">
        <v>1635</v>
      </c>
      <c r="F28" s="72" t="s">
        <v>1667</v>
      </c>
      <c r="G28" s="73">
        <v>1</v>
      </c>
      <c r="H28" s="72" t="s">
        <v>1681</v>
      </c>
      <c r="I28" s="86">
        <v>0.5</v>
      </c>
      <c r="J28" s="86">
        <v>100</v>
      </c>
      <c r="K28" s="85" t="s">
        <v>1657</v>
      </c>
      <c r="L28" s="80" t="s">
        <v>1984</v>
      </c>
    </row>
    <row r="29" spans="1:12" ht="15" x14ac:dyDescent="0.2">
      <c r="A29" s="15"/>
      <c r="B29" s="78" t="s">
        <v>27</v>
      </c>
      <c r="C29" s="73">
        <f t="shared" si="0"/>
        <v>3</v>
      </c>
      <c r="D29" s="72" t="s">
        <v>1682</v>
      </c>
      <c r="E29" s="72" t="s">
        <v>1675</v>
      </c>
      <c r="F29" s="72" t="s">
        <v>1667</v>
      </c>
      <c r="G29" s="73">
        <v>2</v>
      </c>
      <c r="H29" s="72" t="s">
        <v>1681</v>
      </c>
      <c r="I29" s="86">
        <v>0</v>
      </c>
      <c r="J29" s="86">
        <v>0</v>
      </c>
      <c r="K29" s="85" t="s">
        <v>1657</v>
      </c>
      <c r="L29" s="79" t="s">
        <v>1683</v>
      </c>
    </row>
    <row r="30" spans="1:12" ht="15" x14ac:dyDescent="0.2">
      <c r="A30" s="15"/>
      <c r="B30" s="78" t="s">
        <v>27</v>
      </c>
      <c r="C30" s="73">
        <f t="shared" si="0"/>
        <v>4</v>
      </c>
      <c r="D30" s="72" t="s">
        <v>1684</v>
      </c>
      <c r="E30" s="72" t="s">
        <v>1675</v>
      </c>
      <c r="F30" s="72" t="s">
        <v>1670</v>
      </c>
      <c r="G30" s="73">
        <v>3</v>
      </c>
      <c r="H30" s="72" t="s">
        <v>1637</v>
      </c>
      <c r="I30" s="86">
        <v>0.5</v>
      </c>
      <c r="J30" s="86">
        <v>50</v>
      </c>
      <c r="K30" s="85" t="s">
        <v>1657</v>
      </c>
      <c r="L30" s="80" t="s">
        <v>1685</v>
      </c>
    </row>
    <row r="31" spans="1:12" ht="15" x14ac:dyDescent="0.2">
      <c r="A31" s="15"/>
      <c r="B31" s="78" t="s">
        <v>27</v>
      </c>
      <c r="C31" s="73">
        <f t="shared" si="0"/>
        <v>5</v>
      </c>
      <c r="D31" s="72" t="s">
        <v>1686</v>
      </c>
      <c r="E31" s="72" t="s">
        <v>1675</v>
      </c>
      <c r="F31" s="72" t="s">
        <v>1687</v>
      </c>
      <c r="G31" s="73">
        <v>4</v>
      </c>
      <c r="H31" s="72" t="s">
        <v>1637</v>
      </c>
      <c r="I31" s="86">
        <v>0</v>
      </c>
      <c r="J31" s="86">
        <v>0</v>
      </c>
      <c r="K31" s="86" t="s">
        <v>1688</v>
      </c>
      <c r="L31" s="79" t="s">
        <v>1689</v>
      </c>
    </row>
    <row r="32" spans="1:12" ht="15" x14ac:dyDescent="0.2">
      <c r="A32" s="15"/>
      <c r="B32" s="78" t="s">
        <v>27</v>
      </c>
      <c r="C32" s="73">
        <f t="shared" si="0"/>
        <v>6</v>
      </c>
      <c r="D32" s="73" t="s">
        <v>1692</v>
      </c>
      <c r="E32" s="73" t="s">
        <v>1675</v>
      </c>
      <c r="F32" s="73" t="s">
        <v>1667</v>
      </c>
      <c r="G32" s="73">
        <v>4</v>
      </c>
      <c r="H32" s="73" t="s">
        <v>1681</v>
      </c>
      <c r="I32" s="73">
        <v>0.5</v>
      </c>
      <c r="J32" s="73">
        <v>100</v>
      </c>
      <c r="K32" s="72" t="s">
        <v>1693</v>
      </c>
      <c r="L32" s="72" t="s">
        <v>1985</v>
      </c>
    </row>
    <row r="33" spans="1:12" ht="15" x14ac:dyDescent="0.2">
      <c r="A33" s="15"/>
      <c r="B33" s="78" t="s">
        <v>27</v>
      </c>
      <c r="C33" s="73">
        <f t="shared" si="0"/>
        <v>7</v>
      </c>
      <c r="D33" s="72" t="s">
        <v>1690</v>
      </c>
      <c r="E33" s="72" t="s">
        <v>1675</v>
      </c>
      <c r="F33" s="72" t="s">
        <v>1671</v>
      </c>
      <c r="G33" s="73">
        <v>6</v>
      </c>
      <c r="H33" s="72" t="s">
        <v>1637</v>
      </c>
      <c r="I33" s="86">
        <v>0</v>
      </c>
      <c r="J33" s="86">
        <v>0</v>
      </c>
      <c r="K33" s="85" t="s">
        <v>1656</v>
      </c>
      <c r="L33" s="80" t="s">
        <v>1691</v>
      </c>
    </row>
    <row r="34" spans="1:12" ht="15" x14ac:dyDescent="0.2">
      <c r="A34" s="15"/>
      <c r="B34" s="78" t="s">
        <v>27</v>
      </c>
      <c r="C34" s="73">
        <f t="shared" si="0"/>
        <v>8</v>
      </c>
      <c r="D34" s="72" t="s">
        <v>1694</v>
      </c>
      <c r="E34" s="72" t="s">
        <v>1635</v>
      </c>
      <c r="F34" s="72" t="s">
        <v>1671</v>
      </c>
      <c r="G34" s="73">
        <v>8</v>
      </c>
      <c r="H34" s="72" t="s">
        <v>1637</v>
      </c>
      <c r="I34" s="86">
        <v>0</v>
      </c>
      <c r="J34" s="86">
        <v>0</v>
      </c>
      <c r="K34" s="85" t="s">
        <v>1656</v>
      </c>
      <c r="L34" s="79" t="s">
        <v>1695</v>
      </c>
    </row>
    <row r="35" spans="1:12" ht="15" x14ac:dyDescent="0.2">
      <c r="A35" s="15"/>
      <c r="B35" s="78" t="s">
        <v>28</v>
      </c>
      <c r="C35" s="73">
        <f t="shared" si="0"/>
        <v>1</v>
      </c>
      <c r="D35" s="72" t="s">
        <v>1696</v>
      </c>
      <c r="E35" s="72" t="s">
        <v>1675</v>
      </c>
      <c r="F35" s="72" t="s">
        <v>1687</v>
      </c>
      <c r="G35" s="73">
        <v>2</v>
      </c>
      <c r="H35" s="72" t="s">
        <v>1637</v>
      </c>
      <c r="I35" s="86">
        <v>0</v>
      </c>
      <c r="J35" s="86">
        <v>0</v>
      </c>
      <c r="K35" s="85" t="s">
        <v>1657</v>
      </c>
      <c r="L35" s="80" t="s">
        <v>1987</v>
      </c>
    </row>
    <row r="36" spans="1:12" ht="15" x14ac:dyDescent="0.2">
      <c r="A36" s="15"/>
      <c r="B36" s="78" t="s">
        <v>28</v>
      </c>
      <c r="C36" s="73">
        <f t="shared" si="0"/>
        <v>2</v>
      </c>
      <c r="D36" s="72" t="s">
        <v>2169</v>
      </c>
      <c r="E36" s="72" t="s">
        <v>2170</v>
      </c>
      <c r="F36" s="72" t="s">
        <v>2171</v>
      </c>
      <c r="G36" s="73">
        <v>0</v>
      </c>
      <c r="H36" s="72" t="s">
        <v>2172</v>
      </c>
      <c r="I36" s="86">
        <v>0</v>
      </c>
      <c r="J36" s="86">
        <v>0</v>
      </c>
      <c r="K36" s="85" t="s">
        <v>2173</v>
      </c>
      <c r="L36" s="79" t="s">
        <v>2174</v>
      </c>
    </row>
    <row r="37" spans="1:12" ht="15" x14ac:dyDescent="0.2">
      <c r="A37" s="15"/>
      <c r="B37" s="78" t="s">
        <v>28</v>
      </c>
      <c r="C37" s="73">
        <f t="shared" si="0"/>
        <v>3</v>
      </c>
      <c r="D37" s="72" t="s">
        <v>2175</v>
      </c>
      <c r="E37" s="72" t="s">
        <v>2176</v>
      </c>
      <c r="F37" s="72" t="s">
        <v>2171</v>
      </c>
      <c r="G37" s="73">
        <v>10</v>
      </c>
      <c r="H37" s="72" t="s">
        <v>2177</v>
      </c>
      <c r="I37" s="86">
        <v>0</v>
      </c>
      <c r="J37" s="86">
        <v>0</v>
      </c>
      <c r="K37" s="85" t="s">
        <v>2178</v>
      </c>
      <c r="L37" s="79" t="s">
        <v>2179</v>
      </c>
    </row>
    <row r="38" spans="1:12" ht="15" x14ac:dyDescent="0.2">
      <c r="A38" s="15"/>
      <c r="B38" s="78" t="s">
        <v>28</v>
      </c>
      <c r="C38" s="73">
        <f t="shared" si="0"/>
        <v>4</v>
      </c>
      <c r="D38" s="72" t="s">
        <v>2184</v>
      </c>
      <c r="E38" s="72" t="s">
        <v>2176</v>
      </c>
      <c r="F38" s="72" t="s">
        <v>2171</v>
      </c>
      <c r="G38" s="73">
        <v>10</v>
      </c>
      <c r="H38" s="72" t="s">
        <v>2177</v>
      </c>
      <c r="I38" s="86">
        <v>0</v>
      </c>
      <c r="J38" s="86">
        <v>0</v>
      </c>
      <c r="K38" s="85" t="s">
        <v>2178</v>
      </c>
      <c r="L38" s="79" t="s">
        <v>2185</v>
      </c>
    </row>
    <row r="39" spans="1:12" ht="15" x14ac:dyDescent="0.2">
      <c r="A39" s="15"/>
      <c r="B39" s="78" t="s">
        <v>28</v>
      </c>
      <c r="C39" s="73">
        <f t="shared" si="0"/>
        <v>5</v>
      </c>
      <c r="D39" s="72" t="s">
        <v>2186</v>
      </c>
      <c r="E39" s="72" t="s">
        <v>2180</v>
      </c>
      <c r="F39" s="72" t="s">
        <v>2171</v>
      </c>
      <c r="G39" s="72">
        <v>0</v>
      </c>
      <c r="H39" s="72" t="s">
        <v>2177</v>
      </c>
      <c r="I39" s="86">
        <v>0</v>
      </c>
      <c r="J39" s="86">
        <v>0</v>
      </c>
      <c r="K39" s="85" t="s">
        <v>2187</v>
      </c>
      <c r="L39" s="79" t="s">
        <v>2188</v>
      </c>
    </row>
    <row r="40" spans="1:12" ht="15" x14ac:dyDescent="0.2">
      <c r="A40" s="15"/>
      <c r="B40" s="78" t="s">
        <v>28</v>
      </c>
      <c r="C40" s="73">
        <f t="shared" si="0"/>
        <v>6</v>
      </c>
      <c r="D40" s="72" t="s">
        <v>2189</v>
      </c>
      <c r="E40" s="72" t="s">
        <v>2176</v>
      </c>
      <c r="F40" s="72" t="s">
        <v>2171</v>
      </c>
      <c r="G40" s="73">
        <v>10</v>
      </c>
      <c r="H40" s="72" t="s">
        <v>2190</v>
      </c>
      <c r="I40" s="86">
        <v>0</v>
      </c>
      <c r="J40" s="86">
        <v>0</v>
      </c>
      <c r="K40" s="85" t="s">
        <v>2187</v>
      </c>
      <c r="L40" s="79" t="s">
        <v>2191</v>
      </c>
    </row>
    <row r="41" spans="1:12" ht="15" x14ac:dyDescent="0.2">
      <c r="A41" s="15"/>
      <c r="B41" s="78" t="s">
        <v>28</v>
      </c>
      <c r="C41" s="73">
        <f t="shared" si="0"/>
        <v>7</v>
      </c>
      <c r="D41" s="72" t="s">
        <v>2192</v>
      </c>
      <c r="E41" s="72" t="s">
        <v>2180</v>
      </c>
      <c r="F41" s="72" t="s">
        <v>2171</v>
      </c>
      <c r="G41" s="73">
        <v>0</v>
      </c>
      <c r="H41" s="72" t="s">
        <v>2177</v>
      </c>
      <c r="I41" s="86">
        <v>0</v>
      </c>
      <c r="J41" s="86">
        <v>0</v>
      </c>
      <c r="K41" s="86" t="s">
        <v>2193</v>
      </c>
      <c r="L41" s="79" t="s">
        <v>2194</v>
      </c>
    </row>
    <row r="42" spans="1:12" ht="15" x14ac:dyDescent="0.2">
      <c r="A42" s="15"/>
      <c r="B42" s="78" t="s">
        <v>28</v>
      </c>
      <c r="C42" s="73">
        <f t="shared" si="0"/>
        <v>8</v>
      </c>
      <c r="D42" s="72" t="s">
        <v>2181</v>
      </c>
      <c r="E42" s="72" t="s">
        <v>2176</v>
      </c>
      <c r="F42" s="72" t="s">
        <v>2171</v>
      </c>
      <c r="G42" s="73">
        <v>20</v>
      </c>
      <c r="H42" s="72" t="s">
        <v>2177</v>
      </c>
      <c r="I42" s="86">
        <v>0</v>
      </c>
      <c r="J42" s="86">
        <v>0</v>
      </c>
      <c r="K42" s="85" t="s">
        <v>2182</v>
      </c>
      <c r="L42" s="79" t="s">
        <v>2183</v>
      </c>
    </row>
    <row r="43" spans="1:12" ht="15" x14ac:dyDescent="0.2">
      <c r="A43" s="15"/>
      <c r="B43" s="78" t="s">
        <v>29</v>
      </c>
      <c r="C43" s="73">
        <f t="shared" si="0"/>
        <v>1</v>
      </c>
      <c r="D43" s="73"/>
      <c r="E43" s="73"/>
      <c r="F43" s="73"/>
      <c r="G43" s="73"/>
      <c r="H43" s="73"/>
      <c r="I43" s="86"/>
      <c r="J43" s="86"/>
      <c r="K43" s="86"/>
      <c r="L43" s="79"/>
    </row>
    <row r="44" spans="1:12" ht="15" x14ac:dyDescent="0.2">
      <c r="A44" s="15"/>
      <c r="B44" s="78" t="s">
        <v>29</v>
      </c>
      <c r="C44" s="73">
        <f t="shared" si="0"/>
        <v>2</v>
      </c>
      <c r="D44" s="73"/>
      <c r="E44" s="73"/>
      <c r="F44" s="73"/>
      <c r="G44" s="73"/>
      <c r="H44" s="73"/>
      <c r="I44" s="86"/>
      <c r="J44" s="86"/>
      <c r="K44" s="86"/>
      <c r="L44" s="79"/>
    </row>
    <row r="45" spans="1:12" ht="15" x14ac:dyDescent="0.2">
      <c r="A45" s="15"/>
      <c r="B45" s="78" t="s">
        <v>29</v>
      </c>
      <c r="C45" s="73">
        <f t="shared" si="0"/>
        <v>3</v>
      </c>
      <c r="D45" s="73"/>
      <c r="E45" s="73"/>
      <c r="F45" s="73"/>
      <c r="G45" s="73"/>
      <c r="H45" s="73"/>
      <c r="I45" s="86"/>
      <c r="J45" s="86"/>
      <c r="K45" s="86"/>
      <c r="L45" s="79"/>
    </row>
    <row r="46" spans="1:12" ht="15" x14ac:dyDescent="0.2">
      <c r="A46" s="15"/>
      <c r="B46" s="78" t="s">
        <v>29</v>
      </c>
      <c r="C46" s="73">
        <f t="shared" si="0"/>
        <v>4</v>
      </c>
      <c r="D46" s="73"/>
      <c r="E46" s="73"/>
      <c r="F46" s="73"/>
      <c r="G46" s="73"/>
      <c r="H46" s="73"/>
      <c r="I46" s="86"/>
      <c r="J46" s="86"/>
      <c r="K46" s="86"/>
      <c r="L46" s="79"/>
    </row>
    <row r="47" spans="1:12" ht="15" x14ac:dyDescent="0.2">
      <c r="A47" s="15"/>
      <c r="B47" s="78" t="s">
        <v>29</v>
      </c>
      <c r="C47" s="73">
        <f t="shared" si="0"/>
        <v>5</v>
      </c>
      <c r="D47" s="73"/>
      <c r="E47" s="73"/>
      <c r="F47" s="73"/>
      <c r="G47" s="73"/>
      <c r="H47" s="73"/>
      <c r="I47" s="86"/>
      <c r="J47" s="86"/>
      <c r="K47" s="86"/>
      <c r="L47" s="79"/>
    </row>
    <row r="48" spans="1:12" ht="15" x14ac:dyDescent="0.2">
      <c r="A48" s="15"/>
      <c r="B48" s="78" t="s">
        <v>29</v>
      </c>
      <c r="C48" s="73">
        <f t="shared" si="0"/>
        <v>6</v>
      </c>
      <c r="D48" s="73"/>
      <c r="E48" s="73"/>
      <c r="F48" s="73"/>
      <c r="G48" s="73"/>
      <c r="H48" s="73"/>
      <c r="I48" s="86"/>
      <c r="J48" s="86"/>
      <c r="K48" s="86"/>
      <c r="L48" s="79"/>
    </row>
    <row r="49" spans="1:12" ht="15" x14ac:dyDescent="0.2">
      <c r="A49" s="15"/>
      <c r="B49" s="78" t="s">
        <v>29</v>
      </c>
      <c r="C49" s="73">
        <f t="shared" si="0"/>
        <v>7</v>
      </c>
      <c r="D49" s="73"/>
      <c r="E49" s="73"/>
      <c r="F49" s="73"/>
      <c r="G49" s="73"/>
      <c r="H49" s="73"/>
      <c r="I49" s="86"/>
      <c r="J49" s="86"/>
      <c r="K49" s="86"/>
      <c r="L49" s="79"/>
    </row>
    <row r="50" spans="1:12" ht="15" x14ac:dyDescent="0.2">
      <c r="A50" s="15"/>
      <c r="B50" s="78" t="s">
        <v>29</v>
      </c>
      <c r="C50" s="73">
        <f t="shared" si="0"/>
        <v>8</v>
      </c>
      <c r="D50" s="73"/>
      <c r="E50" s="73"/>
      <c r="F50" s="73"/>
      <c r="G50" s="73"/>
      <c r="H50" s="73"/>
      <c r="I50" s="86"/>
      <c r="J50" s="86"/>
      <c r="K50" s="86"/>
      <c r="L50" s="79"/>
    </row>
    <row r="51" spans="1:12" ht="15" x14ac:dyDescent="0.2">
      <c r="A51" s="15"/>
      <c r="B51" s="78" t="s">
        <v>30</v>
      </c>
      <c r="C51" s="73">
        <f t="shared" si="0"/>
        <v>1</v>
      </c>
      <c r="D51" s="73"/>
      <c r="E51" s="73"/>
      <c r="F51" s="73"/>
      <c r="G51" s="73"/>
      <c r="H51" s="73"/>
      <c r="I51" s="86"/>
      <c r="J51" s="86"/>
      <c r="K51" s="86"/>
      <c r="L51" s="79"/>
    </row>
    <row r="52" spans="1:12" ht="15" x14ac:dyDescent="0.2">
      <c r="A52" s="15"/>
      <c r="B52" s="78" t="s">
        <v>30</v>
      </c>
      <c r="C52" s="73">
        <f t="shared" si="0"/>
        <v>2</v>
      </c>
      <c r="D52" s="73"/>
      <c r="E52" s="73"/>
      <c r="F52" s="73"/>
      <c r="G52" s="73"/>
      <c r="H52" s="73"/>
      <c r="I52" s="86"/>
      <c r="J52" s="86"/>
      <c r="K52" s="86"/>
      <c r="L52" s="79"/>
    </row>
    <row r="53" spans="1:12" ht="15" x14ac:dyDescent="0.2">
      <c r="A53" s="15"/>
      <c r="B53" s="78" t="s">
        <v>30</v>
      </c>
      <c r="C53" s="73">
        <f t="shared" si="0"/>
        <v>3</v>
      </c>
      <c r="D53" s="73"/>
      <c r="E53" s="73"/>
      <c r="F53" s="73"/>
      <c r="G53" s="73"/>
      <c r="H53" s="73"/>
      <c r="I53" s="86"/>
      <c r="J53" s="86"/>
      <c r="K53" s="86"/>
      <c r="L53" s="79"/>
    </row>
    <row r="54" spans="1:12" ht="15" x14ac:dyDescent="0.2">
      <c r="A54" s="15"/>
      <c r="B54" s="78" t="s">
        <v>30</v>
      </c>
      <c r="C54" s="73">
        <f t="shared" si="0"/>
        <v>4</v>
      </c>
      <c r="D54" s="73"/>
      <c r="E54" s="73"/>
      <c r="F54" s="73"/>
      <c r="G54" s="73"/>
      <c r="H54" s="73"/>
      <c r="I54" s="86"/>
      <c r="J54" s="86"/>
      <c r="K54" s="86"/>
      <c r="L54" s="79"/>
    </row>
    <row r="55" spans="1:12" ht="15" x14ac:dyDescent="0.2">
      <c r="A55" s="15"/>
      <c r="B55" s="78" t="s">
        <v>30</v>
      </c>
      <c r="C55" s="73">
        <f t="shared" si="0"/>
        <v>5</v>
      </c>
      <c r="D55" s="73"/>
      <c r="E55" s="73"/>
      <c r="F55" s="73"/>
      <c r="G55" s="73"/>
      <c r="H55" s="73"/>
      <c r="I55" s="86"/>
      <c r="J55" s="86"/>
      <c r="K55" s="86"/>
      <c r="L55" s="79"/>
    </row>
    <row r="56" spans="1:12" ht="15" x14ac:dyDescent="0.2">
      <c r="A56" s="15"/>
      <c r="B56" s="78" t="s">
        <v>30</v>
      </c>
      <c r="C56" s="73">
        <f t="shared" si="0"/>
        <v>6</v>
      </c>
      <c r="D56" s="73"/>
      <c r="E56" s="73"/>
      <c r="F56" s="73"/>
      <c r="G56" s="73"/>
      <c r="H56" s="73"/>
      <c r="I56" s="86"/>
      <c r="J56" s="86"/>
      <c r="K56" s="86"/>
      <c r="L56" s="79"/>
    </row>
    <row r="57" spans="1:12" ht="15" x14ac:dyDescent="0.2">
      <c r="A57" s="15"/>
      <c r="B57" s="78" t="s">
        <v>30</v>
      </c>
      <c r="C57" s="73">
        <f t="shared" si="0"/>
        <v>7</v>
      </c>
      <c r="D57" s="73"/>
      <c r="E57" s="73"/>
      <c r="F57" s="73"/>
      <c r="G57" s="73"/>
      <c r="H57" s="73"/>
      <c r="I57" s="86"/>
      <c r="J57" s="86"/>
      <c r="K57" s="86"/>
      <c r="L57" s="79"/>
    </row>
    <row r="58" spans="1:12" ht="15" x14ac:dyDescent="0.2">
      <c r="A58" s="15"/>
      <c r="B58" s="78" t="s">
        <v>30</v>
      </c>
      <c r="C58" s="73">
        <f t="shared" si="0"/>
        <v>8</v>
      </c>
      <c r="D58" s="73"/>
      <c r="E58" s="73"/>
      <c r="F58" s="73"/>
      <c r="G58" s="73"/>
      <c r="H58" s="73"/>
      <c r="I58" s="86"/>
      <c r="J58" s="86"/>
      <c r="K58" s="86"/>
      <c r="L58" s="79"/>
    </row>
    <row r="59" spans="1:12" ht="15" x14ac:dyDescent="0.2">
      <c r="A59" s="15"/>
      <c r="B59" s="78" t="s">
        <v>31</v>
      </c>
      <c r="C59" s="73">
        <f t="shared" si="0"/>
        <v>1</v>
      </c>
      <c r="D59" s="73"/>
      <c r="E59" s="73"/>
      <c r="F59" s="73"/>
      <c r="G59" s="73"/>
      <c r="H59" s="73"/>
      <c r="I59" s="86"/>
      <c r="J59" s="86"/>
      <c r="K59" s="86"/>
      <c r="L59" s="79"/>
    </row>
    <row r="60" spans="1:12" ht="15" x14ac:dyDescent="0.2">
      <c r="A60" s="15"/>
      <c r="B60" s="78" t="s">
        <v>31</v>
      </c>
      <c r="C60" s="73">
        <f t="shared" si="0"/>
        <v>2</v>
      </c>
      <c r="D60" s="73"/>
      <c r="E60" s="73"/>
      <c r="F60" s="73"/>
      <c r="G60" s="73"/>
      <c r="H60" s="73"/>
      <c r="I60" s="86"/>
      <c r="J60" s="86"/>
      <c r="K60" s="86"/>
      <c r="L60" s="79"/>
    </row>
    <row r="61" spans="1:12" ht="15" x14ac:dyDescent="0.2">
      <c r="A61" s="15"/>
      <c r="B61" s="78" t="s">
        <v>31</v>
      </c>
      <c r="C61" s="73">
        <f t="shared" si="0"/>
        <v>3</v>
      </c>
      <c r="D61" s="73"/>
      <c r="E61" s="73"/>
      <c r="F61" s="73"/>
      <c r="G61" s="73"/>
      <c r="H61" s="73"/>
      <c r="I61" s="86"/>
      <c r="J61" s="86"/>
      <c r="K61" s="86"/>
      <c r="L61" s="79"/>
    </row>
    <row r="62" spans="1:12" ht="15" x14ac:dyDescent="0.2">
      <c r="A62" s="15"/>
      <c r="B62" s="78" t="s">
        <v>31</v>
      </c>
      <c r="C62" s="73">
        <f t="shared" si="0"/>
        <v>4</v>
      </c>
      <c r="D62" s="73"/>
      <c r="E62" s="73"/>
      <c r="F62" s="73"/>
      <c r="G62" s="73"/>
      <c r="H62" s="73"/>
      <c r="I62" s="86"/>
      <c r="J62" s="86"/>
      <c r="K62" s="86"/>
      <c r="L62" s="79"/>
    </row>
    <row r="63" spans="1:12" ht="15" x14ac:dyDescent="0.2">
      <c r="A63" s="15"/>
      <c r="B63" s="78" t="s">
        <v>31</v>
      </c>
      <c r="C63" s="73">
        <f t="shared" si="0"/>
        <v>5</v>
      </c>
      <c r="D63" s="73"/>
      <c r="E63" s="73"/>
      <c r="F63" s="73"/>
      <c r="G63" s="73"/>
      <c r="H63" s="73"/>
      <c r="I63" s="86"/>
      <c r="J63" s="86"/>
      <c r="K63" s="86"/>
      <c r="L63" s="79"/>
    </row>
    <row r="64" spans="1:12" ht="15" x14ac:dyDescent="0.2">
      <c r="A64" s="15"/>
      <c r="B64" s="78" t="s">
        <v>31</v>
      </c>
      <c r="C64" s="73">
        <f t="shared" si="0"/>
        <v>6</v>
      </c>
      <c r="D64" s="73"/>
      <c r="E64" s="73"/>
      <c r="F64" s="73"/>
      <c r="G64" s="73"/>
      <c r="H64" s="73"/>
      <c r="I64" s="86"/>
      <c r="J64" s="86"/>
      <c r="K64" s="86"/>
      <c r="L64" s="79"/>
    </row>
    <row r="65" spans="1:12" ht="15" x14ac:dyDescent="0.2">
      <c r="A65" s="15"/>
      <c r="B65" s="78" t="s">
        <v>31</v>
      </c>
      <c r="C65" s="73">
        <f t="shared" si="0"/>
        <v>7</v>
      </c>
      <c r="D65" s="73"/>
      <c r="E65" s="73"/>
      <c r="F65" s="73"/>
      <c r="G65" s="73"/>
      <c r="H65" s="73"/>
      <c r="I65" s="86"/>
      <c r="J65" s="86"/>
      <c r="K65" s="86"/>
      <c r="L65" s="79"/>
    </row>
    <row r="66" spans="1:12" ht="15" x14ac:dyDescent="0.2">
      <c r="A66" s="15"/>
      <c r="B66" s="78" t="s">
        <v>31</v>
      </c>
      <c r="C66" s="73">
        <f t="shared" si="0"/>
        <v>8</v>
      </c>
      <c r="D66" s="73"/>
      <c r="E66" s="73"/>
      <c r="F66" s="73"/>
      <c r="G66" s="73"/>
      <c r="H66" s="73"/>
      <c r="I66" s="86"/>
      <c r="J66" s="86"/>
      <c r="K66" s="86"/>
      <c r="L66" s="79"/>
    </row>
    <row r="67" spans="1:12" ht="15" x14ac:dyDescent="0.2">
      <c r="A67" s="15"/>
      <c r="B67" s="78" t="s">
        <v>32</v>
      </c>
      <c r="C67" s="73">
        <f t="shared" si="0"/>
        <v>1</v>
      </c>
      <c r="D67" s="73"/>
      <c r="E67" s="73"/>
      <c r="F67" s="73"/>
      <c r="G67" s="73"/>
      <c r="H67" s="73"/>
      <c r="I67" s="86"/>
      <c r="J67" s="86"/>
      <c r="K67" s="86"/>
      <c r="L67" s="79"/>
    </row>
    <row r="68" spans="1:12" ht="15" x14ac:dyDescent="0.2">
      <c r="A68" s="15"/>
      <c r="B68" s="78" t="s">
        <v>32</v>
      </c>
      <c r="C68" s="73">
        <f t="shared" si="0"/>
        <v>2</v>
      </c>
      <c r="D68" s="73"/>
      <c r="E68" s="73"/>
      <c r="F68" s="73"/>
      <c r="G68" s="73"/>
      <c r="H68" s="73"/>
      <c r="I68" s="86"/>
      <c r="J68" s="86"/>
      <c r="K68" s="86"/>
      <c r="L68" s="79"/>
    </row>
    <row r="69" spans="1:12" ht="15" x14ac:dyDescent="0.2">
      <c r="A69" s="15"/>
      <c r="B69" s="78" t="s">
        <v>32</v>
      </c>
      <c r="C69" s="73">
        <f t="shared" si="0"/>
        <v>3</v>
      </c>
      <c r="D69" s="73"/>
      <c r="E69" s="73"/>
      <c r="F69" s="73"/>
      <c r="G69" s="73"/>
      <c r="H69" s="73"/>
      <c r="I69" s="86"/>
      <c r="J69" s="86"/>
      <c r="K69" s="86"/>
      <c r="L69" s="79"/>
    </row>
    <row r="70" spans="1:12" ht="15" x14ac:dyDescent="0.2">
      <c r="A70" s="15"/>
      <c r="B70" s="78" t="s">
        <v>32</v>
      </c>
      <c r="C70" s="73">
        <f t="shared" si="0"/>
        <v>4</v>
      </c>
      <c r="D70" s="73"/>
      <c r="E70" s="73"/>
      <c r="F70" s="73"/>
      <c r="G70" s="73"/>
      <c r="H70" s="73"/>
      <c r="I70" s="86"/>
      <c r="J70" s="86"/>
      <c r="K70" s="86"/>
      <c r="L70" s="79"/>
    </row>
    <row r="71" spans="1:12" ht="15" x14ac:dyDescent="0.2">
      <c r="A71" s="15"/>
      <c r="B71" s="78" t="s">
        <v>32</v>
      </c>
      <c r="C71" s="73">
        <f t="shared" si="0"/>
        <v>5</v>
      </c>
      <c r="D71" s="73"/>
      <c r="E71" s="73"/>
      <c r="F71" s="73"/>
      <c r="G71" s="73"/>
      <c r="H71" s="73"/>
      <c r="I71" s="86"/>
      <c r="J71" s="86"/>
      <c r="K71" s="86"/>
      <c r="L71" s="79"/>
    </row>
    <row r="72" spans="1:12" ht="15" x14ac:dyDescent="0.2">
      <c r="A72" s="15"/>
      <c r="B72" s="78" t="s">
        <v>32</v>
      </c>
      <c r="C72" s="73">
        <f t="shared" si="0"/>
        <v>6</v>
      </c>
      <c r="D72" s="73"/>
      <c r="E72" s="73"/>
      <c r="F72" s="73"/>
      <c r="G72" s="73"/>
      <c r="H72" s="73"/>
      <c r="I72" s="86"/>
      <c r="J72" s="86"/>
      <c r="K72" s="86"/>
      <c r="L72" s="79"/>
    </row>
    <row r="73" spans="1:12" ht="15" x14ac:dyDescent="0.2">
      <c r="A73" s="15"/>
      <c r="B73" s="78" t="s">
        <v>32</v>
      </c>
      <c r="C73" s="73">
        <f t="shared" si="0"/>
        <v>7</v>
      </c>
      <c r="D73" s="73"/>
      <c r="E73" s="73"/>
      <c r="F73" s="73"/>
      <c r="G73" s="73"/>
      <c r="H73" s="73"/>
      <c r="I73" s="86"/>
      <c r="J73" s="86"/>
      <c r="K73" s="86"/>
      <c r="L73" s="79"/>
    </row>
    <row r="74" spans="1:12" ht="15" x14ac:dyDescent="0.2">
      <c r="A74" s="15"/>
      <c r="B74" s="78" t="s">
        <v>32</v>
      </c>
      <c r="C74" s="73">
        <f t="shared" si="0"/>
        <v>8</v>
      </c>
      <c r="D74" s="73"/>
      <c r="E74" s="73"/>
      <c r="F74" s="73"/>
      <c r="G74" s="73"/>
      <c r="H74" s="73"/>
      <c r="I74" s="86"/>
      <c r="J74" s="86"/>
      <c r="K74" s="86"/>
      <c r="L74" s="79"/>
    </row>
    <row r="75" spans="1:12" ht="15" x14ac:dyDescent="0.2">
      <c r="A75" s="15"/>
      <c r="B75" s="78" t="s">
        <v>33</v>
      </c>
      <c r="C75" s="73">
        <f t="shared" si="0"/>
        <v>1</v>
      </c>
      <c r="D75" s="73"/>
      <c r="E75" s="73"/>
      <c r="F75" s="73"/>
      <c r="G75" s="73"/>
      <c r="H75" s="73"/>
      <c r="I75" s="86"/>
      <c r="J75" s="86"/>
      <c r="K75" s="86"/>
      <c r="L75" s="79"/>
    </row>
    <row r="76" spans="1:12" ht="15" x14ac:dyDescent="0.2">
      <c r="A76" s="15"/>
      <c r="B76" s="78" t="s">
        <v>33</v>
      </c>
      <c r="C76" s="73">
        <f t="shared" ref="C76:C139" si="1">C68</f>
        <v>2</v>
      </c>
      <c r="D76" s="73"/>
      <c r="E76" s="73"/>
      <c r="F76" s="73"/>
      <c r="G76" s="73"/>
      <c r="H76" s="73"/>
      <c r="I76" s="86"/>
      <c r="J76" s="86"/>
      <c r="K76" s="86"/>
      <c r="L76" s="79"/>
    </row>
    <row r="77" spans="1:12" ht="15" x14ac:dyDescent="0.2">
      <c r="A77" s="15"/>
      <c r="B77" s="78" t="s">
        <v>33</v>
      </c>
      <c r="C77" s="73">
        <f t="shared" si="1"/>
        <v>3</v>
      </c>
      <c r="D77" s="73"/>
      <c r="E77" s="73"/>
      <c r="F77" s="73"/>
      <c r="G77" s="73"/>
      <c r="H77" s="73"/>
      <c r="I77" s="86"/>
      <c r="J77" s="86"/>
      <c r="K77" s="86"/>
      <c r="L77" s="79"/>
    </row>
    <row r="78" spans="1:12" ht="15" x14ac:dyDescent="0.2">
      <c r="A78" s="15"/>
      <c r="B78" s="78" t="s">
        <v>33</v>
      </c>
      <c r="C78" s="73">
        <f t="shared" si="1"/>
        <v>4</v>
      </c>
      <c r="D78" s="73"/>
      <c r="E78" s="73"/>
      <c r="F78" s="73"/>
      <c r="G78" s="73"/>
      <c r="H78" s="73"/>
      <c r="I78" s="86"/>
      <c r="J78" s="86"/>
      <c r="K78" s="86"/>
      <c r="L78" s="79"/>
    </row>
    <row r="79" spans="1:12" ht="15" x14ac:dyDescent="0.2">
      <c r="A79" s="15"/>
      <c r="B79" s="78" t="s">
        <v>33</v>
      </c>
      <c r="C79" s="73">
        <f t="shared" si="1"/>
        <v>5</v>
      </c>
      <c r="D79" s="73"/>
      <c r="E79" s="73"/>
      <c r="F79" s="73"/>
      <c r="G79" s="73"/>
      <c r="H79" s="73"/>
      <c r="I79" s="86"/>
      <c r="J79" s="86"/>
      <c r="K79" s="86"/>
      <c r="L79" s="79"/>
    </row>
    <row r="80" spans="1:12" ht="15" x14ac:dyDescent="0.2">
      <c r="A80" s="15"/>
      <c r="B80" s="78" t="s">
        <v>33</v>
      </c>
      <c r="C80" s="73">
        <f t="shared" si="1"/>
        <v>6</v>
      </c>
      <c r="D80" s="73"/>
      <c r="E80" s="73"/>
      <c r="F80" s="73"/>
      <c r="G80" s="73"/>
      <c r="H80" s="73"/>
      <c r="I80" s="86"/>
      <c r="J80" s="86"/>
      <c r="K80" s="86"/>
      <c r="L80" s="79"/>
    </row>
    <row r="81" spans="1:12" ht="15" x14ac:dyDescent="0.2">
      <c r="A81" s="15"/>
      <c r="B81" s="78" t="s">
        <v>33</v>
      </c>
      <c r="C81" s="73">
        <f t="shared" si="1"/>
        <v>7</v>
      </c>
      <c r="D81" s="73"/>
      <c r="E81" s="73"/>
      <c r="F81" s="73"/>
      <c r="G81" s="73"/>
      <c r="H81" s="73"/>
      <c r="I81" s="86"/>
      <c r="J81" s="86"/>
      <c r="K81" s="86"/>
      <c r="L81" s="79"/>
    </row>
    <row r="82" spans="1:12" ht="15" x14ac:dyDescent="0.2">
      <c r="A82" s="15"/>
      <c r="B82" s="78" t="s">
        <v>33</v>
      </c>
      <c r="C82" s="73">
        <f t="shared" si="1"/>
        <v>8</v>
      </c>
      <c r="D82" s="73"/>
      <c r="E82" s="73"/>
      <c r="F82" s="73"/>
      <c r="G82" s="73"/>
      <c r="H82" s="73"/>
      <c r="I82" s="86"/>
      <c r="J82" s="86"/>
      <c r="K82" s="86"/>
      <c r="L82" s="79"/>
    </row>
    <row r="83" spans="1:12" ht="15" x14ac:dyDescent="0.2">
      <c r="A83" s="15"/>
      <c r="B83" s="78" t="s">
        <v>34</v>
      </c>
      <c r="C83" s="73">
        <f t="shared" si="1"/>
        <v>1</v>
      </c>
      <c r="D83" s="73"/>
      <c r="E83" s="73"/>
      <c r="F83" s="73"/>
      <c r="G83" s="73"/>
      <c r="H83" s="73"/>
      <c r="I83" s="86"/>
      <c r="J83" s="86"/>
      <c r="K83" s="86"/>
      <c r="L83" s="79"/>
    </row>
    <row r="84" spans="1:12" ht="15" x14ac:dyDescent="0.2">
      <c r="A84" s="15"/>
      <c r="B84" s="78" t="s">
        <v>34</v>
      </c>
      <c r="C84" s="73">
        <f t="shared" si="1"/>
        <v>2</v>
      </c>
      <c r="D84" s="73"/>
      <c r="E84" s="73"/>
      <c r="F84" s="73"/>
      <c r="G84" s="73"/>
      <c r="H84" s="73"/>
      <c r="I84" s="86"/>
      <c r="J84" s="86"/>
      <c r="K84" s="86"/>
      <c r="L84" s="79"/>
    </row>
    <row r="85" spans="1:12" ht="15" x14ac:dyDescent="0.2">
      <c r="A85" s="15"/>
      <c r="B85" s="78" t="s">
        <v>34</v>
      </c>
      <c r="C85" s="73">
        <f t="shared" si="1"/>
        <v>3</v>
      </c>
      <c r="D85" s="73"/>
      <c r="E85" s="73"/>
      <c r="F85" s="73"/>
      <c r="G85" s="73"/>
      <c r="H85" s="73"/>
      <c r="I85" s="86"/>
      <c r="J85" s="86"/>
      <c r="K85" s="86"/>
      <c r="L85" s="79"/>
    </row>
    <row r="86" spans="1:12" ht="15" x14ac:dyDescent="0.2">
      <c r="A86" s="15"/>
      <c r="B86" s="78" t="s">
        <v>34</v>
      </c>
      <c r="C86" s="73">
        <f t="shared" si="1"/>
        <v>4</v>
      </c>
      <c r="D86" s="73"/>
      <c r="E86" s="73"/>
      <c r="F86" s="73"/>
      <c r="G86" s="73"/>
      <c r="H86" s="73"/>
      <c r="I86" s="86"/>
      <c r="J86" s="86"/>
      <c r="K86" s="86"/>
      <c r="L86" s="79"/>
    </row>
    <row r="87" spans="1:12" ht="15" x14ac:dyDescent="0.2">
      <c r="A87" s="15"/>
      <c r="B87" s="78" t="s">
        <v>34</v>
      </c>
      <c r="C87" s="73">
        <f t="shared" si="1"/>
        <v>5</v>
      </c>
      <c r="D87" s="73"/>
      <c r="E87" s="73"/>
      <c r="F87" s="73"/>
      <c r="G87" s="73"/>
      <c r="H87" s="73"/>
      <c r="I87" s="86"/>
      <c r="J87" s="86"/>
      <c r="K87" s="86"/>
      <c r="L87" s="79"/>
    </row>
    <row r="88" spans="1:12" ht="15" x14ac:dyDescent="0.2">
      <c r="A88" s="15"/>
      <c r="B88" s="78" t="s">
        <v>34</v>
      </c>
      <c r="C88" s="73">
        <f t="shared" si="1"/>
        <v>6</v>
      </c>
      <c r="D88" s="73"/>
      <c r="E88" s="73"/>
      <c r="F88" s="73"/>
      <c r="G88" s="73"/>
      <c r="H88" s="73"/>
      <c r="I88" s="86"/>
      <c r="J88" s="86"/>
      <c r="K88" s="86"/>
      <c r="L88" s="79"/>
    </row>
    <row r="89" spans="1:12" ht="15" x14ac:dyDescent="0.2">
      <c r="A89" s="15"/>
      <c r="B89" s="78" t="s">
        <v>34</v>
      </c>
      <c r="C89" s="73">
        <f t="shared" si="1"/>
        <v>7</v>
      </c>
      <c r="D89" s="73"/>
      <c r="E89" s="73"/>
      <c r="F89" s="73"/>
      <c r="G89" s="73"/>
      <c r="H89" s="73"/>
      <c r="I89" s="86"/>
      <c r="J89" s="86"/>
      <c r="K89" s="86"/>
      <c r="L89" s="79"/>
    </row>
    <row r="90" spans="1:12" ht="15" x14ac:dyDescent="0.2">
      <c r="A90" s="15"/>
      <c r="B90" s="78" t="s">
        <v>34</v>
      </c>
      <c r="C90" s="73">
        <f t="shared" si="1"/>
        <v>8</v>
      </c>
      <c r="D90" s="73"/>
      <c r="E90" s="73"/>
      <c r="F90" s="73"/>
      <c r="G90" s="73"/>
      <c r="H90" s="73"/>
      <c r="I90" s="86"/>
      <c r="J90" s="86"/>
      <c r="K90" s="86"/>
      <c r="L90" s="79"/>
    </row>
    <row r="91" spans="1:12" ht="15" x14ac:dyDescent="0.2">
      <c r="A91" s="15"/>
      <c r="B91" s="78" t="s">
        <v>35</v>
      </c>
      <c r="C91" s="73">
        <f t="shared" si="1"/>
        <v>1</v>
      </c>
      <c r="D91" s="73"/>
      <c r="E91" s="73"/>
      <c r="F91" s="73"/>
      <c r="G91" s="73"/>
      <c r="H91" s="73"/>
      <c r="I91" s="86"/>
      <c r="J91" s="86"/>
      <c r="K91" s="86"/>
      <c r="L91" s="79"/>
    </row>
    <row r="92" spans="1:12" ht="15" x14ac:dyDescent="0.2">
      <c r="A92" s="15"/>
      <c r="B92" s="78" t="s">
        <v>35</v>
      </c>
      <c r="C92" s="73">
        <f t="shared" si="1"/>
        <v>2</v>
      </c>
      <c r="D92" s="73"/>
      <c r="E92" s="73"/>
      <c r="F92" s="73"/>
      <c r="G92" s="73"/>
      <c r="H92" s="73"/>
      <c r="I92" s="86"/>
      <c r="J92" s="86"/>
      <c r="K92" s="86"/>
      <c r="L92" s="79"/>
    </row>
    <row r="93" spans="1:12" ht="15" x14ac:dyDescent="0.2">
      <c r="A93" s="15"/>
      <c r="B93" s="78" t="s">
        <v>35</v>
      </c>
      <c r="C93" s="73">
        <f t="shared" si="1"/>
        <v>3</v>
      </c>
      <c r="D93" s="73"/>
      <c r="E93" s="73"/>
      <c r="F93" s="73"/>
      <c r="G93" s="73"/>
      <c r="H93" s="73"/>
      <c r="I93" s="86"/>
      <c r="J93" s="86"/>
      <c r="K93" s="86"/>
      <c r="L93" s="79"/>
    </row>
    <row r="94" spans="1:12" ht="15" x14ac:dyDescent="0.2">
      <c r="A94" s="15"/>
      <c r="B94" s="78" t="s">
        <v>35</v>
      </c>
      <c r="C94" s="73">
        <f t="shared" si="1"/>
        <v>4</v>
      </c>
      <c r="D94" s="73"/>
      <c r="E94" s="73"/>
      <c r="F94" s="73"/>
      <c r="G94" s="73"/>
      <c r="H94" s="73"/>
      <c r="I94" s="86"/>
      <c r="J94" s="86"/>
      <c r="K94" s="86"/>
      <c r="L94" s="79"/>
    </row>
    <row r="95" spans="1:12" ht="15" x14ac:dyDescent="0.2">
      <c r="A95" s="15"/>
      <c r="B95" s="78" t="s">
        <v>35</v>
      </c>
      <c r="C95" s="73">
        <f t="shared" si="1"/>
        <v>5</v>
      </c>
      <c r="D95" s="73"/>
      <c r="E95" s="73"/>
      <c r="F95" s="73"/>
      <c r="G95" s="73"/>
      <c r="H95" s="73"/>
      <c r="I95" s="86"/>
      <c r="J95" s="86"/>
      <c r="K95" s="86"/>
      <c r="L95" s="79"/>
    </row>
    <row r="96" spans="1:12" ht="15" x14ac:dyDescent="0.2">
      <c r="A96" s="15"/>
      <c r="B96" s="78" t="s">
        <v>35</v>
      </c>
      <c r="C96" s="73">
        <f t="shared" si="1"/>
        <v>6</v>
      </c>
      <c r="D96" s="73"/>
      <c r="E96" s="73"/>
      <c r="F96" s="73"/>
      <c r="G96" s="73"/>
      <c r="H96" s="73"/>
      <c r="I96" s="86"/>
      <c r="J96" s="86"/>
      <c r="K96" s="86"/>
      <c r="L96" s="79"/>
    </row>
    <row r="97" spans="1:12" ht="15" x14ac:dyDescent="0.2">
      <c r="A97" s="15"/>
      <c r="B97" s="78" t="s">
        <v>35</v>
      </c>
      <c r="C97" s="73">
        <f t="shared" si="1"/>
        <v>7</v>
      </c>
      <c r="D97" s="73"/>
      <c r="E97" s="73"/>
      <c r="F97" s="73"/>
      <c r="G97" s="73"/>
      <c r="H97" s="73"/>
      <c r="I97" s="86"/>
      <c r="J97" s="86"/>
      <c r="K97" s="86"/>
      <c r="L97" s="79"/>
    </row>
    <row r="98" spans="1:12" ht="15" x14ac:dyDescent="0.2">
      <c r="A98" s="15"/>
      <c r="B98" s="78" t="s">
        <v>35</v>
      </c>
      <c r="C98" s="73">
        <f t="shared" si="1"/>
        <v>8</v>
      </c>
      <c r="D98" s="73"/>
      <c r="E98" s="73"/>
      <c r="F98" s="73"/>
      <c r="G98" s="73"/>
      <c r="H98" s="73"/>
      <c r="I98" s="86"/>
      <c r="J98" s="86"/>
      <c r="K98" s="86"/>
      <c r="L98" s="79"/>
    </row>
    <row r="99" spans="1:12" ht="15" x14ac:dyDescent="0.2">
      <c r="A99" s="15"/>
      <c r="B99" s="78" t="s">
        <v>36</v>
      </c>
      <c r="C99" s="73">
        <f t="shared" si="1"/>
        <v>1</v>
      </c>
      <c r="D99" s="73"/>
      <c r="E99" s="73"/>
      <c r="F99" s="73"/>
      <c r="G99" s="73"/>
      <c r="H99" s="73"/>
      <c r="I99" s="86"/>
      <c r="J99" s="86"/>
      <c r="K99" s="86"/>
      <c r="L99" s="79"/>
    </row>
    <row r="100" spans="1:12" ht="15" x14ac:dyDescent="0.2">
      <c r="A100" s="15"/>
      <c r="B100" s="78" t="s">
        <v>36</v>
      </c>
      <c r="C100" s="73">
        <f t="shared" si="1"/>
        <v>2</v>
      </c>
      <c r="D100" s="73"/>
      <c r="E100" s="73"/>
      <c r="F100" s="73"/>
      <c r="G100" s="73"/>
      <c r="H100" s="73"/>
      <c r="I100" s="86"/>
      <c r="J100" s="86"/>
      <c r="K100" s="86"/>
      <c r="L100" s="79"/>
    </row>
    <row r="101" spans="1:12" ht="15" x14ac:dyDescent="0.2">
      <c r="A101" s="15"/>
      <c r="B101" s="78" t="s">
        <v>36</v>
      </c>
      <c r="C101" s="73">
        <f t="shared" si="1"/>
        <v>3</v>
      </c>
      <c r="D101" s="73"/>
      <c r="E101" s="73"/>
      <c r="F101" s="73"/>
      <c r="G101" s="73"/>
      <c r="H101" s="73"/>
      <c r="I101" s="86"/>
      <c r="J101" s="86"/>
      <c r="K101" s="86"/>
      <c r="L101" s="79"/>
    </row>
    <row r="102" spans="1:12" ht="15" x14ac:dyDescent="0.2">
      <c r="A102" s="15"/>
      <c r="B102" s="78" t="s">
        <v>36</v>
      </c>
      <c r="C102" s="73">
        <f t="shared" si="1"/>
        <v>4</v>
      </c>
      <c r="D102" s="73"/>
      <c r="E102" s="73"/>
      <c r="F102" s="73"/>
      <c r="G102" s="73"/>
      <c r="H102" s="73"/>
      <c r="I102" s="86"/>
      <c r="J102" s="86"/>
      <c r="K102" s="86"/>
      <c r="L102" s="79"/>
    </row>
    <row r="103" spans="1:12" ht="15" x14ac:dyDescent="0.2">
      <c r="A103" s="15"/>
      <c r="B103" s="78" t="s">
        <v>36</v>
      </c>
      <c r="C103" s="73">
        <f t="shared" si="1"/>
        <v>5</v>
      </c>
      <c r="D103" s="73"/>
      <c r="E103" s="73"/>
      <c r="F103" s="73"/>
      <c r="G103" s="73"/>
      <c r="H103" s="73"/>
      <c r="I103" s="86"/>
      <c r="J103" s="86"/>
      <c r="K103" s="86"/>
      <c r="L103" s="79"/>
    </row>
    <row r="104" spans="1:12" ht="15" x14ac:dyDescent="0.2">
      <c r="A104" s="15"/>
      <c r="B104" s="78" t="s">
        <v>36</v>
      </c>
      <c r="C104" s="73">
        <f t="shared" si="1"/>
        <v>6</v>
      </c>
      <c r="D104" s="73"/>
      <c r="E104" s="73"/>
      <c r="F104" s="73"/>
      <c r="G104" s="73"/>
      <c r="H104" s="73"/>
      <c r="I104" s="86"/>
      <c r="J104" s="86"/>
      <c r="K104" s="86"/>
      <c r="L104" s="79"/>
    </row>
    <row r="105" spans="1:12" ht="15" x14ac:dyDescent="0.2">
      <c r="A105" s="15"/>
      <c r="B105" s="78" t="s">
        <v>36</v>
      </c>
      <c r="C105" s="73">
        <f t="shared" si="1"/>
        <v>7</v>
      </c>
      <c r="D105" s="73"/>
      <c r="E105" s="73"/>
      <c r="F105" s="73"/>
      <c r="G105" s="73"/>
      <c r="H105" s="73"/>
      <c r="I105" s="86"/>
      <c r="J105" s="86"/>
      <c r="K105" s="86"/>
      <c r="L105" s="79"/>
    </row>
    <row r="106" spans="1:12" ht="15" x14ac:dyDescent="0.2">
      <c r="A106" s="15"/>
      <c r="B106" s="78" t="s">
        <v>36</v>
      </c>
      <c r="C106" s="73">
        <f t="shared" si="1"/>
        <v>8</v>
      </c>
      <c r="D106" s="73"/>
      <c r="E106" s="73"/>
      <c r="F106" s="73"/>
      <c r="G106" s="73"/>
      <c r="H106" s="73"/>
      <c r="I106" s="86"/>
      <c r="J106" s="86"/>
      <c r="K106" s="86"/>
      <c r="L106" s="79"/>
    </row>
    <row r="107" spans="1:12" ht="15" x14ac:dyDescent="0.2">
      <c r="A107" s="15"/>
      <c r="B107" s="78" t="s">
        <v>37</v>
      </c>
      <c r="C107" s="73">
        <f t="shared" si="1"/>
        <v>1</v>
      </c>
      <c r="D107" s="73"/>
      <c r="E107" s="73"/>
      <c r="F107" s="73"/>
      <c r="G107" s="73"/>
      <c r="H107" s="73"/>
      <c r="I107" s="86"/>
      <c r="J107" s="86"/>
      <c r="K107" s="86"/>
      <c r="L107" s="79"/>
    </row>
    <row r="108" spans="1:12" ht="15" x14ac:dyDescent="0.2">
      <c r="A108" s="15"/>
      <c r="B108" s="78" t="s">
        <v>37</v>
      </c>
      <c r="C108" s="73">
        <f t="shared" si="1"/>
        <v>2</v>
      </c>
      <c r="D108" s="73"/>
      <c r="E108" s="73"/>
      <c r="F108" s="73"/>
      <c r="G108" s="73"/>
      <c r="H108" s="73"/>
      <c r="I108" s="86"/>
      <c r="J108" s="86"/>
      <c r="K108" s="86"/>
      <c r="L108" s="79"/>
    </row>
    <row r="109" spans="1:12" ht="15" x14ac:dyDescent="0.2">
      <c r="A109" s="15"/>
      <c r="B109" s="78" t="s">
        <v>37</v>
      </c>
      <c r="C109" s="73">
        <f t="shared" si="1"/>
        <v>3</v>
      </c>
      <c r="D109" s="73"/>
      <c r="E109" s="73"/>
      <c r="F109" s="73"/>
      <c r="G109" s="73"/>
      <c r="H109" s="73"/>
      <c r="I109" s="86"/>
      <c r="J109" s="86"/>
      <c r="K109" s="86"/>
      <c r="L109" s="79"/>
    </row>
    <row r="110" spans="1:12" ht="15" x14ac:dyDescent="0.2">
      <c r="A110" s="15"/>
      <c r="B110" s="78" t="s">
        <v>37</v>
      </c>
      <c r="C110" s="73">
        <f t="shared" si="1"/>
        <v>4</v>
      </c>
      <c r="D110" s="73"/>
      <c r="E110" s="73"/>
      <c r="F110" s="73"/>
      <c r="G110" s="73"/>
      <c r="H110" s="73"/>
      <c r="I110" s="86"/>
      <c r="J110" s="86"/>
      <c r="K110" s="86"/>
      <c r="L110" s="79"/>
    </row>
    <row r="111" spans="1:12" ht="15" x14ac:dyDescent="0.2">
      <c r="A111" s="15"/>
      <c r="B111" s="78" t="s">
        <v>37</v>
      </c>
      <c r="C111" s="73">
        <f t="shared" si="1"/>
        <v>5</v>
      </c>
      <c r="D111" s="73"/>
      <c r="E111" s="73"/>
      <c r="F111" s="73"/>
      <c r="G111" s="73"/>
      <c r="H111" s="73"/>
      <c r="I111" s="86"/>
      <c r="J111" s="86"/>
      <c r="K111" s="86"/>
      <c r="L111" s="79"/>
    </row>
    <row r="112" spans="1:12" ht="15" x14ac:dyDescent="0.2">
      <c r="A112" s="15"/>
      <c r="B112" s="78" t="s">
        <v>37</v>
      </c>
      <c r="C112" s="73">
        <f t="shared" si="1"/>
        <v>6</v>
      </c>
      <c r="D112" s="73"/>
      <c r="E112" s="73"/>
      <c r="F112" s="73"/>
      <c r="G112" s="73"/>
      <c r="H112" s="73"/>
      <c r="I112" s="86"/>
      <c r="J112" s="86"/>
      <c r="K112" s="86"/>
      <c r="L112" s="79"/>
    </row>
    <row r="113" spans="1:12" ht="15" x14ac:dyDescent="0.2">
      <c r="A113" s="15"/>
      <c r="B113" s="78" t="s">
        <v>37</v>
      </c>
      <c r="C113" s="73">
        <f t="shared" si="1"/>
        <v>7</v>
      </c>
      <c r="D113" s="73"/>
      <c r="E113" s="73"/>
      <c r="F113" s="73"/>
      <c r="G113" s="73"/>
      <c r="H113" s="73"/>
      <c r="I113" s="86"/>
      <c r="J113" s="86"/>
      <c r="K113" s="86"/>
      <c r="L113" s="79"/>
    </row>
    <row r="114" spans="1:12" ht="15" x14ac:dyDescent="0.2">
      <c r="A114" s="15"/>
      <c r="B114" s="78" t="s">
        <v>37</v>
      </c>
      <c r="C114" s="73">
        <f t="shared" si="1"/>
        <v>8</v>
      </c>
      <c r="D114" s="73"/>
      <c r="E114" s="73"/>
      <c r="F114" s="73"/>
      <c r="G114" s="73"/>
      <c r="H114" s="73"/>
      <c r="I114" s="86"/>
      <c r="J114" s="86"/>
      <c r="K114" s="86"/>
      <c r="L114" s="79"/>
    </row>
    <row r="115" spans="1:12" ht="15" x14ac:dyDescent="0.2">
      <c r="A115" s="15"/>
      <c r="B115" s="78" t="s">
        <v>38</v>
      </c>
      <c r="C115" s="73">
        <f t="shared" si="1"/>
        <v>1</v>
      </c>
      <c r="D115" s="73"/>
      <c r="E115" s="73"/>
      <c r="F115" s="73"/>
      <c r="G115" s="73"/>
      <c r="H115" s="73"/>
      <c r="I115" s="86"/>
      <c r="J115" s="86"/>
      <c r="K115" s="86"/>
      <c r="L115" s="79"/>
    </row>
    <row r="116" spans="1:12" ht="15" x14ac:dyDescent="0.2">
      <c r="A116" s="15"/>
      <c r="B116" s="78" t="s">
        <v>38</v>
      </c>
      <c r="C116" s="73">
        <f t="shared" si="1"/>
        <v>2</v>
      </c>
      <c r="D116" s="73"/>
      <c r="E116" s="73"/>
      <c r="F116" s="73"/>
      <c r="G116" s="73"/>
      <c r="H116" s="73"/>
      <c r="I116" s="86"/>
      <c r="J116" s="86"/>
      <c r="K116" s="86"/>
      <c r="L116" s="79"/>
    </row>
    <row r="117" spans="1:12" ht="15" x14ac:dyDescent="0.2">
      <c r="A117" s="15"/>
      <c r="B117" s="78" t="s">
        <v>38</v>
      </c>
      <c r="C117" s="73">
        <f t="shared" si="1"/>
        <v>3</v>
      </c>
      <c r="D117" s="73"/>
      <c r="E117" s="73"/>
      <c r="F117" s="73"/>
      <c r="G117" s="73"/>
      <c r="H117" s="73"/>
      <c r="I117" s="86"/>
      <c r="J117" s="86"/>
      <c r="K117" s="86"/>
      <c r="L117" s="79"/>
    </row>
    <row r="118" spans="1:12" ht="15" x14ac:dyDescent="0.2">
      <c r="A118" s="15"/>
      <c r="B118" s="78" t="s">
        <v>38</v>
      </c>
      <c r="C118" s="73">
        <f t="shared" si="1"/>
        <v>4</v>
      </c>
      <c r="D118" s="73"/>
      <c r="E118" s="73"/>
      <c r="F118" s="73"/>
      <c r="G118" s="73"/>
      <c r="H118" s="73"/>
      <c r="I118" s="86"/>
      <c r="J118" s="86"/>
      <c r="K118" s="86"/>
      <c r="L118" s="79"/>
    </row>
    <row r="119" spans="1:12" ht="15" x14ac:dyDescent="0.2">
      <c r="A119" s="15"/>
      <c r="B119" s="78" t="s">
        <v>38</v>
      </c>
      <c r="C119" s="73">
        <f t="shared" si="1"/>
        <v>5</v>
      </c>
      <c r="D119" s="73"/>
      <c r="E119" s="73"/>
      <c r="F119" s="73"/>
      <c r="G119" s="73"/>
      <c r="H119" s="73"/>
      <c r="I119" s="86"/>
      <c r="J119" s="86"/>
      <c r="K119" s="86"/>
      <c r="L119" s="79"/>
    </row>
    <row r="120" spans="1:12" ht="15" x14ac:dyDescent="0.2">
      <c r="A120" s="15"/>
      <c r="B120" s="78" t="s">
        <v>38</v>
      </c>
      <c r="C120" s="73">
        <f t="shared" si="1"/>
        <v>6</v>
      </c>
      <c r="D120" s="73"/>
      <c r="E120" s="73"/>
      <c r="F120" s="73"/>
      <c r="G120" s="73"/>
      <c r="H120" s="73"/>
      <c r="I120" s="86"/>
      <c r="J120" s="86"/>
      <c r="K120" s="86"/>
      <c r="L120" s="79"/>
    </row>
    <row r="121" spans="1:12" ht="15" x14ac:dyDescent="0.2">
      <c r="A121" s="15"/>
      <c r="B121" s="78" t="s">
        <v>38</v>
      </c>
      <c r="C121" s="73">
        <f t="shared" si="1"/>
        <v>7</v>
      </c>
      <c r="D121" s="73"/>
      <c r="E121" s="73"/>
      <c r="F121" s="73"/>
      <c r="G121" s="73"/>
      <c r="H121" s="73"/>
      <c r="I121" s="86"/>
      <c r="J121" s="86"/>
      <c r="K121" s="86"/>
      <c r="L121" s="79"/>
    </row>
    <row r="122" spans="1:12" ht="15" x14ac:dyDescent="0.2">
      <c r="A122" s="15"/>
      <c r="B122" s="78" t="s">
        <v>38</v>
      </c>
      <c r="C122" s="73">
        <f t="shared" si="1"/>
        <v>8</v>
      </c>
      <c r="D122" s="73"/>
      <c r="E122" s="73"/>
      <c r="F122" s="73"/>
      <c r="G122" s="73"/>
      <c r="H122" s="73"/>
      <c r="I122" s="86"/>
      <c r="J122" s="86"/>
      <c r="K122" s="86"/>
      <c r="L122" s="79"/>
    </row>
    <row r="123" spans="1:12" ht="15" x14ac:dyDescent="0.2">
      <c r="A123" s="15"/>
      <c r="B123" s="78" t="s">
        <v>39</v>
      </c>
      <c r="C123" s="73">
        <f t="shared" si="1"/>
        <v>1</v>
      </c>
      <c r="D123" s="73"/>
      <c r="E123" s="73"/>
      <c r="F123" s="73"/>
      <c r="G123" s="73"/>
      <c r="H123" s="73"/>
      <c r="I123" s="86"/>
      <c r="J123" s="86"/>
      <c r="K123" s="86"/>
      <c r="L123" s="79"/>
    </row>
    <row r="124" spans="1:12" ht="15" x14ac:dyDescent="0.2">
      <c r="A124" s="15"/>
      <c r="B124" s="78" t="s">
        <v>39</v>
      </c>
      <c r="C124" s="73">
        <f t="shared" si="1"/>
        <v>2</v>
      </c>
      <c r="D124" s="73"/>
      <c r="E124" s="73"/>
      <c r="F124" s="73"/>
      <c r="G124" s="73"/>
      <c r="H124" s="73"/>
      <c r="I124" s="86"/>
      <c r="J124" s="86"/>
      <c r="K124" s="86"/>
      <c r="L124" s="79"/>
    </row>
    <row r="125" spans="1:12" ht="15" x14ac:dyDescent="0.2">
      <c r="A125" s="15"/>
      <c r="B125" s="78" t="s">
        <v>39</v>
      </c>
      <c r="C125" s="73">
        <f t="shared" si="1"/>
        <v>3</v>
      </c>
      <c r="D125" s="73"/>
      <c r="E125" s="73"/>
      <c r="F125" s="73"/>
      <c r="G125" s="73"/>
      <c r="H125" s="73"/>
      <c r="I125" s="86"/>
      <c r="J125" s="86"/>
      <c r="K125" s="86"/>
      <c r="L125" s="79"/>
    </row>
    <row r="126" spans="1:12" ht="15" x14ac:dyDescent="0.2">
      <c r="A126" s="15"/>
      <c r="B126" s="78" t="s">
        <v>39</v>
      </c>
      <c r="C126" s="73">
        <f t="shared" si="1"/>
        <v>4</v>
      </c>
      <c r="D126" s="73"/>
      <c r="E126" s="73"/>
      <c r="F126" s="73"/>
      <c r="G126" s="73"/>
      <c r="H126" s="73"/>
      <c r="I126" s="86"/>
      <c r="J126" s="86"/>
      <c r="K126" s="86"/>
      <c r="L126" s="79"/>
    </row>
    <row r="127" spans="1:12" ht="15" x14ac:dyDescent="0.2">
      <c r="A127" s="15"/>
      <c r="B127" s="78" t="s">
        <v>39</v>
      </c>
      <c r="C127" s="73">
        <f t="shared" si="1"/>
        <v>5</v>
      </c>
      <c r="D127" s="73"/>
      <c r="E127" s="73"/>
      <c r="F127" s="73"/>
      <c r="G127" s="73"/>
      <c r="H127" s="73"/>
      <c r="I127" s="86"/>
      <c r="J127" s="86"/>
      <c r="K127" s="86"/>
      <c r="L127" s="79"/>
    </row>
    <row r="128" spans="1:12" ht="15" x14ac:dyDescent="0.2">
      <c r="A128" s="15"/>
      <c r="B128" s="78" t="s">
        <v>39</v>
      </c>
      <c r="C128" s="73">
        <f t="shared" si="1"/>
        <v>6</v>
      </c>
      <c r="D128" s="73"/>
      <c r="E128" s="73"/>
      <c r="F128" s="73"/>
      <c r="G128" s="73"/>
      <c r="H128" s="73"/>
      <c r="I128" s="86"/>
      <c r="J128" s="86"/>
      <c r="K128" s="86"/>
      <c r="L128" s="79"/>
    </row>
    <row r="129" spans="1:12" ht="15" x14ac:dyDescent="0.2">
      <c r="A129" s="15"/>
      <c r="B129" s="78" t="s">
        <v>39</v>
      </c>
      <c r="C129" s="73">
        <f t="shared" si="1"/>
        <v>7</v>
      </c>
      <c r="D129" s="73"/>
      <c r="E129" s="73"/>
      <c r="F129" s="73"/>
      <c r="G129" s="73"/>
      <c r="H129" s="73"/>
      <c r="I129" s="86"/>
      <c r="J129" s="86"/>
      <c r="K129" s="86"/>
      <c r="L129" s="79"/>
    </row>
    <row r="130" spans="1:12" ht="15" x14ac:dyDescent="0.2">
      <c r="A130" s="15"/>
      <c r="B130" s="78" t="s">
        <v>39</v>
      </c>
      <c r="C130" s="73">
        <f t="shared" si="1"/>
        <v>8</v>
      </c>
      <c r="D130" s="73"/>
      <c r="E130" s="73"/>
      <c r="F130" s="73"/>
      <c r="G130" s="73"/>
      <c r="H130" s="73"/>
      <c r="I130" s="86"/>
      <c r="J130" s="86"/>
      <c r="K130" s="86"/>
      <c r="L130" s="79"/>
    </row>
    <row r="131" spans="1:12" ht="15" x14ac:dyDescent="0.2">
      <c r="A131" s="15"/>
      <c r="B131" s="78" t="s">
        <v>40</v>
      </c>
      <c r="C131" s="73">
        <f t="shared" si="1"/>
        <v>1</v>
      </c>
      <c r="D131" s="73"/>
      <c r="E131" s="73"/>
      <c r="F131" s="73"/>
      <c r="G131" s="73"/>
      <c r="H131" s="73"/>
      <c r="I131" s="86"/>
      <c r="J131" s="86"/>
      <c r="K131" s="86"/>
      <c r="L131" s="79"/>
    </row>
    <row r="132" spans="1:12" ht="15" x14ac:dyDescent="0.2">
      <c r="A132" s="15"/>
      <c r="B132" s="78" t="s">
        <v>40</v>
      </c>
      <c r="C132" s="73">
        <f t="shared" si="1"/>
        <v>2</v>
      </c>
      <c r="D132" s="73"/>
      <c r="E132" s="73"/>
      <c r="F132" s="73"/>
      <c r="G132" s="73"/>
      <c r="H132" s="73"/>
      <c r="I132" s="86"/>
      <c r="J132" s="86"/>
      <c r="K132" s="86"/>
      <c r="L132" s="79"/>
    </row>
    <row r="133" spans="1:12" ht="15" x14ac:dyDescent="0.2">
      <c r="A133" s="15"/>
      <c r="B133" s="78" t="s">
        <v>40</v>
      </c>
      <c r="C133" s="73">
        <f t="shared" si="1"/>
        <v>3</v>
      </c>
      <c r="D133" s="73"/>
      <c r="E133" s="73"/>
      <c r="F133" s="73"/>
      <c r="G133" s="73"/>
      <c r="H133" s="73"/>
      <c r="I133" s="86"/>
      <c r="J133" s="86"/>
      <c r="K133" s="86"/>
      <c r="L133" s="79"/>
    </row>
    <row r="134" spans="1:12" ht="15" x14ac:dyDescent="0.2">
      <c r="A134" s="15"/>
      <c r="B134" s="78" t="s">
        <v>40</v>
      </c>
      <c r="C134" s="73">
        <f t="shared" si="1"/>
        <v>4</v>
      </c>
      <c r="D134" s="73"/>
      <c r="E134" s="73"/>
      <c r="F134" s="73"/>
      <c r="G134" s="73"/>
      <c r="H134" s="73"/>
      <c r="I134" s="86"/>
      <c r="J134" s="86"/>
      <c r="K134" s="86"/>
      <c r="L134" s="79"/>
    </row>
    <row r="135" spans="1:12" ht="15" x14ac:dyDescent="0.2">
      <c r="A135" s="15"/>
      <c r="B135" s="78" t="s">
        <v>40</v>
      </c>
      <c r="C135" s="73">
        <f t="shared" si="1"/>
        <v>5</v>
      </c>
      <c r="D135" s="73"/>
      <c r="E135" s="73"/>
      <c r="F135" s="73"/>
      <c r="G135" s="73"/>
      <c r="H135" s="73"/>
      <c r="I135" s="86"/>
      <c r="J135" s="86"/>
      <c r="K135" s="86"/>
      <c r="L135" s="79"/>
    </row>
    <row r="136" spans="1:12" ht="15" x14ac:dyDescent="0.2">
      <c r="A136" s="15"/>
      <c r="B136" s="78" t="s">
        <v>40</v>
      </c>
      <c r="C136" s="73">
        <f t="shared" si="1"/>
        <v>6</v>
      </c>
      <c r="D136" s="73"/>
      <c r="E136" s="73"/>
      <c r="F136" s="73"/>
      <c r="G136" s="73"/>
      <c r="H136" s="73"/>
      <c r="I136" s="86"/>
      <c r="J136" s="86"/>
      <c r="K136" s="86"/>
      <c r="L136" s="79"/>
    </row>
    <row r="137" spans="1:12" ht="15" x14ac:dyDescent="0.2">
      <c r="A137" s="15"/>
      <c r="B137" s="78" t="s">
        <v>40</v>
      </c>
      <c r="C137" s="73">
        <f t="shared" si="1"/>
        <v>7</v>
      </c>
      <c r="D137" s="73"/>
      <c r="E137" s="73"/>
      <c r="F137" s="73"/>
      <c r="G137" s="73"/>
      <c r="H137" s="73"/>
      <c r="I137" s="86"/>
      <c r="J137" s="86"/>
      <c r="K137" s="86"/>
      <c r="L137" s="79"/>
    </row>
    <row r="138" spans="1:12" ht="15" x14ac:dyDescent="0.2">
      <c r="A138" s="15"/>
      <c r="B138" s="78" t="s">
        <v>40</v>
      </c>
      <c r="C138" s="73">
        <f t="shared" si="1"/>
        <v>8</v>
      </c>
      <c r="D138" s="73"/>
      <c r="E138" s="73"/>
      <c r="F138" s="73"/>
      <c r="G138" s="73"/>
      <c r="H138" s="73"/>
      <c r="I138" s="86"/>
      <c r="J138" s="86"/>
      <c r="K138" s="86"/>
      <c r="L138" s="79"/>
    </row>
    <row r="139" spans="1:12" ht="15" x14ac:dyDescent="0.2">
      <c r="A139" s="15"/>
      <c r="B139" s="78" t="s">
        <v>41</v>
      </c>
      <c r="C139" s="73">
        <f t="shared" si="1"/>
        <v>1</v>
      </c>
      <c r="D139" s="73"/>
      <c r="E139" s="73"/>
      <c r="F139" s="73"/>
      <c r="G139" s="73"/>
      <c r="H139" s="73"/>
      <c r="I139" s="86"/>
      <c r="J139" s="86"/>
      <c r="K139" s="86"/>
      <c r="L139" s="79"/>
    </row>
    <row r="140" spans="1:12" ht="15" x14ac:dyDescent="0.2">
      <c r="A140" s="15"/>
      <c r="B140" s="78" t="s">
        <v>41</v>
      </c>
      <c r="C140" s="73">
        <f t="shared" ref="C140:C162" si="2">C132</f>
        <v>2</v>
      </c>
      <c r="D140" s="73"/>
      <c r="E140" s="73"/>
      <c r="F140" s="73"/>
      <c r="G140" s="73"/>
      <c r="H140" s="73"/>
      <c r="I140" s="86"/>
      <c r="J140" s="86"/>
      <c r="K140" s="86"/>
      <c r="L140" s="79"/>
    </row>
    <row r="141" spans="1:12" ht="15" x14ac:dyDescent="0.2">
      <c r="A141" s="15"/>
      <c r="B141" s="78" t="s">
        <v>41</v>
      </c>
      <c r="C141" s="73">
        <f t="shared" si="2"/>
        <v>3</v>
      </c>
      <c r="D141" s="73"/>
      <c r="E141" s="73"/>
      <c r="F141" s="73"/>
      <c r="G141" s="73"/>
      <c r="H141" s="73"/>
      <c r="I141" s="86"/>
      <c r="J141" s="86"/>
      <c r="K141" s="86"/>
      <c r="L141" s="79"/>
    </row>
    <row r="142" spans="1:12" ht="15" x14ac:dyDescent="0.2">
      <c r="A142" s="15"/>
      <c r="B142" s="78" t="s">
        <v>41</v>
      </c>
      <c r="C142" s="73">
        <f t="shared" si="2"/>
        <v>4</v>
      </c>
      <c r="D142" s="73"/>
      <c r="E142" s="73"/>
      <c r="F142" s="73"/>
      <c r="G142" s="73"/>
      <c r="H142" s="73"/>
      <c r="I142" s="86"/>
      <c r="J142" s="86"/>
      <c r="K142" s="86"/>
      <c r="L142" s="79"/>
    </row>
    <row r="143" spans="1:12" ht="15" x14ac:dyDescent="0.2">
      <c r="A143" s="15"/>
      <c r="B143" s="78" t="s">
        <v>41</v>
      </c>
      <c r="C143" s="73">
        <f t="shared" si="2"/>
        <v>5</v>
      </c>
      <c r="D143" s="73"/>
      <c r="E143" s="73"/>
      <c r="F143" s="73"/>
      <c r="G143" s="73"/>
      <c r="H143" s="73"/>
      <c r="I143" s="86"/>
      <c r="J143" s="86"/>
      <c r="K143" s="86"/>
      <c r="L143" s="79"/>
    </row>
    <row r="144" spans="1:12" ht="15" x14ac:dyDescent="0.2">
      <c r="A144" s="15"/>
      <c r="B144" s="78" t="s">
        <v>41</v>
      </c>
      <c r="C144" s="73">
        <f t="shared" si="2"/>
        <v>6</v>
      </c>
      <c r="D144" s="73"/>
      <c r="E144" s="73"/>
      <c r="F144" s="73"/>
      <c r="G144" s="73"/>
      <c r="H144" s="73"/>
      <c r="I144" s="86"/>
      <c r="J144" s="86"/>
      <c r="K144" s="86"/>
      <c r="L144" s="79"/>
    </row>
    <row r="145" spans="1:12" ht="15" x14ac:dyDescent="0.2">
      <c r="A145" s="15"/>
      <c r="B145" s="78" t="s">
        <v>41</v>
      </c>
      <c r="C145" s="73">
        <f t="shared" si="2"/>
        <v>7</v>
      </c>
      <c r="D145" s="73"/>
      <c r="E145" s="73"/>
      <c r="F145" s="73"/>
      <c r="G145" s="73"/>
      <c r="H145" s="73"/>
      <c r="I145" s="86"/>
      <c r="J145" s="86"/>
      <c r="K145" s="86"/>
      <c r="L145" s="79"/>
    </row>
    <row r="146" spans="1:12" ht="15" x14ac:dyDescent="0.2">
      <c r="A146" s="15"/>
      <c r="B146" s="78" t="s">
        <v>41</v>
      </c>
      <c r="C146" s="73">
        <f t="shared" si="2"/>
        <v>8</v>
      </c>
      <c r="D146" s="73"/>
      <c r="E146" s="73"/>
      <c r="F146" s="73"/>
      <c r="G146" s="73"/>
      <c r="H146" s="73"/>
      <c r="I146" s="86"/>
      <c r="J146" s="86"/>
      <c r="K146" s="86"/>
      <c r="L146" s="79"/>
    </row>
    <row r="147" spans="1:12" ht="15" x14ac:dyDescent="0.2">
      <c r="A147" s="15"/>
      <c r="B147" s="78" t="s">
        <v>42</v>
      </c>
      <c r="C147" s="73">
        <f t="shared" si="2"/>
        <v>1</v>
      </c>
      <c r="D147" s="73"/>
      <c r="E147" s="73"/>
      <c r="F147" s="73"/>
      <c r="G147" s="73"/>
      <c r="H147" s="73"/>
      <c r="I147" s="86"/>
      <c r="J147" s="86"/>
      <c r="K147" s="86"/>
      <c r="L147" s="79"/>
    </row>
    <row r="148" spans="1:12" ht="15" x14ac:dyDescent="0.2">
      <c r="A148" s="15"/>
      <c r="B148" s="78" t="s">
        <v>42</v>
      </c>
      <c r="C148" s="73">
        <f t="shared" si="2"/>
        <v>2</v>
      </c>
      <c r="D148" s="73"/>
      <c r="E148" s="73"/>
      <c r="F148" s="73"/>
      <c r="G148" s="73"/>
      <c r="H148" s="73"/>
      <c r="I148" s="86"/>
      <c r="J148" s="86"/>
      <c r="K148" s="86"/>
      <c r="L148" s="79"/>
    </row>
    <row r="149" spans="1:12" ht="15" x14ac:dyDescent="0.2">
      <c r="A149" s="15"/>
      <c r="B149" s="78" t="s">
        <v>42</v>
      </c>
      <c r="C149" s="73">
        <f t="shared" si="2"/>
        <v>3</v>
      </c>
      <c r="D149" s="73"/>
      <c r="E149" s="73"/>
      <c r="F149" s="73"/>
      <c r="G149" s="73"/>
      <c r="H149" s="73"/>
      <c r="I149" s="86"/>
      <c r="J149" s="86"/>
      <c r="K149" s="86"/>
      <c r="L149" s="79"/>
    </row>
    <row r="150" spans="1:12" ht="15" x14ac:dyDescent="0.2">
      <c r="A150" s="15"/>
      <c r="B150" s="78" t="s">
        <v>42</v>
      </c>
      <c r="C150" s="73">
        <f t="shared" si="2"/>
        <v>4</v>
      </c>
      <c r="D150" s="73"/>
      <c r="E150" s="73"/>
      <c r="F150" s="73"/>
      <c r="G150" s="73"/>
      <c r="H150" s="73"/>
      <c r="I150" s="86"/>
      <c r="J150" s="86"/>
      <c r="K150" s="86"/>
      <c r="L150" s="79"/>
    </row>
    <row r="151" spans="1:12" ht="15" x14ac:dyDescent="0.2">
      <c r="A151" s="15"/>
      <c r="B151" s="78" t="s">
        <v>42</v>
      </c>
      <c r="C151" s="73">
        <f t="shared" si="2"/>
        <v>5</v>
      </c>
      <c r="D151" s="73"/>
      <c r="E151" s="73"/>
      <c r="F151" s="73"/>
      <c r="G151" s="73"/>
      <c r="H151" s="73"/>
      <c r="I151" s="86"/>
      <c r="J151" s="86"/>
      <c r="K151" s="86"/>
      <c r="L151" s="79"/>
    </row>
    <row r="152" spans="1:12" ht="15" x14ac:dyDescent="0.2">
      <c r="A152" s="15"/>
      <c r="B152" s="78" t="s">
        <v>42</v>
      </c>
      <c r="C152" s="73">
        <f t="shared" si="2"/>
        <v>6</v>
      </c>
      <c r="D152" s="73"/>
      <c r="E152" s="73"/>
      <c r="F152" s="73"/>
      <c r="G152" s="73"/>
      <c r="H152" s="73"/>
      <c r="I152" s="86"/>
      <c r="J152" s="86"/>
      <c r="K152" s="86"/>
      <c r="L152" s="79"/>
    </row>
    <row r="153" spans="1:12" ht="15" x14ac:dyDescent="0.2">
      <c r="A153" s="15"/>
      <c r="B153" s="78" t="s">
        <v>42</v>
      </c>
      <c r="C153" s="73">
        <f t="shared" si="2"/>
        <v>7</v>
      </c>
      <c r="D153" s="73"/>
      <c r="E153" s="73"/>
      <c r="F153" s="73"/>
      <c r="G153" s="73"/>
      <c r="H153" s="73"/>
      <c r="I153" s="86"/>
      <c r="J153" s="86"/>
      <c r="K153" s="86"/>
      <c r="L153" s="79"/>
    </row>
    <row r="154" spans="1:12" ht="15" x14ac:dyDescent="0.2">
      <c r="A154" s="15"/>
      <c r="B154" s="78" t="s">
        <v>42</v>
      </c>
      <c r="C154" s="73">
        <f t="shared" si="2"/>
        <v>8</v>
      </c>
      <c r="D154" s="73"/>
      <c r="E154" s="73"/>
      <c r="F154" s="73"/>
      <c r="G154" s="73"/>
      <c r="H154" s="73"/>
      <c r="I154" s="86"/>
      <c r="J154" s="86"/>
      <c r="K154" s="86"/>
      <c r="L154" s="79"/>
    </row>
    <row r="155" spans="1:12" ht="15" x14ac:dyDescent="0.2">
      <c r="A155" s="15"/>
      <c r="B155" s="78" t="s">
        <v>43</v>
      </c>
      <c r="C155" s="73">
        <f t="shared" si="2"/>
        <v>1</v>
      </c>
      <c r="D155" s="73"/>
      <c r="E155" s="73"/>
      <c r="F155" s="73"/>
      <c r="G155" s="73"/>
      <c r="H155" s="73"/>
      <c r="I155" s="86"/>
      <c r="J155" s="86"/>
      <c r="K155" s="86"/>
      <c r="L155" s="79"/>
    </row>
    <row r="156" spans="1:12" ht="15" x14ac:dyDescent="0.2">
      <c r="A156" s="15"/>
      <c r="B156" s="78" t="s">
        <v>43</v>
      </c>
      <c r="C156" s="73">
        <f t="shared" si="2"/>
        <v>2</v>
      </c>
      <c r="D156" s="73"/>
      <c r="E156" s="73"/>
      <c r="F156" s="73"/>
      <c r="G156" s="73"/>
      <c r="H156" s="73"/>
      <c r="I156" s="86"/>
      <c r="J156" s="86"/>
      <c r="K156" s="86"/>
      <c r="L156" s="79"/>
    </row>
    <row r="157" spans="1:12" ht="15" x14ac:dyDescent="0.2">
      <c r="A157" s="15"/>
      <c r="B157" s="78" t="s">
        <v>43</v>
      </c>
      <c r="C157" s="73">
        <f t="shared" si="2"/>
        <v>3</v>
      </c>
      <c r="D157" s="73"/>
      <c r="E157" s="73"/>
      <c r="F157" s="73"/>
      <c r="G157" s="73"/>
      <c r="H157" s="73"/>
      <c r="I157" s="86"/>
      <c r="J157" s="86"/>
      <c r="K157" s="86"/>
      <c r="L157" s="79"/>
    </row>
    <row r="158" spans="1:12" ht="15" x14ac:dyDescent="0.2">
      <c r="A158" s="15"/>
      <c r="B158" s="78" t="s">
        <v>43</v>
      </c>
      <c r="C158" s="73">
        <f t="shared" si="2"/>
        <v>4</v>
      </c>
      <c r="D158" s="73"/>
      <c r="E158" s="73"/>
      <c r="F158" s="73"/>
      <c r="G158" s="73"/>
      <c r="H158" s="73"/>
      <c r="I158" s="86"/>
      <c r="J158" s="86"/>
      <c r="K158" s="86"/>
      <c r="L158" s="79"/>
    </row>
    <row r="159" spans="1:12" ht="15" x14ac:dyDescent="0.2">
      <c r="A159" s="15"/>
      <c r="B159" s="78" t="s">
        <v>43</v>
      </c>
      <c r="C159" s="73">
        <f t="shared" si="2"/>
        <v>5</v>
      </c>
      <c r="D159" s="73"/>
      <c r="E159" s="73"/>
      <c r="F159" s="73"/>
      <c r="G159" s="73"/>
      <c r="H159" s="73"/>
      <c r="I159" s="86"/>
      <c r="J159" s="86"/>
      <c r="K159" s="86"/>
      <c r="L159" s="79"/>
    </row>
    <row r="160" spans="1:12" ht="15" x14ac:dyDescent="0.2">
      <c r="A160" s="15"/>
      <c r="B160" s="78" t="s">
        <v>43</v>
      </c>
      <c r="C160" s="73">
        <f t="shared" si="2"/>
        <v>6</v>
      </c>
      <c r="D160" s="73"/>
      <c r="E160" s="73"/>
      <c r="F160" s="73"/>
      <c r="G160" s="73"/>
      <c r="H160" s="73"/>
      <c r="I160" s="86"/>
      <c r="J160" s="86"/>
      <c r="K160" s="86"/>
      <c r="L160" s="79"/>
    </row>
    <row r="161" spans="1:12" ht="15" x14ac:dyDescent="0.2">
      <c r="A161" s="15"/>
      <c r="B161" s="78" t="s">
        <v>43</v>
      </c>
      <c r="C161" s="73">
        <f t="shared" si="2"/>
        <v>7</v>
      </c>
      <c r="D161" s="73"/>
      <c r="E161" s="73"/>
      <c r="F161" s="73"/>
      <c r="G161" s="73"/>
      <c r="H161" s="73"/>
      <c r="I161" s="86"/>
      <c r="J161" s="86"/>
      <c r="K161" s="86"/>
      <c r="L161" s="79"/>
    </row>
    <row r="162" spans="1:12" ht="15.75" thickBot="1" x14ac:dyDescent="0.25">
      <c r="A162" s="15"/>
      <c r="B162" s="81" t="s">
        <v>43</v>
      </c>
      <c r="C162" s="82">
        <f t="shared" si="2"/>
        <v>8</v>
      </c>
      <c r="D162" s="82"/>
      <c r="E162" s="82"/>
      <c r="F162" s="82"/>
      <c r="G162" s="82"/>
      <c r="H162" s="82"/>
      <c r="I162" s="87"/>
      <c r="J162" s="87"/>
      <c r="K162" s="87"/>
      <c r="L162" s="83"/>
    </row>
    <row r="163" spans="1:12" ht="15" x14ac:dyDescent="0.2">
      <c r="A163" s="15"/>
    </row>
    <row r="164" spans="1:12" ht="15" x14ac:dyDescent="0.2">
      <c r="A164" s="15"/>
    </row>
    <row r="165" spans="1:12" ht="15" x14ac:dyDescent="0.2">
      <c r="A165" s="15"/>
    </row>
    <row r="166" spans="1:12" ht="15" x14ac:dyDescent="0.2">
      <c r="A166" s="15"/>
    </row>
    <row r="167" spans="1:12" ht="15" x14ac:dyDescent="0.2">
      <c r="A167" s="15"/>
    </row>
    <row r="168" spans="1:12" ht="15" x14ac:dyDescent="0.2">
      <c r="A168" s="15"/>
    </row>
    <row r="169" spans="1:12" ht="15" x14ac:dyDescent="0.2">
      <c r="A169" s="15"/>
    </row>
    <row r="170" spans="1:12" ht="15" x14ac:dyDescent="0.2">
      <c r="A170" s="15"/>
    </row>
    <row r="171" spans="1:12" ht="15" x14ac:dyDescent="0.2">
      <c r="A171" s="15"/>
    </row>
    <row r="172" spans="1:12" ht="15" x14ac:dyDescent="0.2">
      <c r="A172" s="15"/>
    </row>
    <row r="173" spans="1:12" ht="15" x14ac:dyDescent="0.2">
      <c r="A173" s="15"/>
    </row>
    <row r="174" spans="1:12" ht="15" x14ac:dyDescent="0.2">
      <c r="A174" s="15"/>
    </row>
    <row r="175" spans="1:12" ht="15" x14ac:dyDescent="0.2">
      <c r="A175" s="15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X31"/>
  <sheetViews>
    <sheetView topLeftCell="B1" workbookViewId="0">
      <selection activeCell="B2" sqref="B2:S13"/>
    </sheetView>
  </sheetViews>
  <sheetFormatPr defaultRowHeight="12.75" x14ac:dyDescent="0.2"/>
  <cols>
    <col min="1" max="16384" width="9" style="1"/>
  </cols>
  <sheetData>
    <row r="2" spans="1:21" x14ac:dyDescent="0.2">
      <c r="A2" s="73"/>
      <c r="B2" s="72" t="s">
        <v>1615</v>
      </c>
      <c r="C2" s="63" t="s">
        <v>105</v>
      </c>
      <c r="D2" s="63" t="s">
        <v>45</v>
      </c>
      <c r="E2" s="63" t="s">
        <v>1697</v>
      </c>
      <c r="F2" s="63" t="s">
        <v>2213</v>
      </c>
      <c r="G2" s="63" t="s">
        <v>1698</v>
      </c>
      <c r="H2" s="63" t="s">
        <v>1699</v>
      </c>
      <c r="I2" s="63" t="s">
        <v>112</v>
      </c>
      <c r="J2" s="63" t="s">
        <v>113</v>
      </c>
      <c r="K2" s="63" t="s">
        <v>109</v>
      </c>
      <c r="L2" s="63" t="s">
        <v>2230</v>
      </c>
      <c r="M2" s="63" t="s">
        <v>2231</v>
      </c>
      <c r="N2" s="72" t="s">
        <v>2232</v>
      </c>
      <c r="O2" s="72" t="s">
        <v>2233</v>
      </c>
      <c r="P2" s="72" t="s">
        <v>2222</v>
      </c>
      <c r="Q2" s="72" t="s">
        <v>2234</v>
      </c>
      <c r="R2" s="72" t="s">
        <v>2235</v>
      </c>
      <c r="S2" s="72" t="s">
        <v>2236</v>
      </c>
    </row>
    <row r="3" spans="1:21" ht="14.25" x14ac:dyDescent="0.2">
      <c r="A3" s="73">
        <v>1</v>
      </c>
      <c r="B3" s="72" t="s">
        <v>1616</v>
      </c>
      <c r="C3" s="139">
        <v>0.5</v>
      </c>
      <c r="D3" s="131">
        <v>-0.5</v>
      </c>
      <c r="E3" s="139">
        <v>0</v>
      </c>
      <c r="F3" s="139">
        <v>-0.2</v>
      </c>
      <c r="G3" s="72" t="s">
        <v>2221</v>
      </c>
      <c r="H3" s="139">
        <v>0</v>
      </c>
      <c r="I3" s="139">
        <v>-0.2</v>
      </c>
      <c r="J3" s="139">
        <v>0.2</v>
      </c>
      <c r="K3" s="139">
        <v>-0.25</v>
      </c>
      <c r="L3" s="139">
        <v>0.5</v>
      </c>
      <c r="M3" s="139">
        <v>0</v>
      </c>
      <c r="N3" s="131">
        <v>0</v>
      </c>
      <c r="O3" s="131">
        <v>0</v>
      </c>
      <c r="P3" s="131">
        <v>0</v>
      </c>
      <c r="Q3" s="131">
        <v>0</v>
      </c>
      <c r="R3" s="131">
        <v>0</v>
      </c>
      <c r="S3" s="131">
        <v>0</v>
      </c>
      <c r="T3" s="141">
        <f>SUM(C3:L3)+SUM(M3:S3)/7</f>
        <v>4.9999999999999989E-2</v>
      </c>
      <c r="U3" s="140" t="s">
        <v>2214</v>
      </c>
    </row>
    <row r="4" spans="1:21" ht="14.25" x14ac:dyDescent="0.2">
      <c r="A4" s="73">
        <v>2</v>
      </c>
      <c r="B4" s="72" t="s">
        <v>1617</v>
      </c>
      <c r="C4" s="139">
        <v>0.5</v>
      </c>
      <c r="D4" s="131">
        <v>-0.5</v>
      </c>
      <c r="E4" s="139">
        <v>0.5</v>
      </c>
      <c r="F4" s="139">
        <v>0</v>
      </c>
      <c r="G4" s="72" t="s">
        <v>2222</v>
      </c>
      <c r="H4" s="139">
        <v>0.2</v>
      </c>
      <c r="I4" s="139">
        <v>-0.2</v>
      </c>
      <c r="J4" s="139">
        <v>0</v>
      </c>
      <c r="K4" s="139">
        <v>-0.2</v>
      </c>
      <c r="L4" s="139">
        <v>-0.2</v>
      </c>
      <c r="M4" s="139">
        <v>0</v>
      </c>
      <c r="N4" s="131">
        <v>0</v>
      </c>
      <c r="O4" s="131">
        <v>0</v>
      </c>
      <c r="P4" s="131">
        <v>0</v>
      </c>
      <c r="Q4" s="131">
        <v>0</v>
      </c>
      <c r="R4" s="131">
        <v>0</v>
      </c>
      <c r="S4" s="131">
        <v>0</v>
      </c>
      <c r="T4" s="141">
        <f t="shared" ref="T4:T13" si="0">SUM(C4:L4)+SUM(M4:S4)/7</f>
        <v>9.9999999999999922E-2</v>
      </c>
      <c r="U4" s="140" t="s">
        <v>2215</v>
      </c>
    </row>
    <row r="5" spans="1:21" ht="14.25" x14ac:dyDescent="0.2">
      <c r="A5" s="73">
        <v>3</v>
      </c>
      <c r="B5" s="72" t="s">
        <v>1618</v>
      </c>
      <c r="C5" s="131">
        <v>0.5</v>
      </c>
      <c r="D5" s="131">
        <v>0</v>
      </c>
      <c r="E5" s="131">
        <v>-0.2</v>
      </c>
      <c r="F5" s="131">
        <v>0.5</v>
      </c>
      <c r="G5" s="72" t="s">
        <v>2223</v>
      </c>
      <c r="H5" s="131">
        <v>-0.3</v>
      </c>
      <c r="I5" s="131">
        <v>-0.2</v>
      </c>
      <c r="J5" s="131">
        <v>-0.2</v>
      </c>
      <c r="K5" s="131">
        <v>-0.2</v>
      </c>
      <c r="L5" s="131">
        <v>0.2</v>
      </c>
      <c r="M5" s="139">
        <v>0.1</v>
      </c>
      <c r="N5" s="131">
        <v>0.1</v>
      </c>
      <c r="O5" s="131">
        <v>0.1</v>
      </c>
      <c r="P5" s="131">
        <v>0.1</v>
      </c>
      <c r="Q5" s="131">
        <v>0.1</v>
      </c>
      <c r="R5" s="131">
        <v>0.1</v>
      </c>
      <c r="S5" s="131">
        <v>0.1</v>
      </c>
      <c r="T5" s="141">
        <f t="shared" si="0"/>
        <v>0.19999999999999996</v>
      </c>
      <c r="U5" s="140" t="s">
        <v>2216</v>
      </c>
    </row>
    <row r="6" spans="1:21" ht="14.25" x14ac:dyDescent="0.2">
      <c r="A6" s="73">
        <v>4</v>
      </c>
      <c r="B6" s="72" t="s">
        <v>1619</v>
      </c>
      <c r="C6" s="131">
        <v>0.5</v>
      </c>
      <c r="D6" s="131">
        <v>-0.2</v>
      </c>
      <c r="E6" s="131">
        <v>0.2</v>
      </c>
      <c r="F6" s="131">
        <v>0.2</v>
      </c>
      <c r="G6" s="72" t="s">
        <v>2224</v>
      </c>
      <c r="H6" s="131">
        <v>0</v>
      </c>
      <c r="I6" s="131">
        <v>0</v>
      </c>
      <c r="J6" s="131">
        <v>0</v>
      </c>
      <c r="K6" s="131">
        <v>-0.2</v>
      </c>
      <c r="L6" s="131">
        <v>-0.2</v>
      </c>
      <c r="M6" s="139">
        <v>0</v>
      </c>
      <c r="N6" s="131">
        <v>0</v>
      </c>
      <c r="O6" s="131">
        <v>0</v>
      </c>
      <c r="P6" s="131">
        <v>0</v>
      </c>
      <c r="Q6" s="131">
        <v>0</v>
      </c>
      <c r="R6" s="131">
        <v>0</v>
      </c>
      <c r="S6" s="131">
        <v>0</v>
      </c>
      <c r="T6" s="141">
        <f t="shared" si="0"/>
        <v>0.29999999999999993</v>
      </c>
      <c r="U6" s="140" t="s">
        <v>2217</v>
      </c>
    </row>
    <row r="7" spans="1:21" ht="14.25" x14ac:dyDescent="0.2">
      <c r="A7" s="73">
        <v>5</v>
      </c>
      <c r="B7" s="72" t="s">
        <v>1620</v>
      </c>
      <c r="C7" s="131">
        <v>1</v>
      </c>
      <c r="D7" s="131">
        <v>-0.5</v>
      </c>
      <c r="E7" s="131">
        <v>0</v>
      </c>
      <c r="F7" s="131">
        <v>-0.5</v>
      </c>
      <c r="G7" s="72" t="s">
        <v>2225</v>
      </c>
      <c r="H7" s="131">
        <v>0.3</v>
      </c>
      <c r="I7" s="131">
        <v>-0.2</v>
      </c>
      <c r="J7" s="131">
        <v>0</v>
      </c>
      <c r="K7" s="131">
        <v>0.2</v>
      </c>
      <c r="L7" s="131">
        <f>-20%</f>
        <v>-0.2</v>
      </c>
      <c r="M7" s="131">
        <v>-0.2</v>
      </c>
      <c r="N7" s="131">
        <v>-0.2</v>
      </c>
      <c r="O7" s="131">
        <v>-0.2</v>
      </c>
      <c r="P7" s="131">
        <v>-0.2</v>
      </c>
      <c r="Q7" s="131">
        <v>-0.2</v>
      </c>
      <c r="R7" s="131">
        <v>-0.2</v>
      </c>
      <c r="S7" s="131">
        <v>-0.2</v>
      </c>
      <c r="T7" s="141">
        <f t="shared" si="0"/>
        <v>-0.1</v>
      </c>
      <c r="U7" s="140" t="s">
        <v>2218</v>
      </c>
    </row>
    <row r="8" spans="1:21" ht="14.25" x14ac:dyDescent="0.2">
      <c r="A8" s="73">
        <v>6</v>
      </c>
      <c r="B8" s="72" t="s">
        <v>1621</v>
      </c>
      <c r="C8" s="131">
        <v>0</v>
      </c>
      <c r="D8" s="131">
        <v>0</v>
      </c>
      <c r="E8" s="131">
        <v>0</v>
      </c>
      <c r="F8" s="131">
        <v>0</v>
      </c>
      <c r="G8" s="72" t="s">
        <v>2226</v>
      </c>
      <c r="H8" s="131">
        <v>0</v>
      </c>
      <c r="I8" s="131">
        <v>0</v>
      </c>
      <c r="J8" s="131">
        <v>-0.1</v>
      </c>
      <c r="K8" s="131">
        <v>0</v>
      </c>
      <c r="L8" s="131">
        <v>0</v>
      </c>
      <c r="M8" s="131">
        <f>IF($G8=M$2,40%,20%)</f>
        <v>0.2</v>
      </c>
      <c r="N8" s="131">
        <f t="shared" ref="N8:S13" si="1">IF($G8=N$2,40%,20%)</f>
        <v>0.2</v>
      </c>
      <c r="O8" s="131">
        <f t="shared" si="1"/>
        <v>0.4</v>
      </c>
      <c r="P8" s="131">
        <f t="shared" si="1"/>
        <v>0.2</v>
      </c>
      <c r="Q8" s="131">
        <f t="shared" si="1"/>
        <v>0.2</v>
      </c>
      <c r="R8" s="131">
        <f t="shared" si="1"/>
        <v>0.2</v>
      </c>
      <c r="S8" s="131">
        <f t="shared" si="1"/>
        <v>0.2</v>
      </c>
      <c r="T8" s="141">
        <f t="shared" si="0"/>
        <v>0.12857142857142856</v>
      </c>
      <c r="U8" s="140" t="s">
        <v>2219</v>
      </c>
    </row>
    <row r="9" spans="1:21" ht="14.25" x14ac:dyDescent="0.2">
      <c r="A9" s="73">
        <v>7</v>
      </c>
      <c r="B9" s="72" t="s">
        <v>1622</v>
      </c>
      <c r="C9" s="131">
        <v>0</v>
      </c>
      <c r="D9" s="131">
        <v>0</v>
      </c>
      <c r="E9" s="131">
        <v>0</v>
      </c>
      <c r="F9" s="131">
        <v>0</v>
      </c>
      <c r="G9" s="72" t="s">
        <v>2227</v>
      </c>
      <c r="H9" s="131">
        <v>0</v>
      </c>
      <c r="I9" s="131">
        <v>0</v>
      </c>
      <c r="J9" s="131">
        <v>-0.1</v>
      </c>
      <c r="K9" s="131">
        <v>-0.1</v>
      </c>
      <c r="L9" s="131">
        <v>0</v>
      </c>
      <c r="M9" s="131">
        <f t="shared" ref="M9:M13" si="2">IF($G9=M$2,40%,20%)</f>
        <v>0.2</v>
      </c>
      <c r="N9" s="131">
        <f t="shared" si="1"/>
        <v>0.2</v>
      </c>
      <c r="O9" s="131">
        <f t="shared" si="1"/>
        <v>0.2</v>
      </c>
      <c r="P9" s="131">
        <f t="shared" si="1"/>
        <v>0.4</v>
      </c>
      <c r="Q9" s="131">
        <f t="shared" si="1"/>
        <v>0.2</v>
      </c>
      <c r="R9" s="131">
        <f t="shared" si="1"/>
        <v>0.2</v>
      </c>
      <c r="S9" s="131">
        <f t="shared" si="1"/>
        <v>0.2</v>
      </c>
      <c r="T9" s="141">
        <f t="shared" si="0"/>
        <v>2.8571428571428553E-2</v>
      </c>
      <c r="U9" s="140" t="s">
        <v>2220</v>
      </c>
    </row>
    <row r="10" spans="1:21" x14ac:dyDescent="0.2">
      <c r="A10" s="73">
        <v>8</v>
      </c>
      <c r="B10" s="72" t="s">
        <v>1623</v>
      </c>
      <c r="C10" s="131">
        <v>0</v>
      </c>
      <c r="D10" s="131">
        <v>0</v>
      </c>
      <c r="E10" s="131">
        <v>0</v>
      </c>
      <c r="F10" s="131">
        <v>0</v>
      </c>
      <c r="G10" s="72" t="s">
        <v>2228</v>
      </c>
      <c r="H10" s="131">
        <v>0</v>
      </c>
      <c r="I10" s="131">
        <v>0</v>
      </c>
      <c r="J10" s="131">
        <v>-0.1</v>
      </c>
      <c r="K10" s="131">
        <v>-0.1</v>
      </c>
      <c r="L10" s="131">
        <v>0</v>
      </c>
      <c r="M10" s="131">
        <f t="shared" si="2"/>
        <v>0.2</v>
      </c>
      <c r="N10" s="131">
        <f t="shared" si="1"/>
        <v>0.2</v>
      </c>
      <c r="O10" s="131">
        <f t="shared" si="1"/>
        <v>0.2</v>
      </c>
      <c r="P10" s="131">
        <f t="shared" si="1"/>
        <v>0.2</v>
      </c>
      <c r="Q10" s="131">
        <f t="shared" si="1"/>
        <v>0.4</v>
      </c>
      <c r="R10" s="131">
        <f t="shared" si="1"/>
        <v>0.2</v>
      </c>
      <c r="S10" s="131">
        <f t="shared" si="1"/>
        <v>0.2</v>
      </c>
      <c r="T10" s="141">
        <f t="shared" si="0"/>
        <v>2.8571428571428581E-2</v>
      </c>
    </row>
    <row r="11" spans="1:21" x14ac:dyDescent="0.2">
      <c r="A11" s="73">
        <v>9</v>
      </c>
      <c r="B11" s="72" t="s">
        <v>1624</v>
      </c>
      <c r="C11" s="131">
        <v>0</v>
      </c>
      <c r="D11" s="131">
        <v>0</v>
      </c>
      <c r="E11" s="131">
        <v>0</v>
      </c>
      <c r="F11" s="131">
        <v>0</v>
      </c>
      <c r="G11" s="72" t="s">
        <v>2223</v>
      </c>
      <c r="H11" s="131">
        <v>0</v>
      </c>
      <c r="I11" s="131">
        <v>0</v>
      </c>
      <c r="J11" s="131">
        <v>-0.1</v>
      </c>
      <c r="K11" s="131">
        <v>-0.1</v>
      </c>
      <c r="L11" s="131">
        <v>0</v>
      </c>
      <c r="M11" s="131">
        <f t="shared" si="2"/>
        <v>0.2</v>
      </c>
      <c r="N11" s="131">
        <f t="shared" si="1"/>
        <v>0.2</v>
      </c>
      <c r="O11" s="131">
        <f t="shared" si="1"/>
        <v>0.2</v>
      </c>
      <c r="P11" s="131">
        <f t="shared" si="1"/>
        <v>0.2</v>
      </c>
      <c r="Q11" s="131">
        <f t="shared" si="1"/>
        <v>0.2</v>
      </c>
      <c r="R11" s="131">
        <f t="shared" si="1"/>
        <v>0.4</v>
      </c>
      <c r="S11" s="131">
        <f t="shared" si="1"/>
        <v>0.2</v>
      </c>
      <c r="T11" s="141">
        <f t="shared" si="0"/>
        <v>2.8571428571428553E-2</v>
      </c>
    </row>
    <row r="12" spans="1:21" x14ac:dyDescent="0.2">
      <c r="A12" s="73">
        <v>10</v>
      </c>
      <c r="B12" s="72" t="s">
        <v>1625</v>
      </c>
      <c r="C12" s="131">
        <v>0</v>
      </c>
      <c r="D12" s="131">
        <v>0</v>
      </c>
      <c r="E12" s="131">
        <v>0</v>
      </c>
      <c r="F12" s="131">
        <v>0</v>
      </c>
      <c r="G12" s="72" t="s">
        <v>2229</v>
      </c>
      <c r="H12" s="131">
        <v>0</v>
      </c>
      <c r="I12" s="131">
        <v>0</v>
      </c>
      <c r="J12" s="131">
        <v>-0.1</v>
      </c>
      <c r="K12" s="131">
        <v>-0.1</v>
      </c>
      <c r="L12" s="131">
        <v>0</v>
      </c>
      <c r="M12" s="131">
        <f t="shared" si="2"/>
        <v>0.2</v>
      </c>
      <c r="N12" s="131">
        <f t="shared" si="1"/>
        <v>0.2</v>
      </c>
      <c r="O12" s="131">
        <f t="shared" si="1"/>
        <v>0.2</v>
      </c>
      <c r="P12" s="131">
        <f t="shared" si="1"/>
        <v>0.2</v>
      </c>
      <c r="Q12" s="131">
        <f t="shared" si="1"/>
        <v>0.2</v>
      </c>
      <c r="R12" s="131">
        <f t="shared" si="1"/>
        <v>0.2</v>
      </c>
      <c r="S12" s="131">
        <f t="shared" si="1"/>
        <v>0.4</v>
      </c>
      <c r="T12" s="141">
        <f t="shared" si="0"/>
        <v>2.8571428571428581E-2</v>
      </c>
    </row>
    <row r="13" spans="1:21" x14ac:dyDescent="0.2">
      <c r="A13" s="73">
        <v>11</v>
      </c>
      <c r="B13" s="72" t="s">
        <v>1897</v>
      </c>
      <c r="C13" s="131">
        <v>0</v>
      </c>
      <c r="D13" s="131">
        <v>0</v>
      </c>
      <c r="E13" s="131">
        <v>0</v>
      </c>
      <c r="F13" s="131">
        <v>0</v>
      </c>
      <c r="G13" s="72" t="s">
        <v>2224</v>
      </c>
      <c r="H13" s="131">
        <v>0</v>
      </c>
      <c r="I13" s="131">
        <v>0</v>
      </c>
      <c r="J13" s="131">
        <v>-0.1</v>
      </c>
      <c r="K13" s="131">
        <v>-0.1</v>
      </c>
      <c r="L13" s="131">
        <v>0</v>
      </c>
      <c r="M13" s="131">
        <f t="shared" si="2"/>
        <v>0.2</v>
      </c>
      <c r="N13" s="131">
        <f t="shared" si="1"/>
        <v>0.4</v>
      </c>
      <c r="O13" s="131">
        <f t="shared" si="1"/>
        <v>0.2</v>
      </c>
      <c r="P13" s="131">
        <f t="shared" si="1"/>
        <v>0.2</v>
      </c>
      <c r="Q13" s="131">
        <f t="shared" si="1"/>
        <v>0.2</v>
      </c>
      <c r="R13" s="131">
        <f t="shared" si="1"/>
        <v>0.2</v>
      </c>
      <c r="S13" s="131">
        <f t="shared" si="1"/>
        <v>0.2</v>
      </c>
      <c r="T13" s="141">
        <f t="shared" si="0"/>
        <v>2.8571428571428553E-2</v>
      </c>
    </row>
    <row r="16" spans="1:21" x14ac:dyDescent="0.2">
      <c r="J16" s="38" t="s">
        <v>2237</v>
      </c>
    </row>
    <row r="19" spans="4:24" ht="13.5" thickBot="1" x14ac:dyDescent="0.25">
      <c r="D19" s="70" t="s">
        <v>1578</v>
      </c>
    </row>
    <row r="20" spans="4:24" x14ac:dyDescent="0.2">
      <c r="D20" s="70" t="s">
        <v>1579</v>
      </c>
      <c r="G20" s="132" t="s">
        <v>44</v>
      </c>
      <c r="H20" s="132" t="s">
        <v>45</v>
      </c>
      <c r="I20" s="134" t="s">
        <v>2195</v>
      </c>
      <c r="J20" s="134" t="s">
        <v>2196</v>
      </c>
      <c r="K20" s="132" t="s">
        <v>52</v>
      </c>
      <c r="L20" s="135" t="s">
        <v>2197</v>
      </c>
      <c r="M20" s="134" t="s">
        <v>2198</v>
      </c>
      <c r="N20" s="132" t="s">
        <v>54</v>
      </c>
      <c r="O20" s="135" t="s">
        <v>2199</v>
      </c>
      <c r="P20" s="135" t="s">
        <v>2208</v>
      </c>
      <c r="Q20" s="135" t="s">
        <v>2200</v>
      </c>
      <c r="R20" s="136" t="s">
        <v>2201</v>
      </c>
      <c r="S20" s="136" t="s">
        <v>2202</v>
      </c>
      <c r="T20" s="136" t="s">
        <v>2203</v>
      </c>
      <c r="U20" s="136" t="s">
        <v>2204</v>
      </c>
      <c r="V20" s="136" t="s">
        <v>2205</v>
      </c>
      <c r="W20" s="136" t="s">
        <v>2206</v>
      </c>
      <c r="X20" s="136" t="s">
        <v>2207</v>
      </c>
    </row>
    <row r="21" spans="4:24" x14ac:dyDescent="0.2">
      <c r="D21" s="70" t="s">
        <v>1580</v>
      </c>
      <c r="E21" s="1" t="s">
        <v>2210</v>
      </c>
      <c r="F21" s="133">
        <v>0.37228571428571428</v>
      </c>
      <c r="G21" s="1">
        <v>0</v>
      </c>
      <c r="H21" s="1">
        <v>0</v>
      </c>
      <c r="I21" s="1">
        <v>320</v>
      </c>
      <c r="J21" s="1">
        <v>0</v>
      </c>
      <c r="K21" s="1">
        <v>299</v>
      </c>
      <c r="L21" s="1">
        <v>0</v>
      </c>
      <c r="M21" s="1">
        <v>107</v>
      </c>
      <c r="N21" s="1">
        <v>69</v>
      </c>
      <c r="O21" s="1">
        <v>0.23</v>
      </c>
      <c r="P21" s="1">
        <v>0.35666666666666663</v>
      </c>
      <c r="Q21" s="1">
        <v>0.23</v>
      </c>
      <c r="R21" s="1">
        <v>0.39393939393939392</v>
      </c>
      <c r="S21" s="1">
        <v>0.4382022471910112</v>
      </c>
      <c r="T21" s="1">
        <v>0.39393939393939392</v>
      </c>
      <c r="U21" s="1">
        <v>0.39393939393939392</v>
      </c>
      <c r="V21" s="1">
        <v>0.4382022471910112</v>
      </c>
      <c r="W21" s="1">
        <v>0.39393939393939392</v>
      </c>
      <c r="X21" s="1">
        <v>0.39393939393939392</v>
      </c>
    </row>
    <row r="22" spans="4:24" x14ac:dyDescent="0.2">
      <c r="D22" s="70" t="s">
        <v>1581</v>
      </c>
      <c r="E22" s="1" t="s">
        <v>2209</v>
      </c>
      <c r="F22" s="133">
        <v>0.40114285714285713</v>
      </c>
      <c r="G22" s="133">
        <v>387</v>
      </c>
      <c r="H22" s="133">
        <v>238</v>
      </c>
      <c r="I22" s="133">
        <v>270</v>
      </c>
      <c r="J22" s="133">
        <v>227</v>
      </c>
      <c r="K22" s="133">
        <v>238</v>
      </c>
      <c r="L22" s="133">
        <v>0</v>
      </c>
      <c r="M22" s="133">
        <v>178</v>
      </c>
      <c r="N22" s="133">
        <v>119</v>
      </c>
      <c r="O22" s="133">
        <v>0.39666666666666667</v>
      </c>
      <c r="P22" s="133">
        <v>0.59333333333333338</v>
      </c>
      <c r="Q22" s="133">
        <v>0</v>
      </c>
      <c r="R22" s="133">
        <v>0.5</v>
      </c>
      <c r="S22" s="133">
        <v>0.54545454545454541</v>
      </c>
      <c r="T22" s="133">
        <v>0.5</v>
      </c>
      <c r="U22" s="133">
        <v>0.5</v>
      </c>
      <c r="V22" s="133">
        <v>0.54545454545454541</v>
      </c>
      <c r="W22" s="133">
        <v>0.5</v>
      </c>
      <c r="X22" s="133">
        <v>0.5</v>
      </c>
    </row>
    <row r="23" spans="4:24" x14ac:dyDescent="0.2">
      <c r="D23" s="70" t="s">
        <v>1582</v>
      </c>
    </row>
    <row r="24" spans="4:24" x14ac:dyDescent="0.2">
      <c r="D24" s="70" t="s">
        <v>1583</v>
      </c>
    </row>
    <row r="26" spans="4:24" x14ac:dyDescent="0.2">
      <c r="F26" s="72" t="s">
        <v>2131</v>
      </c>
      <c r="G26" s="24" t="s">
        <v>2132</v>
      </c>
      <c r="H26" s="24" t="s">
        <v>2133</v>
      </c>
      <c r="I26" s="138" t="s">
        <v>2195</v>
      </c>
      <c r="J26" s="138" t="s">
        <v>2196</v>
      </c>
      <c r="K26" s="24" t="s">
        <v>2134</v>
      </c>
      <c r="L26" s="23" t="s">
        <v>2197</v>
      </c>
      <c r="M26" s="138" t="s">
        <v>2198</v>
      </c>
      <c r="N26" s="24" t="s">
        <v>2135</v>
      </c>
      <c r="O26" s="23" t="s">
        <v>2199</v>
      </c>
      <c r="P26" s="23" t="s">
        <v>2208</v>
      </c>
      <c r="Q26" s="23" t="s">
        <v>2200</v>
      </c>
      <c r="R26" s="136" t="s">
        <v>2201</v>
      </c>
      <c r="S26" s="136" t="s">
        <v>2202</v>
      </c>
      <c r="T26" s="136" t="s">
        <v>2203</v>
      </c>
      <c r="U26" s="136" t="s">
        <v>2204</v>
      </c>
      <c r="V26" s="136" t="s">
        <v>2205</v>
      </c>
      <c r="W26" s="136" t="s">
        <v>2206</v>
      </c>
      <c r="X26" s="136" t="s">
        <v>2207</v>
      </c>
    </row>
    <row r="27" spans="4:24" x14ac:dyDescent="0.2">
      <c r="F27" s="73"/>
      <c r="G27" s="73">
        <f>[1]职业设计!C35*99+G22*2+G21</f>
        <v>1486.8</v>
      </c>
      <c r="H27" s="73">
        <f>[1]职业设计!D35*99+H22*2+H21</f>
        <v>1046.24</v>
      </c>
      <c r="I27" s="73">
        <f>[1]职业设计!E35*99+I22*2+I21</f>
        <v>1430.24</v>
      </c>
      <c r="J27" s="73">
        <f>[1]职业设计!F35*99+J22*2+J21</f>
        <v>1024.24</v>
      </c>
      <c r="K27" s="73">
        <f>[1]职业设计!G35*99+K22*2+K21</f>
        <v>1345.24</v>
      </c>
      <c r="L27" s="73">
        <f>[1]职业设计!H35*99+L22*2+L21</f>
        <v>142.56</v>
      </c>
      <c r="M27" s="73">
        <f>[1]职业设计!I35*99+M22*2+M21</f>
        <v>890.68</v>
      </c>
      <c r="N27" s="73">
        <f>[1]职业设计!J35*99+N22*2+N21</f>
        <v>592.12</v>
      </c>
      <c r="O27" s="73">
        <f>(N27/30)%+O21+O22+1</f>
        <v>1.8240400000000001</v>
      </c>
      <c r="P27" s="73">
        <f>(M27/30)%+P21+P22</f>
        <v>1.2468933333333334</v>
      </c>
      <c r="Q27" s="73">
        <f>(N27/30)%+Q21</f>
        <v>0.42737333333333333</v>
      </c>
      <c r="R27" s="73">
        <f>1-500/(500+[1]职业设计!K35*99)+R21+R22*2</f>
        <v>1.757094070931446</v>
      </c>
      <c r="S27" s="73">
        <f>1-500/(500+[1]职业设计!L35*99)+S21+S22</f>
        <v>1.3468114696376088</v>
      </c>
      <c r="T27" s="73">
        <f>1-500/(500+[1]职业设计!M35*99)+T21+T22</f>
        <v>1.257094070931446</v>
      </c>
      <c r="U27" s="73">
        <f>1-500/(500+[1]职业设计!N35*99)+U21+U22</f>
        <v>1.257094070931446</v>
      </c>
      <c r="V27" s="73">
        <f>1-500/(500+[1]职业设计!O35*99)+V21+V22</f>
        <v>1.3468114696376088</v>
      </c>
      <c r="W27" s="73">
        <f>1-500/(500+[1]职业设计!P35*99)+W21+W22</f>
        <v>1.257094070931446</v>
      </c>
      <c r="X27" s="73">
        <f>1-500/(500+[1]职业设计!Q35*99)+X21+X22</f>
        <v>1.257094070931446</v>
      </c>
    </row>
    <row r="31" spans="4:24" x14ac:dyDescent="0.2">
      <c r="I31" s="1">
        <f>I27/2</f>
        <v>715.12</v>
      </c>
      <c r="K31" s="1">
        <f>K27*1.2</f>
        <v>1614.288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V101"/>
  <sheetViews>
    <sheetView topLeftCell="B1" workbookViewId="0">
      <selection activeCell="I24" sqref="I24"/>
    </sheetView>
  </sheetViews>
  <sheetFormatPr defaultRowHeight="12.75" x14ac:dyDescent="0.2"/>
  <cols>
    <col min="1" max="16384" width="9" style="1"/>
  </cols>
  <sheetData>
    <row r="2" spans="2:22" x14ac:dyDescent="0.2">
      <c r="B2" s="1" t="s">
        <v>2238</v>
      </c>
      <c r="C2" s="38" t="s">
        <v>2244</v>
      </c>
      <c r="D2" s="38" t="s">
        <v>2239</v>
      </c>
      <c r="E2" s="38" t="s">
        <v>2240</v>
      </c>
      <c r="F2" s="38" t="s">
        <v>2241</v>
      </c>
      <c r="G2" s="128" t="s">
        <v>44</v>
      </c>
      <c r="H2" s="128" t="s">
        <v>45</v>
      </c>
      <c r="I2" s="128" t="s">
        <v>2118</v>
      </c>
      <c r="J2" s="128" t="s">
        <v>2242</v>
      </c>
      <c r="K2" s="128" t="s">
        <v>126</v>
      </c>
      <c r="L2" s="128" t="s">
        <v>2243</v>
      </c>
      <c r="M2" s="128" t="s">
        <v>2247</v>
      </c>
      <c r="N2" s="128" t="s">
        <v>2246</v>
      </c>
      <c r="O2" s="128" t="s">
        <v>83</v>
      </c>
      <c r="P2" s="128" t="s">
        <v>1699</v>
      </c>
      <c r="Q2" s="128" t="s">
        <v>1641</v>
      </c>
      <c r="R2" s="128" t="s">
        <v>1649</v>
      </c>
      <c r="S2" s="128" t="s">
        <v>1747</v>
      </c>
      <c r="T2" s="128" t="s">
        <v>1600</v>
      </c>
      <c r="U2" s="129" t="s">
        <v>2125</v>
      </c>
      <c r="V2" s="128" t="s">
        <v>1681</v>
      </c>
    </row>
    <row r="3" spans="2:22" x14ac:dyDescent="0.2">
      <c r="C3" s="1">
        <v>1</v>
      </c>
      <c r="D3" s="38" t="s">
        <v>2245</v>
      </c>
    </row>
    <row r="4" spans="2:22" x14ac:dyDescent="0.2">
      <c r="C4" s="1">
        <v>2</v>
      </c>
      <c r="D4" s="38" t="s">
        <v>2245</v>
      </c>
    </row>
    <row r="5" spans="2:22" x14ac:dyDescent="0.2">
      <c r="C5" s="1">
        <v>3</v>
      </c>
      <c r="D5" s="38" t="s">
        <v>2245</v>
      </c>
    </row>
    <row r="6" spans="2:22" x14ac:dyDescent="0.2">
      <c r="C6" s="1">
        <v>4</v>
      </c>
      <c r="D6" s="38" t="s">
        <v>2245</v>
      </c>
    </row>
    <row r="7" spans="2:22" x14ac:dyDescent="0.2">
      <c r="C7" s="1">
        <v>5</v>
      </c>
      <c r="D7" s="38" t="s">
        <v>2245</v>
      </c>
    </row>
    <row r="8" spans="2:22" x14ac:dyDescent="0.2">
      <c r="C8" s="1">
        <v>6</v>
      </c>
      <c r="D8" s="38" t="s">
        <v>2245</v>
      </c>
    </row>
    <row r="9" spans="2:22" x14ac:dyDescent="0.2">
      <c r="C9" s="1">
        <v>7</v>
      </c>
      <c r="D9" s="38" t="s">
        <v>2245</v>
      </c>
    </row>
    <row r="10" spans="2:22" x14ac:dyDescent="0.2">
      <c r="C10" s="1">
        <v>8</v>
      </c>
      <c r="D10" s="38" t="s">
        <v>2245</v>
      </c>
    </row>
    <row r="11" spans="2:22" x14ac:dyDescent="0.2">
      <c r="C11" s="1">
        <v>9</v>
      </c>
      <c r="D11" s="38" t="s">
        <v>2245</v>
      </c>
    </row>
    <row r="12" spans="2:22" x14ac:dyDescent="0.2">
      <c r="C12" s="1">
        <v>10</v>
      </c>
      <c r="D12" s="38" t="s">
        <v>2245</v>
      </c>
    </row>
    <row r="13" spans="2:22" x14ac:dyDescent="0.2">
      <c r="C13" s="1">
        <v>11</v>
      </c>
      <c r="D13" s="38" t="s">
        <v>2245</v>
      </c>
    </row>
    <row r="14" spans="2:22" x14ac:dyDescent="0.2">
      <c r="C14" s="1">
        <v>12</v>
      </c>
      <c r="D14" s="38" t="s">
        <v>2245</v>
      </c>
    </row>
    <row r="15" spans="2:22" x14ac:dyDescent="0.2">
      <c r="C15" s="1">
        <v>13</v>
      </c>
      <c r="D15" s="38" t="s">
        <v>2245</v>
      </c>
    </row>
    <row r="16" spans="2:22" x14ac:dyDescent="0.2">
      <c r="C16" s="1">
        <v>14</v>
      </c>
      <c r="D16" s="38" t="s">
        <v>2245</v>
      </c>
    </row>
    <row r="17" spans="3:4" x14ac:dyDescent="0.2">
      <c r="C17" s="1">
        <v>15</v>
      </c>
      <c r="D17" s="38" t="s">
        <v>2245</v>
      </c>
    </row>
    <row r="18" spans="3:4" x14ac:dyDescent="0.2">
      <c r="C18" s="1">
        <v>16</v>
      </c>
      <c r="D18" s="38" t="s">
        <v>2245</v>
      </c>
    </row>
    <row r="19" spans="3:4" x14ac:dyDescent="0.2">
      <c r="C19" s="1">
        <v>17</v>
      </c>
      <c r="D19" s="38" t="s">
        <v>2245</v>
      </c>
    </row>
    <row r="20" spans="3:4" x14ac:dyDescent="0.2">
      <c r="C20" s="1">
        <v>18</v>
      </c>
      <c r="D20" s="38" t="s">
        <v>2245</v>
      </c>
    </row>
    <row r="21" spans="3:4" x14ac:dyDescent="0.2">
      <c r="C21" s="1">
        <v>19</v>
      </c>
      <c r="D21" s="38" t="s">
        <v>2245</v>
      </c>
    </row>
    <row r="22" spans="3:4" x14ac:dyDescent="0.2">
      <c r="C22" s="1">
        <v>20</v>
      </c>
      <c r="D22" s="38" t="s">
        <v>2245</v>
      </c>
    </row>
    <row r="23" spans="3:4" x14ac:dyDescent="0.2">
      <c r="C23" s="1">
        <v>21</v>
      </c>
      <c r="D23" s="38" t="s">
        <v>2245</v>
      </c>
    </row>
    <row r="24" spans="3:4" x14ac:dyDescent="0.2">
      <c r="C24" s="1">
        <v>22</v>
      </c>
      <c r="D24" s="38" t="s">
        <v>2245</v>
      </c>
    </row>
    <row r="25" spans="3:4" x14ac:dyDescent="0.2">
      <c r="C25" s="1">
        <v>23</v>
      </c>
      <c r="D25" s="38" t="s">
        <v>2245</v>
      </c>
    </row>
    <row r="26" spans="3:4" x14ac:dyDescent="0.2">
      <c r="C26" s="1">
        <v>24</v>
      </c>
      <c r="D26" s="38" t="s">
        <v>2245</v>
      </c>
    </row>
    <row r="27" spans="3:4" x14ac:dyDescent="0.2">
      <c r="C27" s="1">
        <v>25</v>
      </c>
      <c r="D27" s="38" t="s">
        <v>2245</v>
      </c>
    </row>
    <row r="28" spans="3:4" x14ac:dyDescent="0.2">
      <c r="C28" s="1">
        <v>26</v>
      </c>
      <c r="D28" s="38" t="s">
        <v>2245</v>
      </c>
    </row>
    <row r="29" spans="3:4" x14ac:dyDescent="0.2">
      <c r="C29" s="1">
        <v>27</v>
      </c>
      <c r="D29" s="38" t="s">
        <v>2245</v>
      </c>
    </row>
    <row r="30" spans="3:4" x14ac:dyDescent="0.2">
      <c r="C30" s="1">
        <v>28</v>
      </c>
      <c r="D30" s="38" t="s">
        <v>2245</v>
      </c>
    </row>
    <row r="31" spans="3:4" x14ac:dyDescent="0.2">
      <c r="C31" s="1">
        <v>29</v>
      </c>
      <c r="D31" s="38" t="s">
        <v>2245</v>
      </c>
    </row>
    <row r="32" spans="3:4" x14ac:dyDescent="0.2">
      <c r="C32" s="1">
        <v>30</v>
      </c>
      <c r="D32" s="38" t="s">
        <v>2245</v>
      </c>
    </row>
    <row r="33" spans="3:4" x14ac:dyDescent="0.2">
      <c r="C33" s="1">
        <v>31</v>
      </c>
      <c r="D33" s="38" t="s">
        <v>2245</v>
      </c>
    </row>
    <row r="34" spans="3:4" x14ac:dyDescent="0.2">
      <c r="C34" s="1">
        <v>32</v>
      </c>
      <c r="D34" s="38" t="s">
        <v>2245</v>
      </c>
    </row>
    <row r="35" spans="3:4" x14ac:dyDescent="0.2">
      <c r="C35" s="1">
        <v>33</v>
      </c>
      <c r="D35" s="38" t="s">
        <v>2245</v>
      </c>
    </row>
    <row r="36" spans="3:4" x14ac:dyDescent="0.2">
      <c r="C36" s="1">
        <v>34</v>
      </c>
      <c r="D36" s="38" t="s">
        <v>2245</v>
      </c>
    </row>
    <row r="37" spans="3:4" x14ac:dyDescent="0.2">
      <c r="C37" s="1">
        <v>35</v>
      </c>
      <c r="D37" s="38" t="s">
        <v>2245</v>
      </c>
    </row>
    <row r="38" spans="3:4" x14ac:dyDescent="0.2">
      <c r="C38" s="1">
        <v>36</v>
      </c>
      <c r="D38" s="38" t="s">
        <v>2245</v>
      </c>
    </row>
    <row r="39" spans="3:4" x14ac:dyDescent="0.2">
      <c r="C39" s="1">
        <v>37</v>
      </c>
      <c r="D39" s="38" t="s">
        <v>2245</v>
      </c>
    </row>
    <row r="40" spans="3:4" x14ac:dyDescent="0.2">
      <c r="C40" s="1">
        <v>38</v>
      </c>
      <c r="D40" s="38" t="s">
        <v>2245</v>
      </c>
    </row>
    <row r="41" spans="3:4" x14ac:dyDescent="0.2">
      <c r="C41" s="1">
        <v>39</v>
      </c>
      <c r="D41" s="38" t="s">
        <v>2245</v>
      </c>
    </row>
    <row r="42" spans="3:4" x14ac:dyDescent="0.2">
      <c r="C42" s="1">
        <v>40</v>
      </c>
      <c r="D42" s="38" t="s">
        <v>2245</v>
      </c>
    </row>
    <row r="43" spans="3:4" x14ac:dyDescent="0.2">
      <c r="C43" s="1">
        <v>41</v>
      </c>
      <c r="D43" s="38" t="s">
        <v>2245</v>
      </c>
    </row>
    <row r="44" spans="3:4" x14ac:dyDescent="0.2">
      <c r="C44" s="1">
        <v>42</v>
      </c>
      <c r="D44" s="38" t="s">
        <v>2245</v>
      </c>
    </row>
    <row r="45" spans="3:4" x14ac:dyDescent="0.2">
      <c r="C45" s="1">
        <v>43</v>
      </c>
      <c r="D45" s="38" t="s">
        <v>2245</v>
      </c>
    </row>
    <row r="46" spans="3:4" x14ac:dyDescent="0.2">
      <c r="C46" s="1">
        <v>44</v>
      </c>
      <c r="D46" s="38" t="s">
        <v>2245</v>
      </c>
    </row>
    <row r="47" spans="3:4" x14ac:dyDescent="0.2">
      <c r="C47" s="1">
        <v>45</v>
      </c>
      <c r="D47" s="38" t="s">
        <v>2245</v>
      </c>
    </row>
    <row r="48" spans="3:4" x14ac:dyDescent="0.2">
      <c r="C48" s="1">
        <v>46</v>
      </c>
      <c r="D48" s="38" t="s">
        <v>2245</v>
      </c>
    </row>
    <row r="49" spans="3:4" x14ac:dyDescent="0.2">
      <c r="C49" s="1">
        <v>47</v>
      </c>
      <c r="D49" s="38" t="s">
        <v>2245</v>
      </c>
    </row>
    <row r="50" spans="3:4" x14ac:dyDescent="0.2">
      <c r="C50" s="1">
        <v>48</v>
      </c>
      <c r="D50" s="38" t="s">
        <v>2245</v>
      </c>
    </row>
    <row r="51" spans="3:4" x14ac:dyDescent="0.2">
      <c r="C51" s="1">
        <v>49</v>
      </c>
      <c r="D51" s="38" t="s">
        <v>2245</v>
      </c>
    </row>
    <row r="52" spans="3:4" x14ac:dyDescent="0.2">
      <c r="C52" s="1">
        <v>50</v>
      </c>
      <c r="D52" s="38" t="s">
        <v>2245</v>
      </c>
    </row>
    <row r="53" spans="3:4" x14ac:dyDescent="0.2">
      <c r="C53" s="1">
        <v>51</v>
      </c>
      <c r="D53" s="38" t="s">
        <v>2245</v>
      </c>
    </row>
    <row r="54" spans="3:4" x14ac:dyDescent="0.2">
      <c r="C54" s="1">
        <v>52</v>
      </c>
      <c r="D54" s="38" t="s">
        <v>2245</v>
      </c>
    </row>
    <row r="55" spans="3:4" x14ac:dyDescent="0.2">
      <c r="C55" s="1">
        <v>53</v>
      </c>
      <c r="D55" s="38" t="s">
        <v>2245</v>
      </c>
    </row>
    <row r="56" spans="3:4" x14ac:dyDescent="0.2">
      <c r="C56" s="1">
        <v>54</v>
      </c>
      <c r="D56" s="38" t="s">
        <v>2245</v>
      </c>
    </row>
    <row r="57" spans="3:4" x14ac:dyDescent="0.2">
      <c r="C57" s="1">
        <v>55</v>
      </c>
      <c r="D57" s="38" t="s">
        <v>2245</v>
      </c>
    </row>
    <row r="58" spans="3:4" x14ac:dyDescent="0.2">
      <c r="C58" s="1">
        <v>56</v>
      </c>
      <c r="D58" s="38" t="s">
        <v>2245</v>
      </c>
    </row>
    <row r="59" spans="3:4" x14ac:dyDescent="0.2">
      <c r="C59" s="1">
        <v>57</v>
      </c>
      <c r="D59" s="38" t="s">
        <v>2245</v>
      </c>
    </row>
    <row r="60" spans="3:4" x14ac:dyDescent="0.2">
      <c r="C60" s="1">
        <v>58</v>
      </c>
      <c r="D60" s="38" t="s">
        <v>2245</v>
      </c>
    </row>
    <row r="61" spans="3:4" x14ac:dyDescent="0.2">
      <c r="C61" s="1">
        <v>59</v>
      </c>
      <c r="D61" s="38" t="s">
        <v>2245</v>
      </c>
    </row>
    <row r="62" spans="3:4" x14ac:dyDescent="0.2">
      <c r="C62" s="1">
        <v>60</v>
      </c>
      <c r="D62" s="38" t="s">
        <v>2245</v>
      </c>
    </row>
    <row r="63" spans="3:4" x14ac:dyDescent="0.2">
      <c r="C63" s="1">
        <v>61</v>
      </c>
      <c r="D63" s="38" t="s">
        <v>2245</v>
      </c>
    </row>
    <row r="64" spans="3:4" x14ac:dyDescent="0.2">
      <c r="C64" s="1">
        <v>62</v>
      </c>
      <c r="D64" s="38" t="s">
        <v>2245</v>
      </c>
    </row>
    <row r="65" spans="3:4" x14ac:dyDescent="0.2">
      <c r="C65" s="1">
        <v>63</v>
      </c>
      <c r="D65" s="38" t="s">
        <v>2245</v>
      </c>
    </row>
    <row r="66" spans="3:4" x14ac:dyDescent="0.2">
      <c r="C66" s="1">
        <v>64</v>
      </c>
      <c r="D66" s="38" t="s">
        <v>2245</v>
      </c>
    </row>
    <row r="67" spans="3:4" x14ac:dyDescent="0.2">
      <c r="C67" s="1">
        <v>65</v>
      </c>
      <c r="D67" s="38" t="s">
        <v>2245</v>
      </c>
    </row>
    <row r="68" spans="3:4" x14ac:dyDescent="0.2">
      <c r="C68" s="1">
        <v>66</v>
      </c>
      <c r="D68" s="38" t="s">
        <v>2245</v>
      </c>
    </row>
    <row r="69" spans="3:4" x14ac:dyDescent="0.2">
      <c r="C69" s="1">
        <v>67</v>
      </c>
      <c r="D69" s="38" t="s">
        <v>2245</v>
      </c>
    </row>
    <row r="70" spans="3:4" x14ac:dyDescent="0.2">
      <c r="C70" s="1">
        <v>68</v>
      </c>
      <c r="D70" s="38" t="s">
        <v>2245</v>
      </c>
    </row>
    <row r="71" spans="3:4" x14ac:dyDescent="0.2">
      <c r="C71" s="1">
        <v>69</v>
      </c>
      <c r="D71" s="38" t="s">
        <v>2245</v>
      </c>
    </row>
    <row r="72" spans="3:4" x14ac:dyDescent="0.2">
      <c r="C72" s="1">
        <v>70</v>
      </c>
      <c r="D72" s="38" t="s">
        <v>2245</v>
      </c>
    </row>
    <row r="73" spans="3:4" x14ac:dyDescent="0.2">
      <c r="C73" s="1">
        <v>71</v>
      </c>
      <c r="D73" s="38" t="s">
        <v>2245</v>
      </c>
    </row>
    <row r="74" spans="3:4" x14ac:dyDescent="0.2">
      <c r="C74" s="1">
        <v>72</v>
      </c>
      <c r="D74" s="38" t="s">
        <v>2245</v>
      </c>
    </row>
    <row r="75" spans="3:4" x14ac:dyDescent="0.2">
      <c r="C75" s="1">
        <v>73</v>
      </c>
      <c r="D75" s="38" t="s">
        <v>2245</v>
      </c>
    </row>
    <row r="76" spans="3:4" x14ac:dyDescent="0.2">
      <c r="C76" s="1">
        <v>74</v>
      </c>
      <c r="D76" s="38" t="s">
        <v>2245</v>
      </c>
    </row>
    <row r="77" spans="3:4" x14ac:dyDescent="0.2">
      <c r="C77" s="1">
        <v>75</v>
      </c>
      <c r="D77" s="38" t="s">
        <v>2245</v>
      </c>
    </row>
    <row r="78" spans="3:4" x14ac:dyDescent="0.2">
      <c r="C78" s="1">
        <v>76</v>
      </c>
      <c r="D78" s="38" t="s">
        <v>2245</v>
      </c>
    </row>
    <row r="79" spans="3:4" x14ac:dyDescent="0.2">
      <c r="C79" s="1">
        <v>77</v>
      </c>
      <c r="D79" s="38" t="s">
        <v>2245</v>
      </c>
    </row>
    <row r="80" spans="3:4" x14ac:dyDescent="0.2">
      <c r="C80" s="1">
        <v>78</v>
      </c>
      <c r="D80" s="38" t="s">
        <v>2245</v>
      </c>
    </row>
    <row r="81" spans="3:4" x14ac:dyDescent="0.2">
      <c r="C81" s="1">
        <v>79</v>
      </c>
      <c r="D81" s="38" t="s">
        <v>2245</v>
      </c>
    </row>
    <row r="82" spans="3:4" x14ac:dyDescent="0.2">
      <c r="C82" s="1">
        <v>80</v>
      </c>
      <c r="D82" s="38" t="s">
        <v>2245</v>
      </c>
    </row>
    <row r="83" spans="3:4" x14ac:dyDescent="0.2">
      <c r="C83" s="1">
        <v>81</v>
      </c>
      <c r="D83" s="38" t="s">
        <v>2245</v>
      </c>
    </row>
    <row r="84" spans="3:4" x14ac:dyDescent="0.2">
      <c r="C84" s="1">
        <v>82</v>
      </c>
      <c r="D84" s="38" t="s">
        <v>2245</v>
      </c>
    </row>
    <row r="85" spans="3:4" x14ac:dyDescent="0.2">
      <c r="C85" s="1">
        <v>83</v>
      </c>
      <c r="D85" s="38" t="s">
        <v>2245</v>
      </c>
    </row>
    <row r="86" spans="3:4" x14ac:dyDescent="0.2">
      <c r="C86" s="1">
        <v>84</v>
      </c>
      <c r="D86" s="38" t="s">
        <v>2245</v>
      </c>
    </row>
    <row r="87" spans="3:4" x14ac:dyDescent="0.2">
      <c r="C87" s="1">
        <v>85</v>
      </c>
      <c r="D87" s="38" t="s">
        <v>2245</v>
      </c>
    </row>
    <row r="88" spans="3:4" x14ac:dyDescent="0.2">
      <c r="C88" s="1">
        <v>86</v>
      </c>
      <c r="D88" s="38" t="s">
        <v>2245</v>
      </c>
    </row>
    <row r="89" spans="3:4" x14ac:dyDescent="0.2">
      <c r="C89" s="1">
        <v>87</v>
      </c>
      <c r="D89" s="38" t="s">
        <v>2245</v>
      </c>
    </row>
    <row r="90" spans="3:4" x14ac:dyDescent="0.2">
      <c r="C90" s="1">
        <v>88</v>
      </c>
      <c r="D90" s="38" t="s">
        <v>2245</v>
      </c>
    </row>
    <row r="91" spans="3:4" x14ac:dyDescent="0.2">
      <c r="C91" s="1">
        <v>89</v>
      </c>
      <c r="D91" s="38" t="s">
        <v>2245</v>
      </c>
    </row>
    <row r="92" spans="3:4" x14ac:dyDescent="0.2">
      <c r="C92" s="1">
        <v>90</v>
      </c>
      <c r="D92" s="38" t="s">
        <v>2245</v>
      </c>
    </row>
    <row r="93" spans="3:4" x14ac:dyDescent="0.2">
      <c r="C93" s="1">
        <v>91</v>
      </c>
      <c r="D93" s="38" t="s">
        <v>2245</v>
      </c>
    </row>
    <row r="94" spans="3:4" x14ac:dyDescent="0.2">
      <c r="C94" s="1">
        <v>92</v>
      </c>
      <c r="D94" s="38" t="s">
        <v>2245</v>
      </c>
    </row>
    <row r="95" spans="3:4" x14ac:dyDescent="0.2">
      <c r="C95" s="1">
        <v>93</v>
      </c>
      <c r="D95" s="38" t="s">
        <v>2245</v>
      </c>
    </row>
    <row r="96" spans="3:4" x14ac:dyDescent="0.2">
      <c r="C96" s="1">
        <v>94</v>
      </c>
      <c r="D96" s="38" t="s">
        <v>2245</v>
      </c>
    </row>
    <row r="97" spans="3:4" x14ac:dyDescent="0.2">
      <c r="C97" s="1">
        <v>95</v>
      </c>
      <c r="D97" s="38" t="s">
        <v>2245</v>
      </c>
    </row>
    <row r="98" spans="3:4" x14ac:dyDescent="0.2">
      <c r="C98" s="1">
        <v>96</v>
      </c>
      <c r="D98" s="38" t="s">
        <v>2245</v>
      </c>
    </row>
    <row r="99" spans="3:4" x14ac:dyDescent="0.2">
      <c r="C99" s="1">
        <v>97</v>
      </c>
      <c r="D99" s="38" t="s">
        <v>2245</v>
      </c>
    </row>
    <row r="100" spans="3:4" x14ac:dyDescent="0.2">
      <c r="C100" s="1">
        <v>98</v>
      </c>
      <c r="D100" s="38" t="s">
        <v>2245</v>
      </c>
    </row>
    <row r="101" spans="3:4" x14ac:dyDescent="0.2">
      <c r="C101" s="1">
        <v>99</v>
      </c>
      <c r="D101" s="38" t="s">
        <v>2245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L108"/>
  <sheetViews>
    <sheetView workbookViewId="0">
      <selection activeCell="B22" sqref="B22:E22"/>
    </sheetView>
  </sheetViews>
  <sheetFormatPr defaultRowHeight="12.75" x14ac:dyDescent="0.2"/>
  <cols>
    <col min="1" max="8" width="9" style="1"/>
    <col min="9" max="9" width="9" style="130"/>
    <col min="10" max="10" width="11.875" style="130" bestFit="1" customWidth="1"/>
    <col min="11" max="11" width="9" style="130"/>
    <col min="12" max="31" width="9" style="1"/>
    <col min="32" max="32" width="9" style="133"/>
    <col min="33" max="16384" width="9" style="1"/>
  </cols>
  <sheetData>
    <row r="1" spans="1:38" x14ac:dyDescent="0.2">
      <c r="A1" s="38" t="s">
        <v>2143</v>
      </c>
      <c r="I1" s="1"/>
      <c r="J1" s="1"/>
      <c r="K1" s="1"/>
      <c r="AF1" s="1"/>
    </row>
    <row r="2" spans="1:38" x14ac:dyDescent="0.2">
      <c r="B2" s="128" t="s">
        <v>2115</v>
      </c>
      <c r="C2" s="128" t="s">
        <v>2116</v>
      </c>
      <c r="D2" s="128" t="s">
        <v>2117</v>
      </c>
      <c r="E2" s="128" t="s">
        <v>2118</v>
      </c>
      <c r="F2" s="128" t="s">
        <v>2119</v>
      </c>
      <c r="G2" s="128" t="s">
        <v>2140</v>
      </c>
      <c r="H2" s="128" t="s">
        <v>2121</v>
      </c>
      <c r="I2" s="128" t="s">
        <v>2122</v>
      </c>
      <c r="J2" s="128" t="s">
        <v>2123</v>
      </c>
      <c r="K2" s="128" t="s">
        <v>2124</v>
      </c>
      <c r="L2" s="128" t="s">
        <v>2028</v>
      </c>
      <c r="M2" s="128" t="s">
        <v>2029</v>
      </c>
      <c r="N2" s="128" t="s">
        <v>2030</v>
      </c>
      <c r="O2" s="128" t="s">
        <v>2031</v>
      </c>
      <c r="P2" s="129" t="s">
        <v>2125</v>
      </c>
      <c r="Q2" s="128" t="s">
        <v>2033</v>
      </c>
      <c r="T2" s="128" t="s">
        <v>2126</v>
      </c>
      <c r="U2" s="128" t="s">
        <v>2127</v>
      </c>
      <c r="V2" s="128" t="s">
        <v>2128</v>
      </c>
      <c r="W2" s="128" t="s">
        <v>2129</v>
      </c>
      <c r="X2" s="128" t="s">
        <v>2130</v>
      </c>
      <c r="Y2" s="128" t="s">
        <v>2120</v>
      </c>
      <c r="Z2" s="128" t="s">
        <v>2142</v>
      </c>
      <c r="AA2" s="128" t="s">
        <v>2141</v>
      </c>
      <c r="AB2" s="128" t="s">
        <v>2121</v>
      </c>
      <c r="AC2" s="128" t="s">
        <v>2122</v>
      </c>
      <c r="AD2" s="128" t="s">
        <v>2123</v>
      </c>
      <c r="AE2" s="128" t="s">
        <v>2124</v>
      </c>
      <c r="AF2" s="128" t="s">
        <v>2211</v>
      </c>
      <c r="AG2" s="128" t="s">
        <v>2028</v>
      </c>
      <c r="AH2" s="128" t="s">
        <v>2029</v>
      </c>
      <c r="AI2" s="128" t="s">
        <v>2030</v>
      </c>
      <c r="AJ2" s="128" t="s">
        <v>2031</v>
      </c>
      <c r="AK2" s="129" t="s">
        <v>2125</v>
      </c>
      <c r="AL2" s="128" t="s">
        <v>2033</v>
      </c>
    </row>
    <row r="3" spans="1:38" x14ac:dyDescent="0.2">
      <c r="B3" s="73">
        <v>1</v>
      </c>
      <c r="C3" s="73">
        <f>(W3/2-F3/4)*4</f>
        <v>15.8</v>
      </c>
      <c r="D3" s="73">
        <f>V3</f>
        <v>8.6999999999999993</v>
      </c>
      <c r="E3" s="73">
        <f>ROUND((2*U3/5+X3/2),0)</f>
        <v>13</v>
      </c>
      <c r="F3" s="73">
        <f>INT(X3/2)</f>
        <v>5</v>
      </c>
      <c r="G3" s="73">
        <f>E3*2</f>
        <v>26</v>
      </c>
      <c r="H3" s="73">
        <f>ROUND(AB3*0.8,0)</f>
        <v>2</v>
      </c>
      <c r="I3" s="131">
        <f>AC3</f>
        <v>0.9</v>
      </c>
      <c r="J3" s="131">
        <f>AD3</f>
        <v>2.1000000000000001E-2</v>
      </c>
      <c r="K3" s="131">
        <f>AE3</f>
        <v>0.1</v>
      </c>
      <c r="L3" s="131">
        <f>AG3</f>
        <v>0</v>
      </c>
      <c r="M3" s="131">
        <f t="shared" ref="M3:Q3" si="0">AH3</f>
        <v>0</v>
      </c>
      <c r="N3" s="131">
        <f t="shared" si="0"/>
        <v>0</v>
      </c>
      <c r="O3" s="131">
        <f t="shared" si="0"/>
        <v>0</v>
      </c>
      <c r="P3" s="131">
        <f t="shared" si="0"/>
        <v>0</v>
      </c>
      <c r="Q3" s="131">
        <f t="shared" si="0"/>
        <v>0</v>
      </c>
      <c r="T3" s="73">
        <v>1</v>
      </c>
      <c r="U3" s="17">
        <v>19.600000000000001</v>
      </c>
      <c r="V3" s="17">
        <v>8.6999999999999993</v>
      </c>
      <c r="W3" s="17">
        <v>10.4</v>
      </c>
      <c r="X3" s="17">
        <v>10.7</v>
      </c>
      <c r="Y3" s="17">
        <v>8.4</v>
      </c>
      <c r="Z3" s="17">
        <v>100</v>
      </c>
      <c r="AA3" s="17">
        <f>IF((Y3-Z3)&lt;0,70,(Y3-Z3)*1.5+70)</f>
        <v>70</v>
      </c>
      <c r="AB3" s="73">
        <f>VLOOKUP("下级职业",professionGrow,敏捷,FALSE)*$T3</f>
        <v>3</v>
      </c>
      <c r="AC3" s="131">
        <v>0.9</v>
      </c>
      <c r="AD3" s="131">
        <f t="shared" ref="AD3:AD34" si="1">(2+AB3/30)%</f>
        <v>2.1000000000000001E-2</v>
      </c>
      <c r="AE3" s="131">
        <v>0.1</v>
      </c>
      <c r="AF3" s="137">
        <v>0</v>
      </c>
      <c r="AG3" s="131">
        <v>0</v>
      </c>
      <c r="AH3" s="131">
        <v>0</v>
      </c>
      <c r="AI3" s="131">
        <v>0</v>
      </c>
      <c r="AJ3" s="131">
        <v>0</v>
      </c>
      <c r="AK3" s="131">
        <v>0</v>
      </c>
      <c r="AL3" s="131">
        <v>0</v>
      </c>
    </row>
    <row r="4" spans="1:38" x14ac:dyDescent="0.2">
      <c r="B4" s="73">
        <v>2</v>
      </c>
      <c r="C4" s="73">
        <f t="shared" ref="C4:C67" si="2">(W4/2-F4/4)*4</f>
        <v>40</v>
      </c>
      <c r="D4" s="73">
        <f t="shared" ref="D4:D67" si="3">V4</f>
        <v>14</v>
      </c>
      <c r="E4" s="73">
        <f t="shared" ref="E4:E67" si="4">ROUND((2*U4/5+X4/2),0)</f>
        <v>24</v>
      </c>
      <c r="F4" s="73">
        <f t="shared" ref="F4:F67" si="5">INT(X4/2)</f>
        <v>10</v>
      </c>
      <c r="G4" s="73">
        <f t="shared" ref="G4:G67" si="6">E4*2</f>
        <v>48</v>
      </c>
      <c r="H4" s="73">
        <f t="shared" ref="H4:H67" si="7">ROUND(AB4*0.8,0)</f>
        <v>9</v>
      </c>
      <c r="I4" s="131">
        <f t="shared" ref="I4:I67" si="8">AC4</f>
        <v>0.9</v>
      </c>
      <c r="J4" s="131">
        <f t="shared" ref="J4:J67" si="9">AD4</f>
        <v>2.3666666666666666E-2</v>
      </c>
      <c r="K4" s="131">
        <f t="shared" ref="K4:K67" si="10">AE4</f>
        <v>0.10100000000000001</v>
      </c>
      <c r="L4" s="131">
        <f t="shared" ref="L4:L67" si="11">AG4</f>
        <v>5.0000000000000001E-3</v>
      </c>
      <c r="M4" s="131">
        <f t="shared" ref="M4:M67" si="12">AH4</f>
        <v>5.0000000000000001E-3</v>
      </c>
      <c r="N4" s="131">
        <f t="shared" ref="N4:N67" si="13">AI4</f>
        <v>5.0000000000000001E-3</v>
      </c>
      <c r="O4" s="131">
        <f t="shared" ref="O4:O67" si="14">AJ4</f>
        <v>5.0000000000000001E-3</v>
      </c>
      <c r="P4" s="131">
        <f t="shared" ref="P4:P67" si="15">AK4</f>
        <v>5.0000000000000001E-3</v>
      </c>
      <c r="Q4" s="131">
        <f t="shared" ref="Q4:Q67" si="16">AL4</f>
        <v>5.0000000000000001E-3</v>
      </c>
      <c r="T4" s="73">
        <v>2</v>
      </c>
      <c r="U4" s="73">
        <f>ROUND(U3+14.8,0)</f>
        <v>34</v>
      </c>
      <c r="V4" s="73">
        <f>ROUND(V3+5,0)</f>
        <v>14</v>
      </c>
      <c r="W4" s="73">
        <f>ROUND(W3+15,0)</f>
        <v>25</v>
      </c>
      <c r="X4" s="73">
        <f>ROUND(X3+10.5,0)</f>
        <v>21</v>
      </c>
      <c r="Y4" s="73">
        <f>ROUND(Y3+13.5,0)</f>
        <v>22</v>
      </c>
      <c r="Z4" s="17">
        <v>100</v>
      </c>
      <c r="AA4" s="17">
        <f t="shared" ref="AA4:AA67" si="17">IF((Y4-Z4)&lt;0,70,(Y4-Z4)*1.5+70)</f>
        <v>70</v>
      </c>
      <c r="AB4" s="73">
        <f>ROUND(AB3+8,0)</f>
        <v>11</v>
      </c>
      <c r="AC4" s="131">
        <v>0.9</v>
      </c>
      <c r="AD4" s="131">
        <f t="shared" si="1"/>
        <v>2.3666666666666666E-2</v>
      </c>
      <c r="AE4" s="131">
        <f>AE3+0.1%</f>
        <v>0.10100000000000001</v>
      </c>
      <c r="AF4" s="137">
        <v>0</v>
      </c>
      <c r="AG4" s="131">
        <f>AG3+0.5%</f>
        <v>5.0000000000000001E-3</v>
      </c>
      <c r="AH4" s="131">
        <f t="shared" ref="AH4:AL4" si="18">AH3+0.5%</f>
        <v>5.0000000000000001E-3</v>
      </c>
      <c r="AI4" s="131">
        <f t="shared" si="18"/>
        <v>5.0000000000000001E-3</v>
      </c>
      <c r="AJ4" s="131">
        <f t="shared" si="18"/>
        <v>5.0000000000000001E-3</v>
      </c>
      <c r="AK4" s="131">
        <f t="shared" si="18"/>
        <v>5.0000000000000001E-3</v>
      </c>
      <c r="AL4" s="131">
        <f t="shared" si="18"/>
        <v>5.0000000000000001E-3</v>
      </c>
    </row>
    <row r="5" spans="1:38" x14ac:dyDescent="0.2">
      <c r="B5" s="73">
        <v>3</v>
      </c>
      <c r="C5" s="73">
        <f t="shared" si="2"/>
        <v>64</v>
      </c>
      <c r="D5" s="73">
        <f t="shared" si="3"/>
        <v>19</v>
      </c>
      <c r="E5" s="73">
        <f t="shared" si="4"/>
        <v>36</v>
      </c>
      <c r="F5" s="73">
        <f t="shared" si="5"/>
        <v>16</v>
      </c>
      <c r="G5" s="73">
        <f t="shared" si="6"/>
        <v>72</v>
      </c>
      <c r="H5" s="73">
        <f t="shared" si="7"/>
        <v>15</v>
      </c>
      <c r="I5" s="131">
        <f t="shared" si="8"/>
        <v>0.9</v>
      </c>
      <c r="J5" s="131">
        <f t="shared" si="9"/>
        <v>2.6333333333333334E-2</v>
      </c>
      <c r="K5" s="131">
        <f t="shared" si="10"/>
        <v>0.10200000000000001</v>
      </c>
      <c r="L5" s="131">
        <f t="shared" si="11"/>
        <v>0.01</v>
      </c>
      <c r="M5" s="131">
        <f t="shared" si="12"/>
        <v>0.01</v>
      </c>
      <c r="N5" s="131">
        <f t="shared" si="13"/>
        <v>0.01</v>
      </c>
      <c r="O5" s="131">
        <f t="shared" si="14"/>
        <v>0.01</v>
      </c>
      <c r="P5" s="131">
        <f t="shared" si="15"/>
        <v>0.01</v>
      </c>
      <c r="Q5" s="131">
        <f t="shared" si="16"/>
        <v>0.01</v>
      </c>
      <c r="T5" s="73">
        <v>3</v>
      </c>
      <c r="U5" s="73">
        <f t="shared" ref="U5:U68" si="19">ROUND(U4+14.8,0)</f>
        <v>49</v>
      </c>
      <c r="V5" s="73">
        <f t="shared" ref="V5:V68" si="20">ROUND(V4+5,0)</f>
        <v>19</v>
      </c>
      <c r="W5" s="73">
        <f t="shared" ref="W5:W68" si="21">ROUND(W4+15,0)</f>
        <v>40</v>
      </c>
      <c r="X5" s="73">
        <f t="shared" ref="X5:X68" si="22">ROUND(X4+10.5,0)</f>
        <v>32</v>
      </c>
      <c r="Y5" s="73">
        <f t="shared" ref="Y5:Y68" si="23">ROUND(Y4+13.5,0)</f>
        <v>36</v>
      </c>
      <c r="Z5" s="17">
        <v>100</v>
      </c>
      <c r="AA5" s="17">
        <f t="shared" si="17"/>
        <v>70</v>
      </c>
      <c r="AB5" s="73">
        <f t="shared" ref="AB5:AB68" si="24">ROUND(AB4+8,0)</f>
        <v>19</v>
      </c>
      <c r="AC5" s="131">
        <v>0.9</v>
      </c>
      <c r="AD5" s="131">
        <f t="shared" si="1"/>
        <v>2.6333333333333334E-2</v>
      </c>
      <c r="AE5" s="131">
        <f t="shared" ref="AE5:AE68" si="25">AE4+0.1%</f>
        <v>0.10200000000000001</v>
      </c>
      <c r="AF5" s="137">
        <v>0</v>
      </c>
      <c r="AG5" s="131">
        <f t="shared" ref="AG5:AG68" si="26">AG4+0.5%</f>
        <v>0.01</v>
      </c>
      <c r="AH5" s="131">
        <f t="shared" ref="AH5:AH68" si="27">AH4+0.5%</f>
        <v>0.01</v>
      </c>
      <c r="AI5" s="131">
        <f t="shared" ref="AI5:AI68" si="28">AI4+0.5%</f>
        <v>0.01</v>
      </c>
      <c r="AJ5" s="131">
        <f t="shared" ref="AJ5:AJ68" si="29">AJ4+0.5%</f>
        <v>0.01</v>
      </c>
      <c r="AK5" s="131">
        <f t="shared" ref="AK5:AK68" si="30">AK4+0.5%</f>
        <v>0.01</v>
      </c>
      <c r="AL5" s="131">
        <f t="shared" ref="AL5:AL68" si="31">AL4+0.5%</f>
        <v>0.01</v>
      </c>
    </row>
    <row r="6" spans="1:38" x14ac:dyDescent="0.2">
      <c r="B6" s="73">
        <v>4</v>
      </c>
      <c r="C6" s="73">
        <f t="shared" si="2"/>
        <v>89</v>
      </c>
      <c r="D6" s="73">
        <f t="shared" si="3"/>
        <v>24</v>
      </c>
      <c r="E6" s="73">
        <f t="shared" si="4"/>
        <v>47</v>
      </c>
      <c r="F6" s="73">
        <f t="shared" si="5"/>
        <v>21</v>
      </c>
      <c r="G6" s="73">
        <f t="shared" si="6"/>
        <v>94</v>
      </c>
      <c r="H6" s="73">
        <f t="shared" si="7"/>
        <v>22</v>
      </c>
      <c r="I6" s="131">
        <f t="shared" si="8"/>
        <v>0.9</v>
      </c>
      <c r="J6" s="131">
        <f t="shared" si="9"/>
        <v>2.8999999999999998E-2</v>
      </c>
      <c r="K6" s="131">
        <f t="shared" si="10"/>
        <v>0.10300000000000001</v>
      </c>
      <c r="L6" s="131">
        <f t="shared" si="11"/>
        <v>1.4999999999999999E-2</v>
      </c>
      <c r="M6" s="131">
        <f t="shared" si="12"/>
        <v>1.4999999999999999E-2</v>
      </c>
      <c r="N6" s="131">
        <f t="shared" si="13"/>
        <v>1.4999999999999999E-2</v>
      </c>
      <c r="O6" s="131">
        <f t="shared" si="14"/>
        <v>1.4999999999999999E-2</v>
      </c>
      <c r="P6" s="131">
        <f t="shared" si="15"/>
        <v>1.4999999999999999E-2</v>
      </c>
      <c r="Q6" s="131">
        <f t="shared" si="16"/>
        <v>1.4999999999999999E-2</v>
      </c>
      <c r="T6" s="73">
        <v>4</v>
      </c>
      <c r="U6" s="73">
        <f t="shared" si="19"/>
        <v>64</v>
      </c>
      <c r="V6" s="73">
        <f t="shared" si="20"/>
        <v>24</v>
      </c>
      <c r="W6" s="73">
        <f t="shared" si="21"/>
        <v>55</v>
      </c>
      <c r="X6" s="73">
        <f t="shared" si="22"/>
        <v>43</v>
      </c>
      <c r="Y6" s="73">
        <f t="shared" si="23"/>
        <v>50</v>
      </c>
      <c r="Z6" s="17">
        <v>100</v>
      </c>
      <c r="AA6" s="17">
        <f t="shared" si="17"/>
        <v>70</v>
      </c>
      <c r="AB6" s="73">
        <f t="shared" si="24"/>
        <v>27</v>
      </c>
      <c r="AC6" s="131">
        <v>0.9</v>
      </c>
      <c r="AD6" s="131">
        <f t="shared" si="1"/>
        <v>2.8999999999999998E-2</v>
      </c>
      <c r="AE6" s="131">
        <f t="shared" si="25"/>
        <v>0.10300000000000001</v>
      </c>
      <c r="AF6" s="137">
        <v>0</v>
      </c>
      <c r="AG6" s="131">
        <f t="shared" si="26"/>
        <v>1.4999999999999999E-2</v>
      </c>
      <c r="AH6" s="131">
        <f t="shared" si="27"/>
        <v>1.4999999999999999E-2</v>
      </c>
      <c r="AI6" s="131">
        <f t="shared" si="28"/>
        <v>1.4999999999999999E-2</v>
      </c>
      <c r="AJ6" s="131">
        <f t="shared" si="29"/>
        <v>1.4999999999999999E-2</v>
      </c>
      <c r="AK6" s="131">
        <f t="shared" si="30"/>
        <v>1.4999999999999999E-2</v>
      </c>
      <c r="AL6" s="131">
        <f t="shared" si="31"/>
        <v>1.4999999999999999E-2</v>
      </c>
    </row>
    <row r="7" spans="1:38" x14ac:dyDescent="0.2">
      <c r="B7" s="73">
        <v>5</v>
      </c>
      <c r="C7" s="73">
        <f t="shared" si="2"/>
        <v>113</v>
      </c>
      <c r="D7" s="73">
        <f t="shared" si="3"/>
        <v>29</v>
      </c>
      <c r="E7" s="73">
        <f t="shared" si="4"/>
        <v>59</v>
      </c>
      <c r="F7" s="73">
        <f t="shared" si="5"/>
        <v>27</v>
      </c>
      <c r="G7" s="73">
        <f t="shared" si="6"/>
        <v>118</v>
      </c>
      <c r="H7" s="73">
        <f t="shared" si="7"/>
        <v>28</v>
      </c>
      <c r="I7" s="131">
        <f t="shared" si="8"/>
        <v>0.9</v>
      </c>
      <c r="J7" s="131">
        <f t="shared" si="9"/>
        <v>3.1666666666666669E-2</v>
      </c>
      <c r="K7" s="131">
        <f t="shared" si="10"/>
        <v>0.10400000000000001</v>
      </c>
      <c r="L7" s="131">
        <f t="shared" si="11"/>
        <v>0.02</v>
      </c>
      <c r="M7" s="131">
        <f t="shared" si="12"/>
        <v>0.02</v>
      </c>
      <c r="N7" s="131">
        <f t="shared" si="13"/>
        <v>0.02</v>
      </c>
      <c r="O7" s="131">
        <f t="shared" si="14"/>
        <v>0.02</v>
      </c>
      <c r="P7" s="131">
        <f t="shared" si="15"/>
        <v>0.02</v>
      </c>
      <c r="Q7" s="131">
        <f t="shared" si="16"/>
        <v>0.02</v>
      </c>
      <c r="T7" s="73">
        <v>5</v>
      </c>
      <c r="U7" s="73">
        <f t="shared" si="19"/>
        <v>79</v>
      </c>
      <c r="V7" s="73">
        <f t="shared" si="20"/>
        <v>29</v>
      </c>
      <c r="W7" s="73">
        <f t="shared" si="21"/>
        <v>70</v>
      </c>
      <c r="X7" s="73">
        <f t="shared" si="22"/>
        <v>54</v>
      </c>
      <c r="Y7" s="73">
        <f t="shared" si="23"/>
        <v>64</v>
      </c>
      <c r="Z7" s="17">
        <v>100</v>
      </c>
      <c r="AA7" s="17">
        <f t="shared" si="17"/>
        <v>70</v>
      </c>
      <c r="AB7" s="73">
        <f t="shared" si="24"/>
        <v>35</v>
      </c>
      <c r="AC7" s="131">
        <v>0.9</v>
      </c>
      <c r="AD7" s="131">
        <f t="shared" si="1"/>
        <v>3.1666666666666669E-2</v>
      </c>
      <c r="AE7" s="131">
        <f t="shared" si="25"/>
        <v>0.10400000000000001</v>
      </c>
      <c r="AF7" s="137">
        <v>0</v>
      </c>
      <c r="AG7" s="131">
        <f t="shared" si="26"/>
        <v>0.02</v>
      </c>
      <c r="AH7" s="131">
        <f t="shared" si="27"/>
        <v>0.02</v>
      </c>
      <c r="AI7" s="131">
        <f t="shared" si="28"/>
        <v>0.02</v>
      </c>
      <c r="AJ7" s="131">
        <f t="shared" si="29"/>
        <v>0.02</v>
      </c>
      <c r="AK7" s="131">
        <f t="shared" si="30"/>
        <v>0.02</v>
      </c>
      <c r="AL7" s="131">
        <f t="shared" si="31"/>
        <v>0.02</v>
      </c>
    </row>
    <row r="8" spans="1:38" x14ac:dyDescent="0.2">
      <c r="B8" s="73">
        <v>6</v>
      </c>
      <c r="C8" s="73">
        <f t="shared" si="2"/>
        <v>138</v>
      </c>
      <c r="D8" s="73">
        <f t="shared" si="3"/>
        <v>34</v>
      </c>
      <c r="E8" s="73">
        <f t="shared" si="4"/>
        <v>70</v>
      </c>
      <c r="F8" s="73">
        <f t="shared" si="5"/>
        <v>32</v>
      </c>
      <c r="G8" s="73">
        <f t="shared" si="6"/>
        <v>140</v>
      </c>
      <c r="H8" s="73">
        <f t="shared" si="7"/>
        <v>34</v>
      </c>
      <c r="I8" s="131">
        <f t="shared" si="8"/>
        <v>0.9</v>
      </c>
      <c r="J8" s="131">
        <f t="shared" si="9"/>
        <v>3.4333333333333334E-2</v>
      </c>
      <c r="K8" s="131">
        <f t="shared" si="10"/>
        <v>0.10500000000000001</v>
      </c>
      <c r="L8" s="131">
        <f t="shared" si="11"/>
        <v>2.5000000000000001E-2</v>
      </c>
      <c r="M8" s="131">
        <f t="shared" si="12"/>
        <v>2.5000000000000001E-2</v>
      </c>
      <c r="N8" s="131">
        <f t="shared" si="13"/>
        <v>2.5000000000000001E-2</v>
      </c>
      <c r="O8" s="131">
        <f t="shared" si="14"/>
        <v>2.5000000000000001E-2</v>
      </c>
      <c r="P8" s="131">
        <f t="shared" si="15"/>
        <v>2.5000000000000001E-2</v>
      </c>
      <c r="Q8" s="131">
        <f t="shared" si="16"/>
        <v>2.5000000000000001E-2</v>
      </c>
      <c r="T8" s="73">
        <v>6</v>
      </c>
      <c r="U8" s="73">
        <f t="shared" si="19"/>
        <v>94</v>
      </c>
      <c r="V8" s="73">
        <f t="shared" si="20"/>
        <v>34</v>
      </c>
      <c r="W8" s="73">
        <f t="shared" si="21"/>
        <v>85</v>
      </c>
      <c r="X8" s="73">
        <f t="shared" si="22"/>
        <v>65</v>
      </c>
      <c r="Y8" s="73">
        <f t="shared" si="23"/>
        <v>78</v>
      </c>
      <c r="Z8" s="17">
        <v>100</v>
      </c>
      <c r="AA8" s="17">
        <f t="shared" si="17"/>
        <v>70</v>
      </c>
      <c r="AB8" s="73">
        <f t="shared" si="24"/>
        <v>43</v>
      </c>
      <c r="AC8" s="131">
        <v>0.9</v>
      </c>
      <c r="AD8" s="131">
        <f t="shared" si="1"/>
        <v>3.4333333333333334E-2</v>
      </c>
      <c r="AE8" s="131">
        <f t="shared" si="25"/>
        <v>0.10500000000000001</v>
      </c>
      <c r="AF8" s="137">
        <v>0</v>
      </c>
      <c r="AG8" s="131">
        <f t="shared" si="26"/>
        <v>2.5000000000000001E-2</v>
      </c>
      <c r="AH8" s="131">
        <f t="shared" si="27"/>
        <v>2.5000000000000001E-2</v>
      </c>
      <c r="AI8" s="131">
        <f t="shared" si="28"/>
        <v>2.5000000000000001E-2</v>
      </c>
      <c r="AJ8" s="131">
        <f t="shared" si="29"/>
        <v>2.5000000000000001E-2</v>
      </c>
      <c r="AK8" s="131">
        <f t="shared" si="30"/>
        <v>2.5000000000000001E-2</v>
      </c>
      <c r="AL8" s="131">
        <f t="shared" si="31"/>
        <v>2.5000000000000001E-2</v>
      </c>
    </row>
    <row r="9" spans="1:38" x14ac:dyDescent="0.2">
      <c r="B9" s="73">
        <v>7</v>
      </c>
      <c r="C9" s="73">
        <f t="shared" si="2"/>
        <v>162</v>
      </c>
      <c r="D9" s="73">
        <f t="shared" si="3"/>
        <v>39</v>
      </c>
      <c r="E9" s="73">
        <f t="shared" si="4"/>
        <v>82</v>
      </c>
      <c r="F9" s="73">
        <f t="shared" si="5"/>
        <v>38</v>
      </c>
      <c r="G9" s="73">
        <f t="shared" si="6"/>
        <v>164</v>
      </c>
      <c r="H9" s="73">
        <f t="shared" si="7"/>
        <v>41</v>
      </c>
      <c r="I9" s="131">
        <f t="shared" si="8"/>
        <v>0.9</v>
      </c>
      <c r="J9" s="131">
        <f t="shared" si="9"/>
        <v>3.7000000000000005E-2</v>
      </c>
      <c r="K9" s="131">
        <f t="shared" si="10"/>
        <v>0.10600000000000001</v>
      </c>
      <c r="L9" s="131">
        <f t="shared" si="11"/>
        <v>3.0000000000000002E-2</v>
      </c>
      <c r="M9" s="131">
        <f t="shared" si="12"/>
        <v>3.0000000000000002E-2</v>
      </c>
      <c r="N9" s="131">
        <f t="shared" si="13"/>
        <v>3.0000000000000002E-2</v>
      </c>
      <c r="O9" s="131">
        <f t="shared" si="14"/>
        <v>3.0000000000000002E-2</v>
      </c>
      <c r="P9" s="131">
        <f t="shared" si="15"/>
        <v>3.0000000000000002E-2</v>
      </c>
      <c r="Q9" s="131">
        <f t="shared" si="16"/>
        <v>3.0000000000000002E-2</v>
      </c>
      <c r="T9" s="73">
        <v>7</v>
      </c>
      <c r="U9" s="73">
        <f t="shared" si="19"/>
        <v>109</v>
      </c>
      <c r="V9" s="73">
        <f t="shared" si="20"/>
        <v>39</v>
      </c>
      <c r="W9" s="73">
        <f t="shared" si="21"/>
        <v>100</v>
      </c>
      <c r="X9" s="73">
        <f t="shared" si="22"/>
        <v>76</v>
      </c>
      <c r="Y9" s="73">
        <f t="shared" si="23"/>
        <v>92</v>
      </c>
      <c r="Z9" s="17">
        <v>100</v>
      </c>
      <c r="AA9" s="17">
        <f t="shared" si="17"/>
        <v>70</v>
      </c>
      <c r="AB9" s="73">
        <f t="shared" si="24"/>
        <v>51</v>
      </c>
      <c r="AC9" s="131">
        <v>0.9</v>
      </c>
      <c r="AD9" s="131">
        <f t="shared" si="1"/>
        <v>3.7000000000000005E-2</v>
      </c>
      <c r="AE9" s="131">
        <f t="shared" si="25"/>
        <v>0.10600000000000001</v>
      </c>
      <c r="AF9" s="137">
        <v>0</v>
      </c>
      <c r="AG9" s="131">
        <f t="shared" si="26"/>
        <v>3.0000000000000002E-2</v>
      </c>
      <c r="AH9" s="131">
        <f t="shared" si="27"/>
        <v>3.0000000000000002E-2</v>
      </c>
      <c r="AI9" s="131">
        <f t="shared" si="28"/>
        <v>3.0000000000000002E-2</v>
      </c>
      <c r="AJ9" s="131">
        <f t="shared" si="29"/>
        <v>3.0000000000000002E-2</v>
      </c>
      <c r="AK9" s="131">
        <f t="shared" si="30"/>
        <v>3.0000000000000002E-2</v>
      </c>
      <c r="AL9" s="131">
        <f t="shared" si="31"/>
        <v>3.0000000000000002E-2</v>
      </c>
    </row>
    <row r="10" spans="1:38" x14ac:dyDescent="0.2">
      <c r="B10" s="73">
        <v>8</v>
      </c>
      <c r="C10" s="73">
        <f t="shared" si="2"/>
        <v>187</v>
      </c>
      <c r="D10" s="73">
        <f t="shared" si="3"/>
        <v>44</v>
      </c>
      <c r="E10" s="73">
        <f t="shared" si="4"/>
        <v>93</v>
      </c>
      <c r="F10" s="73">
        <f t="shared" si="5"/>
        <v>43</v>
      </c>
      <c r="G10" s="73">
        <f t="shared" si="6"/>
        <v>186</v>
      </c>
      <c r="H10" s="73">
        <f t="shared" si="7"/>
        <v>47</v>
      </c>
      <c r="I10" s="131">
        <f t="shared" si="8"/>
        <v>0.9</v>
      </c>
      <c r="J10" s="131">
        <f t="shared" si="9"/>
        <v>3.966666666666667E-2</v>
      </c>
      <c r="K10" s="131">
        <f t="shared" si="10"/>
        <v>0.10700000000000001</v>
      </c>
      <c r="L10" s="131">
        <f t="shared" si="11"/>
        <v>3.5000000000000003E-2</v>
      </c>
      <c r="M10" s="131">
        <f t="shared" si="12"/>
        <v>3.5000000000000003E-2</v>
      </c>
      <c r="N10" s="131">
        <f t="shared" si="13"/>
        <v>3.5000000000000003E-2</v>
      </c>
      <c r="O10" s="131">
        <f t="shared" si="14"/>
        <v>3.5000000000000003E-2</v>
      </c>
      <c r="P10" s="131">
        <f t="shared" si="15"/>
        <v>3.5000000000000003E-2</v>
      </c>
      <c r="Q10" s="131">
        <f t="shared" si="16"/>
        <v>3.5000000000000003E-2</v>
      </c>
      <c r="T10" s="73">
        <v>8</v>
      </c>
      <c r="U10" s="73">
        <f t="shared" si="19"/>
        <v>124</v>
      </c>
      <c r="V10" s="73">
        <f t="shared" si="20"/>
        <v>44</v>
      </c>
      <c r="W10" s="73">
        <f t="shared" si="21"/>
        <v>115</v>
      </c>
      <c r="X10" s="73">
        <f t="shared" si="22"/>
        <v>87</v>
      </c>
      <c r="Y10" s="73">
        <f t="shared" si="23"/>
        <v>106</v>
      </c>
      <c r="Z10" s="17">
        <v>100</v>
      </c>
      <c r="AA10" s="17">
        <f t="shared" si="17"/>
        <v>79</v>
      </c>
      <c r="AB10" s="73">
        <f t="shared" si="24"/>
        <v>59</v>
      </c>
      <c r="AC10" s="131">
        <v>0.9</v>
      </c>
      <c r="AD10" s="131">
        <f t="shared" si="1"/>
        <v>3.966666666666667E-2</v>
      </c>
      <c r="AE10" s="131">
        <f t="shared" si="25"/>
        <v>0.10700000000000001</v>
      </c>
      <c r="AF10" s="137">
        <v>0</v>
      </c>
      <c r="AG10" s="131">
        <f t="shared" si="26"/>
        <v>3.5000000000000003E-2</v>
      </c>
      <c r="AH10" s="131">
        <f t="shared" si="27"/>
        <v>3.5000000000000003E-2</v>
      </c>
      <c r="AI10" s="131">
        <f t="shared" si="28"/>
        <v>3.5000000000000003E-2</v>
      </c>
      <c r="AJ10" s="131">
        <f t="shared" si="29"/>
        <v>3.5000000000000003E-2</v>
      </c>
      <c r="AK10" s="131">
        <f t="shared" si="30"/>
        <v>3.5000000000000003E-2</v>
      </c>
      <c r="AL10" s="131">
        <f t="shared" si="31"/>
        <v>3.5000000000000003E-2</v>
      </c>
    </row>
    <row r="11" spans="1:38" x14ac:dyDescent="0.2">
      <c r="B11" s="73">
        <v>9</v>
      </c>
      <c r="C11" s="73">
        <f t="shared" si="2"/>
        <v>211</v>
      </c>
      <c r="D11" s="73">
        <f t="shared" si="3"/>
        <v>49</v>
      </c>
      <c r="E11" s="73">
        <f t="shared" si="4"/>
        <v>105</v>
      </c>
      <c r="F11" s="73">
        <f t="shared" si="5"/>
        <v>49</v>
      </c>
      <c r="G11" s="73">
        <f t="shared" si="6"/>
        <v>210</v>
      </c>
      <c r="H11" s="73">
        <f t="shared" si="7"/>
        <v>54</v>
      </c>
      <c r="I11" s="131">
        <f t="shared" si="8"/>
        <v>0.9</v>
      </c>
      <c r="J11" s="131">
        <f t="shared" si="9"/>
        <v>4.2333333333333334E-2</v>
      </c>
      <c r="K11" s="131">
        <f t="shared" si="10"/>
        <v>0.10800000000000001</v>
      </c>
      <c r="L11" s="131">
        <f t="shared" si="11"/>
        <v>0.04</v>
      </c>
      <c r="M11" s="131">
        <f t="shared" si="12"/>
        <v>0.04</v>
      </c>
      <c r="N11" s="131">
        <f t="shared" si="13"/>
        <v>0.04</v>
      </c>
      <c r="O11" s="131">
        <f t="shared" si="14"/>
        <v>0.04</v>
      </c>
      <c r="P11" s="131">
        <f t="shared" si="15"/>
        <v>0.04</v>
      </c>
      <c r="Q11" s="131">
        <f t="shared" si="16"/>
        <v>0.04</v>
      </c>
      <c r="T11" s="73">
        <v>9</v>
      </c>
      <c r="U11" s="73">
        <f t="shared" si="19"/>
        <v>139</v>
      </c>
      <c r="V11" s="73">
        <f t="shared" si="20"/>
        <v>49</v>
      </c>
      <c r="W11" s="73">
        <f t="shared" si="21"/>
        <v>130</v>
      </c>
      <c r="X11" s="73">
        <f t="shared" si="22"/>
        <v>98</v>
      </c>
      <c r="Y11" s="73">
        <f t="shared" si="23"/>
        <v>120</v>
      </c>
      <c r="Z11" s="17">
        <v>100</v>
      </c>
      <c r="AA11" s="17">
        <f t="shared" si="17"/>
        <v>100</v>
      </c>
      <c r="AB11" s="73">
        <f t="shared" si="24"/>
        <v>67</v>
      </c>
      <c r="AC11" s="131">
        <v>0.9</v>
      </c>
      <c r="AD11" s="131">
        <f t="shared" si="1"/>
        <v>4.2333333333333334E-2</v>
      </c>
      <c r="AE11" s="131">
        <f t="shared" si="25"/>
        <v>0.10800000000000001</v>
      </c>
      <c r="AF11" s="137">
        <v>0</v>
      </c>
      <c r="AG11" s="131">
        <f t="shared" si="26"/>
        <v>0.04</v>
      </c>
      <c r="AH11" s="131">
        <f t="shared" si="27"/>
        <v>0.04</v>
      </c>
      <c r="AI11" s="131">
        <f t="shared" si="28"/>
        <v>0.04</v>
      </c>
      <c r="AJ11" s="131">
        <f t="shared" si="29"/>
        <v>0.04</v>
      </c>
      <c r="AK11" s="131">
        <f t="shared" si="30"/>
        <v>0.04</v>
      </c>
      <c r="AL11" s="131">
        <f t="shared" si="31"/>
        <v>0.04</v>
      </c>
    </row>
    <row r="12" spans="1:38" x14ac:dyDescent="0.2">
      <c r="B12" s="73">
        <v>10</v>
      </c>
      <c r="C12" s="73">
        <f t="shared" si="2"/>
        <v>236</v>
      </c>
      <c r="D12" s="73">
        <f t="shared" si="3"/>
        <v>54</v>
      </c>
      <c r="E12" s="73">
        <f t="shared" si="4"/>
        <v>116</v>
      </c>
      <c r="F12" s="73">
        <f t="shared" si="5"/>
        <v>54</v>
      </c>
      <c r="G12" s="73">
        <f t="shared" si="6"/>
        <v>232</v>
      </c>
      <c r="H12" s="73">
        <f t="shared" si="7"/>
        <v>60</v>
      </c>
      <c r="I12" s="131">
        <f t="shared" si="8"/>
        <v>0.9</v>
      </c>
      <c r="J12" s="131">
        <f t="shared" si="9"/>
        <v>4.4999999999999998E-2</v>
      </c>
      <c r="K12" s="131">
        <f t="shared" si="10"/>
        <v>0.10900000000000001</v>
      </c>
      <c r="L12" s="131">
        <f t="shared" si="11"/>
        <v>4.4999999999999998E-2</v>
      </c>
      <c r="M12" s="131">
        <f t="shared" si="12"/>
        <v>4.4999999999999998E-2</v>
      </c>
      <c r="N12" s="131">
        <f t="shared" si="13"/>
        <v>4.4999999999999998E-2</v>
      </c>
      <c r="O12" s="131">
        <f t="shared" si="14"/>
        <v>4.4999999999999998E-2</v>
      </c>
      <c r="P12" s="131">
        <f t="shared" si="15"/>
        <v>4.4999999999999998E-2</v>
      </c>
      <c r="Q12" s="131">
        <f t="shared" si="16"/>
        <v>4.4999999999999998E-2</v>
      </c>
      <c r="T12" s="73">
        <v>10</v>
      </c>
      <c r="U12" s="73">
        <f t="shared" si="19"/>
        <v>154</v>
      </c>
      <c r="V12" s="73">
        <f t="shared" si="20"/>
        <v>54</v>
      </c>
      <c r="W12" s="73">
        <f t="shared" si="21"/>
        <v>145</v>
      </c>
      <c r="X12" s="73">
        <f t="shared" si="22"/>
        <v>109</v>
      </c>
      <c r="Y12" s="73">
        <f t="shared" si="23"/>
        <v>134</v>
      </c>
      <c r="Z12" s="17">
        <v>100</v>
      </c>
      <c r="AA12" s="17">
        <f t="shared" si="17"/>
        <v>121</v>
      </c>
      <c r="AB12" s="73">
        <f t="shared" si="24"/>
        <v>75</v>
      </c>
      <c r="AC12" s="131">
        <v>0.9</v>
      </c>
      <c r="AD12" s="131">
        <f t="shared" si="1"/>
        <v>4.4999999999999998E-2</v>
      </c>
      <c r="AE12" s="131">
        <f t="shared" si="25"/>
        <v>0.10900000000000001</v>
      </c>
      <c r="AF12" s="137">
        <v>0</v>
      </c>
      <c r="AG12" s="131">
        <f t="shared" si="26"/>
        <v>4.4999999999999998E-2</v>
      </c>
      <c r="AH12" s="131">
        <f t="shared" si="27"/>
        <v>4.4999999999999998E-2</v>
      </c>
      <c r="AI12" s="131">
        <f t="shared" si="28"/>
        <v>4.4999999999999998E-2</v>
      </c>
      <c r="AJ12" s="131">
        <f t="shared" si="29"/>
        <v>4.4999999999999998E-2</v>
      </c>
      <c r="AK12" s="131">
        <f t="shared" si="30"/>
        <v>4.4999999999999998E-2</v>
      </c>
      <c r="AL12" s="131">
        <f t="shared" si="31"/>
        <v>4.4999999999999998E-2</v>
      </c>
    </row>
    <row r="13" spans="1:38" x14ac:dyDescent="0.2">
      <c r="B13" s="73">
        <v>11</v>
      </c>
      <c r="C13" s="73">
        <f t="shared" si="2"/>
        <v>260</v>
      </c>
      <c r="D13" s="73">
        <f t="shared" si="3"/>
        <v>59</v>
      </c>
      <c r="E13" s="73">
        <f t="shared" si="4"/>
        <v>128</v>
      </c>
      <c r="F13" s="73">
        <f t="shared" si="5"/>
        <v>60</v>
      </c>
      <c r="G13" s="73">
        <f t="shared" si="6"/>
        <v>256</v>
      </c>
      <c r="H13" s="73">
        <f t="shared" si="7"/>
        <v>66</v>
      </c>
      <c r="I13" s="131">
        <f t="shared" si="8"/>
        <v>0.9</v>
      </c>
      <c r="J13" s="131">
        <f t="shared" si="9"/>
        <v>4.7666666666666663E-2</v>
      </c>
      <c r="K13" s="131">
        <f t="shared" si="10"/>
        <v>0.11000000000000001</v>
      </c>
      <c r="L13" s="131">
        <f t="shared" si="11"/>
        <v>4.9999999999999996E-2</v>
      </c>
      <c r="M13" s="131">
        <f t="shared" si="12"/>
        <v>4.9999999999999996E-2</v>
      </c>
      <c r="N13" s="131">
        <f t="shared" si="13"/>
        <v>4.9999999999999996E-2</v>
      </c>
      <c r="O13" s="131">
        <f t="shared" si="14"/>
        <v>4.9999999999999996E-2</v>
      </c>
      <c r="P13" s="131">
        <f t="shared" si="15"/>
        <v>4.9999999999999996E-2</v>
      </c>
      <c r="Q13" s="131">
        <f t="shared" si="16"/>
        <v>4.9999999999999996E-2</v>
      </c>
      <c r="T13" s="73">
        <v>11</v>
      </c>
      <c r="U13" s="73">
        <f t="shared" si="19"/>
        <v>169</v>
      </c>
      <c r="V13" s="73">
        <f t="shared" si="20"/>
        <v>59</v>
      </c>
      <c r="W13" s="73">
        <f t="shared" si="21"/>
        <v>160</v>
      </c>
      <c r="X13" s="73">
        <f t="shared" si="22"/>
        <v>120</v>
      </c>
      <c r="Y13" s="73">
        <f t="shared" si="23"/>
        <v>148</v>
      </c>
      <c r="Z13" s="17">
        <v>100</v>
      </c>
      <c r="AA13" s="17">
        <f t="shared" si="17"/>
        <v>142</v>
      </c>
      <c r="AB13" s="73">
        <f t="shared" si="24"/>
        <v>83</v>
      </c>
      <c r="AC13" s="131">
        <v>0.9</v>
      </c>
      <c r="AD13" s="131">
        <f t="shared" si="1"/>
        <v>4.7666666666666663E-2</v>
      </c>
      <c r="AE13" s="131">
        <f t="shared" si="25"/>
        <v>0.11000000000000001</v>
      </c>
      <c r="AF13" s="137">
        <v>0</v>
      </c>
      <c r="AG13" s="131">
        <f t="shared" si="26"/>
        <v>4.9999999999999996E-2</v>
      </c>
      <c r="AH13" s="131">
        <f t="shared" si="27"/>
        <v>4.9999999999999996E-2</v>
      </c>
      <c r="AI13" s="131">
        <f t="shared" si="28"/>
        <v>4.9999999999999996E-2</v>
      </c>
      <c r="AJ13" s="131">
        <f t="shared" si="29"/>
        <v>4.9999999999999996E-2</v>
      </c>
      <c r="AK13" s="131">
        <f t="shared" si="30"/>
        <v>4.9999999999999996E-2</v>
      </c>
      <c r="AL13" s="131">
        <f t="shared" si="31"/>
        <v>4.9999999999999996E-2</v>
      </c>
    </row>
    <row r="14" spans="1:38" x14ac:dyDescent="0.2">
      <c r="B14" s="73">
        <v>12</v>
      </c>
      <c r="C14" s="73">
        <f t="shared" si="2"/>
        <v>285</v>
      </c>
      <c r="D14" s="73">
        <f t="shared" si="3"/>
        <v>64</v>
      </c>
      <c r="E14" s="73">
        <f t="shared" si="4"/>
        <v>139</v>
      </c>
      <c r="F14" s="73">
        <f t="shared" si="5"/>
        <v>65</v>
      </c>
      <c r="G14" s="73">
        <f t="shared" si="6"/>
        <v>278</v>
      </c>
      <c r="H14" s="73">
        <f t="shared" si="7"/>
        <v>73</v>
      </c>
      <c r="I14" s="131">
        <f t="shared" si="8"/>
        <v>0.9</v>
      </c>
      <c r="J14" s="131">
        <f t="shared" si="9"/>
        <v>5.0333333333333334E-2</v>
      </c>
      <c r="K14" s="131">
        <f t="shared" si="10"/>
        <v>0.11100000000000002</v>
      </c>
      <c r="L14" s="131">
        <f t="shared" si="11"/>
        <v>5.4999999999999993E-2</v>
      </c>
      <c r="M14" s="131">
        <f t="shared" si="12"/>
        <v>5.4999999999999993E-2</v>
      </c>
      <c r="N14" s="131">
        <f t="shared" si="13"/>
        <v>5.4999999999999993E-2</v>
      </c>
      <c r="O14" s="131">
        <f t="shared" si="14"/>
        <v>5.4999999999999993E-2</v>
      </c>
      <c r="P14" s="131">
        <f t="shared" si="15"/>
        <v>5.4999999999999993E-2</v>
      </c>
      <c r="Q14" s="131">
        <f t="shared" si="16"/>
        <v>5.4999999999999993E-2</v>
      </c>
      <c r="T14" s="73">
        <v>12</v>
      </c>
      <c r="U14" s="73">
        <f t="shared" si="19"/>
        <v>184</v>
      </c>
      <c r="V14" s="73">
        <f t="shared" si="20"/>
        <v>64</v>
      </c>
      <c r="W14" s="73">
        <f t="shared" si="21"/>
        <v>175</v>
      </c>
      <c r="X14" s="73">
        <f t="shared" si="22"/>
        <v>131</v>
      </c>
      <c r="Y14" s="73">
        <f t="shared" si="23"/>
        <v>162</v>
      </c>
      <c r="Z14" s="17">
        <v>100</v>
      </c>
      <c r="AA14" s="17">
        <f t="shared" si="17"/>
        <v>163</v>
      </c>
      <c r="AB14" s="73">
        <f t="shared" si="24"/>
        <v>91</v>
      </c>
      <c r="AC14" s="131">
        <v>0.9</v>
      </c>
      <c r="AD14" s="131">
        <f t="shared" si="1"/>
        <v>5.0333333333333334E-2</v>
      </c>
      <c r="AE14" s="131">
        <f t="shared" si="25"/>
        <v>0.11100000000000002</v>
      </c>
      <c r="AF14" s="137">
        <v>0</v>
      </c>
      <c r="AG14" s="131">
        <f t="shared" si="26"/>
        <v>5.4999999999999993E-2</v>
      </c>
      <c r="AH14" s="131">
        <f t="shared" si="27"/>
        <v>5.4999999999999993E-2</v>
      </c>
      <c r="AI14" s="131">
        <f t="shared" si="28"/>
        <v>5.4999999999999993E-2</v>
      </c>
      <c r="AJ14" s="131">
        <f t="shared" si="29"/>
        <v>5.4999999999999993E-2</v>
      </c>
      <c r="AK14" s="131">
        <f t="shared" si="30"/>
        <v>5.4999999999999993E-2</v>
      </c>
      <c r="AL14" s="131">
        <f t="shared" si="31"/>
        <v>5.4999999999999993E-2</v>
      </c>
    </row>
    <row r="15" spans="1:38" x14ac:dyDescent="0.2">
      <c r="B15" s="73">
        <v>13</v>
      </c>
      <c r="C15" s="73">
        <f t="shared" si="2"/>
        <v>309</v>
      </c>
      <c r="D15" s="73">
        <f t="shared" si="3"/>
        <v>69</v>
      </c>
      <c r="E15" s="73">
        <f t="shared" si="4"/>
        <v>151</v>
      </c>
      <c r="F15" s="73">
        <f t="shared" si="5"/>
        <v>71</v>
      </c>
      <c r="G15" s="73">
        <f t="shared" si="6"/>
        <v>302</v>
      </c>
      <c r="H15" s="73">
        <f t="shared" si="7"/>
        <v>79</v>
      </c>
      <c r="I15" s="131">
        <f t="shared" si="8"/>
        <v>0.9</v>
      </c>
      <c r="J15" s="131">
        <f t="shared" si="9"/>
        <v>5.2999999999999999E-2</v>
      </c>
      <c r="K15" s="131">
        <f t="shared" si="10"/>
        <v>0.11200000000000002</v>
      </c>
      <c r="L15" s="131">
        <f t="shared" si="11"/>
        <v>5.9999999999999991E-2</v>
      </c>
      <c r="M15" s="131">
        <f t="shared" si="12"/>
        <v>5.9999999999999991E-2</v>
      </c>
      <c r="N15" s="131">
        <f t="shared" si="13"/>
        <v>5.9999999999999991E-2</v>
      </c>
      <c r="O15" s="131">
        <f t="shared" si="14"/>
        <v>5.9999999999999991E-2</v>
      </c>
      <c r="P15" s="131">
        <f t="shared" si="15"/>
        <v>5.9999999999999991E-2</v>
      </c>
      <c r="Q15" s="131">
        <f t="shared" si="16"/>
        <v>5.9999999999999991E-2</v>
      </c>
      <c r="T15" s="73">
        <v>13</v>
      </c>
      <c r="U15" s="73">
        <f t="shared" si="19"/>
        <v>199</v>
      </c>
      <c r="V15" s="73">
        <f t="shared" si="20"/>
        <v>69</v>
      </c>
      <c r="W15" s="73">
        <f t="shared" si="21"/>
        <v>190</v>
      </c>
      <c r="X15" s="73">
        <f t="shared" si="22"/>
        <v>142</v>
      </c>
      <c r="Y15" s="73">
        <f t="shared" si="23"/>
        <v>176</v>
      </c>
      <c r="Z15" s="17">
        <v>100</v>
      </c>
      <c r="AA15" s="17">
        <f t="shared" si="17"/>
        <v>184</v>
      </c>
      <c r="AB15" s="73">
        <f t="shared" si="24"/>
        <v>99</v>
      </c>
      <c r="AC15" s="131">
        <v>0.9</v>
      </c>
      <c r="AD15" s="131">
        <f t="shared" si="1"/>
        <v>5.2999999999999999E-2</v>
      </c>
      <c r="AE15" s="131">
        <f t="shared" si="25"/>
        <v>0.11200000000000002</v>
      </c>
      <c r="AF15" s="137">
        <v>0</v>
      </c>
      <c r="AG15" s="131">
        <f t="shared" si="26"/>
        <v>5.9999999999999991E-2</v>
      </c>
      <c r="AH15" s="131">
        <f t="shared" si="27"/>
        <v>5.9999999999999991E-2</v>
      </c>
      <c r="AI15" s="131">
        <f t="shared" si="28"/>
        <v>5.9999999999999991E-2</v>
      </c>
      <c r="AJ15" s="131">
        <f t="shared" si="29"/>
        <v>5.9999999999999991E-2</v>
      </c>
      <c r="AK15" s="131">
        <f t="shared" si="30"/>
        <v>5.9999999999999991E-2</v>
      </c>
      <c r="AL15" s="131">
        <f t="shared" si="31"/>
        <v>5.9999999999999991E-2</v>
      </c>
    </row>
    <row r="16" spans="1:38" x14ac:dyDescent="0.2">
      <c r="B16" s="73">
        <v>14</v>
      </c>
      <c r="C16" s="73">
        <f t="shared" si="2"/>
        <v>334</v>
      </c>
      <c r="D16" s="73">
        <f t="shared" si="3"/>
        <v>74</v>
      </c>
      <c r="E16" s="73">
        <f t="shared" si="4"/>
        <v>162</v>
      </c>
      <c r="F16" s="73">
        <f t="shared" si="5"/>
        <v>76</v>
      </c>
      <c r="G16" s="73">
        <f t="shared" si="6"/>
        <v>324</v>
      </c>
      <c r="H16" s="73">
        <f t="shared" si="7"/>
        <v>86</v>
      </c>
      <c r="I16" s="131">
        <f t="shared" si="8"/>
        <v>0.9</v>
      </c>
      <c r="J16" s="131">
        <f t="shared" si="9"/>
        <v>5.5666666666666663E-2</v>
      </c>
      <c r="K16" s="131">
        <f t="shared" si="10"/>
        <v>0.11300000000000002</v>
      </c>
      <c r="L16" s="131">
        <f t="shared" si="11"/>
        <v>6.4999999999999988E-2</v>
      </c>
      <c r="M16" s="131">
        <f t="shared" si="12"/>
        <v>6.4999999999999988E-2</v>
      </c>
      <c r="N16" s="131">
        <f t="shared" si="13"/>
        <v>6.4999999999999988E-2</v>
      </c>
      <c r="O16" s="131">
        <f t="shared" si="14"/>
        <v>6.4999999999999988E-2</v>
      </c>
      <c r="P16" s="131">
        <f t="shared" si="15"/>
        <v>6.4999999999999988E-2</v>
      </c>
      <c r="Q16" s="131">
        <f t="shared" si="16"/>
        <v>6.4999999999999988E-2</v>
      </c>
      <c r="T16" s="73">
        <v>14</v>
      </c>
      <c r="U16" s="73">
        <f t="shared" si="19"/>
        <v>214</v>
      </c>
      <c r="V16" s="73">
        <f t="shared" si="20"/>
        <v>74</v>
      </c>
      <c r="W16" s="73">
        <f t="shared" si="21"/>
        <v>205</v>
      </c>
      <c r="X16" s="73">
        <f t="shared" si="22"/>
        <v>153</v>
      </c>
      <c r="Y16" s="73">
        <f t="shared" si="23"/>
        <v>190</v>
      </c>
      <c r="Z16" s="17">
        <v>100</v>
      </c>
      <c r="AA16" s="17">
        <f t="shared" si="17"/>
        <v>205</v>
      </c>
      <c r="AB16" s="73">
        <f t="shared" si="24"/>
        <v>107</v>
      </c>
      <c r="AC16" s="131">
        <v>0.9</v>
      </c>
      <c r="AD16" s="131">
        <f t="shared" si="1"/>
        <v>5.5666666666666663E-2</v>
      </c>
      <c r="AE16" s="131">
        <f t="shared" si="25"/>
        <v>0.11300000000000002</v>
      </c>
      <c r="AF16" s="137">
        <v>0</v>
      </c>
      <c r="AG16" s="131">
        <f t="shared" si="26"/>
        <v>6.4999999999999988E-2</v>
      </c>
      <c r="AH16" s="131">
        <f t="shared" si="27"/>
        <v>6.4999999999999988E-2</v>
      </c>
      <c r="AI16" s="131">
        <f t="shared" si="28"/>
        <v>6.4999999999999988E-2</v>
      </c>
      <c r="AJ16" s="131">
        <f t="shared" si="29"/>
        <v>6.4999999999999988E-2</v>
      </c>
      <c r="AK16" s="131">
        <f t="shared" si="30"/>
        <v>6.4999999999999988E-2</v>
      </c>
      <c r="AL16" s="131">
        <f t="shared" si="31"/>
        <v>6.4999999999999988E-2</v>
      </c>
    </row>
    <row r="17" spans="2:38" x14ac:dyDescent="0.2">
      <c r="B17" s="73">
        <v>15</v>
      </c>
      <c r="C17" s="73">
        <f t="shared" si="2"/>
        <v>358</v>
      </c>
      <c r="D17" s="73">
        <f t="shared" si="3"/>
        <v>79</v>
      </c>
      <c r="E17" s="73">
        <f t="shared" si="4"/>
        <v>174</v>
      </c>
      <c r="F17" s="73">
        <f t="shared" si="5"/>
        <v>82</v>
      </c>
      <c r="G17" s="73">
        <f t="shared" si="6"/>
        <v>348</v>
      </c>
      <c r="H17" s="73">
        <f t="shared" si="7"/>
        <v>92</v>
      </c>
      <c r="I17" s="131">
        <f t="shared" si="8"/>
        <v>0.9</v>
      </c>
      <c r="J17" s="131">
        <f t="shared" si="9"/>
        <v>5.8333333333333341E-2</v>
      </c>
      <c r="K17" s="131">
        <f t="shared" si="10"/>
        <v>0.11400000000000002</v>
      </c>
      <c r="L17" s="131">
        <f t="shared" si="11"/>
        <v>6.9999999999999993E-2</v>
      </c>
      <c r="M17" s="131">
        <f t="shared" si="12"/>
        <v>6.9999999999999993E-2</v>
      </c>
      <c r="N17" s="131">
        <f t="shared" si="13"/>
        <v>6.9999999999999993E-2</v>
      </c>
      <c r="O17" s="131">
        <f t="shared" si="14"/>
        <v>6.9999999999999993E-2</v>
      </c>
      <c r="P17" s="131">
        <f t="shared" si="15"/>
        <v>6.9999999999999993E-2</v>
      </c>
      <c r="Q17" s="131">
        <f t="shared" si="16"/>
        <v>6.9999999999999993E-2</v>
      </c>
      <c r="T17" s="73">
        <v>15</v>
      </c>
      <c r="U17" s="73">
        <f t="shared" si="19"/>
        <v>229</v>
      </c>
      <c r="V17" s="73">
        <f t="shared" si="20"/>
        <v>79</v>
      </c>
      <c r="W17" s="73">
        <f t="shared" si="21"/>
        <v>220</v>
      </c>
      <c r="X17" s="73">
        <f t="shared" si="22"/>
        <v>164</v>
      </c>
      <c r="Y17" s="73">
        <f t="shared" si="23"/>
        <v>204</v>
      </c>
      <c r="Z17" s="17">
        <v>100</v>
      </c>
      <c r="AA17" s="17">
        <f t="shared" si="17"/>
        <v>226</v>
      </c>
      <c r="AB17" s="73">
        <f t="shared" si="24"/>
        <v>115</v>
      </c>
      <c r="AC17" s="131">
        <v>0.9</v>
      </c>
      <c r="AD17" s="131">
        <f t="shared" si="1"/>
        <v>5.8333333333333341E-2</v>
      </c>
      <c r="AE17" s="131">
        <f t="shared" si="25"/>
        <v>0.11400000000000002</v>
      </c>
      <c r="AF17" s="137">
        <v>0</v>
      </c>
      <c r="AG17" s="131">
        <f t="shared" si="26"/>
        <v>6.9999999999999993E-2</v>
      </c>
      <c r="AH17" s="131">
        <f t="shared" si="27"/>
        <v>6.9999999999999993E-2</v>
      </c>
      <c r="AI17" s="131">
        <f t="shared" si="28"/>
        <v>6.9999999999999993E-2</v>
      </c>
      <c r="AJ17" s="131">
        <f t="shared" si="29"/>
        <v>6.9999999999999993E-2</v>
      </c>
      <c r="AK17" s="131">
        <f t="shared" si="30"/>
        <v>6.9999999999999993E-2</v>
      </c>
      <c r="AL17" s="131">
        <f t="shared" si="31"/>
        <v>6.9999999999999993E-2</v>
      </c>
    </row>
    <row r="18" spans="2:38" x14ac:dyDescent="0.2">
      <c r="B18" s="73">
        <v>16</v>
      </c>
      <c r="C18" s="73">
        <f t="shared" si="2"/>
        <v>383</v>
      </c>
      <c r="D18" s="73">
        <f t="shared" si="3"/>
        <v>84</v>
      </c>
      <c r="E18" s="73">
        <f t="shared" si="4"/>
        <v>185</v>
      </c>
      <c r="F18" s="73">
        <f t="shared" si="5"/>
        <v>87</v>
      </c>
      <c r="G18" s="73">
        <f t="shared" si="6"/>
        <v>370</v>
      </c>
      <c r="H18" s="73">
        <f t="shared" si="7"/>
        <v>98</v>
      </c>
      <c r="I18" s="131">
        <f t="shared" si="8"/>
        <v>0.9</v>
      </c>
      <c r="J18" s="131">
        <f t="shared" si="9"/>
        <v>6.0999999999999999E-2</v>
      </c>
      <c r="K18" s="131">
        <f t="shared" si="10"/>
        <v>0.11500000000000002</v>
      </c>
      <c r="L18" s="131">
        <f t="shared" si="11"/>
        <v>7.4999999999999997E-2</v>
      </c>
      <c r="M18" s="131">
        <f t="shared" si="12"/>
        <v>7.4999999999999997E-2</v>
      </c>
      <c r="N18" s="131">
        <f t="shared" si="13"/>
        <v>7.4999999999999997E-2</v>
      </c>
      <c r="O18" s="131">
        <f t="shared" si="14"/>
        <v>7.4999999999999997E-2</v>
      </c>
      <c r="P18" s="131">
        <f t="shared" si="15"/>
        <v>7.4999999999999997E-2</v>
      </c>
      <c r="Q18" s="131">
        <f t="shared" si="16"/>
        <v>7.4999999999999997E-2</v>
      </c>
      <c r="T18" s="73">
        <v>16</v>
      </c>
      <c r="U18" s="73">
        <f t="shared" si="19"/>
        <v>244</v>
      </c>
      <c r="V18" s="73">
        <f t="shared" si="20"/>
        <v>84</v>
      </c>
      <c r="W18" s="73">
        <f t="shared" si="21"/>
        <v>235</v>
      </c>
      <c r="X18" s="73">
        <f t="shared" si="22"/>
        <v>175</v>
      </c>
      <c r="Y18" s="73">
        <f t="shared" si="23"/>
        <v>218</v>
      </c>
      <c r="Z18" s="17">
        <v>100</v>
      </c>
      <c r="AA18" s="17">
        <f t="shared" si="17"/>
        <v>247</v>
      </c>
      <c r="AB18" s="73">
        <f t="shared" si="24"/>
        <v>123</v>
      </c>
      <c r="AC18" s="131">
        <v>0.9</v>
      </c>
      <c r="AD18" s="131">
        <f t="shared" si="1"/>
        <v>6.0999999999999999E-2</v>
      </c>
      <c r="AE18" s="131">
        <f t="shared" si="25"/>
        <v>0.11500000000000002</v>
      </c>
      <c r="AF18" s="137">
        <v>0</v>
      </c>
      <c r="AG18" s="131">
        <f t="shared" si="26"/>
        <v>7.4999999999999997E-2</v>
      </c>
      <c r="AH18" s="131">
        <f t="shared" si="27"/>
        <v>7.4999999999999997E-2</v>
      </c>
      <c r="AI18" s="131">
        <f t="shared" si="28"/>
        <v>7.4999999999999997E-2</v>
      </c>
      <c r="AJ18" s="131">
        <f t="shared" si="29"/>
        <v>7.4999999999999997E-2</v>
      </c>
      <c r="AK18" s="131">
        <f t="shared" si="30"/>
        <v>7.4999999999999997E-2</v>
      </c>
      <c r="AL18" s="131">
        <f t="shared" si="31"/>
        <v>7.4999999999999997E-2</v>
      </c>
    </row>
    <row r="19" spans="2:38" x14ac:dyDescent="0.2">
      <c r="B19" s="73">
        <v>17</v>
      </c>
      <c r="C19" s="73">
        <f t="shared" si="2"/>
        <v>407</v>
      </c>
      <c r="D19" s="73">
        <f t="shared" si="3"/>
        <v>89</v>
      </c>
      <c r="E19" s="73">
        <f t="shared" si="4"/>
        <v>197</v>
      </c>
      <c r="F19" s="73">
        <f t="shared" si="5"/>
        <v>93</v>
      </c>
      <c r="G19" s="73">
        <f t="shared" si="6"/>
        <v>394</v>
      </c>
      <c r="H19" s="73">
        <f t="shared" si="7"/>
        <v>105</v>
      </c>
      <c r="I19" s="131">
        <f t="shared" si="8"/>
        <v>0.9</v>
      </c>
      <c r="J19" s="131">
        <f t="shared" si="9"/>
        <v>6.3666666666666663E-2</v>
      </c>
      <c r="K19" s="131">
        <f t="shared" si="10"/>
        <v>0.11600000000000002</v>
      </c>
      <c r="L19" s="131">
        <f t="shared" si="11"/>
        <v>0.08</v>
      </c>
      <c r="M19" s="131">
        <f t="shared" si="12"/>
        <v>0.08</v>
      </c>
      <c r="N19" s="131">
        <f t="shared" si="13"/>
        <v>0.08</v>
      </c>
      <c r="O19" s="131">
        <f t="shared" si="14"/>
        <v>0.08</v>
      </c>
      <c r="P19" s="131">
        <f t="shared" si="15"/>
        <v>0.08</v>
      </c>
      <c r="Q19" s="131">
        <f t="shared" si="16"/>
        <v>0.08</v>
      </c>
      <c r="T19" s="73">
        <v>17</v>
      </c>
      <c r="U19" s="73">
        <f t="shared" si="19"/>
        <v>259</v>
      </c>
      <c r="V19" s="73">
        <f t="shared" si="20"/>
        <v>89</v>
      </c>
      <c r="W19" s="73">
        <f t="shared" si="21"/>
        <v>250</v>
      </c>
      <c r="X19" s="73">
        <f t="shared" si="22"/>
        <v>186</v>
      </c>
      <c r="Y19" s="73">
        <f t="shared" si="23"/>
        <v>232</v>
      </c>
      <c r="Z19" s="17">
        <v>100</v>
      </c>
      <c r="AA19" s="17">
        <f t="shared" si="17"/>
        <v>268</v>
      </c>
      <c r="AB19" s="73">
        <f t="shared" si="24"/>
        <v>131</v>
      </c>
      <c r="AC19" s="131">
        <v>0.9</v>
      </c>
      <c r="AD19" s="131">
        <f t="shared" si="1"/>
        <v>6.3666666666666663E-2</v>
      </c>
      <c r="AE19" s="131">
        <f t="shared" si="25"/>
        <v>0.11600000000000002</v>
      </c>
      <c r="AF19" s="137">
        <v>0</v>
      </c>
      <c r="AG19" s="131">
        <f t="shared" si="26"/>
        <v>0.08</v>
      </c>
      <c r="AH19" s="131">
        <f t="shared" si="27"/>
        <v>0.08</v>
      </c>
      <c r="AI19" s="131">
        <f t="shared" si="28"/>
        <v>0.08</v>
      </c>
      <c r="AJ19" s="131">
        <f t="shared" si="29"/>
        <v>0.08</v>
      </c>
      <c r="AK19" s="131">
        <f t="shared" si="30"/>
        <v>0.08</v>
      </c>
      <c r="AL19" s="131">
        <f t="shared" si="31"/>
        <v>0.08</v>
      </c>
    </row>
    <row r="20" spans="2:38" x14ac:dyDescent="0.2">
      <c r="B20" s="73">
        <v>18</v>
      </c>
      <c r="C20" s="73">
        <f t="shared" si="2"/>
        <v>432</v>
      </c>
      <c r="D20" s="73">
        <f t="shared" si="3"/>
        <v>94</v>
      </c>
      <c r="E20" s="73">
        <f t="shared" si="4"/>
        <v>208</v>
      </c>
      <c r="F20" s="73">
        <f t="shared" si="5"/>
        <v>98</v>
      </c>
      <c r="G20" s="73">
        <f t="shared" si="6"/>
        <v>416</v>
      </c>
      <c r="H20" s="73">
        <f t="shared" si="7"/>
        <v>111</v>
      </c>
      <c r="I20" s="131">
        <f t="shared" si="8"/>
        <v>0.9</v>
      </c>
      <c r="J20" s="131">
        <f t="shared" si="9"/>
        <v>6.6333333333333341E-2</v>
      </c>
      <c r="K20" s="131">
        <f t="shared" si="10"/>
        <v>0.11700000000000002</v>
      </c>
      <c r="L20" s="131">
        <f t="shared" si="11"/>
        <v>8.5000000000000006E-2</v>
      </c>
      <c r="M20" s="131">
        <f t="shared" si="12"/>
        <v>8.5000000000000006E-2</v>
      </c>
      <c r="N20" s="131">
        <f t="shared" si="13"/>
        <v>8.5000000000000006E-2</v>
      </c>
      <c r="O20" s="131">
        <f t="shared" si="14"/>
        <v>8.5000000000000006E-2</v>
      </c>
      <c r="P20" s="131">
        <f t="shared" si="15"/>
        <v>8.5000000000000006E-2</v>
      </c>
      <c r="Q20" s="131">
        <f t="shared" si="16"/>
        <v>8.5000000000000006E-2</v>
      </c>
      <c r="T20" s="73">
        <v>18</v>
      </c>
      <c r="U20" s="73">
        <f t="shared" si="19"/>
        <v>274</v>
      </c>
      <c r="V20" s="73">
        <f t="shared" si="20"/>
        <v>94</v>
      </c>
      <c r="W20" s="73">
        <f t="shared" si="21"/>
        <v>265</v>
      </c>
      <c r="X20" s="73">
        <f t="shared" si="22"/>
        <v>197</v>
      </c>
      <c r="Y20" s="73">
        <f t="shared" si="23"/>
        <v>246</v>
      </c>
      <c r="Z20" s="17">
        <v>100</v>
      </c>
      <c r="AA20" s="17">
        <f t="shared" si="17"/>
        <v>289</v>
      </c>
      <c r="AB20" s="73">
        <f t="shared" si="24"/>
        <v>139</v>
      </c>
      <c r="AC20" s="131">
        <v>0.9</v>
      </c>
      <c r="AD20" s="131">
        <f t="shared" si="1"/>
        <v>6.6333333333333341E-2</v>
      </c>
      <c r="AE20" s="131">
        <f t="shared" si="25"/>
        <v>0.11700000000000002</v>
      </c>
      <c r="AF20" s="137">
        <v>0</v>
      </c>
      <c r="AG20" s="131">
        <f t="shared" si="26"/>
        <v>8.5000000000000006E-2</v>
      </c>
      <c r="AH20" s="131">
        <f t="shared" si="27"/>
        <v>8.5000000000000006E-2</v>
      </c>
      <c r="AI20" s="131">
        <f t="shared" si="28"/>
        <v>8.5000000000000006E-2</v>
      </c>
      <c r="AJ20" s="131">
        <f t="shared" si="29"/>
        <v>8.5000000000000006E-2</v>
      </c>
      <c r="AK20" s="131">
        <f t="shared" si="30"/>
        <v>8.5000000000000006E-2</v>
      </c>
      <c r="AL20" s="131">
        <f t="shared" si="31"/>
        <v>8.5000000000000006E-2</v>
      </c>
    </row>
    <row r="21" spans="2:38" x14ac:dyDescent="0.2">
      <c r="B21" s="73">
        <v>19</v>
      </c>
      <c r="C21" s="73">
        <f t="shared" si="2"/>
        <v>456</v>
      </c>
      <c r="D21" s="73">
        <f t="shared" si="3"/>
        <v>99</v>
      </c>
      <c r="E21" s="73">
        <f t="shared" si="4"/>
        <v>220</v>
      </c>
      <c r="F21" s="73">
        <f t="shared" si="5"/>
        <v>104</v>
      </c>
      <c r="G21" s="73">
        <f t="shared" si="6"/>
        <v>440</v>
      </c>
      <c r="H21" s="73">
        <f t="shared" si="7"/>
        <v>118</v>
      </c>
      <c r="I21" s="131">
        <f t="shared" si="8"/>
        <v>0.9</v>
      </c>
      <c r="J21" s="131">
        <f t="shared" si="9"/>
        <v>6.9000000000000006E-2</v>
      </c>
      <c r="K21" s="131">
        <f t="shared" si="10"/>
        <v>0.11800000000000002</v>
      </c>
      <c r="L21" s="131">
        <f t="shared" si="11"/>
        <v>9.0000000000000011E-2</v>
      </c>
      <c r="M21" s="131">
        <f t="shared" si="12"/>
        <v>9.0000000000000011E-2</v>
      </c>
      <c r="N21" s="131">
        <f t="shared" si="13"/>
        <v>9.0000000000000011E-2</v>
      </c>
      <c r="O21" s="131">
        <f t="shared" si="14"/>
        <v>9.0000000000000011E-2</v>
      </c>
      <c r="P21" s="131">
        <f t="shared" si="15"/>
        <v>9.0000000000000011E-2</v>
      </c>
      <c r="Q21" s="131">
        <f t="shared" si="16"/>
        <v>9.0000000000000011E-2</v>
      </c>
      <c r="T21" s="73">
        <v>19</v>
      </c>
      <c r="U21" s="73">
        <f t="shared" si="19"/>
        <v>289</v>
      </c>
      <c r="V21" s="73">
        <f t="shared" si="20"/>
        <v>99</v>
      </c>
      <c r="W21" s="73">
        <f t="shared" si="21"/>
        <v>280</v>
      </c>
      <c r="X21" s="73">
        <f t="shared" si="22"/>
        <v>208</v>
      </c>
      <c r="Y21" s="73">
        <f t="shared" si="23"/>
        <v>260</v>
      </c>
      <c r="Z21" s="17">
        <v>100</v>
      </c>
      <c r="AA21" s="17">
        <f t="shared" si="17"/>
        <v>310</v>
      </c>
      <c r="AB21" s="73">
        <f t="shared" si="24"/>
        <v>147</v>
      </c>
      <c r="AC21" s="131">
        <v>0.9</v>
      </c>
      <c r="AD21" s="131">
        <f t="shared" si="1"/>
        <v>6.9000000000000006E-2</v>
      </c>
      <c r="AE21" s="131">
        <f t="shared" si="25"/>
        <v>0.11800000000000002</v>
      </c>
      <c r="AF21" s="137">
        <v>0</v>
      </c>
      <c r="AG21" s="131">
        <f t="shared" si="26"/>
        <v>9.0000000000000011E-2</v>
      </c>
      <c r="AH21" s="131">
        <f t="shared" si="27"/>
        <v>9.0000000000000011E-2</v>
      </c>
      <c r="AI21" s="131">
        <f t="shared" si="28"/>
        <v>9.0000000000000011E-2</v>
      </c>
      <c r="AJ21" s="131">
        <f t="shared" si="29"/>
        <v>9.0000000000000011E-2</v>
      </c>
      <c r="AK21" s="131">
        <f t="shared" si="30"/>
        <v>9.0000000000000011E-2</v>
      </c>
      <c r="AL21" s="131">
        <f t="shared" si="31"/>
        <v>9.0000000000000011E-2</v>
      </c>
    </row>
    <row r="22" spans="2:38" x14ac:dyDescent="0.2">
      <c r="B22" s="73">
        <v>20</v>
      </c>
      <c r="C22" s="73">
        <f t="shared" si="2"/>
        <v>481</v>
      </c>
      <c r="D22" s="73">
        <f t="shared" si="3"/>
        <v>104</v>
      </c>
      <c r="E22" s="73">
        <f t="shared" si="4"/>
        <v>231</v>
      </c>
      <c r="F22" s="73">
        <f t="shared" si="5"/>
        <v>109</v>
      </c>
      <c r="G22" s="73">
        <f t="shared" si="6"/>
        <v>462</v>
      </c>
      <c r="H22" s="73">
        <f t="shared" si="7"/>
        <v>124</v>
      </c>
      <c r="I22" s="131">
        <f t="shared" si="8"/>
        <v>0.9</v>
      </c>
      <c r="J22" s="131">
        <f t="shared" si="9"/>
        <v>7.166666666666667E-2</v>
      </c>
      <c r="K22" s="131">
        <f t="shared" si="10"/>
        <v>0.11900000000000002</v>
      </c>
      <c r="L22" s="131">
        <f t="shared" si="11"/>
        <v>9.5000000000000015E-2</v>
      </c>
      <c r="M22" s="131">
        <f t="shared" si="12"/>
        <v>9.5000000000000015E-2</v>
      </c>
      <c r="N22" s="131">
        <f t="shared" si="13"/>
        <v>9.5000000000000015E-2</v>
      </c>
      <c r="O22" s="131">
        <f t="shared" si="14"/>
        <v>9.5000000000000015E-2</v>
      </c>
      <c r="P22" s="131">
        <f t="shared" si="15"/>
        <v>9.5000000000000015E-2</v>
      </c>
      <c r="Q22" s="131">
        <f t="shared" si="16"/>
        <v>9.5000000000000015E-2</v>
      </c>
      <c r="T22" s="73">
        <v>20</v>
      </c>
      <c r="U22" s="73">
        <f t="shared" si="19"/>
        <v>304</v>
      </c>
      <c r="V22" s="73">
        <f t="shared" si="20"/>
        <v>104</v>
      </c>
      <c r="W22" s="73">
        <f t="shared" si="21"/>
        <v>295</v>
      </c>
      <c r="X22" s="73">
        <f t="shared" si="22"/>
        <v>219</v>
      </c>
      <c r="Y22" s="73">
        <f t="shared" si="23"/>
        <v>274</v>
      </c>
      <c r="Z22" s="17">
        <v>100</v>
      </c>
      <c r="AA22" s="17">
        <f t="shared" si="17"/>
        <v>331</v>
      </c>
      <c r="AB22" s="73">
        <f t="shared" si="24"/>
        <v>155</v>
      </c>
      <c r="AC22" s="131">
        <v>0.9</v>
      </c>
      <c r="AD22" s="131">
        <f t="shared" si="1"/>
        <v>7.166666666666667E-2</v>
      </c>
      <c r="AE22" s="131">
        <f t="shared" si="25"/>
        <v>0.11900000000000002</v>
      </c>
      <c r="AF22" s="137">
        <v>0</v>
      </c>
      <c r="AG22" s="131">
        <f t="shared" si="26"/>
        <v>9.5000000000000015E-2</v>
      </c>
      <c r="AH22" s="131">
        <f t="shared" si="27"/>
        <v>9.5000000000000015E-2</v>
      </c>
      <c r="AI22" s="131">
        <f t="shared" si="28"/>
        <v>9.5000000000000015E-2</v>
      </c>
      <c r="AJ22" s="131">
        <f t="shared" si="29"/>
        <v>9.5000000000000015E-2</v>
      </c>
      <c r="AK22" s="131">
        <f t="shared" si="30"/>
        <v>9.5000000000000015E-2</v>
      </c>
      <c r="AL22" s="131">
        <f t="shared" si="31"/>
        <v>9.5000000000000015E-2</v>
      </c>
    </row>
    <row r="23" spans="2:38" x14ac:dyDescent="0.2">
      <c r="B23" s="73">
        <v>21</v>
      </c>
      <c r="C23" s="73">
        <f t="shared" si="2"/>
        <v>505</v>
      </c>
      <c r="D23" s="73">
        <f t="shared" si="3"/>
        <v>109</v>
      </c>
      <c r="E23" s="73">
        <f t="shared" si="4"/>
        <v>243</v>
      </c>
      <c r="F23" s="73">
        <f t="shared" si="5"/>
        <v>115</v>
      </c>
      <c r="G23" s="73">
        <f t="shared" si="6"/>
        <v>486</v>
      </c>
      <c r="H23" s="73">
        <f t="shared" si="7"/>
        <v>130</v>
      </c>
      <c r="I23" s="131">
        <f t="shared" si="8"/>
        <v>0.9</v>
      </c>
      <c r="J23" s="131">
        <f t="shared" si="9"/>
        <v>7.4333333333333335E-2</v>
      </c>
      <c r="K23" s="131">
        <f t="shared" si="10"/>
        <v>0.12000000000000002</v>
      </c>
      <c r="L23" s="131">
        <f t="shared" si="11"/>
        <v>0.10000000000000002</v>
      </c>
      <c r="M23" s="131">
        <f t="shared" si="12"/>
        <v>0.10000000000000002</v>
      </c>
      <c r="N23" s="131">
        <f t="shared" si="13"/>
        <v>0.10000000000000002</v>
      </c>
      <c r="O23" s="131">
        <f t="shared" si="14"/>
        <v>0.10000000000000002</v>
      </c>
      <c r="P23" s="131">
        <f t="shared" si="15"/>
        <v>0.10000000000000002</v>
      </c>
      <c r="Q23" s="131">
        <f t="shared" si="16"/>
        <v>0.10000000000000002</v>
      </c>
      <c r="T23" s="73">
        <v>21</v>
      </c>
      <c r="U23" s="73">
        <f t="shared" si="19"/>
        <v>319</v>
      </c>
      <c r="V23" s="73">
        <f t="shared" si="20"/>
        <v>109</v>
      </c>
      <c r="W23" s="73">
        <f t="shared" si="21"/>
        <v>310</v>
      </c>
      <c r="X23" s="73">
        <f t="shared" si="22"/>
        <v>230</v>
      </c>
      <c r="Y23" s="73">
        <f t="shared" si="23"/>
        <v>288</v>
      </c>
      <c r="Z23" s="17">
        <v>100</v>
      </c>
      <c r="AA23" s="17">
        <f t="shared" si="17"/>
        <v>352</v>
      </c>
      <c r="AB23" s="73">
        <f t="shared" si="24"/>
        <v>163</v>
      </c>
      <c r="AC23" s="131">
        <v>0.9</v>
      </c>
      <c r="AD23" s="131">
        <f t="shared" si="1"/>
        <v>7.4333333333333335E-2</v>
      </c>
      <c r="AE23" s="131">
        <f t="shared" si="25"/>
        <v>0.12000000000000002</v>
      </c>
      <c r="AF23" s="137">
        <v>0</v>
      </c>
      <c r="AG23" s="131">
        <f t="shared" si="26"/>
        <v>0.10000000000000002</v>
      </c>
      <c r="AH23" s="131">
        <f t="shared" si="27"/>
        <v>0.10000000000000002</v>
      </c>
      <c r="AI23" s="131">
        <f t="shared" si="28"/>
        <v>0.10000000000000002</v>
      </c>
      <c r="AJ23" s="131">
        <f t="shared" si="29"/>
        <v>0.10000000000000002</v>
      </c>
      <c r="AK23" s="131">
        <f t="shared" si="30"/>
        <v>0.10000000000000002</v>
      </c>
      <c r="AL23" s="131">
        <f t="shared" si="31"/>
        <v>0.10000000000000002</v>
      </c>
    </row>
    <row r="24" spans="2:38" x14ac:dyDescent="0.2">
      <c r="B24" s="73">
        <v>22</v>
      </c>
      <c r="C24" s="73">
        <f t="shared" si="2"/>
        <v>530</v>
      </c>
      <c r="D24" s="73">
        <f t="shared" si="3"/>
        <v>114</v>
      </c>
      <c r="E24" s="73">
        <f t="shared" si="4"/>
        <v>254</v>
      </c>
      <c r="F24" s="73">
        <f t="shared" si="5"/>
        <v>120</v>
      </c>
      <c r="G24" s="73">
        <f t="shared" si="6"/>
        <v>508</v>
      </c>
      <c r="H24" s="73">
        <f t="shared" si="7"/>
        <v>137</v>
      </c>
      <c r="I24" s="131">
        <f t="shared" si="8"/>
        <v>0.9</v>
      </c>
      <c r="J24" s="131">
        <f t="shared" si="9"/>
        <v>7.6999999999999999E-2</v>
      </c>
      <c r="K24" s="131">
        <f t="shared" si="10"/>
        <v>0.12100000000000002</v>
      </c>
      <c r="L24" s="131">
        <f t="shared" si="11"/>
        <v>0.10500000000000002</v>
      </c>
      <c r="M24" s="131">
        <f t="shared" si="12"/>
        <v>0.10500000000000002</v>
      </c>
      <c r="N24" s="131">
        <f t="shared" si="13"/>
        <v>0.10500000000000002</v>
      </c>
      <c r="O24" s="131">
        <f t="shared" si="14"/>
        <v>0.10500000000000002</v>
      </c>
      <c r="P24" s="131">
        <f t="shared" si="15"/>
        <v>0.10500000000000002</v>
      </c>
      <c r="Q24" s="131">
        <f t="shared" si="16"/>
        <v>0.10500000000000002</v>
      </c>
      <c r="T24" s="73">
        <v>22</v>
      </c>
      <c r="U24" s="73">
        <f t="shared" si="19"/>
        <v>334</v>
      </c>
      <c r="V24" s="73">
        <f t="shared" si="20"/>
        <v>114</v>
      </c>
      <c r="W24" s="73">
        <f t="shared" si="21"/>
        <v>325</v>
      </c>
      <c r="X24" s="73">
        <f t="shared" si="22"/>
        <v>241</v>
      </c>
      <c r="Y24" s="73">
        <f t="shared" si="23"/>
        <v>302</v>
      </c>
      <c r="Z24" s="17">
        <v>100</v>
      </c>
      <c r="AA24" s="17">
        <f t="shared" si="17"/>
        <v>373</v>
      </c>
      <c r="AB24" s="73">
        <f t="shared" si="24"/>
        <v>171</v>
      </c>
      <c r="AC24" s="131">
        <v>0.9</v>
      </c>
      <c r="AD24" s="131">
        <f t="shared" si="1"/>
        <v>7.6999999999999999E-2</v>
      </c>
      <c r="AE24" s="131">
        <f t="shared" si="25"/>
        <v>0.12100000000000002</v>
      </c>
      <c r="AF24" s="137">
        <v>0</v>
      </c>
      <c r="AG24" s="131">
        <f t="shared" si="26"/>
        <v>0.10500000000000002</v>
      </c>
      <c r="AH24" s="131">
        <f t="shared" si="27"/>
        <v>0.10500000000000002</v>
      </c>
      <c r="AI24" s="131">
        <f t="shared" si="28"/>
        <v>0.10500000000000002</v>
      </c>
      <c r="AJ24" s="131">
        <f t="shared" si="29"/>
        <v>0.10500000000000002</v>
      </c>
      <c r="AK24" s="131">
        <f t="shared" si="30"/>
        <v>0.10500000000000002</v>
      </c>
      <c r="AL24" s="131">
        <f t="shared" si="31"/>
        <v>0.10500000000000002</v>
      </c>
    </row>
    <row r="25" spans="2:38" x14ac:dyDescent="0.2">
      <c r="B25" s="73">
        <v>23</v>
      </c>
      <c r="C25" s="73">
        <f t="shared" si="2"/>
        <v>554</v>
      </c>
      <c r="D25" s="73">
        <f t="shared" si="3"/>
        <v>119</v>
      </c>
      <c r="E25" s="73">
        <f t="shared" si="4"/>
        <v>266</v>
      </c>
      <c r="F25" s="73">
        <f t="shared" si="5"/>
        <v>126</v>
      </c>
      <c r="G25" s="73">
        <f t="shared" si="6"/>
        <v>532</v>
      </c>
      <c r="H25" s="73">
        <f t="shared" si="7"/>
        <v>143</v>
      </c>
      <c r="I25" s="131">
        <f t="shared" si="8"/>
        <v>0.9</v>
      </c>
      <c r="J25" s="131">
        <f t="shared" si="9"/>
        <v>7.9666666666666663E-2</v>
      </c>
      <c r="K25" s="131">
        <f t="shared" si="10"/>
        <v>0.12200000000000003</v>
      </c>
      <c r="L25" s="131">
        <f t="shared" si="11"/>
        <v>0.11000000000000003</v>
      </c>
      <c r="M25" s="131">
        <f t="shared" si="12"/>
        <v>0.11000000000000003</v>
      </c>
      <c r="N25" s="131">
        <f t="shared" si="13"/>
        <v>0.11000000000000003</v>
      </c>
      <c r="O25" s="131">
        <f t="shared" si="14"/>
        <v>0.11000000000000003</v>
      </c>
      <c r="P25" s="131">
        <f t="shared" si="15"/>
        <v>0.11000000000000003</v>
      </c>
      <c r="Q25" s="131">
        <f t="shared" si="16"/>
        <v>0.11000000000000003</v>
      </c>
      <c r="T25" s="73">
        <v>23</v>
      </c>
      <c r="U25" s="73">
        <f t="shared" si="19"/>
        <v>349</v>
      </c>
      <c r="V25" s="73">
        <f t="shared" si="20"/>
        <v>119</v>
      </c>
      <c r="W25" s="73">
        <f t="shared" si="21"/>
        <v>340</v>
      </c>
      <c r="X25" s="73">
        <f t="shared" si="22"/>
        <v>252</v>
      </c>
      <c r="Y25" s="73">
        <f t="shared" si="23"/>
        <v>316</v>
      </c>
      <c r="Z25" s="17">
        <v>100</v>
      </c>
      <c r="AA25" s="17">
        <f t="shared" si="17"/>
        <v>394</v>
      </c>
      <c r="AB25" s="73">
        <f t="shared" si="24"/>
        <v>179</v>
      </c>
      <c r="AC25" s="131">
        <v>0.9</v>
      </c>
      <c r="AD25" s="131">
        <f t="shared" si="1"/>
        <v>7.9666666666666663E-2</v>
      </c>
      <c r="AE25" s="131">
        <f t="shared" si="25"/>
        <v>0.12200000000000003</v>
      </c>
      <c r="AF25" s="137">
        <v>0</v>
      </c>
      <c r="AG25" s="131">
        <f t="shared" si="26"/>
        <v>0.11000000000000003</v>
      </c>
      <c r="AH25" s="131">
        <f t="shared" si="27"/>
        <v>0.11000000000000003</v>
      </c>
      <c r="AI25" s="131">
        <f t="shared" si="28"/>
        <v>0.11000000000000003</v>
      </c>
      <c r="AJ25" s="131">
        <f t="shared" si="29"/>
        <v>0.11000000000000003</v>
      </c>
      <c r="AK25" s="131">
        <f t="shared" si="30"/>
        <v>0.11000000000000003</v>
      </c>
      <c r="AL25" s="131">
        <f t="shared" si="31"/>
        <v>0.11000000000000003</v>
      </c>
    </row>
    <row r="26" spans="2:38" x14ac:dyDescent="0.2">
      <c r="B26" s="73">
        <v>24</v>
      </c>
      <c r="C26" s="73">
        <f t="shared" si="2"/>
        <v>579</v>
      </c>
      <c r="D26" s="73">
        <f t="shared" si="3"/>
        <v>124</v>
      </c>
      <c r="E26" s="73">
        <f t="shared" si="4"/>
        <v>277</v>
      </c>
      <c r="F26" s="73">
        <f t="shared" si="5"/>
        <v>131</v>
      </c>
      <c r="G26" s="73">
        <f t="shared" si="6"/>
        <v>554</v>
      </c>
      <c r="H26" s="73">
        <f t="shared" si="7"/>
        <v>150</v>
      </c>
      <c r="I26" s="131">
        <f t="shared" si="8"/>
        <v>0.9</v>
      </c>
      <c r="J26" s="131">
        <f t="shared" si="9"/>
        <v>8.2333333333333342E-2</v>
      </c>
      <c r="K26" s="131">
        <f t="shared" si="10"/>
        <v>0.12300000000000003</v>
      </c>
      <c r="L26" s="131">
        <f t="shared" si="11"/>
        <v>0.11500000000000003</v>
      </c>
      <c r="M26" s="131">
        <f t="shared" si="12"/>
        <v>0.11500000000000003</v>
      </c>
      <c r="N26" s="131">
        <f t="shared" si="13"/>
        <v>0.11500000000000003</v>
      </c>
      <c r="O26" s="131">
        <f t="shared" si="14"/>
        <v>0.11500000000000003</v>
      </c>
      <c r="P26" s="131">
        <f t="shared" si="15"/>
        <v>0.11500000000000003</v>
      </c>
      <c r="Q26" s="131">
        <f t="shared" si="16"/>
        <v>0.11500000000000003</v>
      </c>
      <c r="T26" s="73">
        <v>24</v>
      </c>
      <c r="U26" s="73">
        <f t="shared" si="19"/>
        <v>364</v>
      </c>
      <c r="V26" s="73">
        <f t="shared" si="20"/>
        <v>124</v>
      </c>
      <c r="W26" s="73">
        <f t="shared" si="21"/>
        <v>355</v>
      </c>
      <c r="X26" s="73">
        <f t="shared" si="22"/>
        <v>263</v>
      </c>
      <c r="Y26" s="73">
        <f t="shared" si="23"/>
        <v>330</v>
      </c>
      <c r="Z26" s="17">
        <v>100</v>
      </c>
      <c r="AA26" s="17">
        <f t="shared" si="17"/>
        <v>415</v>
      </c>
      <c r="AB26" s="73">
        <f t="shared" si="24"/>
        <v>187</v>
      </c>
      <c r="AC26" s="131">
        <v>0.9</v>
      </c>
      <c r="AD26" s="131">
        <f t="shared" si="1"/>
        <v>8.2333333333333342E-2</v>
      </c>
      <c r="AE26" s="131">
        <f t="shared" si="25"/>
        <v>0.12300000000000003</v>
      </c>
      <c r="AF26" s="137">
        <v>0</v>
      </c>
      <c r="AG26" s="131">
        <f t="shared" si="26"/>
        <v>0.11500000000000003</v>
      </c>
      <c r="AH26" s="131">
        <f t="shared" si="27"/>
        <v>0.11500000000000003</v>
      </c>
      <c r="AI26" s="131">
        <f t="shared" si="28"/>
        <v>0.11500000000000003</v>
      </c>
      <c r="AJ26" s="131">
        <f t="shared" si="29"/>
        <v>0.11500000000000003</v>
      </c>
      <c r="AK26" s="131">
        <f t="shared" si="30"/>
        <v>0.11500000000000003</v>
      </c>
      <c r="AL26" s="131">
        <f t="shared" si="31"/>
        <v>0.11500000000000003</v>
      </c>
    </row>
    <row r="27" spans="2:38" x14ac:dyDescent="0.2">
      <c r="B27" s="73">
        <v>25</v>
      </c>
      <c r="C27" s="73">
        <f t="shared" si="2"/>
        <v>603</v>
      </c>
      <c r="D27" s="73">
        <f t="shared" si="3"/>
        <v>129</v>
      </c>
      <c r="E27" s="73">
        <f t="shared" si="4"/>
        <v>289</v>
      </c>
      <c r="F27" s="73">
        <f t="shared" si="5"/>
        <v>137</v>
      </c>
      <c r="G27" s="73">
        <f t="shared" si="6"/>
        <v>578</v>
      </c>
      <c r="H27" s="73">
        <f t="shared" si="7"/>
        <v>156</v>
      </c>
      <c r="I27" s="131">
        <f t="shared" si="8"/>
        <v>0.9</v>
      </c>
      <c r="J27" s="131">
        <f t="shared" si="9"/>
        <v>8.5000000000000006E-2</v>
      </c>
      <c r="K27" s="131">
        <f t="shared" si="10"/>
        <v>0.12400000000000003</v>
      </c>
      <c r="L27" s="131">
        <f t="shared" si="11"/>
        <v>0.12000000000000004</v>
      </c>
      <c r="M27" s="131">
        <f t="shared" si="12"/>
        <v>0.12000000000000004</v>
      </c>
      <c r="N27" s="131">
        <f t="shared" si="13"/>
        <v>0.12000000000000004</v>
      </c>
      <c r="O27" s="131">
        <f t="shared" si="14"/>
        <v>0.12000000000000004</v>
      </c>
      <c r="P27" s="131">
        <f t="shared" si="15"/>
        <v>0.12000000000000004</v>
      </c>
      <c r="Q27" s="131">
        <f t="shared" si="16"/>
        <v>0.12000000000000004</v>
      </c>
      <c r="T27" s="73">
        <v>25</v>
      </c>
      <c r="U27" s="73">
        <f t="shared" si="19"/>
        <v>379</v>
      </c>
      <c r="V27" s="73">
        <f t="shared" si="20"/>
        <v>129</v>
      </c>
      <c r="W27" s="73">
        <f t="shared" si="21"/>
        <v>370</v>
      </c>
      <c r="X27" s="73">
        <f t="shared" si="22"/>
        <v>274</v>
      </c>
      <c r="Y27" s="73">
        <f t="shared" si="23"/>
        <v>344</v>
      </c>
      <c r="Z27" s="17">
        <v>100</v>
      </c>
      <c r="AA27" s="17">
        <f t="shared" si="17"/>
        <v>436</v>
      </c>
      <c r="AB27" s="73">
        <f t="shared" si="24"/>
        <v>195</v>
      </c>
      <c r="AC27" s="131">
        <v>0.9</v>
      </c>
      <c r="AD27" s="131">
        <f t="shared" si="1"/>
        <v>8.5000000000000006E-2</v>
      </c>
      <c r="AE27" s="131">
        <f t="shared" si="25"/>
        <v>0.12400000000000003</v>
      </c>
      <c r="AF27" s="137">
        <v>0</v>
      </c>
      <c r="AG27" s="131">
        <f t="shared" si="26"/>
        <v>0.12000000000000004</v>
      </c>
      <c r="AH27" s="131">
        <f t="shared" si="27"/>
        <v>0.12000000000000004</v>
      </c>
      <c r="AI27" s="131">
        <f t="shared" si="28"/>
        <v>0.12000000000000004</v>
      </c>
      <c r="AJ27" s="131">
        <f t="shared" si="29"/>
        <v>0.12000000000000004</v>
      </c>
      <c r="AK27" s="131">
        <f t="shared" si="30"/>
        <v>0.12000000000000004</v>
      </c>
      <c r="AL27" s="131">
        <f t="shared" si="31"/>
        <v>0.12000000000000004</v>
      </c>
    </row>
    <row r="28" spans="2:38" x14ac:dyDescent="0.2">
      <c r="B28" s="73">
        <v>26</v>
      </c>
      <c r="C28" s="73">
        <f t="shared" si="2"/>
        <v>628</v>
      </c>
      <c r="D28" s="73">
        <f t="shared" si="3"/>
        <v>134</v>
      </c>
      <c r="E28" s="73">
        <f t="shared" si="4"/>
        <v>300</v>
      </c>
      <c r="F28" s="73">
        <f t="shared" si="5"/>
        <v>142</v>
      </c>
      <c r="G28" s="73">
        <f t="shared" si="6"/>
        <v>600</v>
      </c>
      <c r="H28" s="73">
        <f t="shared" si="7"/>
        <v>162</v>
      </c>
      <c r="I28" s="131">
        <f t="shared" si="8"/>
        <v>0.9</v>
      </c>
      <c r="J28" s="131">
        <f t="shared" si="9"/>
        <v>8.7666666666666657E-2</v>
      </c>
      <c r="K28" s="131">
        <f t="shared" si="10"/>
        <v>0.12500000000000003</v>
      </c>
      <c r="L28" s="131">
        <f t="shared" si="11"/>
        <v>0.12500000000000003</v>
      </c>
      <c r="M28" s="131">
        <f t="shared" si="12"/>
        <v>0.12500000000000003</v>
      </c>
      <c r="N28" s="131">
        <f t="shared" si="13"/>
        <v>0.12500000000000003</v>
      </c>
      <c r="O28" s="131">
        <f t="shared" si="14"/>
        <v>0.12500000000000003</v>
      </c>
      <c r="P28" s="131">
        <f t="shared" si="15"/>
        <v>0.12500000000000003</v>
      </c>
      <c r="Q28" s="131">
        <f t="shared" si="16"/>
        <v>0.12500000000000003</v>
      </c>
      <c r="T28" s="73">
        <v>26</v>
      </c>
      <c r="U28" s="73">
        <f t="shared" si="19"/>
        <v>394</v>
      </c>
      <c r="V28" s="73">
        <f t="shared" si="20"/>
        <v>134</v>
      </c>
      <c r="W28" s="73">
        <f t="shared" si="21"/>
        <v>385</v>
      </c>
      <c r="X28" s="73">
        <f t="shared" si="22"/>
        <v>285</v>
      </c>
      <c r="Y28" s="73">
        <f t="shared" si="23"/>
        <v>358</v>
      </c>
      <c r="Z28" s="17">
        <v>100</v>
      </c>
      <c r="AA28" s="17">
        <f t="shared" si="17"/>
        <v>457</v>
      </c>
      <c r="AB28" s="73">
        <f t="shared" si="24"/>
        <v>203</v>
      </c>
      <c r="AC28" s="131">
        <v>0.9</v>
      </c>
      <c r="AD28" s="131">
        <f t="shared" si="1"/>
        <v>8.7666666666666657E-2</v>
      </c>
      <c r="AE28" s="131">
        <f t="shared" si="25"/>
        <v>0.12500000000000003</v>
      </c>
      <c r="AF28" s="137">
        <v>0</v>
      </c>
      <c r="AG28" s="131">
        <f t="shared" si="26"/>
        <v>0.12500000000000003</v>
      </c>
      <c r="AH28" s="131">
        <f t="shared" si="27"/>
        <v>0.12500000000000003</v>
      </c>
      <c r="AI28" s="131">
        <f t="shared" si="28"/>
        <v>0.12500000000000003</v>
      </c>
      <c r="AJ28" s="131">
        <f t="shared" si="29"/>
        <v>0.12500000000000003</v>
      </c>
      <c r="AK28" s="131">
        <f t="shared" si="30"/>
        <v>0.12500000000000003</v>
      </c>
      <c r="AL28" s="131">
        <f t="shared" si="31"/>
        <v>0.12500000000000003</v>
      </c>
    </row>
    <row r="29" spans="2:38" x14ac:dyDescent="0.2">
      <c r="B29" s="73">
        <v>27</v>
      </c>
      <c r="C29" s="73">
        <f t="shared" si="2"/>
        <v>652</v>
      </c>
      <c r="D29" s="73">
        <f t="shared" si="3"/>
        <v>139</v>
      </c>
      <c r="E29" s="73">
        <f t="shared" si="4"/>
        <v>312</v>
      </c>
      <c r="F29" s="73">
        <f t="shared" si="5"/>
        <v>148</v>
      </c>
      <c r="G29" s="73">
        <f t="shared" si="6"/>
        <v>624</v>
      </c>
      <c r="H29" s="73">
        <f t="shared" si="7"/>
        <v>169</v>
      </c>
      <c r="I29" s="131">
        <f t="shared" si="8"/>
        <v>0.9</v>
      </c>
      <c r="J29" s="131">
        <f t="shared" si="9"/>
        <v>9.0333333333333335E-2</v>
      </c>
      <c r="K29" s="131">
        <f t="shared" si="10"/>
        <v>0.12600000000000003</v>
      </c>
      <c r="L29" s="131">
        <f t="shared" si="11"/>
        <v>0.13000000000000003</v>
      </c>
      <c r="M29" s="131">
        <f t="shared" si="12"/>
        <v>0.13000000000000003</v>
      </c>
      <c r="N29" s="131">
        <f t="shared" si="13"/>
        <v>0.13000000000000003</v>
      </c>
      <c r="O29" s="131">
        <f t="shared" si="14"/>
        <v>0.13000000000000003</v>
      </c>
      <c r="P29" s="131">
        <f t="shared" si="15"/>
        <v>0.13000000000000003</v>
      </c>
      <c r="Q29" s="131">
        <f t="shared" si="16"/>
        <v>0.13000000000000003</v>
      </c>
      <c r="T29" s="73">
        <v>27</v>
      </c>
      <c r="U29" s="73">
        <f t="shared" si="19"/>
        <v>409</v>
      </c>
      <c r="V29" s="73">
        <f t="shared" si="20"/>
        <v>139</v>
      </c>
      <c r="W29" s="73">
        <f t="shared" si="21"/>
        <v>400</v>
      </c>
      <c r="X29" s="73">
        <f t="shared" si="22"/>
        <v>296</v>
      </c>
      <c r="Y29" s="73">
        <f t="shared" si="23"/>
        <v>372</v>
      </c>
      <c r="Z29" s="17">
        <v>100</v>
      </c>
      <c r="AA29" s="17">
        <f t="shared" si="17"/>
        <v>478</v>
      </c>
      <c r="AB29" s="73">
        <f t="shared" si="24"/>
        <v>211</v>
      </c>
      <c r="AC29" s="131">
        <v>0.9</v>
      </c>
      <c r="AD29" s="131">
        <f t="shared" si="1"/>
        <v>9.0333333333333335E-2</v>
      </c>
      <c r="AE29" s="131">
        <f t="shared" si="25"/>
        <v>0.12600000000000003</v>
      </c>
      <c r="AF29" s="137">
        <v>0</v>
      </c>
      <c r="AG29" s="131">
        <f t="shared" si="26"/>
        <v>0.13000000000000003</v>
      </c>
      <c r="AH29" s="131">
        <f t="shared" si="27"/>
        <v>0.13000000000000003</v>
      </c>
      <c r="AI29" s="131">
        <f t="shared" si="28"/>
        <v>0.13000000000000003</v>
      </c>
      <c r="AJ29" s="131">
        <f t="shared" si="29"/>
        <v>0.13000000000000003</v>
      </c>
      <c r="AK29" s="131">
        <f t="shared" si="30"/>
        <v>0.13000000000000003</v>
      </c>
      <c r="AL29" s="131">
        <f t="shared" si="31"/>
        <v>0.13000000000000003</v>
      </c>
    </row>
    <row r="30" spans="2:38" x14ac:dyDescent="0.2">
      <c r="B30" s="73">
        <v>28</v>
      </c>
      <c r="C30" s="73">
        <f t="shared" si="2"/>
        <v>677</v>
      </c>
      <c r="D30" s="73">
        <f t="shared" si="3"/>
        <v>144</v>
      </c>
      <c r="E30" s="73">
        <f t="shared" si="4"/>
        <v>323</v>
      </c>
      <c r="F30" s="73">
        <f t="shared" si="5"/>
        <v>153</v>
      </c>
      <c r="G30" s="73">
        <f t="shared" si="6"/>
        <v>646</v>
      </c>
      <c r="H30" s="73">
        <f t="shared" si="7"/>
        <v>175</v>
      </c>
      <c r="I30" s="131">
        <f t="shared" si="8"/>
        <v>0.9</v>
      </c>
      <c r="J30" s="131">
        <f t="shared" si="9"/>
        <v>9.3000000000000013E-2</v>
      </c>
      <c r="K30" s="131">
        <f t="shared" si="10"/>
        <v>0.12700000000000003</v>
      </c>
      <c r="L30" s="131">
        <f t="shared" si="11"/>
        <v>0.13500000000000004</v>
      </c>
      <c r="M30" s="131">
        <f t="shared" si="12"/>
        <v>0.13500000000000004</v>
      </c>
      <c r="N30" s="131">
        <f t="shared" si="13"/>
        <v>0.13500000000000004</v>
      </c>
      <c r="O30" s="131">
        <f t="shared" si="14"/>
        <v>0.13500000000000004</v>
      </c>
      <c r="P30" s="131">
        <f t="shared" si="15"/>
        <v>0.13500000000000004</v>
      </c>
      <c r="Q30" s="131">
        <f t="shared" si="16"/>
        <v>0.13500000000000004</v>
      </c>
      <c r="T30" s="73">
        <v>28</v>
      </c>
      <c r="U30" s="73">
        <f t="shared" si="19"/>
        <v>424</v>
      </c>
      <c r="V30" s="73">
        <f t="shared" si="20"/>
        <v>144</v>
      </c>
      <c r="W30" s="73">
        <f t="shared" si="21"/>
        <v>415</v>
      </c>
      <c r="X30" s="73">
        <f t="shared" si="22"/>
        <v>307</v>
      </c>
      <c r="Y30" s="73">
        <f t="shared" si="23"/>
        <v>386</v>
      </c>
      <c r="Z30" s="17">
        <v>100</v>
      </c>
      <c r="AA30" s="17">
        <f t="shared" si="17"/>
        <v>499</v>
      </c>
      <c r="AB30" s="73">
        <f t="shared" si="24"/>
        <v>219</v>
      </c>
      <c r="AC30" s="131">
        <v>0.9</v>
      </c>
      <c r="AD30" s="131">
        <f t="shared" si="1"/>
        <v>9.3000000000000013E-2</v>
      </c>
      <c r="AE30" s="131">
        <f t="shared" si="25"/>
        <v>0.12700000000000003</v>
      </c>
      <c r="AF30" s="137">
        <v>0</v>
      </c>
      <c r="AG30" s="131">
        <f t="shared" si="26"/>
        <v>0.13500000000000004</v>
      </c>
      <c r="AH30" s="131">
        <f t="shared" si="27"/>
        <v>0.13500000000000004</v>
      </c>
      <c r="AI30" s="131">
        <f t="shared" si="28"/>
        <v>0.13500000000000004</v>
      </c>
      <c r="AJ30" s="131">
        <f t="shared" si="29"/>
        <v>0.13500000000000004</v>
      </c>
      <c r="AK30" s="131">
        <f t="shared" si="30"/>
        <v>0.13500000000000004</v>
      </c>
      <c r="AL30" s="131">
        <f t="shared" si="31"/>
        <v>0.13500000000000004</v>
      </c>
    </row>
    <row r="31" spans="2:38" x14ac:dyDescent="0.2">
      <c r="B31" s="73">
        <v>29</v>
      </c>
      <c r="C31" s="73">
        <f t="shared" si="2"/>
        <v>701</v>
      </c>
      <c r="D31" s="73">
        <f t="shared" si="3"/>
        <v>149</v>
      </c>
      <c r="E31" s="73">
        <f t="shared" si="4"/>
        <v>335</v>
      </c>
      <c r="F31" s="73">
        <f t="shared" si="5"/>
        <v>159</v>
      </c>
      <c r="G31" s="73">
        <f t="shared" si="6"/>
        <v>670</v>
      </c>
      <c r="H31" s="73">
        <f t="shared" si="7"/>
        <v>182</v>
      </c>
      <c r="I31" s="131">
        <f t="shared" si="8"/>
        <v>0.9</v>
      </c>
      <c r="J31" s="131">
        <f t="shared" si="9"/>
        <v>9.5666666666666664E-2</v>
      </c>
      <c r="K31" s="131">
        <f t="shared" si="10"/>
        <v>0.12800000000000003</v>
      </c>
      <c r="L31" s="131">
        <f t="shared" si="11"/>
        <v>0.14000000000000004</v>
      </c>
      <c r="M31" s="131">
        <f t="shared" si="12"/>
        <v>0.14000000000000004</v>
      </c>
      <c r="N31" s="131">
        <f t="shared" si="13"/>
        <v>0.14000000000000004</v>
      </c>
      <c r="O31" s="131">
        <f t="shared" si="14"/>
        <v>0.14000000000000004</v>
      </c>
      <c r="P31" s="131">
        <f t="shared" si="15"/>
        <v>0.14000000000000004</v>
      </c>
      <c r="Q31" s="131">
        <f t="shared" si="16"/>
        <v>0.14000000000000004</v>
      </c>
      <c r="T31" s="73">
        <v>29</v>
      </c>
      <c r="U31" s="73">
        <f t="shared" si="19"/>
        <v>439</v>
      </c>
      <c r="V31" s="73">
        <f t="shared" si="20"/>
        <v>149</v>
      </c>
      <c r="W31" s="73">
        <f t="shared" si="21"/>
        <v>430</v>
      </c>
      <c r="X31" s="73">
        <f t="shared" si="22"/>
        <v>318</v>
      </c>
      <c r="Y31" s="73">
        <f t="shared" si="23"/>
        <v>400</v>
      </c>
      <c r="Z31" s="17">
        <v>100</v>
      </c>
      <c r="AA31" s="17">
        <f t="shared" si="17"/>
        <v>520</v>
      </c>
      <c r="AB31" s="73">
        <f t="shared" si="24"/>
        <v>227</v>
      </c>
      <c r="AC31" s="131">
        <v>0.9</v>
      </c>
      <c r="AD31" s="131">
        <f t="shared" si="1"/>
        <v>9.5666666666666664E-2</v>
      </c>
      <c r="AE31" s="131">
        <f t="shared" si="25"/>
        <v>0.12800000000000003</v>
      </c>
      <c r="AF31" s="137">
        <v>0</v>
      </c>
      <c r="AG31" s="131">
        <f t="shared" si="26"/>
        <v>0.14000000000000004</v>
      </c>
      <c r="AH31" s="131">
        <f t="shared" si="27"/>
        <v>0.14000000000000004</v>
      </c>
      <c r="AI31" s="131">
        <f t="shared" si="28"/>
        <v>0.14000000000000004</v>
      </c>
      <c r="AJ31" s="131">
        <f t="shared" si="29"/>
        <v>0.14000000000000004</v>
      </c>
      <c r="AK31" s="131">
        <f t="shared" si="30"/>
        <v>0.14000000000000004</v>
      </c>
      <c r="AL31" s="131">
        <f t="shared" si="31"/>
        <v>0.14000000000000004</v>
      </c>
    </row>
    <row r="32" spans="2:38" x14ac:dyDescent="0.2">
      <c r="B32" s="73">
        <v>30</v>
      </c>
      <c r="C32" s="73">
        <f t="shared" si="2"/>
        <v>726</v>
      </c>
      <c r="D32" s="73">
        <f t="shared" si="3"/>
        <v>154</v>
      </c>
      <c r="E32" s="73">
        <f t="shared" si="4"/>
        <v>346</v>
      </c>
      <c r="F32" s="73">
        <f t="shared" si="5"/>
        <v>164</v>
      </c>
      <c r="G32" s="73">
        <f t="shared" si="6"/>
        <v>692</v>
      </c>
      <c r="H32" s="73">
        <f t="shared" si="7"/>
        <v>188</v>
      </c>
      <c r="I32" s="131">
        <f t="shared" si="8"/>
        <v>0.9</v>
      </c>
      <c r="J32" s="131">
        <f t="shared" si="9"/>
        <v>9.8333333333333328E-2</v>
      </c>
      <c r="K32" s="131">
        <f t="shared" si="10"/>
        <v>0.12900000000000003</v>
      </c>
      <c r="L32" s="131">
        <f t="shared" si="11"/>
        <v>0.14500000000000005</v>
      </c>
      <c r="M32" s="131">
        <f t="shared" si="12"/>
        <v>0.14500000000000005</v>
      </c>
      <c r="N32" s="131">
        <f t="shared" si="13"/>
        <v>0.14500000000000005</v>
      </c>
      <c r="O32" s="131">
        <f t="shared" si="14"/>
        <v>0.14500000000000005</v>
      </c>
      <c r="P32" s="131">
        <f t="shared" si="15"/>
        <v>0.14500000000000005</v>
      </c>
      <c r="Q32" s="131">
        <f t="shared" si="16"/>
        <v>0.14500000000000005</v>
      </c>
      <c r="T32" s="73">
        <v>30</v>
      </c>
      <c r="U32" s="73">
        <f t="shared" si="19"/>
        <v>454</v>
      </c>
      <c r="V32" s="73">
        <f t="shared" si="20"/>
        <v>154</v>
      </c>
      <c r="W32" s="73">
        <f t="shared" si="21"/>
        <v>445</v>
      </c>
      <c r="X32" s="73">
        <f t="shared" si="22"/>
        <v>329</v>
      </c>
      <c r="Y32" s="73">
        <f t="shared" si="23"/>
        <v>414</v>
      </c>
      <c r="Z32" s="17">
        <v>100</v>
      </c>
      <c r="AA32" s="17">
        <f t="shared" si="17"/>
        <v>541</v>
      </c>
      <c r="AB32" s="73">
        <f t="shared" si="24"/>
        <v>235</v>
      </c>
      <c r="AC32" s="131">
        <v>0.9</v>
      </c>
      <c r="AD32" s="131">
        <f t="shared" si="1"/>
        <v>9.8333333333333328E-2</v>
      </c>
      <c r="AE32" s="131">
        <f t="shared" si="25"/>
        <v>0.12900000000000003</v>
      </c>
      <c r="AF32" s="137">
        <v>0</v>
      </c>
      <c r="AG32" s="131">
        <f t="shared" si="26"/>
        <v>0.14500000000000005</v>
      </c>
      <c r="AH32" s="131">
        <f t="shared" si="27"/>
        <v>0.14500000000000005</v>
      </c>
      <c r="AI32" s="131">
        <f t="shared" si="28"/>
        <v>0.14500000000000005</v>
      </c>
      <c r="AJ32" s="131">
        <f t="shared" si="29"/>
        <v>0.14500000000000005</v>
      </c>
      <c r="AK32" s="131">
        <f t="shared" si="30"/>
        <v>0.14500000000000005</v>
      </c>
      <c r="AL32" s="131">
        <f t="shared" si="31"/>
        <v>0.14500000000000005</v>
      </c>
    </row>
    <row r="33" spans="2:38" x14ac:dyDescent="0.2">
      <c r="B33" s="73">
        <v>31</v>
      </c>
      <c r="C33" s="73">
        <f t="shared" si="2"/>
        <v>750</v>
      </c>
      <c r="D33" s="73">
        <f t="shared" si="3"/>
        <v>159</v>
      </c>
      <c r="E33" s="73">
        <f t="shared" si="4"/>
        <v>358</v>
      </c>
      <c r="F33" s="73">
        <f t="shared" si="5"/>
        <v>170</v>
      </c>
      <c r="G33" s="73">
        <f t="shared" si="6"/>
        <v>716</v>
      </c>
      <c r="H33" s="73">
        <f t="shared" si="7"/>
        <v>194</v>
      </c>
      <c r="I33" s="131">
        <f t="shared" si="8"/>
        <v>0.9</v>
      </c>
      <c r="J33" s="131">
        <f t="shared" si="9"/>
        <v>0.10099999999999999</v>
      </c>
      <c r="K33" s="131">
        <f t="shared" si="10"/>
        <v>0.13000000000000003</v>
      </c>
      <c r="L33" s="131">
        <f t="shared" si="11"/>
        <v>0.15000000000000005</v>
      </c>
      <c r="M33" s="131">
        <f t="shared" si="12"/>
        <v>0.15000000000000005</v>
      </c>
      <c r="N33" s="131">
        <f t="shared" si="13"/>
        <v>0.15000000000000005</v>
      </c>
      <c r="O33" s="131">
        <f t="shared" si="14"/>
        <v>0.15000000000000005</v>
      </c>
      <c r="P33" s="131">
        <f t="shared" si="15"/>
        <v>0.15000000000000005</v>
      </c>
      <c r="Q33" s="131">
        <f t="shared" si="16"/>
        <v>0.15000000000000005</v>
      </c>
      <c r="T33" s="73">
        <v>31</v>
      </c>
      <c r="U33" s="73">
        <f t="shared" si="19"/>
        <v>469</v>
      </c>
      <c r="V33" s="73">
        <f t="shared" si="20"/>
        <v>159</v>
      </c>
      <c r="W33" s="73">
        <f t="shared" si="21"/>
        <v>460</v>
      </c>
      <c r="X33" s="73">
        <f t="shared" si="22"/>
        <v>340</v>
      </c>
      <c r="Y33" s="73">
        <f t="shared" si="23"/>
        <v>428</v>
      </c>
      <c r="Z33" s="17">
        <v>100</v>
      </c>
      <c r="AA33" s="17">
        <f t="shared" si="17"/>
        <v>562</v>
      </c>
      <c r="AB33" s="73">
        <f t="shared" si="24"/>
        <v>243</v>
      </c>
      <c r="AC33" s="131">
        <v>0.9</v>
      </c>
      <c r="AD33" s="131">
        <f t="shared" si="1"/>
        <v>0.10099999999999999</v>
      </c>
      <c r="AE33" s="131">
        <f t="shared" si="25"/>
        <v>0.13000000000000003</v>
      </c>
      <c r="AF33" s="137">
        <v>0</v>
      </c>
      <c r="AG33" s="131">
        <f t="shared" si="26"/>
        <v>0.15000000000000005</v>
      </c>
      <c r="AH33" s="131">
        <f t="shared" si="27"/>
        <v>0.15000000000000005</v>
      </c>
      <c r="AI33" s="131">
        <f t="shared" si="28"/>
        <v>0.15000000000000005</v>
      </c>
      <c r="AJ33" s="131">
        <f t="shared" si="29"/>
        <v>0.15000000000000005</v>
      </c>
      <c r="AK33" s="131">
        <f t="shared" si="30"/>
        <v>0.15000000000000005</v>
      </c>
      <c r="AL33" s="131">
        <f t="shared" si="31"/>
        <v>0.15000000000000005</v>
      </c>
    </row>
    <row r="34" spans="2:38" x14ac:dyDescent="0.2">
      <c r="B34" s="73">
        <v>32</v>
      </c>
      <c r="C34" s="73">
        <f t="shared" si="2"/>
        <v>775</v>
      </c>
      <c r="D34" s="73">
        <f t="shared" si="3"/>
        <v>164</v>
      </c>
      <c r="E34" s="73">
        <f t="shared" si="4"/>
        <v>369</v>
      </c>
      <c r="F34" s="73">
        <f t="shared" si="5"/>
        <v>175</v>
      </c>
      <c r="G34" s="73">
        <f t="shared" si="6"/>
        <v>738</v>
      </c>
      <c r="H34" s="73">
        <f t="shared" si="7"/>
        <v>201</v>
      </c>
      <c r="I34" s="131">
        <f t="shared" si="8"/>
        <v>0.9</v>
      </c>
      <c r="J34" s="131">
        <f t="shared" si="9"/>
        <v>0.10366666666666667</v>
      </c>
      <c r="K34" s="131">
        <f t="shared" si="10"/>
        <v>0.13100000000000003</v>
      </c>
      <c r="L34" s="131">
        <f t="shared" si="11"/>
        <v>0.15500000000000005</v>
      </c>
      <c r="M34" s="131">
        <f t="shared" si="12"/>
        <v>0.15500000000000005</v>
      </c>
      <c r="N34" s="131">
        <f t="shared" si="13"/>
        <v>0.15500000000000005</v>
      </c>
      <c r="O34" s="131">
        <f t="shared" si="14"/>
        <v>0.15500000000000005</v>
      </c>
      <c r="P34" s="131">
        <f t="shared" si="15"/>
        <v>0.15500000000000005</v>
      </c>
      <c r="Q34" s="131">
        <f t="shared" si="16"/>
        <v>0.15500000000000005</v>
      </c>
      <c r="T34" s="73">
        <v>32</v>
      </c>
      <c r="U34" s="73">
        <f t="shared" si="19"/>
        <v>484</v>
      </c>
      <c r="V34" s="73">
        <f t="shared" si="20"/>
        <v>164</v>
      </c>
      <c r="W34" s="73">
        <f t="shared" si="21"/>
        <v>475</v>
      </c>
      <c r="X34" s="73">
        <f t="shared" si="22"/>
        <v>351</v>
      </c>
      <c r="Y34" s="73">
        <f t="shared" si="23"/>
        <v>442</v>
      </c>
      <c r="Z34" s="17">
        <v>100</v>
      </c>
      <c r="AA34" s="17">
        <f t="shared" si="17"/>
        <v>583</v>
      </c>
      <c r="AB34" s="73">
        <f t="shared" si="24"/>
        <v>251</v>
      </c>
      <c r="AC34" s="131">
        <v>0.9</v>
      </c>
      <c r="AD34" s="131">
        <f t="shared" si="1"/>
        <v>0.10366666666666667</v>
      </c>
      <c r="AE34" s="131">
        <f t="shared" si="25"/>
        <v>0.13100000000000003</v>
      </c>
      <c r="AF34" s="137">
        <v>0</v>
      </c>
      <c r="AG34" s="131">
        <f t="shared" si="26"/>
        <v>0.15500000000000005</v>
      </c>
      <c r="AH34" s="131">
        <f t="shared" si="27"/>
        <v>0.15500000000000005</v>
      </c>
      <c r="AI34" s="131">
        <f t="shared" si="28"/>
        <v>0.15500000000000005</v>
      </c>
      <c r="AJ34" s="131">
        <f t="shared" si="29"/>
        <v>0.15500000000000005</v>
      </c>
      <c r="AK34" s="131">
        <f t="shared" si="30"/>
        <v>0.15500000000000005</v>
      </c>
      <c r="AL34" s="131">
        <f t="shared" si="31"/>
        <v>0.15500000000000005</v>
      </c>
    </row>
    <row r="35" spans="2:38" x14ac:dyDescent="0.2">
      <c r="B35" s="73">
        <v>33</v>
      </c>
      <c r="C35" s="73">
        <f t="shared" si="2"/>
        <v>799</v>
      </c>
      <c r="D35" s="73">
        <f t="shared" si="3"/>
        <v>169</v>
      </c>
      <c r="E35" s="73">
        <f t="shared" si="4"/>
        <v>381</v>
      </c>
      <c r="F35" s="73">
        <f t="shared" si="5"/>
        <v>181</v>
      </c>
      <c r="G35" s="73">
        <f t="shared" si="6"/>
        <v>762</v>
      </c>
      <c r="H35" s="73">
        <f t="shared" si="7"/>
        <v>207</v>
      </c>
      <c r="I35" s="131">
        <f t="shared" si="8"/>
        <v>0.9</v>
      </c>
      <c r="J35" s="131">
        <f t="shared" si="9"/>
        <v>0.10633333333333334</v>
      </c>
      <c r="K35" s="131">
        <f t="shared" si="10"/>
        <v>0.13200000000000003</v>
      </c>
      <c r="L35" s="131">
        <f t="shared" si="11"/>
        <v>0.16000000000000006</v>
      </c>
      <c r="M35" s="131">
        <f t="shared" si="12"/>
        <v>0.16000000000000006</v>
      </c>
      <c r="N35" s="131">
        <f t="shared" si="13"/>
        <v>0.16000000000000006</v>
      </c>
      <c r="O35" s="131">
        <f t="shared" si="14"/>
        <v>0.16000000000000006</v>
      </c>
      <c r="P35" s="131">
        <f t="shared" si="15"/>
        <v>0.16000000000000006</v>
      </c>
      <c r="Q35" s="131">
        <f t="shared" si="16"/>
        <v>0.16000000000000006</v>
      </c>
      <c r="T35" s="73">
        <v>33</v>
      </c>
      <c r="U35" s="73">
        <f t="shared" si="19"/>
        <v>499</v>
      </c>
      <c r="V35" s="73">
        <f t="shared" si="20"/>
        <v>169</v>
      </c>
      <c r="W35" s="73">
        <f t="shared" si="21"/>
        <v>490</v>
      </c>
      <c r="X35" s="73">
        <f t="shared" si="22"/>
        <v>362</v>
      </c>
      <c r="Y35" s="73">
        <f t="shared" si="23"/>
        <v>456</v>
      </c>
      <c r="Z35" s="17">
        <v>100</v>
      </c>
      <c r="AA35" s="17">
        <f t="shared" si="17"/>
        <v>604</v>
      </c>
      <c r="AB35" s="73">
        <f t="shared" si="24"/>
        <v>259</v>
      </c>
      <c r="AC35" s="131">
        <v>0.9</v>
      </c>
      <c r="AD35" s="131">
        <f t="shared" ref="AD35:AD66" si="32">(2+AB35/30)%</f>
        <v>0.10633333333333334</v>
      </c>
      <c r="AE35" s="131">
        <f t="shared" si="25"/>
        <v>0.13200000000000003</v>
      </c>
      <c r="AF35" s="137">
        <v>0</v>
      </c>
      <c r="AG35" s="131">
        <f t="shared" si="26"/>
        <v>0.16000000000000006</v>
      </c>
      <c r="AH35" s="131">
        <f t="shared" si="27"/>
        <v>0.16000000000000006</v>
      </c>
      <c r="AI35" s="131">
        <f t="shared" si="28"/>
        <v>0.16000000000000006</v>
      </c>
      <c r="AJ35" s="131">
        <f t="shared" si="29"/>
        <v>0.16000000000000006</v>
      </c>
      <c r="AK35" s="131">
        <f t="shared" si="30"/>
        <v>0.16000000000000006</v>
      </c>
      <c r="AL35" s="131">
        <f t="shared" si="31"/>
        <v>0.16000000000000006</v>
      </c>
    </row>
    <row r="36" spans="2:38" x14ac:dyDescent="0.2">
      <c r="B36" s="73">
        <v>34</v>
      </c>
      <c r="C36" s="73">
        <f t="shared" si="2"/>
        <v>824</v>
      </c>
      <c r="D36" s="73">
        <f t="shared" si="3"/>
        <v>174</v>
      </c>
      <c r="E36" s="73">
        <f t="shared" si="4"/>
        <v>392</v>
      </c>
      <c r="F36" s="73">
        <f t="shared" si="5"/>
        <v>186</v>
      </c>
      <c r="G36" s="73">
        <f t="shared" si="6"/>
        <v>784</v>
      </c>
      <c r="H36" s="73">
        <f t="shared" si="7"/>
        <v>214</v>
      </c>
      <c r="I36" s="131">
        <f t="shared" si="8"/>
        <v>0.9</v>
      </c>
      <c r="J36" s="131">
        <f t="shared" si="9"/>
        <v>0.109</v>
      </c>
      <c r="K36" s="131">
        <f t="shared" si="10"/>
        <v>0.13300000000000003</v>
      </c>
      <c r="L36" s="131">
        <f t="shared" si="11"/>
        <v>0.16500000000000006</v>
      </c>
      <c r="M36" s="131">
        <f t="shared" si="12"/>
        <v>0.16500000000000006</v>
      </c>
      <c r="N36" s="131">
        <f t="shared" si="13"/>
        <v>0.16500000000000006</v>
      </c>
      <c r="O36" s="131">
        <f t="shared" si="14"/>
        <v>0.16500000000000006</v>
      </c>
      <c r="P36" s="131">
        <f t="shared" si="15"/>
        <v>0.16500000000000006</v>
      </c>
      <c r="Q36" s="131">
        <f t="shared" si="16"/>
        <v>0.16500000000000006</v>
      </c>
      <c r="T36" s="73">
        <v>34</v>
      </c>
      <c r="U36" s="73">
        <f t="shared" si="19"/>
        <v>514</v>
      </c>
      <c r="V36" s="73">
        <f t="shared" si="20"/>
        <v>174</v>
      </c>
      <c r="W36" s="73">
        <f t="shared" si="21"/>
        <v>505</v>
      </c>
      <c r="X36" s="73">
        <f t="shared" si="22"/>
        <v>373</v>
      </c>
      <c r="Y36" s="73">
        <f t="shared" si="23"/>
        <v>470</v>
      </c>
      <c r="Z36" s="17">
        <v>100</v>
      </c>
      <c r="AA36" s="17">
        <f t="shared" si="17"/>
        <v>625</v>
      </c>
      <c r="AB36" s="73">
        <f t="shared" si="24"/>
        <v>267</v>
      </c>
      <c r="AC36" s="131">
        <v>0.9</v>
      </c>
      <c r="AD36" s="131">
        <f t="shared" si="32"/>
        <v>0.109</v>
      </c>
      <c r="AE36" s="131">
        <f t="shared" si="25"/>
        <v>0.13300000000000003</v>
      </c>
      <c r="AF36" s="137">
        <v>0</v>
      </c>
      <c r="AG36" s="131">
        <f t="shared" si="26"/>
        <v>0.16500000000000006</v>
      </c>
      <c r="AH36" s="131">
        <f t="shared" si="27"/>
        <v>0.16500000000000006</v>
      </c>
      <c r="AI36" s="131">
        <f t="shared" si="28"/>
        <v>0.16500000000000006</v>
      </c>
      <c r="AJ36" s="131">
        <f t="shared" si="29"/>
        <v>0.16500000000000006</v>
      </c>
      <c r="AK36" s="131">
        <f t="shared" si="30"/>
        <v>0.16500000000000006</v>
      </c>
      <c r="AL36" s="131">
        <f t="shared" si="31"/>
        <v>0.16500000000000006</v>
      </c>
    </row>
    <row r="37" spans="2:38" x14ac:dyDescent="0.2">
      <c r="B37" s="73">
        <v>35</v>
      </c>
      <c r="C37" s="73">
        <f t="shared" si="2"/>
        <v>848</v>
      </c>
      <c r="D37" s="73">
        <f t="shared" si="3"/>
        <v>179</v>
      </c>
      <c r="E37" s="73">
        <f t="shared" si="4"/>
        <v>404</v>
      </c>
      <c r="F37" s="73">
        <f t="shared" si="5"/>
        <v>192</v>
      </c>
      <c r="G37" s="73">
        <f t="shared" si="6"/>
        <v>808</v>
      </c>
      <c r="H37" s="73">
        <f t="shared" si="7"/>
        <v>220</v>
      </c>
      <c r="I37" s="131">
        <f t="shared" si="8"/>
        <v>0.9</v>
      </c>
      <c r="J37" s="131">
        <f t="shared" si="9"/>
        <v>0.11166666666666666</v>
      </c>
      <c r="K37" s="131">
        <f t="shared" si="10"/>
        <v>0.13400000000000004</v>
      </c>
      <c r="L37" s="131">
        <f t="shared" si="11"/>
        <v>0.17000000000000007</v>
      </c>
      <c r="M37" s="131">
        <f t="shared" si="12"/>
        <v>0.17000000000000007</v>
      </c>
      <c r="N37" s="131">
        <f t="shared" si="13"/>
        <v>0.17000000000000007</v>
      </c>
      <c r="O37" s="131">
        <f t="shared" si="14"/>
        <v>0.17000000000000007</v>
      </c>
      <c r="P37" s="131">
        <f t="shared" si="15"/>
        <v>0.17000000000000007</v>
      </c>
      <c r="Q37" s="131">
        <f t="shared" si="16"/>
        <v>0.17000000000000007</v>
      </c>
      <c r="T37" s="73">
        <v>35</v>
      </c>
      <c r="U37" s="73">
        <f t="shared" si="19"/>
        <v>529</v>
      </c>
      <c r="V37" s="73">
        <f t="shared" si="20"/>
        <v>179</v>
      </c>
      <c r="W37" s="73">
        <f t="shared" si="21"/>
        <v>520</v>
      </c>
      <c r="X37" s="73">
        <f t="shared" si="22"/>
        <v>384</v>
      </c>
      <c r="Y37" s="73">
        <f t="shared" si="23"/>
        <v>484</v>
      </c>
      <c r="Z37" s="17">
        <v>100</v>
      </c>
      <c r="AA37" s="17">
        <f t="shared" si="17"/>
        <v>646</v>
      </c>
      <c r="AB37" s="73">
        <f t="shared" si="24"/>
        <v>275</v>
      </c>
      <c r="AC37" s="131">
        <v>0.9</v>
      </c>
      <c r="AD37" s="131">
        <f t="shared" si="32"/>
        <v>0.11166666666666666</v>
      </c>
      <c r="AE37" s="131">
        <f t="shared" si="25"/>
        <v>0.13400000000000004</v>
      </c>
      <c r="AF37" s="137">
        <v>0</v>
      </c>
      <c r="AG37" s="131">
        <f t="shared" si="26"/>
        <v>0.17000000000000007</v>
      </c>
      <c r="AH37" s="131">
        <f t="shared" si="27"/>
        <v>0.17000000000000007</v>
      </c>
      <c r="AI37" s="131">
        <f t="shared" si="28"/>
        <v>0.17000000000000007</v>
      </c>
      <c r="AJ37" s="131">
        <f t="shared" si="29"/>
        <v>0.17000000000000007</v>
      </c>
      <c r="AK37" s="131">
        <f t="shared" si="30"/>
        <v>0.17000000000000007</v>
      </c>
      <c r="AL37" s="131">
        <f t="shared" si="31"/>
        <v>0.17000000000000007</v>
      </c>
    </row>
    <row r="38" spans="2:38" x14ac:dyDescent="0.2">
      <c r="B38" s="73">
        <v>36</v>
      </c>
      <c r="C38" s="73">
        <f t="shared" si="2"/>
        <v>873</v>
      </c>
      <c r="D38" s="73">
        <f t="shared" si="3"/>
        <v>184</v>
      </c>
      <c r="E38" s="73">
        <f t="shared" si="4"/>
        <v>415</v>
      </c>
      <c r="F38" s="73">
        <f t="shared" si="5"/>
        <v>197</v>
      </c>
      <c r="G38" s="73">
        <f t="shared" si="6"/>
        <v>830</v>
      </c>
      <c r="H38" s="73">
        <f t="shared" si="7"/>
        <v>226</v>
      </c>
      <c r="I38" s="131">
        <f t="shared" si="8"/>
        <v>0.9</v>
      </c>
      <c r="J38" s="131">
        <f t="shared" si="9"/>
        <v>0.11433333333333334</v>
      </c>
      <c r="K38" s="131">
        <f t="shared" si="10"/>
        <v>0.13500000000000004</v>
      </c>
      <c r="L38" s="131">
        <f t="shared" si="11"/>
        <v>0.17500000000000007</v>
      </c>
      <c r="M38" s="131">
        <f t="shared" si="12"/>
        <v>0.17500000000000007</v>
      </c>
      <c r="N38" s="131">
        <f t="shared" si="13"/>
        <v>0.17500000000000007</v>
      </c>
      <c r="O38" s="131">
        <f t="shared" si="14"/>
        <v>0.17500000000000007</v>
      </c>
      <c r="P38" s="131">
        <f t="shared" si="15"/>
        <v>0.17500000000000007</v>
      </c>
      <c r="Q38" s="131">
        <f t="shared" si="16"/>
        <v>0.17500000000000007</v>
      </c>
      <c r="T38" s="73">
        <v>36</v>
      </c>
      <c r="U38" s="73">
        <f t="shared" si="19"/>
        <v>544</v>
      </c>
      <c r="V38" s="73">
        <f t="shared" si="20"/>
        <v>184</v>
      </c>
      <c r="W38" s="73">
        <f t="shared" si="21"/>
        <v>535</v>
      </c>
      <c r="X38" s="73">
        <f t="shared" si="22"/>
        <v>395</v>
      </c>
      <c r="Y38" s="73">
        <f t="shared" si="23"/>
        <v>498</v>
      </c>
      <c r="Z38" s="17">
        <v>100</v>
      </c>
      <c r="AA38" s="17">
        <f t="shared" si="17"/>
        <v>667</v>
      </c>
      <c r="AB38" s="73">
        <f t="shared" si="24"/>
        <v>283</v>
      </c>
      <c r="AC38" s="131">
        <v>0.9</v>
      </c>
      <c r="AD38" s="131">
        <f t="shared" si="32"/>
        <v>0.11433333333333334</v>
      </c>
      <c r="AE38" s="131">
        <f t="shared" si="25"/>
        <v>0.13500000000000004</v>
      </c>
      <c r="AF38" s="137">
        <v>0</v>
      </c>
      <c r="AG38" s="131">
        <f t="shared" si="26"/>
        <v>0.17500000000000007</v>
      </c>
      <c r="AH38" s="131">
        <f t="shared" si="27"/>
        <v>0.17500000000000007</v>
      </c>
      <c r="AI38" s="131">
        <f t="shared" si="28"/>
        <v>0.17500000000000007</v>
      </c>
      <c r="AJ38" s="131">
        <f t="shared" si="29"/>
        <v>0.17500000000000007</v>
      </c>
      <c r="AK38" s="131">
        <f t="shared" si="30"/>
        <v>0.17500000000000007</v>
      </c>
      <c r="AL38" s="131">
        <f t="shared" si="31"/>
        <v>0.17500000000000007</v>
      </c>
    </row>
    <row r="39" spans="2:38" x14ac:dyDescent="0.2">
      <c r="B39" s="73">
        <v>37</v>
      </c>
      <c r="C39" s="73">
        <f t="shared" si="2"/>
        <v>897</v>
      </c>
      <c r="D39" s="73">
        <f t="shared" si="3"/>
        <v>189</v>
      </c>
      <c r="E39" s="73">
        <f t="shared" si="4"/>
        <v>427</v>
      </c>
      <c r="F39" s="73">
        <f t="shared" si="5"/>
        <v>203</v>
      </c>
      <c r="G39" s="73">
        <f t="shared" si="6"/>
        <v>854</v>
      </c>
      <c r="H39" s="73">
        <f t="shared" si="7"/>
        <v>233</v>
      </c>
      <c r="I39" s="131">
        <f t="shared" si="8"/>
        <v>0.9</v>
      </c>
      <c r="J39" s="131">
        <f t="shared" si="9"/>
        <v>0.11699999999999999</v>
      </c>
      <c r="K39" s="131">
        <f t="shared" si="10"/>
        <v>0.13600000000000004</v>
      </c>
      <c r="L39" s="131">
        <f t="shared" si="11"/>
        <v>0.18000000000000008</v>
      </c>
      <c r="M39" s="131">
        <f t="shared" si="12"/>
        <v>0.18000000000000008</v>
      </c>
      <c r="N39" s="131">
        <f t="shared" si="13"/>
        <v>0.18000000000000008</v>
      </c>
      <c r="O39" s="131">
        <f t="shared" si="14"/>
        <v>0.18000000000000008</v>
      </c>
      <c r="P39" s="131">
        <f t="shared" si="15"/>
        <v>0.18000000000000008</v>
      </c>
      <c r="Q39" s="131">
        <f t="shared" si="16"/>
        <v>0.18000000000000008</v>
      </c>
      <c r="T39" s="73">
        <v>37</v>
      </c>
      <c r="U39" s="73">
        <f t="shared" si="19"/>
        <v>559</v>
      </c>
      <c r="V39" s="73">
        <f t="shared" si="20"/>
        <v>189</v>
      </c>
      <c r="W39" s="73">
        <f t="shared" si="21"/>
        <v>550</v>
      </c>
      <c r="X39" s="73">
        <f t="shared" si="22"/>
        <v>406</v>
      </c>
      <c r="Y39" s="73">
        <f t="shared" si="23"/>
        <v>512</v>
      </c>
      <c r="Z39" s="17">
        <v>100</v>
      </c>
      <c r="AA39" s="17">
        <f t="shared" si="17"/>
        <v>688</v>
      </c>
      <c r="AB39" s="73">
        <f t="shared" si="24"/>
        <v>291</v>
      </c>
      <c r="AC39" s="131">
        <v>0.9</v>
      </c>
      <c r="AD39" s="131">
        <f t="shared" si="32"/>
        <v>0.11699999999999999</v>
      </c>
      <c r="AE39" s="131">
        <f t="shared" si="25"/>
        <v>0.13600000000000004</v>
      </c>
      <c r="AF39" s="137">
        <v>0</v>
      </c>
      <c r="AG39" s="131">
        <f t="shared" si="26"/>
        <v>0.18000000000000008</v>
      </c>
      <c r="AH39" s="131">
        <f t="shared" si="27"/>
        <v>0.18000000000000008</v>
      </c>
      <c r="AI39" s="131">
        <f t="shared" si="28"/>
        <v>0.18000000000000008</v>
      </c>
      <c r="AJ39" s="131">
        <f t="shared" si="29"/>
        <v>0.18000000000000008</v>
      </c>
      <c r="AK39" s="131">
        <f t="shared" si="30"/>
        <v>0.18000000000000008</v>
      </c>
      <c r="AL39" s="131">
        <f t="shared" si="31"/>
        <v>0.18000000000000008</v>
      </c>
    </row>
    <row r="40" spans="2:38" x14ac:dyDescent="0.2">
      <c r="B40" s="73">
        <v>38</v>
      </c>
      <c r="C40" s="73">
        <f t="shared" si="2"/>
        <v>922</v>
      </c>
      <c r="D40" s="73">
        <f t="shared" si="3"/>
        <v>194</v>
      </c>
      <c r="E40" s="73">
        <f t="shared" si="4"/>
        <v>438</v>
      </c>
      <c r="F40" s="73">
        <f t="shared" si="5"/>
        <v>208</v>
      </c>
      <c r="G40" s="73">
        <f t="shared" si="6"/>
        <v>876</v>
      </c>
      <c r="H40" s="73">
        <f t="shared" si="7"/>
        <v>239</v>
      </c>
      <c r="I40" s="131">
        <f t="shared" si="8"/>
        <v>0.9</v>
      </c>
      <c r="J40" s="131">
        <f t="shared" si="9"/>
        <v>0.11966666666666667</v>
      </c>
      <c r="K40" s="131">
        <f t="shared" si="10"/>
        <v>0.13700000000000004</v>
      </c>
      <c r="L40" s="131">
        <f t="shared" si="11"/>
        <v>0.18500000000000008</v>
      </c>
      <c r="M40" s="131">
        <f t="shared" si="12"/>
        <v>0.18500000000000008</v>
      </c>
      <c r="N40" s="131">
        <f t="shared" si="13"/>
        <v>0.18500000000000008</v>
      </c>
      <c r="O40" s="131">
        <f t="shared" si="14"/>
        <v>0.18500000000000008</v>
      </c>
      <c r="P40" s="131">
        <f t="shared" si="15"/>
        <v>0.18500000000000008</v>
      </c>
      <c r="Q40" s="131">
        <f t="shared" si="16"/>
        <v>0.18500000000000008</v>
      </c>
      <c r="T40" s="73">
        <v>38</v>
      </c>
      <c r="U40" s="73">
        <f t="shared" si="19"/>
        <v>574</v>
      </c>
      <c r="V40" s="73">
        <f t="shared" si="20"/>
        <v>194</v>
      </c>
      <c r="W40" s="73">
        <f t="shared" si="21"/>
        <v>565</v>
      </c>
      <c r="X40" s="73">
        <f t="shared" si="22"/>
        <v>417</v>
      </c>
      <c r="Y40" s="73">
        <f t="shared" si="23"/>
        <v>526</v>
      </c>
      <c r="Z40" s="17">
        <v>100</v>
      </c>
      <c r="AA40" s="17">
        <f t="shared" si="17"/>
        <v>709</v>
      </c>
      <c r="AB40" s="73">
        <f t="shared" si="24"/>
        <v>299</v>
      </c>
      <c r="AC40" s="131">
        <v>0.9</v>
      </c>
      <c r="AD40" s="131">
        <f t="shared" si="32"/>
        <v>0.11966666666666667</v>
      </c>
      <c r="AE40" s="131">
        <f t="shared" si="25"/>
        <v>0.13700000000000004</v>
      </c>
      <c r="AF40" s="137">
        <v>0</v>
      </c>
      <c r="AG40" s="131">
        <f t="shared" si="26"/>
        <v>0.18500000000000008</v>
      </c>
      <c r="AH40" s="131">
        <f t="shared" si="27"/>
        <v>0.18500000000000008</v>
      </c>
      <c r="AI40" s="131">
        <f t="shared" si="28"/>
        <v>0.18500000000000008</v>
      </c>
      <c r="AJ40" s="131">
        <f t="shared" si="29"/>
        <v>0.18500000000000008</v>
      </c>
      <c r="AK40" s="131">
        <f t="shared" si="30"/>
        <v>0.18500000000000008</v>
      </c>
      <c r="AL40" s="131">
        <f t="shared" si="31"/>
        <v>0.18500000000000008</v>
      </c>
    </row>
    <row r="41" spans="2:38" x14ac:dyDescent="0.2">
      <c r="B41" s="73">
        <v>39</v>
      </c>
      <c r="C41" s="73">
        <f t="shared" si="2"/>
        <v>946</v>
      </c>
      <c r="D41" s="73">
        <f t="shared" si="3"/>
        <v>199</v>
      </c>
      <c r="E41" s="73">
        <f t="shared" si="4"/>
        <v>450</v>
      </c>
      <c r="F41" s="73">
        <f t="shared" si="5"/>
        <v>214</v>
      </c>
      <c r="G41" s="73">
        <f t="shared" si="6"/>
        <v>900</v>
      </c>
      <c r="H41" s="73">
        <f t="shared" si="7"/>
        <v>246</v>
      </c>
      <c r="I41" s="131">
        <f t="shared" si="8"/>
        <v>0.9</v>
      </c>
      <c r="J41" s="131">
        <f t="shared" si="9"/>
        <v>0.12233333333333332</v>
      </c>
      <c r="K41" s="131">
        <f t="shared" si="10"/>
        <v>0.13800000000000004</v>
      </c>
      <c r="L41" s="131">
        <f t="shared" si="11"/>
        <v>0.19000000000000009</v>
      </c>
      <c r="M41" s="131">
        <f t="shared" si="12"/>
        <v>0.19000000000000009</v>
      </c>
      <c r="N41" s="131">
        <f t="shared" si="13"/>
        <v>0.19000000000000009</v>
      </c>
      <c r="O41" s="131">
        <f t="shared" si="14"/>
        <v>0.19000000000000009</v>
      </c>
      <c r="P41" s="131">
        <f t="shared" si="15"/>
        <v>0.19000000000000009</v>
      </c>
      <c r="Q41" s="131">
        <f t="shared" si="16"/>
        <v>0.19000000000000009</v>
      </c>
      <c r="T41" s="73">
        <v>39</v>
      </c>
      <c r="U41" s="73">
        <f t="shared" si="19"/>
        <v>589</v>
      </c>
      <c r="V41" s="73">
        <f t="shared" si="20"/>
        <v>199</v>
      </c>
      <c r="W41" s="73">
        <f t="shared" si="21"/>
        <v>580</v>
      </c>
      <c r="X41" s="73">
        <f t="shared" si="22"/>
        <v>428</v>
      </c>
      <c r="Y41" s="73">
        <f t="shared" si="23"/>
        <v>540</v>
      </c>
      <c r="Z41" s="17">
        <v>100</v>
      </c>
      <c r="AA41" s="17">
        <f t="shared" si="17"/>
        <v>730</v>
      </c>
      <c r="AB41" s="73">
        <f t="shared" si="24"/>
        <v>307</v>
      </c>
      <c r="AC41" s="131">
        <v>0.9</v>
      </c>
      <c r="AD41" s="131">
        <f t="shared" si="32"/>
        <v>0.12233333333333332</v>
      </c>
      <c r="AE41" s="131">
        <f t="shared" si="25"/>
        <v>0.13800000000000004</v>
      </c>
      <c r="AF41" s="137">
        <v>0</v>
      </c>
      <c r="AG41" s="131">
        <f t="shared" si="26"/>
        <v>0.19000000000000009</v>
      </c>
      <c r="AH41" s="131">
        <f t="shared" si="27"/>
        <v>0.19000000000000009</v>
      </c>
      <c r="AI41" s="131">
        <f t="shared" si="28"/>
        <v>0.19000000000000009</v>
      </c>
      <c r="AJ41" s="131">
        <f t="shared" si="29"/>
        <v>0.19000000000000009</v>
      </c>
      <c r="AK41" s="131">
        <f t="shared" si="30"/>
        <v>0.19000000000000009</v>
      </c>
      <c r="AL41" s="131">
        <f t="shared" si="31"/>
        <v>0.19000000000000009</v>
      </c>
    </row>
    <row r="42" spans="2:38" x14ac:dyDescent="0.2">
      <c r="B42" s="73">
        <v>40</v>
      </c>
      <c r="C42" s="73">
        <f t="shared" si="2"/>
        <v>971</v>
      </c>
      <c r="D42" s="73">
        <f t="shared" si="3"/>
        <v>204</v>
      </c>
      <c r="E42" s="73">
        <f t="shared" si="4"/>
        <v>461</v>
      </c>
      <c r="F42" s="73">
        <f t="shared" si="5"/>
        <v>219</v>
      </c>
      <c r="G42" s="73">
        <f t="shared" si="6"/>
        <v>922</v>
      </c>
      <c r="H42" s="73">
        <f t="shared" si="7"/>
        <v>252</v>
      </c>
      <c r="I42" s="131">
        <f t="shared" si="8"/>
        <v>0.9</v>
      </c>
      <c r="J42" s="131">
        <f t="shared" si="9"/>
        <v>0.125</v>
      </c>
      <c r="K42" s="131">
        <f t="shared" si="10"/>
        <v>0.13900000000000004</v>
      </c>
      <c r="L42" s="131">
        <f t="shared" si="11"/>
        <v>0.19500000000000009</v>
      </c>
      <c r="M42" s="131">
        <f t="shared" si="12"/>
        <v>0.19500000000000009</v>
      </c>
      <c r="N42" s="131">
        <f t="shared" si="13"/>
        <v>0.19500000000000009</v>
      </c>
      <c r="O42" s="131">
        <f t="shared" si="14"/>
        <v>0.19500000000000009</v>
      </c>
      <c r="P42" s="131">
        <f t="shared" si="15"/>
        <v>0.19500000000000009</v>
      </c>
      <c r="Q42" s="131">
        <f t="shared" si="16"/>
        <v>0.19500000000000009</v>
      </c>
      <c r="T42" s="73">
        <v>40</v>
      </c>
      <c r="U42" s="73">
        <f t="shared" si="19"/>
        <v>604</v>
      </c>
      <c r="V42" s="73">
        <f t="shared" si="20"/>
        <v>204</v>
      </c>
      <c r="W42" s="73">
        <f t="shared" si="21"/>
        <v>595</v>
      </c>
      <c r="X42" s="73">
        <f t="shared" si="22"/>
        <v>439</v>
      </c>
      <c r="Y42" s="73">
        <f t="shared" si="23"/>
        <v>554</v>
      </c>
      <c r="Z42" s="17">
        <v>100</v>
      </c>
      <c r="AA42" s="17">
        <f t="shared" si="17"/>
        <v>751</v>
      </c>
      <c r="AB42" s="73">
        <f t="shared" si="24"/>
        <v>315</v>
      </c>
      <c r="AC42" s="131">
        <v>0.9</v>
      </c>
      <c r="AD42" s="131">
        <f t="shared" si="32"/>
        <v>0.125</v>
      </c>
      <c r="AE42" s="131">
        <f t="shared" si="25"/>
        <v>0.13900000000000004</v>
      </c>
      <c r="AF42" s="137">
        <v>0</v>
      </c>
      <c r="AG42" s="131">
        <f t="shared" si="26"/>
        <v>0.19500000000000009</v>
      </c>
      <c r="AH42" s="131">
        <f t="shared" si="27"/>
        <v>0.19500000000000009</v>
      </c>
      <c r="AI42" s="131">
        <f t="shared" si="28"/>
        <v>0.19500000000000009</v>
      </c>
      <c r="AJ42" s="131">
        <f t="shared" si="29"/>
        <v>0.19500000000000009</v>
      </c>
      <c r="AK42" s="131">
        <f t="shared" si="30"/>
        <v>0.19500000000000009</v>
      </c>
      <c r="AL42" s="131">
        <f t="shared" si="31"/>
        <v>0.19500000000000009</v>
      </c>
    </row>
    <row r="43" spans="2:38" x14ac:dyDescent="0.2">
      <c r="B43" s="73">
        <v>41</v>
      </c>
      <c r="C43" s="73">
        <f t="shared" si="2"/>
        <v>995</v>
      </c>
      <c r="D43" s="73">
        <f t="shared" si="3"/>
        <v>209</v>
      </c>
      <c r="E43" s="73">
        <f t="shared" si="4"/>
        <v>473</v>
      </c>
      <c r="F43" s="73">
        <f t="shared" si="5"/>
        <v>225</v>
      </c>
      <c r="G43" s="73">
        <f t="shared" si="6"/>
        <v>946</v>
      </c>
      <c r="H43" s="73">
        <f t="shared" si="7"/>
        <v>258</v>
      </c>
      <c r="I43" s="131">
        <f t="shared" si="8"/>
        <v>0.9</v>
      </c>
      <c r="J43" s="131">
        <f t="shared" si="9"/>
        <v>0.12766666666666668</v>
      </c>
      <c r="K43" s="131">
        <f t="shared" si="10"/>
        <v>0.14000000000000004</v>
      </c>
      <c r="L43" s="131">
        <f t="shared" si="11"/>
        <v>0.20000000000000009</v>
      </c>
      <c r="M43" s="131">
        <f t="shared" si="12"/>
        <v>0.20000000000000009</v>
      </c>
      <c r="N43" s="131">
        <f t="shared" si="13"/>
        <v>0.20000000000000009</v>
      </c>
      <c r="O43" s="131">
        <f t="shared" si="14"/>
        <v>0.20000000000000009</v>
      </c>
      <c r="P43" s="131">
        <f t="shared" si="15"/>
        <v>0.20000000000000009</v>
      </c>
      <c r="Q43" s="131">
        <f t="shared" si="16"/>
        <v>0.20000000000000009</v>
      </c>
      <c r="T43" s="73">
        <v>41</v>
      </c>
      <c r="U43" s="73">
        <f t="shared" si="19"/>
        <v>619</v>
      </c>
      <c r="V43" s="73">
        <f t="shared" si="20"/>
        <v>209</v>
      </c>
      <c r="W43" s="73">
        <f t="shared" si="21"/>
        <v>610</v>
      </c>
      <c r="X43" s="73">
        <f t="shared" si="22"/>
        <v>450</v>
      </c>
      <c r="Y43" s="73">
        <f t="shared" si="23"/>
        <v>568</v>
      </c>
      <c r="Z43" s="17">
        <v>100</v>
      </c>
      <c r="AA43" s="17">
        <f t="shared" si="17"/>
        <v>772</v>
      </c>
      <c r="AB43" s="73">
        <f t="shared" si="24"/>
        <v>323</v>
      </c>
      <c r="AC43" s="131">
        <v>0.9</v>
      </c>
      <c r="AD43" s="131">
        <f t="shared" si="32"/>
        <v>0.12766666666666668</v>
      </c>
      <c r="AE43" s="131">
        <f t="shared" si="25"/>
        <v>0.14000000000000004</v>
      </c>
      <c r="AF43" s="137">
        <v>0</v>
      </c>
      <c r="AG43" s="131">
        <f t="shared" si="26"/>
        <v>0.20000000000000009</v>
      </c>
      <c r="AH43" s="131">
        <f t="shared" si="27"/>
        <v>0.20000000000000009</v>
      </c>
      <c r="AI43" s="131">
        <f t="shared" si="28"/>
        <v>0.20000000000000009</v>
      </c>
      <c r="AJ43" s="131">
        <f t="shared" si="29"/>
        <v>0.20000000000000009</v>
      </c>
      <c r="AK43" s="131">
        <f t="shared" si="30"/>
        <v>0.20000000000000009</v>
      </c>
      <c r="AL43" s="131">
        <f t="shared" si="31"/>
        <v>0.20000000000000009</v>
      </c>
    </row>
    <row r="44" spans="2:38" x14ac:dyDescent="0.2">
      <c r="B44" s="73">
        <v>42</v>
      </c>
      <c r="C44" s="73">
        <f t="shared" si="2"/>
        <v>1020</v>
      </c>
      <c r="D44" s="73">
        <f t="shared" si="3"/>
        <v>214</v>
      </c>
      <c r="E44" s="73">
        <f t="shared" si="4"/>
        <v>484</v>
      </c>
      <c r="F44" s="73">
        <f t="shared" si="5"/>
        <v>230</v>
      </c>
      <c r="G44" s="73">
        <f t="shared" si="6"/>
        <v>968</v>
      </c>
      <c r="H44" s="73">
        <f t="shared" si="7"/>
        <v>265</v>
      </c>
      <c r="I44" s="131">
        <f t="shared" si="8"/>
        <v>0.9</v>
      </c>
      <c r="J44" s="131">
        <f t="shared" si="9"/>
        <v>0.13033333333333333</v>
      </c>
      <c r="K44" s="131">
        <f t="shared" si="10"/>
        <v>0.14100000000000004</v>
      </c>
      <c r="L44" s="131">
        <f t="shared" si="11"/>
        <v>0.2050000000000001</v>
      </c>
      <c r="M44" s="131">
        <f t="shared" si="12"/>
        <v>0.2050000000000001</v>
      </c>
      <c r="N44" s="131">
        <f t="shared" si="13"/>
        <v>0.2050000000000001</v>
      </c>
      <c r="O44" s="131">
        <f t="shared" si="14"/>
        <v>0.2050000000000001</v>
      </c>
      <c r="P44" s="131">
        <f t="shared" si="15"/>
        <v>0.2050000000000001</v>
      </c>
      <c r="Q44" s="131">
        <f t="shared" si="16"/>
        <v>0.2050000000000001</v>
      </c>
      <c r="T44" s="73">
        <v>42</v>
      </c>
      <c r="U44" s="73">
        <f t="shared" si="19"/>
        <v>634</v>
      </c>
      <c r="V44" s="73">
        <f t="shared" si="20"/>
        <v>214</v>
      </c>
      <c r="W44" s="73">
        <f t="shared" si="21"/>
        <v>625</v>
      </c>
      <c r="X44" s="73">
        <f t="shared" si="22"/>
        <v>461</v>
      </c>
      <c r="Y44" s="73">
        <f t="shared" si="23"/>
        <v>582</v>
      </c>
      <c r="Z44" s="17">
        <v>100</v>
      </c>
      <c r="AA44" s="17">
        <f t="shared" si="17"/>
        <v>793</v>
      </c>
      <c r="AB44" s="73">
        <f t="shared" si="24"/>
        <v>331</v>
      </c>
      <c r="AC44" s="131">
        <v>0.9</v>
      </c>
      <c r="AD44" s="131">
        <f t="shared" si="32"/>
        <v>0.13033333333333333</v>
      </c>
      <c r="AE44" s="131">
        <f t="shared" si="25"/>
        <v>0.14100000000000004</v>
      </c>
      <c r="AF44" s="137">
        <v>0</v>
      </c>
      <c r="AG44" s="131">
        <f t="shared" si="26"/>
        <v>0.2050000000000001</v>
      </c>
      <c r="AH44" s="131">
        <f t="shared" si="27"/>
        <v>0.2050000000000001</v>
      </c>
      <c r="AI44" s="131">
        <f t="shared" si="28"/>
        <v>0.2050000000000001</v>
      </c>
      <c r="AJ44" s="131">
        <f t="shared" si="29"/>
        <v>0.2050000000000001</v>
      </c>
      <c r="AK44" s="131">
        <f t="shared" si="30"/>
        <v>0.2050000000000001</v>
      </c>
      <c r="AL44" s="131">
        <f t="shared" si="31"/>
        <v>0.2050000000000001</v>
      </c>
    </row>
    <row r="45" spans="2:38" x14ac:dyDescent="0.2">
      <c r="B45" s="73">
        <v>43</v>
      </c>
      <c r="C45" s="73">
        <f t="shared" si="2"/>
        <v>1044</v>
      </c>
      <c r="D45" s="73">
        <f t="shared" si="3"/>
        <v>219</v>
      </c>
      <c r="E45" s="73">
        <f t="shared" si="4"/>
        <v>496</v>
      </c>
      <c r="F45" s="73">
        <f t="shared" si="5"/>
        <v>236</v>
      </c>
      <c r="G45" s="73">
        <f t="shared" si="6"/>
        <v>992</v>
      </c>
      <c r="H45" s="73">
        <f t="shared" si="7"/>
        <v>271</v>
      </c>
      <c r="I45" s="131">
        <f t="shared" si="8"/>
        <v>0.9</v>
      </c>
      <c r="J45" s="131">
        <f t="shared" si="9"/>
        <v>0.13300000000000001</v>
      </c>
      <c r="K45" s="131">
        <f t="shared" si="10"/>
        <v>0.14200000000000004</v>
      </c>
      <c r="L45" s="131">
        <f t="shared" si="11"/>
        <v>0.2100000000000001</v>
      </c>
      <c r="M45" s="131">
        <f t="shared" si="12"/>
        <v>0.2100000000000001</v>
      </c>
      <c r="N45" s="131">
        <f t="shared" si="13"/>
        <v>0.2100000000000001</v>
      </c>
      <c r="O45" s="131">
        <f t="shared" si="14"/>
        <v>0.2100000000000001</v>
      </c>
      <c r="P45" s="131">
        <f t="shared" si="15"/>
        <v>0.2100000000000001</v>
      </c>
      <c r="Q45" s="131">
        <f t="shared" si="16"/>
        <v>0.2100000000000001</v>
      </c>
      <c r="T45" s="73">
        <v>43</v>
      </c>
      <c r="U45" s="73">
        <f t="shared" si="19"/>
        <v>649</v>
      </c>
      <c r="V45" s="73">
        <f t="shared" si="20"/>
        <v>219</v>
      </c>
      <c r="W45" s="73">
        <f t="shared" si="21"/>
        <v>640</v>
      </c>
      <c r="X45" s="73">
        <f t="shared" si="22"/>
        <v>472</v>
      </c>
      <c r="Y45" s="73">
        <f t="shared" si="23"/>
        <v>596</v>
      </c>
      <c r="Z45" s="17">
        <v>100</v>
      </c>
      <c r="AA45" s="17">
        <f t="shared" si="17"/>
        <v>814</v>
      </c>
      <c r="AB45" s="73">
        <f t="shared" si="24"/>
        <v>339</v>
      </c>
      <c r="AC45" s="131">
        <v>0.9</v>
      </c>
      <c r="AD45" s="131">
        <f t="shared" si="32"/>
        <v>0.13300000000000001</v>
      </c>
      <c r="AE45" s="131">
        <f t="shared" si="25"/>
        <v>0.14200000000000004</v>
      </c>
      <c r="AF45" s="137">
        <v>0</v>
      </c>
      <c r="AG45" s="131">
        <f t="shared" si="26"/>
        <v>0.2100000000000001</v>
      </c>
      <c r="AH45" s="131">
        <f t="shared" si="27"/>
        <v>0.2100000000000001</v>
      </c>
      <c r="AI45" s="131">
        <f t="shared" si="28"/>
        <v>0.2100000000000001</v>
      </c>
      <c r="AJ45" s="131">
        <f t="shared" si="29"/>
        <v>0.2100000000000001</v>
      </c>
      <c r="AK45" s="131">
        <f t="shared" si="30"/>
        <v>0.2100000000000001</v>
      </c>
      <c r="AL45" s="131">
        <f t="shared" si="31"/>
        <v>0.2100000000000001</v>
      </c>
    </row>
    <row r="46" spans="2:38" x14ac:dyDescent="0.2">
      <c r="B46" s="73">
        <v>44</v>
      </c>
      <c r="C46" s="73">
        <f t="shared" si="2"/>
        <v>1069</v>
      </c>
      <c r="D46" s="73">
        <f t="shared" si="3"/>
        <v>224</v>
      </c>
      <c r="E46" s="73">
        <f t="shared" si="4"/>
        <v>507</v>
      </c>
      <c r="F46" s="73">
        <f t="shared" si="5"/>
        <v>241</v>
      </c>
      <c r="G46" s="73">
        <f t="shared" si="6"/>
        <v>1014</v>
      </c>
      <c r="H46" s="73">
        <f t="shared" si="7"/>
        <v>278</v>
      </c>
      <c r="I46" s="131">
        <f t="shared" si="8"/>
        <v>0.9</v>
      </c>
      <c r="J46" s="131">
        <f t="shared" si="9"/>
        <v>0.13566666666666666</v>
      </c>
      <c r="K46" s="131">
        <f t="shared" si="10"/>
        <v>0.14300000000000004</v>
      </c>
      <c r="L46" s="131">
        <f t="shared" si="11"/>
        <v>0.21500000000000011</v>
      </c>
      <c r="M46" s="131">
        <f t="shared" si="12"/>
        <v>0.21500000000000011</v>
      </c>
      <c r="N46" s="131">
        <f t="shared" si="13"/>
        <v>0.21500000000000011</v>
      </c>
      <c r="O46" s="131">
        <f t="shared" si="14"/>
        <v>0.21500000000000011</v>
      </c>
      <c r="P46" s="131">
        <f t="shared" si="15"/>
        <v>0.21500000000000011</v>
      </c>
      <c r="Q46" s="131">
        <f t="shared" si="16"/>
        <v>0.21500000000000011</v>
      </c>
      <c r="T46" s="73">
        <v>44</v>
      </c>
      <c r="U46" s="73">
        <f t="shared" si="19"/>
        <v>664</v>
      </c>
      <c r="V46" s="73">
        <f t="shared" si="20"/>
        <v>224</v>
      </c>
      <c r="W46" s="73">
        <f t="shared" si="21"/>
        <v>655</v>
      </c>
      <c r="X46" s="73">
        <f t="shared" si="22"/>
        <v>483</v>
      </c>
      <c r="Y46" s="73">
        <f t="shared" si="23"/>
        <v>610</v>
      </c>
      <c r="Z46" s="17">
        <v>100</v>
      </c>
      <c r="AA46" s="17">
        <f t="shared" si="17"/>
        <v>835</v>
      </c>
      <c r="AB46" s="73">
        <f t="shared" si="24"/>
        <v>347</v>
      </c>
      <c r="AC46" s="131">
        <v>0.9</v>
      </c>
      <c r="AD46" s="131">
        <f t="shared" si="32"/>
        <v>0.13566666666666666</v>
      </c>
      <c r="AE46" s="131">
        <f t="shared" si="25"/>
        <v>0.14300000000000004</v>
      </c>
      <c r="AF46" s="137">
        <v>0</v>
      </c>
      <c r="AG46" s="131">
        <f t="shared" si="26"/>
        <v>0.21500000000000011</v>
      </c>
      <c r="AH46" s="131">
        <f t="shared" si="27"/>
        <v>0.21500000000000011</v>
      </c>
      <c r="AI46" s="131">
        <f t="shared" si="28"/>
        <v>0.21500000000000011</v>
      </c>
      <c r="AJ46" s="131">
        <f t="shared" si="29"/>
        <v>0.21500000000000011</v>
      </c>
      <c r="AK46" s="131">
        <f t="shared" si="30"/>
        <v>0.21500000000000011</v>
      </c>
      <c r="AL46" s="131">
        <f t="shared" si="31"/>
        <v>0.21500000000000011</v>
      </c>
    </row>
    <row r="47" spans="2:38" x14ac:dyDescent="0.2">
      <c r="B47" s="73">
        <v>45</v>
      </c>
      <c r="C47" s="73">
        <f t="shared" si="2"/>
        <v>1093</v>
      </c>
      <c r="D47" s="73">
        <f t="shared" si="3"/>
        <v>229</v>
      </c>
      <c r="E47" s="73">
        <f t="shared" si="4"/>
        <v>519</v>
      </c>
      <c r="F47" s="73">
        <f t="shared" si="5"/>
        <v>247</v>
      </c>
      <c r="G47" s="73">
        <f t="shared" si="6"/>
        <v>1038</v>
      </c>
      <c r="H47" s="73">
        <f t="shared" si="7"/>
        <v>284</v>
      </c>
      <c r="I47" s="131">
        <f t="shared" si="8"/>
        <v>0.9</v>
      </c>
      <c r="J47" s="131">
        <f t="shared" si="9"/>
        <v>0.13833333333333334</v>
      </c>
      <c r="K47" s="131">
        <f t="shared" si="10"/>
        <v>0.14400000000000004</v>
      </c>
      <c r="L47" s="131">
        <f t="shared" si="11"/>
        <v>0.22000000000000011</v>
      </c>
      <c r="M47" s="131">
        <f t="shared" si="12"/>
        <v>0.22000000000000011</v>
      </c>
      <c r="N47" s="131">
        <f t="shared" si="13"/>
        <v>0.22000000000000011</v>
      </c>
      <c r="O47" s="131">
        <f t="shared" si="14"/>
        <v>0.22000000000000011</v>
      </c>
      <c r="P47" s="131">
        <f t="shared" si="15"/>
        <v>0.22000000000000011</v>
      </c>
      <c r="Q47" s="131">
        <f t="shared" si="16"/>
        <v>0.22000000000000011</v>
      </c>
      <c r="T47" s="73">
        <v>45</v>
      </c>
      <c r="U47" s="73">
        <f t="shared" si="19"/>
        <v>679</v>
      </c>
      <c r="V47" s="73">
        <f t="shared" si="20"/>
        <v>229</v>
      </c>
      <c r="W47" s="73">
        <f t="shared" si="21"/>
        <v>670</v>
      </c>
      <c r="X47" s="73">
        <f t="shared" si="22"/>
        <v>494</v>
      </c>
      <c r="Y47" s="73">
        <f t="shared" si="23"/>
        <v>624</v>
      </c>
      <c r="Z47" s="17">
        <v>100</v>
      </c>
      <c r="AA47" s="17">
        <f t="shared" si="17"/>
        <v>856</v>
      </c>
      <c r="AB47" s="73">
        <f t="shared" si="24"/>
        <v>355</v>
      </c>
      <c r="AC47" s="131">
        <v>0.9</v>
      </c>
      <c r="AD47" s="131">
        <f t="shared" si="32"/>
        <v>0.13833333333333334</v>
      </c>
      <c r="AE47" s="131">
        <f t="shared" si="25"/>
        <v>0.14400000000000004</v>
      </c>
      <c r="AF47" s="137">
        <v>0</v>
      </c>
      <c r="AG47" s="131">
        <f t="shared" si="26"/>
        <v>0.22000000000000011</v>
      </c>
      <c r="AH47" s="131">
        <f t="shared" si="27"/>
        <v>0.22000000000000011</v>
      </c>
      <c r="AI47" s="131">
        <f t="shared" si="28"/>
        <v>0.22000000000000011</v>
      </c>
      <c r="AJ47" s="131">
        <f t="shared" si="29"/>
        <v>0.22000000000000011</v>
      </c>
      <c r="AK47" s="131">
        <f t="shared" si="30"/>
        <v>0.22000000000000011</v>
      </c>
      <c r="AL47" s="131">
        <f t="shared" si="31"/>
        <v>0.22000000000000011</v>
      </c>
    </row>
    <row r="48" spans="2:38" x14ac:dyDescent="0.2">
      <c r="B48" s="73">
        <v>46</v>
      </c>
      <c r="C48" s="73">
        <f t="shared" si="2"/>
        <v>1118</v>
      </c>
      <c r="D48" s="73">
        <f t="shared" si="3"/>
        <v>234</v>
      </c>
      <c r="E48" s="73">
        <f t="shared" si="4"/>
        <v>530</v>
      </c>
      <c r="F48" s="73">
        <f t="shared" si="5"/>
        <v>252</v>
      </c>
      <c r="G48" s="73">
        <f t="shared" si="6"/>
        <v>1060</v>
      </c>
      <c r="H48" s="73">
        <f t="shared" si="7"/>
        <v>290</v>
      </c>
      <c r="I48" s="131">
        <f t="shared" si="8"/>
        <v>0.9</v>
      </c>
      <c r="J48" s="131">
        <f t="shared" si="9"/>
        <v>0.14099999999999999</v>
      </c>
      <c r="K48" s="131">
        <f t="shared" si="10"/>
        <v>0.14500000000000005</v>
      </c>
      <c r="L48" s="131">
        <f t="shared" si="11"/>
        <v>0.22500000000000012</v>
      </c>
      <c r="M48" s="131">
        <f t="shared" si="12"/>
        <v>0.22500000000000012</v>
      </c>
      <c r="N48" s="131">
        <f t="shared" si="13"/>
        <v>0.22500000000000012</v>
      </c>
      <c r="O48" s="131">
        <f t="shared" si="14"/>
        <v>0.22500000000000012</v>
      </c>
      <c r="P48" s="131">
        <f t="shared" si="15"/>
        <v>0.22500000000000012</v>
      </c>
      <c r="Q48" s="131">
        <f t="shared" si="16"/>
        <v>0.22500000000000012</v>
      </c>
      <c r="T48" s="73">
        <v>46</v>
      </c>
      <c r="U48" s="73">
        <f t="shared" si="19"/>
        <v>694</v>
      </c>
      <c r="V48" s="73">
        <f t="shared" si="20"/>
        <v>234</v>
      </c>
      <c r="W48" s="73">
        <f t="shared" si="21"/>
        <v>685</v>
      </c>
      <c r="X48" s="73">
        <f t="shared" si="22"/>
        <v>505</v>
      </c>
      <c r="Y48" s="73">
        <f t="shared" si="23"/>
        <v>638</v>
      </c>
      <c r="Z48" s="17">
        <v>100</v>
      </c>
      <c r="AA48" s="17">
        <f t="shared" si="17"/>
        <v>877</v>
      </c>
      <c r="AB48" s="73">
        <f t="shared" si="24"/>
        <v>363</v>
      </c>
      <c r="AC48" s="131">
        <v>0.9</v>
      </c>
      <c r="AD48" s="131">
        <f t="shared" si="32"/>
        <v>0.14099999999999999</v>
      </c>
      <c r="AE48" s="131">
        <f t="shared" si="25"/>
        <v>0.14500000000000005</v>
      </c>
      <c r="AF48" s="137">
        <v>0</v>
      </c>
      <c r="AG48" s="131">
        <f t="shared" si="26"/>
        <v>0.22500000000000012</v>
      </c>
      <c r="AH48" s="131">
        <f t="shared" si="27"/>
        <v>0.22500000000000012</v>
      </c>
      <c r="AI48" s="131">
        <f t="shared" si="28"/>
        <v>0.22500000000000012</v>
      </c>
      <c r="AJ48" s="131">
        <f t="shared" si="29"/>
        <v>0.22500000000000012</v>
      </c>
      <c r="AK48" s="131">
        <f t="shared" si="30"/>
        <v>0.22500000000000012</v>
      </c>
      <c r="AL48" s="131">
        <f t="shared" si="31"/>
        <v>0.22500000000000012</v>
      </c>
    </row>
    <row r="49" spans="2:38" x14ac:dyDescent="0.2">
      <c r="B49" s="73">
        <v>47</v>
      </c>
      <c r="C49" s="73">
        <f t="shared" si="2"/>
        <v>1142</v>
      </c>
      <c r="D49" s="73">
        <f t="shared" si="3"/>
        <v>239</v>
      </c>
      <c r="E49" s="73">
        <f t="shared" si="4"/>
        <v>542</v>
      </c>
      <c r="F49" s="73">
        <f t="shared" si="5"/>
        <v>258</v>
      </c>
      <c r="G49" s="73">
        <f t="shared" si="6"/>
        <v>1084</v>
      </c>
      <c r="H49" s="73">
        <f t="shared" si="7"/>
        <v>297</v>
      </c>
      <c r="I49" s="131">
        <f t="shared" si="8"/>
        <v>0.9</v>
      </c>
      <c r="J49" s="131">
        <f t="shared" si="9"/>
        <v>0.14366666666666666</v>
      </c>
      <c r="K49" s="131">
        <f t="shared" si="10"/>
        <v>0.14600000000000005</v>
      </c>
      <c r="L49" s="131">
        <f t="shared" si="11"/>
        <v>0.23000000000000012</v>
      </c>
      <c r="M49" s="131">
        <f t="shared" si="12"/>
        <v>0.23000000000000012</v>
      </c>
      <c r="N49" s="131">
        <f t="shared" si="13"/>
        <v>0.23000000000000012</v>
      </c>
      <c r="O49" s="131">
        <f t="shared" si="14"/>
        <v>0.23000000000000012</v>
      </c>
      <c r="P49" s="131">
        <f t="shared" si="15"/>
        <v>0.23000000000000012</v>
      </c>
      <c r="Q49" s="131">
        <f t="shared" si="16"/>
        <v>0.23000000000000012</v>
      </c>
      <c r="T49" s="73">
        <v>47</v>
      </c>
      <c r="U49" s="73">
        <f t="shared" si="19"/>
        <v>709</v>
      </c>
      <c r="V49" s="73">
        <f t="shared" si="20"/>
        <v>239</v>
      </c>
      <c r="W49" s="73">
        <f t="shared" si="21"/>
        <v>700</v>
      </c>
      <c r="X49" s="73">
        <f t="shared" si="22"/>
        <v>516</v>
      </c>
      <c r="Y49" s="73">
        <f t="shared" si="23"/>
        <v>652</v>
      </c>
      <c r="Z49" s="17">
        <v>100</v>
      </c>
      <c r="AA49" s="17">
        <f t="shared" si="17"/>
        <v>898</v>
      </c>
      <c r="AB49" s="73">
        <f t="shared" si="24"/>
        <v>371</v>
      </c>
      <c r="AC49" s="131">
        <v>0.9</v>
      </c>
      <c r="AD49" s="131">
        <f t="shared" si="32"/>
        <v>0.14366666666666666</v>
      </c>
      <c r="AE49" s="131">
        <f t="shared" si="25"/>
        <v>0.14600000000000005</v>
      </c>
      <c r="AF49" s="137">
        <v>0</v>
      </c>
      <c r="AG49" s="131">
        <f t="shared" si="26"/>
        <v>0.23000000000000012</v>
      </c>
      <c r="AH49" s="131">
        <f t="shared" si="27"/>
        <v>0.23000000000000012</v>
      </c>
      <c r="AI49" s="131">
        <f t="shared" si="28"/>
        <v>0.23000000000000012</v>
      </c>
      <c r="AJ49" s="131">
        <f t="shared" si="29"/>
        <v>0.23000000000000012</v>
      </c>
      <c r="AK49" s="131">
        <f t="shared" si="30"/>
        <v>0.23000000000000012</v>
      </c>
      <c r="AL49" s="131">
        <f t="shared" si="31"/>
        <v>0.23000000000000012</v>
      </c>
    </row>
    <row r="50" spans="2:38" x14ac:dyDescent="0.2">
      <c r="B50" s="73">
        <v>48</v>
      </c>
      <c r="C50" s="73">
        <f t="shared" si="2"/>
        <v>1167</v>
      </c>
      <c r="D50" s="73">
        <f t="shared" si="3"/>
        <v>244</v>
      </c>
      <c r="E50" s="73">
        <f t="shared" si="4"/>
        <v>553</v>
      </c>
      <c r="F50" s="73">
        <f t="shared" si="5"/>
        <v>263</v>
      </c>
      <c r="G50" s="73">
        <f t="shared" si="6"/>
        <v>1106</v>
      </c>
      <c r="H50" s="73">
        <f t="shared" si="7"/>
        <v>303</v>
      </c>
      <c r="I50" s="131">
        <f t="shared" si="8"/>
        <v>0.9</v>
      </c>
      <c r="J50" s="131">
        <f t="shared" si="9"/>
        <v>0.14633333333333332</v>
      </c>
      <c r="K50" s="131">
        <f t="shared" si="10"/>
        <v>0.14700000000000005</v>
      </c>
      <c r="L50" s="131">
        <f t="shared" si="11"/>
        <v>0.23500000000000013</v>
      </c>
      <c r="M50" s="131">
        <f t="shared" si="12"/>
        <v>0.23500000000000013</v>
      </c>
      <c r="N50" s="131">
        <f t="shared" si="13"/>
        <v>0.23500000000000013</v>
      </c>
      <c r="O50" s="131">
        <f t="shared" si="14"/>
        <v>0.23500000000000013</v>
      </c>
      <c r="P50" s="131">
        <f t="shared" si="15"/>
        <v>0.23500000000000013</v>
      </c>
      <c r="Q50" s="131">
        <f t="shared" si="16"/>
        <v>0.23500000000000013</v>
      </c>
      <c r="T50" s="73">
        <v>48</v>
      </c>
      <c r="U50" s="73">
        <f t="shared" si="19"/>
        <v>724</v>
      </c>
      <c r="V50" s="73">
        <f t="shared" si="20"/>
        <v>244</v>
      </c>
      <c r="W50" s="73">
        <f t="shared" si="21"/>
        <v>715</v>
      </c>
      <c r="X50" s="73">
        <f t="shared" si="22"/>
        <v>527</v>
      </c>
      <c r="Y50" s="73">
        <f t="shared" si="23"/>
        <v>666</v>
      </c>
      <c r="Z50" s="17">
        <v>100</v>
      </c>
      <c r="AA50" s="17">
        <f t="shared" si="17"/>
        <v>919</v>
      </c>
      <c r="AB50" s="73">
        <f t="shared" si="24"/>
        <v>379</v>
      </c>
      <c r="AC50" s="131">
        <v>0.9</v>
      </c>
      <c r="AD50" s="131">
        <f t="shared" si="32"/>
        <v>0.14633333333333332</v>
      </c>
      <c r="AE50" s="131">
        <f t="shared" si="25"/>
        <v>0.14700000000000005</v>
      </c>
      <c r="AF50" s="137">
        <v>0</v>
      </c>
      <c r="AG50" s="131">
        <f t="shared" si="26"/>
        <v>0.23500000000000013</v>
      </c>
      <c r="AH50" s="131">
        <f t="shared" si="27"/>
        <v>0.23500000000000013</v>
      </c>
      <c r="AI50" s="131">
        <f t="shared" si="28"/>
        <v>0.23500000000000013</v>
      </c>
      <c r="AJ50" s="131">
        <f t="shared" si="29"/>
        <v>0.23500000000000013</v>
      </c>
      <c r="AK50" s="131">
        <f t="shared" si="30"/>
        <v>0.23500000000000013</v>
      </c>
      <c r="AL50" s="131">
        <f t="shared" si="31"/>
        <v>0.23500000000000013</v>
      </c>
    </row>
    <row r="51" spans="2:38" x14ac:dyDescent="0.2">
      <c r="B51" s="73">
        <v>49</v>
      </c>
      <c r="C51" s="73">
        <f t="shared" si="2"/>
        <v>1191</v>
      </c>
      <c r="D51" s="73">
        <f t="shared" si="3"/>
        <v>249</v>
      </c>
      <c r="E51" s="73">
        <f t="shared" si="4"/>
        <v>565</v>
      </c>
      <c r="F51" s="73">
        <f t="shared" si="5"/>
        <v>269</v>
      </c>
      <c r="G51" s="73">
        <f t="shared" si="6"/>
        <v>1130</v>
      </c>
      <c r="H51" s="73">
        <f t="shared" si="7"/>
        <v>310</v>
      </c>
      <c r="I51" s="131">
        <f t="shared" si="8"/>
        <v>0.9</v>
      </c>
      <c r="J51" s="131">
        <f t="shared" si="9"/>
        <v>0.14899999999999999</v>
      </c>
      <c r="K51" s="131">
        <f t="shared" si="10"/>
        <v>0.14800000000000005</v>
      </c>
      <c r="L51" s="131">
        <f t="shared" si="11"/>
        <v>0.24000000000000013</v>
      </c>
      <c r="M51" s="131">
        <f t="shared" si="12"/>
        <v>0.24000000000000013</v>
      </c>
      <c r="N51" s="131">
        <f t="shared" si="13"/>
        <v>0.24000000000000013</v>
      </c>
      <c r="O51" s="131">
        <f t="shared" si="14"/>
        <v>0.24000000000000013</v>
      </c>
      <c r="P51" s="131">
        <f t="shared" si="15"/>
        <v>0.24000000000000013</v>
      </c>
      <c r="Q51" s="131">
        <f t="shared" si="16"/>
        <v>0.24000000000000013</v>
      </c>
      <c r="T51" s="73">
        <v>49</v>
      </c>
      <c r="U51" s="73">
        <f t="shared" si="19"/>
        <v>739</v>
      </c>
      <c r="V51" s="73">
        <f t="shared" si="20"/>
        <v>249</v>
      </c>
      <c r="W51" s="73">
        <f t="shared" si="21"/>
        <v>730</v>
      </c>
      <c r="X51" s="73">
        <f t="shared" si="22"/>
        <v>538</v>
      </c>
      <c r="Y51" s="73">
        <f t="shared" si="23"/>
        <v>680</v>
      </c>
      <c r="Z51" s="17">
        <v>100</v>
      </c>
      <c r="AA51" s="17">
        <f t="shared" si="17"/>
        <v>940</v>
      </c>
      <c r="AB51" s="73">
        <f t="shared" si="24"/>
        <v>387</v>
      </c>
      <c r="AC51" s="131">
        <v>0.9</v>
      </c>
      <c r="AD51" s="131">
        <f t="shared" si="32"/>
        <v>0.14899999999999999</v>
      </c>
      <c r="AE51" s="131">
        <f t="shared" si="25"/>
        <v>0.14800000000000005</v>
      </c>
      <c r="AF51" s="137">
        <v>0</v>
      </c>
      <c r="AG51" s="131">
        <f t="shared" si="26"/>
        <v>0.24000000000000013</v>
      </c>
      <c r="AH51" s="131">
        <f t="shared" si="27"/>
        <v>0.24000000000000013</v>
      </c>
      <c r="AI51" s="131">
        <f t="shared" si="28"/>
        <v>0.24000000000000013</v>
      </c>
      <c r="AJ51" s="131">
        <f t="shared" si="29"/>
        <v>0.24000000000000013</v>
      </c>
      <c r="AK51" s="131">
        <f t="shared" si="30"/>
        <v>0.24000000000000013</v>
      </c>
      <c r="AL51" s="131">
        <f t="shared" si="31"/>
        <v>0.24000000000000013</v>
      </c>
    </row>
    <row r="52" spans="2:38" x14ac:dyDescent="0.2">
      <c r="B52" s="73">
        <v>50</v>
      </c>
      <c r="C52" s="73">
        <f t="shared" si="2"/>
        <v>1216</v>
      </c>
      <c r="D52" s="73">
        <f t="shared" si="3"/>
        <v>254</v>
      </c>
      <c r="E52" s="73">
        <f t="shared" si="4"/>
        <v>576</v>
      </c>
      <c r="F52" s="73">
        <f t="shared" si="5"/>
        <v>274</v>
      </c>
      <c r="G52" s="73">
        <f t="shared" si="6"/>
        <v>1152</v>
      </c>
      <c r="H52" s="73">
        <f t="shared" si="7"/>
        <v>316</v>
      </c>
      <c r="I52" s="131">
        <f t="shared" si="8"/>
        <v>0.9</v>
      </c>
      <c r="J52" s="131">
        <f t="shared" si="9"/>
        <v>0.15166666666666667</v>
      </c>
      <c r="K52" s="131">
        <f t="shared" si="10"/>
        <v>0.14900000000000005</v>
      </c>
      <c r="L52" s="131">
        <f t="shared" si="11"/>
        <v>0.24500000000000013</v>
      </c>
      <c r="M52" s="131">
        <f t="shared" si="12"/>
        <v>0.24500000000000013</v>
      </c>
      <c r="N52" s="131">
        <f t="shared" si="13"/>
        <v>0.24500000000000013</v>
      </c>
      <c r="O52" s="131">
        <f t="shared" si="14"/>
        <v>0.24500000000000013</v>
      </c>
      <c r="P52" s="131">
        <f t="shared" si="15"/>
        <v>0.24500000000000013</v>
      </c>
      <c r="Q52" s="131">
        <f t="shared" si="16"/>
        <v>0.24500000000000013</v>
      </c>
      <c r="T52" s="73">
        <v>50</v>
      </c>
      <c r="U52" s="73">
        <f t="shared" si="19"/>
        <v>754</v>
      </c>
      <c r="V52" s="73">
        <f t="shared" si="20"/>
        <v>254</v>
      </c>
      <c r="W52" s="73">
        <f t="shared" si="21"/>
        <v>745</v>
      </c>
      <c r="X52" s="73">
        <f t="shared" si="22"/>
        <v>549</v>
      </c>
      <c r="Y52" s="73">
        <f t="shared" si="23"/>
        <v>694</v>
      </c>
      <c r="Z52" s="17">
        <v>100</v>
      </c>
      <c r="AA52" s="17">
        <f t="shared" si="17"/>
        <v>961</v>
      </c>
      <c r="AB52" s="73">
        <f t="shared" si="24"/>
        <v>395</v>
      </c>
      <c r="AC52" s="131">
        <v>0.9</v>
      </c>
      <c r="AD52" s="131">
        <f t="shared" si="32"/>
        <v>0.15166666666666667</v>
      </c>
      <c r="AE52" s="131">
        <f t="shared" si="25"/>
        <v>0.14900000000000005</v>
      </c>
      <c r="AF52" s="137">
        <v>0</v>
      </c>
      <c r="AG52" s="131">
        <f t="shared" si="26"/>
        <v>0.24500000000000013</v>
      </c>
      <c r="AH52" s="131">
        <f t="shared" si="27"/>
        <v>0.24500000000000013</v>
      </c>
      <c r="AI52" s="131">
        <f t="shared" si="28"/>
        <v>0.24500000000000013</v>
      </c>
      <c r="AJ52" s="131">
        <f t="shared" si="29"/>
        <v>0.24500000000000013</v>
      </c>
      <c r="AK52" s="131">
        <f t="shared" si="30"/>
        <v>0.24500000000000013</v>
      </c>
      <c r="AL52" s="131">
        <f t="shared" si="31"/>
        <v>0.24500000000000013</v>
      </c>
    </row>
    <row r="53" spans="2:38" x14ac:dyDescent="0.2">
      <c r="B53" s="73">
        <v>51</v>
      </c>
      <c r="C53" s="73">
        <f t="shared" si="2"/>
        <v>1240</v>
      </c>
      <c r="D53" s="73">
        <f t="shared" si="3"/>
        <v>259</v>
      </c>
      <c r="E53" s="73">
        <f t="shared" si="4"/>
        <v>588</v>
      </c>
      <c r="F53" s="73">
        <f t="shared" si="5"/>
        <v>280</v>
      </c>
      <c r="G53" s="73">
        <f t="shared" si="6"/>
        <v>1176</v>
      </c>
      <c r="H53" s="73">
        <f t="shared" si="7"/>
        <v>322</v>
      </c>
      <c r="I53" s="131">
        <f t="shared" si="8"/>
        <v>0.9</v>
      </c>
      <c r="J53" s="131">
        <f t="shared" si="9"/>
        <v>0.15433333333333332</v>
      </c>
      <c r="K53" s="131">
        <f t="shared" si="10"/>
        <v>0.15000000000000005</v>
      </c>
      <c r="L53" s="131">
        <f t="shared" si="11"/>
        <v>0.25000000000000011</v>
      </c>
      <c r="M53" s="131">
        <f t="shared" si="12"/>
        <v>0.25000000000000011</v>
      </c>
      <c r="N53" s="131">
        <f t="shared" si="13"/>
        <v>0.25000000000000011</v>
      </c>
      <c r="O53" s="131">
        <f t="shared" si="14"/>
        <v>0.25000000000000011</v>
      </c>
      <c r="P53" s="131">
        <f t="shared" si="15"/>
        <v>0.25000000000000011</v>
      </c>
      <c r="Q53" s="131">
        <f t="shared" si="16"/>
        <v>0.25000000000000011</v>
      </c>
      <c r="T53" s="73">
        <v>51</v>
      </c>
      <c r="U53" s="73">
        <f t="shared" si="19"/>
        <v>769</v>
      </c>
      <c r="V53" s="73">
        <f t="shared" si="20"/>
        <v>259</v>
      </c>
      <c r="W53" s="73">
        <f t="shared" si="21"/>
        <v>760</v>
      </c>
      <c r="X53" s="73">
        <f t="shared" si="22"/>
        <v>560</v>
      </c>
      <c r="Y53" s="73">
        <f t="shared" si="23"/>
        <v>708</v>
      </c>
      <c r="Z53" s="17">
        <v>100</v>
      </c>
      <c r="AA53" s="17">
        <f t="shared" si="17"/>
        <v>982</v>
      </c>
      <c r="AB53" s="73">
        <f t="shared" si="24"/>
        <v>403</v>
      </c>
      <c r="AC53" s="131">
        <v>0.9</v>
      </c>
      <c r="AD53" s="131">
        <f t="shared" si="32"/>
        <v>0.15433333333333332</v>
      </c>
      <c r="AE53" s="131">
        <f t="shared" si="25"/>
        <v>0.15000000000000005</v>
      </c>
      <c r="AF53" s="137">
        <v>0</v>
      </c>
      <c r="AG53" s="131">
        <f t="shared" si="26"/>
        <v>0.25000000000000011</v>
      </c>
      <c r="AH53" s="131">
        <f t="shared" si="27"/>
        <v>0.25000000000000011</v>
      </c>
      <c r="AI53" s="131">
        <f t="shared" si="28"/>
        <v>0.25000000000000011</v>
      </c>
      <c r="AJ53" s="131">
        <f t="shared" si="29"/>
        <v>0.25000000000000011</v>
      </c>
      <c r="AK53" s="131">
        <f t="shared" si="30"/>
        <v>0.25000000000000011</v>
      </c>
      <c r="AL53" s="131">
        <f t="shared" si="31"/>
        <v>0.25000000000000011</v>
      </c>
    </row>
    <row r="54" spans="2:38" x14ac:dyDescent="0.2">
      <c r="B54" s="73">
        <v>52</v>
      </c>
      <c r="C54" s="73">
        <f t="shared" si="2"/>
        <v>1265</v>
      </c>
      <c r="D54" s="73">
        <f t="shared" si="3"/>
        <v>264</v>
      </c>
      <c r="E54" s="73">
        <f t="shared" si="4"/>
        <v>599</v>
      </c>
      <c r="F54" s="73">
        <f t="shared" si="5"/>
        <v>285</v>
      </c>
      <c r="G54" s="73">
        <f t="shared" si="6"/>
        <v>1198</v>
      </c>
      <c r="H54" s="73">
        <f t="shared" si="7"/>
        <v>329</v>
      </c>
      <c r="I54" s="131">
        <f t="shared" si="8"/>
        <v>0.9</v>
      </c>
      <c r="J54" s="131">
        <f t="shared" si="9"/>
        <v>0.157</v>
      </c>
      <c r="K54" s="131">
        <f t="shared" si="10"/>
        <v>0.15100000000000005</v>
      </c>
      <c r="L54" s="131">
        <f t="shared" si="11"/>
        <v>0.25500000000000012</v>
      </c>
      <c r="M54" s="131">
        <f t="shared" si="12"/>
        <v>0.25500000000000012</v>
      </c>
      <c r="N54" s="131">
        <f t="shared" si="13"/>
        <v>0.25500000000000012</v>
      </c>
      <c r="O54" s="131">
        <f t="shared" si="14"/>
        <v>0.25500000000000012</v>
      </c>
      <c r="P54" s="131">
        <f t="shared" si="15"/>
        <v>0.25500000000000012</v>
      </c>
      <c r="Q54" s="131">
        <f t="shared" si="16"/>
        <v>0.25500000000000012</v>
      </c>
      <c r="T54" s="73">
        <v>52</v>
      </c>
      <c r="U54" s="73">
        <f t="shared" si="19"/>
        <v>784</v>
      </c>
      <c r="V54" s="73">
        <f t="shared" si="20"/>
        <v>264</v>
      </c>
      <c r="W54" s="73">
        <f t="shared" si="21"/>
        <v>775</v>
      </c>
      <c r="X54" s="73">
        <f t="shared" si="22"/>
        <v>571</v>
      </c>
      <c r="Y54" s="73">
        <f t="shared" si="23"/>
        <v>722</v>
      </c>
      <c r="Z54" s="17">
        <v>100</v>
      </c>
      <c r="AA54" s="17">
        <f t="shared" si="17"/>
        <v>1003</v>
      </c>
      <c r="AB54" s="73">
        <f t="shared" si="24"/>
        <v>411</v>
      </c>
      <c r="AC54" s="131">
        <v>0.9</v>
      </c>
      <c r="AD54" s="131">
        <f t="shared" si="32"/>
        <v>0.157</v>
      </c>
      <c r="AE54" s="131">
        <f t="shared" si="25"/>
        <v>0.15100000000000005</v>
      </c>
      <c r="AF54" s="137">
        <v>0</v>
      </c>
      <c r="AG54" s="131">
        <f t="shared" si="26"/>
        <v>0.25500000000000012</v>
      </c>
      <c r="AH54" s="131">
        <f t="shared" si="27"/>
        <v>0.25500000000000012</v>
      </c>
      <c r="AI54" s="131">
        <f t="shared" si="28"/>
        <v>0.25500000000000012</v>
      </c>
      <c r="AJ54" s="131">
        <f t="shared" si="29"/>
        <v>0.25500000000000012</v>
      </c>
      <c r="AK54" s="131">
        <f t="shared" si="30"/>
        <v>0.25500000000000012</v>
      </c>
      <c r="AL54" s="131">
        <f t="shared" si="31"/>
        <v>0.25500000000000012</v>
      </c>
    </row>
    <row r="55" spans="2:38" x14ac:dyDescent="0.2">
      <c r="B55" s="73">
        <v>53</v>
      </c>
      <c r="C55" s="73">
        <f t="shared" si="2"/>
        <v>1289</v>
      </c>
      <c r="D55" s="73">
        <f t="shared" si="3"/>
        <v>269</v>
      </c>
      <c r="E55" s="73">
        <f t="shared" si="4"/>
        <v>611</v>
      </c>
      <c r="F55" s="73">
        <f t="shared" si="5"/>
        <v>291</v>
      </c>
      <c r="G55" s="73">
        <f t="shared" si="6"/>
        <v>1222</v>
      </c>
      <c r="H55" s="73">
        <f t="shared" si="7"/>
        <v>335</v>
      </c>
      <c r="I55" s="131">
        <f t="shared" si="8"/>
        <v>0.9</v>
      </c>
      <c r="J55" s="131">
        <f t="shared" si="9"/>
        <v>0.15966666666666668</v>
      </c>
      <c r="K55" s="131">
        <f t="shared" si="10"/>
        <v>0.15200000000000005</v>
      </c>
      <c r="L55" s="131">
        <f t="shared" si="11"/>
        <v>0.26000000000000012</v>
      </c>
      <c r="M55" s="131">
        <f t="shared" si="12"/>
        <v>0.26000000000000012</v>
      </c>
      <c r="N55" s="131">
        <f t="shared" si="13"/>
        <v>0.26000000000000012</v>
      </c>
      <c r="O55" s="131">
        <f t="shared" si="14"/>
        <v>0.26000000000000012</v>
      </c>
      <c r="P55" s="131">
        <f t="shared" si="15"/>
        <v>0.26000000000000012</v>
      </c>
      <c r="Q55" s="131">
        <f t="shared" si="16"/>
        <v>0.26000000000000012</v>
      </c>
      <c r="T55" s="73">
        <v>53</v>
      </c>
      <c r="U55" s="73">
        <f t="shared" si="19"/>
        <v>799</v>
      </c>
      <c r="V55" s="73">
        <f t="shared" si="20"/>
        <v>269</v>
      </c>
      <c r="W55" s="73">
        <f t="shared" si="21"/>
        <v>790</v>
      </c>
      <c r="X55" s="73">
        <f t="shared" si="22"/>
        <v>582</v>
      </c>
      <c r="Y55" s="73">
        <f t="shared" si="23"/>
        <v>736</v>
      </c>
      <c r="Z55" s="17">
        <v>100</v>
      </c>
      <c r="AA55" s="17">
        <f t="shared" si="17"/>
        <v>1024</v>
      </c>
      <c r="AB55" s="73">
        <f t="shared" si="24"/>
        <v>419</v>
      </c>
      <c r="AC55" s="131">
        <v>0.9</v>
      </c>
      <c r="AD55" s="131">
        <f t="shared" si="32"/>
        <v>0.15966666666666668</v>
      </c>
      <c r="AE55" s="131">
        <f t="shared" si="25"/>
        <v>0.15200000000000005</v>
      </c>
      <c r="AF55" s="137">
        <v>0</v>
      </c>
      <c r="AG55" s="131">
        <f t="shared" si="26"/>
        <v>0.26000000000000012</v>
      </c>
      <c r="AH55" s="131">
        <f t="shared" si="27"/>
        <v>0.26000000000000012</v>
      </c>
      <c r="AI55" s="131">
        <f t="shared" si="28"/>
        <v>0.26000000000000012</v>
      </c>
      <c r="AJ55" s="131">
        <f t="shared" si="29"/>
        <v>0.26000000000000012</v>
      </c>
      <c r="AK55" s="131">
        <f t="shared" si="30"/>
        <v>0.26000000000000012</v>
      </c>
      <c r="AL55" s="131">
        <f t="shared" si="31"/>
        <v>0.26000000000000012</v>
      </c>
    </row>
    <row r="56" spans="2:38" x14ac:dyDescent="0.2">
      <c r="B56" s="73">
        <v>54</v>
      </c>
      <c r="C56" s="73">
        <f t="shared" si="2"/>
        <v>1314</v>
      </c>
      <c r="D56" s="73">
        <f t="shared" si="3"/>
        <v>274</v>
      </c>
      <c r="E56" s="73">
        <f t="shared" si="4"/>
        <v>622</v>
      </c>
      <c r="F56" s="73">
        <f t="shared" si="5"/>
        <v>296</v>
      </c>
      <c r="G56" s="73">
        <f t="shared" si="6"/>
        <v>1244</v>
      </c>
      <c r="H56" s="73">
        <f t="shared" si="7"/>
        <v>342</v>
      </c>
      <c r="I56" s="131">
        <f t="shared" si="8"/>
        <v>0.9</v>
      </c>
      <c r="J56" s="131">
        <f t="shared" si="9"/>
        <v>0.16233333333333333</v>
      </c>
      <c r="K56" s="131">
        <f t="shared" si="10"/>
        <v>0.15300000000000005</v>
      </c>
      <c r="L56" s="131">
        <f t="shared" si="11"/>
        <v>0.26500000000000012</v>
      </c>
      <c r="M56" s="131">
        <f t="shared" si="12"/>
        <v>0.26500000000000012</v>
      </c>
      <c r="N56" s="131">
        <f t="shared" si="13"/>
        <v>0.26500000000000012</v>
      </c>
      <c r="O56" s="131">
        <f t="shared" si="14"/>
        <v>0.26500000000000012</v>
      </c>
      <c r="P56" s="131">
        <f t="shared" si="15"/>
        <v>0.26500000000000012</v>
      </c>
      <c r="Q56" s="131">
        <f t="shared" si="16"/>
        <v>0.26500000000000012</v>
      </c>
      <c r="T56" s="73">
        <v>54</v>
      </c>
      <c r="U56" s="73">
        <f t="shared" si="19"/>
        <v>814</v>
      </c>
      <c r="V56" s="73">
        <f t="shared" si="20"/>
        <v>274</v>
      </c>
      <c r="W56" s="73">
        <f t="shared" si="21"/>
        <v>805</v>
      </c>
      <c r="X56" s="73">
        <f t="shared" si="22"/>
        <v>593</v>
      </c>
      <c r="Y56" s="73">
        <f t="shared" si="23"/>
        <v>750</v>
      </c>
      <c r="Z56" s="17">
        <v>100</v>
      </c>
      <c r="AA56" s="17">
        <f t="shared" si="17"/>
        <v>1045</v>
      </c>
      <c r="AB56" s="73">
        <f t="shared" si="24"/>
        <v>427</v>
      </c>
      <c r="AC56" s="131">
        <v>0.9</v>
      </c>
      <c r="AD56" s="131">
        <f t="shared" si="32"/>
        <v>0.16233333333333333</v>
      </c>
      <c r="AE56" s="131">
        <f t="shared" si="25"/>
        <v>0.15300000000000005</v>
      </c>
      <c r="AF56" s="137">
        <v>0</v>
      </c>
      <c r="AG56" s="131">
        <f t="shared" si="26"/>
        <v>0.26500000000000012</v>
      </c>
      <c r="AH56" s="131">
        <f t="shared" si="27"/>
        <v>0.26500000000000012</v>
      </c>
      <c r="AI56" s="131">
        <f t="shared" si="28"/>
        <v>0.26500000000000012</v>
      </c>
      <c r="AJ56" s="131">
        <f t="shared" si="29"/>
        <v>0.26500000000000012</v>
      </c>
      <c r="AK56" s="131">
        <f t="shared" si="30"/>
        <v>0.26500000000000012</v>
      </c>
      <c r="AL56" s="131">
        <f t="shared" si="31"/>
        <v>0.26500000000000012</v>
      </c>
    </row>
    <row r="57" spans="2:38" x14ac:dyDescent="0.2">
      <c r="B57" s="73">
        <v>55</v>
      </c>
      <c r="C57" s="73">
        <f t="shared" si="2"/>
        <v>1338</v>
      </c>
      <c r="D57" s="73">
        <f t="shared" si="3"/>
        <v>279</v>
      </c>
      <c r="E57" s="73">
        <f t="shared" si="4"/>
        <v>634</v>
      </c>
      <c r="F57" s="73">
        <f t="shared" si="5"/>
        <v>302</v>
      </c>
      <c r="G57" s="73">
        <f t="shared" si="6"/>
        <v>1268</v>
      </c>
      <c r="H57" s="73">
        <f t="shared" si="7"/>
        <v>348</v>
      </c>
      <c r="I57" s="131">
        <f t="shared" si="8"/>
        <v>0.9</v>
      </c>
      <c r="J57" s="131">
        <f t="shared" si="9"/>
        <v>0.16500000000000001</v>
      </c>
      <c r="K57" s="131">
        <f t="shared" si="10"/>
        <v>0.15400000000000005</v>
      </c>
      <c r="L57" s="131">
        <f t="shared" si="11"/>
        <v>0.27000000000000013</v>
      </c>
      <c r="M57" s="131">
        <f t="shared" si="12"/>
        <v>0.27000000000000013</v>
      </c>
      <c r="N57" s="131">
        <f t="shared" si="13"/>
        <v>0.27000000000000013</v>
      </c>
      <c r="O57" s="131">
        <f t="shared" si="14"/>
        <v>0.27000000000000013</v>
      </c>
      <c r="P57" s="131">
        <f t="shared" si="15"/>
        <v>0.27000000000000013</v>
      </c>
      <c r="Q57" s="131">
        <f t="shared" si="16"/>
        <v>0.27000000000000013</v>
      </c>
      <c r="T57" s="73">
        <v>55</v>
      </c>
      <c r="U57" s="73">
        <f t="shared" si="19"/>
        <v>829</v>
      </c>
      <c r="V57" s="73">
        <f t="shared" si="20"/>
        <v>279</v>
      </c>
      <c r="W57" s="73">
        <f t="shared" si="21"/>
        <v>820</v>
      </c>
      <c r="X57" s="73">
        <f t="shared" si="22"/>
        <v>604</v>
      </c>
      <c r="Y57" s="73">
        <f t="shared" si="23"/>
        <v>764</v>
      </c>
      <c r="Z57" s="17">
        <v>100</v>
      </c>
      <c r="AA57" s="17">
        <f t="shared" si="17"/>
        <v>1066</v>
      </c>
      <c r="AB57" s="73">
        <f t="shared" si="24"/>
        <v>435</v>
      </c>
      <c r="AC57" s="131">
        <v>0.9</v>
      </c>
      <c r="AD57" s="131">
        <f t="shared" si="32"/>
        <v>0.16500000000000001</v>
      </c>
      <c r="AE57" s="131">
        <f t="shared" si="25"/>
        <v>0.15400000000000005</v>
      </c>
      <c r="AF57" s="137">
        <v>0</v>
      </c>
      <c r="AG57" s="131">
        <f t="shared" si="26"/>
        <v>0.27000000000000013</v>
      </c>
      <c r="AH57" s="131">
        <f t="shared" si="27"/>
        <v>0.27000000000000013</v>
      </c>
      <c r="AI57" s="131">
        <f t="shared" si="28"/>
        <v>0.27000000000000013</v>
      </c>
      <c r="AJ57" s="131">
        <f t="shared" si="29"/>
        <v>0.27000000000000013</v>
      </c>
      <c r="AK57" s="131">
        <f t="shared" si="30"/>
        <v>0.27000000000000013</v>
      </c>
      <c r="AL57" s="131">
        <f t="shared" si="31"/>
        <v>0.27000000000000013</v>
      </c>
    </row>
    <row r="58" spans="2:38" x14ac:dyDescent="0.2">
      <c r="B58" s="73">
        <v>56</v>
      </c>
      <c r="C58" s="73">
        <f t="shared" si="2"/>
        <v>1363</v>
      </c>
      <c r="D58" s="73">
        <f t="shared" si="3"/>
        <v>284</v>
      </c>
      <c r="E58" s="73">
        <f t="shared" si="4"/>
        <v>645</v>
      </c>
      <c r="F58" s="73">
        <f t="shared" si="5"/>
        <v>307</v>
      </c>
      <c r="G58" s="73">
        <f t="shared" si="6"/>
        <v>1290</v>
      </c>
      <c r="H58" s="73">
        <f t="shared" si="7"/>
        <v>354</v>
      </c>
      <c r="I58" s="131">
        <f t="shared" si="8"/>
        <v>0.9</v>
      </c>
      <c r="J58" s="131">
        <f t="shared" si="9"/>
        <v>0.16766666666666666</v>
      </c>
      <c r="K58" s="131">
        <f t="shared" si="10"/>
        <v>0.15500000000000005</v>
      </c>
      <c r="L58" s="131">
        <f t="shared" si="11"/>
        <v>0.27500000000000013</v>
      </c>
      <c r="M58" s="131">
        <f t="shared" si="12"/>
        <v>0.27500000000000013</v>
      </c>
      <c r="N58" s="131">
        <f t="shared" si="13"/>
        <v>0.27500000000000013</v>
      </c>
      <c r="O58" s="131">
        <f t="shared" si="14"/>
        <v>0.27500000000000013</v>
      </c>
      <c r="P58" s="131">
        <f t="shared" si="15"/>
        <v>0.27500000000000013</v>
      </c>
      <c r="Q58" s="131">
        <f t="shared" si="16"/>
        <v>0.27500000000000013</v>
      </c>
      <c r="T58" s="73">
        <v>56</v>
      </c>
      <c r="U58" s="73">
        <f t="shared" si="19"/>
        <v>844</v>
      </c>
      <c r="V58" s="73">
        <f t="shared" si="20"/>
        <v>284</v>
      </c>
      <c r="W58" s="73">
        <f t="shared" si="21"/>
        <v>835</v>
      </c>
      <c r="X58" s="73">
        <f t="shared" si="22"/>
        <v>615</v>
      </c>
      <c r="Y58" s="73">
        <f t="shared" si="23"/>
        <v>778</v>
      </c>
      <c r="Z58" s="17">
        <v>100</v>
      </c>
      <c r="AA58" s="17">
        <f t="shared" si="17"/>
        <v>1087</v>
      </c>
      <c r="AB58" s="73">
        <f t="shared" si="24"/>
        <v>443</v>
      </c>
      <c r="AC58" s="131">
        <v>0.9</v>
      </c>
      <c r="AD58" s="131">
        <f t="shared" si="32"/>
        <v>0.16766666666666666</v>
      </c>
      <c r="AE58" s="131">
        <f t="shared" si="25"/>
        <v>0.15500000000000005</v>
      </c>
      <c r="AF58" s="137">
        <v>0</v>
      </c>
      <c r="AG58" s="131">
        <f t="shared" si="26"/>
        <v>0.27500000000000013</v>
      </c>
      <c r="AH58" s="131">
        <f t="shared" si="27"/>
        <v>0.27500000000000013</v>
      </c>
      <c r="AI58" s="131">
        <f t="shared" si="28"/>
        <v>0.27500000000000013</v>
      </c>
      <c r="AJ58" s="131">
        <f t="shared" si="29"/>
        <v>0.27500000000000013</v>
      </c>
      <c r="AK58" s="131">
        <f t="shared" si="30"/>
        <v>0.27500000000000013</v>
      </c>
      <c r="AL58" s="131">
        <f t="shared" si="31"/>
        <v>0.27500000000000013</v>
      </c>
    </row>
    <row r="59" spans="2:38" x14ac:dyDescent="0.2">
      <c r="B59" s="73">
        <v>57</v>
      </c>
      <c r="C59" s="73">
        <f t="shared" si="2"/>
        <v>1387</v>
      </c>
      <c r="D59" s="73">
        <f t="shared" si="3"/>
        <v>289</v>
      </c>
      <c r="E59" s="73">
        <f t="shared" si="4"/>
        <v>657</v>
      </c>
      <c r="F59" s="73">
        <f t="shared" si="5"/>
        <v>313</v>
      </c>
      <c r="G59" s="73">
        <f t="shared" si="6"/>
        <v>1314</v>
      </c>
      <c r="H59" s="73">
        <f t="shared" si="7"/>
        <v>361</v>
      </c>
      <c r="I59" s="131">
        <f t="shared" si="8"/>
        <v>0.9</v>
      </c>
      <c r="J59" s="131">
        <f t="shared" si="9"/>
        <v>0.17033333333333331</v>
      </c>
      <c r="K59" s="131">
        <f t="shared" si="10"/>
        <v>0.15600000000000006</v>
      </c>
      <c r="L59" s="131">
        <f t="shared" si="11"/>
        <v>0.28000000000000014</v>
      </c>
      <c r="M59" s="131">
        <f t="shared" si="12"/>
        <v>0.28000000000000014</v>
      </c>
      <c r="N59" s="131">
        <f t="shared" si="13"/>
        <v>0.28000000000000014</v>
      </c>
      <c r="O59" s="131">
        <f t="shared" si="14"/>
        <v>0.28000000000000014</v>
      </c>
      <c r="P59" s="131">
        <f t="shared" si="15"/>
        <v>0.28000000000000014</v>
      </c>
      <c r="Q59" s="131">
        <f t="shared" si="16"/>
        <v>0.28000000000000014</v>
      </c>
      <c r="T59" s="73">
        <v>57</v>
      </c>
      <c r="U59" s="73">
        <f t="shared" si="19"/>
        <v>859</v>
      </c>
      <c r="V59" s="73">
        <f t="shared" si="20"/>
        <v>289</v>
      </c>
      <c r="W59" s="73">
        <f t="shared" si="21"/>
        <v>850</v>
      </c>
      <c r="X59" s="73">
        <f t="shared" si="22"/>
        <v>626</v>
      </c>
      <c r="Y59" s="73">
        <f t="shared" si="23"/>
        <v>792</v>
      </c>
      <c r="Z59" s="17">
        <v>100</v>
      </c>
      <c r="AA59" s="17">
        <f t="shared" si="17"/>
        <v>1108</v>
      </c>
      <c r="AB59" s="73">
        <f t="shared" si="24"/>
        <v>451</v>
      </c>
      <c r="AC59" s="131">
        <v>0.9</v>
      </c>
      <c r="AD59" s="131">
        <f t="shared" si="32"/>
        <v>0.17033333333333331</v>
      </c>
      <c r="AE59" s="131">
        <f t="shared" si="25"/>
        <v>0.15600000000000006</v>
      </c>
      <c r="AF59" s="137">
        <v>0</v>
      </c>
      <c r="AG59" s="131">
        <f t="shared" si="26"/>
        <v>0.28000000000000014</v>
      </c>
      <c r="AH59" s="131">
        <f t="shared" si="27"/>
        <v>0.28000000000000014</v>
      </c>
      <c r="AI59" s="131">
        <f t="shared" si="28"/>
        <v>0.28000000000000014</v>
      </c>
      <c r="AJ59" s="131">
        <f t="shared" si="29"/>
        <v>0.28000000000000014</v>
      </c>
      <c r="AK59" s="131">
        <f t="shared" si="30"/>
        <v>0.28000000000000014</v>
      </c>
      <c r="AL59" s="131">
        <f t="shared" si="31"/>
        <v>0.28000000000000014</v>
      </c>
    </row>
    <row r="60" spans="2:38" x14ac:dyDescent="0.2">
      <c r="B60" s="73">
        <v>58</v>
      </c>
      <c r="C60" s="73">
        <f t="shared" si="2"/>
        <v>1412</v>
      </c>
      <c r="D60" s="73">
        <f t="shared" si="3"/>
        <v>294</v>
      </c>
      <c r="E60" s="73">
        <f t="shared" si="4"/>
        <v>668</v>
      </c>
      <c r="F60" s="73">
        <f t="shared" si="5"/>
        <v>318</v>
      </c>
      <c r="G60" s="73">
        <f t="shared" si="6"/>
        <v>1336</v>
      </c>
      <c r="H60" s="73">
        <f t="shared" si="7"/>
        <v>367</v>
      </c>
      <c r="I60" s="131">
        <f t="shared" si="8"/>
        <v>0.9</v>
      </c>
      <c r="J60" s="131">
        <f t="shared" si="9"/>
        <v>0.17300000000000001</v>
      </c>
      <c r="K60" s="131">
        <f t="shared" si="10"/>
        <v>0.15700000000000006</v>
      </c>
      <c r="L60" s="131">
        <f t="shared" si="11"/>
        <v>0.28500000000000014</v>
      </c>
      <c r="M60" s="131">
        <f t="shared" si="12"/>
        <v>0.28500000000000014</v>
      </c>
      <c r="N60" s="131">
        <f t="shared" si="13"/>
        <v>0.28500000000000014</v>
      </c>
      <c r="O60" s="131">
        <f t="shared" si="14"/>
        <v>0.28500000000000014</v>
      </c>
      <c r="P60" s="131">
        <f t="shared" si="15"/>
        <v>0.28500000000000014</v>
      </c>
      <c r="Q60" s="131">
        <f t="shared" si="16"/>
        <v>0.28500000000000014</v>
      </c>
      <c r="T60" s="73">
        <v>58</v>
      </c>
      <c r="U60" s="73">
        <f t="shared" si="19"/>
        <v>874</v>
      </c>
      <c r="V60" s="73">
        <f t="shared" si="20"/>
        <v>294</v>
      </c>
      <c r="W60" s="73">
        <f t="shared" si="21"/>
        <v>865</v>
      </c>
      <c r="X60" s="73">
        <f t="shared" si="22"/>
        <v>637</v>
      </c>
      <c r="Y60" s="73">
        <f t="shared" si="23"/>
        <v>806</v>
      </c>
      <c r="Z60" s="17">
        <v>100</v>
      </c>
      <c r="AA60" s="17">
        <f t="shared" si="17"/>
        <v>1129</v>
      </c>
      <c r="AB60" s="73">
        <f t="shared" si="24"/>
        <v>459</v>
      </c>
      <c r="AC60" s="131">
        <v>0.9</v>
      </c>
      <c r="AD60" s="131">
        <f t="shared" si="32"/>
        <v>0.17300000000000001</v>
      </c>
      <c r="AE60" s="131">
        <f t="shared" si="25"/>
        <v>0.15700000000000006</v>
      </c>
      <c r="AF60" s="137">
        <v>0</v>
      </c>
      <c r="AG60" s="131">
        <f t="shared" si="26"/>
        <v>0.28500000000000014</v>
      </c>
      <c r="AH60" s="131">
        <f t="shared" si="27"/>
        <v>0.28500000000000014</v>
      </c>
      <c r="AI60" s="131">
        <f t="shared" si="28"/>
        <v>0.28500000000000014</v>
      </c>
      <c r="AJ60" s="131">
        <f t="shared" si="29"/>
        <v>0.28500000000000014</v>
      </c>
      <c r="AK60" s="131">
        <f t="shared" si="30"/>
        <v>0.28500000000000014</v>
      </c>
      <c r="AL60" s="131">
        <f t="shared" si="31"/>
        <v>0.28500000000000014</v>
      </c>
    </row>
    <row r="61" spans="2:38" x14ac:dyDescent="0.2">
      <c r="B61" s="73">
        <v>59</v>
      </c>
      <c r="C61" s="73">
        <f t="shared" si="2"/>
        <v>1436</v>
      </c>
      <c r="D61" s="73">
        <f t="shared" si="3"/>
        <v>299</v>
      </c>
      <c r="E61" s="73">
        <f t="shared" si="4"/>
        <v>680</v>
      </c>
      <c r="F61" s="73">
        <f t="shared" si="5"/>
        <v>324</v>
      </c>
      <c r="G61" s="73">
        <f t="shared" si="6"/>
        <v>1360</v>
      </c>
      <c r="H61" s="73">
        <f t="shared" si="7"/>
        <v>374</v>
      </c>
      <c r="I61" s="131">
        <f t="shared" si="8"/>
        <v>0.9</v>
      </c>
      <c r="J61" s="131">
        <f t="shared" si="9"/>
        <v>0.17566666666666667</v>
      </c>
      <c r="K61" s="131">
        <f t="shared" si="10"/>
        <v>0.15800000000000006</v>
      </c>
      <c r="L61" s="131">
        <f t="shared" si="11"/>
        <v>0.29000000000000015</v>
      </c>
      <c r="M61" s="131">
        <f t="shared" si="12"/>
        <v>0.29000000000000015</v>
      </c>
      <c r="N61" s="131">
        <f t="shared" si="13"/>
        <v>0.29000000000000015</v>
      </c>
      <c r="O61" s="131">
        <f t="shared" si="14"/>
        <v>0.29000000000000015</v>
      </c>
      <c r="P61" s="131">
        <f t="shared" si="15"/>
        <v>0.29000000000000015</v>
      </c>
      <c r="Q61" s="131">
        <f t="shared" si="16"/>
        <v>0.29000000000000015</v>
      </c>
      <c r="T61" s="73">
        <v>59</v>
      </c>
      <c r="U61" s="73">
        <f t="shared" si="19"/>
        <v>889</v>
      </c>
      <c r="V61" s="73">
        <f t="shared" si="20"/>
        <v>299</v>
      </c>
      <c r="W61" s="73">
        <f t="shared" si="21"/>
        <v>880</v>
      </c>
      <c r="X61" s="73">
        <f t="shared" si="22"/>
        <v>648</v>
      </c>
      <c r="Y61" s="73">
        <f t="shared" si="23"/>
        <v>820</v>
      </c>
      <c r="Z61" s="17">
        <v>100</v>
      </c>
      <c r="AA61" s="17">
        <f t="shared" si="17"/>
        <v>1150</v>
      </c>
      <c r="AB61" s="73">
        <f t="shared" si="24"/>
        <v>467</v>
      </c>
      <c r="AC61" s="131">
        <v>0.9</v>
      </c>
      <c r="AD61" s="131">
        <f t="shared" si="32"/>
        <v>0.17566666666666667</v>
      </c>
      <c r="AE61" s="131">
        <f t="shared" si="25"/>
        <v>0.15800000000000006</v>
      </c>
      <c r="AF61" s="137">
        <v>0</v>
      </c>
      <c r="AG61" s="131">
        <f t="shared" si="26"/>
        <v>0.29000000000000015</v>
      </c>
      <c r="AH61" s="131">
        <f t="shared" si="27"/>
        <v>0.29000000000000015</v>
      </c>
      <c r="AI61" s="131">
        <f t="shared" si="28"/>
        <v>0.29000000000000015</v>
      </c>
      <c r="AJ61" s="131">
        <f t="shared" si="29"/>
        <v>0.29000000000000015</v>
      </c>
      <c r="AK61" s="131">
        <f t="shared" si="30"/>
        <v>0.29000000000000015</v>
      </c>
      <c r="AL61" s="131">
        <f t="shared" si="31"/>
        <v>0.29000000000000015</v>
      </c>
    </row>
    <row r="62" spans="2:38" x14ac:dyDescent="0.2">
      <c r="B62" s="73">
        <v>60</v>
      </c>
      <c r="C62" s="73">
        <f t="shared" si="2"/>
        <v>1461</v>
      </c>
      <c r="D62" s="73">
        <f t="shared" si="3"/>
        <v>304</v>
      </c>
      <c r="E62" s="73">
        <f t="shared" si="4"/>
        <v>691</v>
      </c>
      <c r="F62" s="73">
        <f t="shared" si="5"/>
        <v>329</v>
      </c>
      <c r="G62" s="73">
        <f t="shared" si="6"/>
        <v>1382</v>
      </c>
      <c r="H62" s="73">
        <f t="shared" si="7"/>
        <v>380</v>
      </c>
      <c r="I62" s="131">
        <f t="shared" si="8"/>
        <v>0.9</v>
      </c>
      <c r="J62" s="131">
        <f t="shared" si="9"/>
        <v>0.17833333333333334</v>
      </c>
      <c r="K62" s="131">
        <f t="shared" si="10"/>
        <v>0.15900000000000006</v>
      </c>
      <c r="L62" s="131">
        <f t="shared" si="11"/>
        <v>0.29500000000000015</v>
      </c>
      <c r="M62" s="131">
        <f t="shared" si="12"/>
        <v>0.29500000000000015</v>
      </c>
      <c r="N62" s="131">
        <f t="shared" si="13"/>
        <v>0.29500000000000015</v>
      </c>
      <c r="O62" s="131">
        <f t="shared" si="14"/>
        <v>0.29500000000000015</v>
      </c>
      <c r="P62" s="131">
        <f t="shared" si="15"/>
        <v>0.29500000000000015</v>
      </c>
      <c r="Q62" s="131">
        <f t="shared" si="16"/>
        <v>0.29500000000000015</v>
      </c>
      <c r="T62" s="73">
        <v>60</v>
      </c>
      <c r="U62" s="73">
        <f t="shared" si="19"/>
        <v>904</v>
      </c>
      <c r="V62" s="73">
        <f t="shared" si="20"/>
        <v>304</v>
      </c>
      <c r="W62" s="73">
        <f t="shared" si="21"/>
        <v>895</v>
      </c>
      <c r="X62" s="73">
        <f t="shared" si="22"/>
        <v>659</v>
      </c>
      <c r="Y62" s="73">
        <f t="shared" si="23"/>
        <v>834</v>
      </c>
      <c r="Z62" s="17">
        <v>100</v>
      </c>
      <c r="AA62" s="17">
        <f t="shared" si="17"/>
        <v>1171</v>
      </c>
      <c r="AB62" s="73">
        <f t="shared" si="24"/>
        <v>475</v>
      </c>
      <c r="AC62" s="131">
        <v>0.9</v>
      </c>
      <c r="AD62" s="131">
        <f t="shared" si="32"/>
        <v>0.17833333333333334</v>
      </c>
      <c r="AE62" s="131">
        <f t="shared" si="25"/>
        <v>0.15900000000000006</v>
      </c>
      <c r="AF62" s="137">
        <v>0</v>
      </c>
      <c r="AG62" s="131">
        <f t="shared" si="26"/>
        <v>0.29500000000000015</v>
      </c>
      <c r="AH62" s="131">
        <f t="shared" si="27"/>
        <v>0.29500000000000015</v>
      </c>
      <c r="AI62" s="131">
        <f t="shared" si="28"/>
        <v>0.29500000000000015</v>
      </c>
      <c r="AJ62" s="131">
        <f t="shared" si="29"/>
        <v>0.29500000000000015</v>
      </c>
      <c r="AK62" s="131">
        <f t="shared" si="30"/>
        <v>0.29500000000000015</v>
      </c>
      <c r="AL62" s="131">
        <f t="shared" si="31"/>
        <v>0.29500000000000015</v>
      </c>
    </row>
    <row r="63" spans="2:38" x14ac:dyDescent="0.2">
      <c r="B63" s="73">
        <v>61</v>
      </c>
      <c r="C63" s="73">
        <f t="shared" si="2"/>
        <v>1485</v>
      </c>
      <c r="D63" s="73">
        <f t="shared" si="3"/>
        <v>309</v>
      </c>
      <c r="E63" s="73">
        <f t="shared" si="4"/>
        <v>703</v>
      </c>
      <c r="F63" s="73">
        <f t="shared" si="5"/>
        <v>335</v>
      </c>
      <c r="G63" s="73">
        <f t="shared" si="6"/>
        <v>1406</v>
      </c>
      <c r="H63" s="73">
        <f t="shared" si="7"/>
        <v>386</v>
      </c>
      <c r="I63" s="131">
        <f t="shared" si="8"/>
        <v>0.9</v>
      </c>
      <c r="J63" s="131">
        <f t="shared" si="9"/>
        <v>0.18100000000000002</v>
      </c>
      <c r="K63" s="131">
        <f t="shared" si="10"/>
        <v>0.16000000000000006</v>
      </c>
      <c r="L63" s="131">
        <f t="shared" si="11"/>
        <v>0.30000000000000016</v>
      </c>
      <c r="M63" s="131">
        <f t="shared" si="12"/>
        <v>0.30000000000000016</v>
      </c>
      <c r="N63" s="131">
        <f t="shared" si="13"/>
        <v>0.30000000000000016</v>
      </c>
      <c r="O63" s="131">
        <f t="shared" si="14"/>
        <v>0.30000000000000016</v>
      </c>
      <c r="P63" s="131">
        <f t="shared" si="15"/>
        <v>0.30000000000000016</v>
      </c>
      <c r="Q63" s="131">
        <f t="shared" si="16"/>
        <v>0.30000000000000016</v>
      </c>
      <c r="T63" s="73">
        <v>61</v>
      </c>
      <c r="U63" s="73">
        <f t="shared" si="19"/>
        <v>919</v>
      </c>
      <c r="V63" s="73">
        <f t="shared" si="20"/>
        <v>309</v>
      </c>
      <c r="W63" s="73">
        <f t="shared" si="21"/>
        <v>910</v>
      </c>
      <c r="X63" s="73">
        <f t="shared" si="22"/>
        <v>670</v>
      </c>
      <c r="Y63" s="73">
        <f t="shared" si="23"/>
        <v>848</v>
      </c>
      <c r="Z63" s="17">
        <v>100</v>
      </c>
      <c r="AA63" s="17">
        <f t="shared" si="17"/>
        <v>1192</v>
      </c>
      <c r="AB63" s="73">
        <f t="shared" si="24"/>
        <v>483</v>
      </c>
      <c r="AC63" s="131">
        <v>0.9</v>
      </c>
      <c r="AD63" s="131">
        <f t="shared" si="32"/>
        <v>0.18100000000000002</v>
      </c>
      <c r="AE63" s="131">
        <f t="shared" si="25"/>
        <v>0.16000000000000006</v>
      </c>
      <c r="AF63" s="137">
        <v>0</v>
      </c>
      <c r="AG63" s="131">
        <f t="shared" si="26"/>
        <v>0.30000000000000016</v>
      </c>
      <c r="AH63" s="131">
        <f t="shared" si="27"/>
        <v>0.30000000000000016</v>
      </c>
      <c r="AI63" s="131">
        <f t="shared" si="28"/>
        <v>0.30000000000000016</v>
      </c>
      <c r="AJ63" s="131">
        <f t="shared" si="29"/>
        <v>0.30000000000000016</v>
      </c>
      <c r="AK63" s="131">
        <f t="shared" si="30"/>
        <v>0.30000000000000016</v>
      </c>
      <c r="AL63" s="131">
        <f t="shared" si="31"/>
        <v>0.30000000000000016</v>
      </c>
    </row>
    <row r="64" spans="2:38" x14ac:dyDescent="0.2">
      <c r="B64" s="73">
        <v>62</v>
      </c>
      <c r="C64" s="73">
        <f t="shared" si="2"/>
        <v>1510</v>
      </c>
      <c r="D64" s="73">
        <f t="shared" si="3"/>
        <v>314</v>
      </c>
      <c r="E64" s="73">
        <f t="shared" si="4"/>
        <v>714</v>
      </c>
      <c r="F64" s="73">
        <f t="shared" si="5"/>
        <v>340</v>
      </c>
      <c r="G64" s="73">
        <f t="shared" si="6"/>
        <v>1428</v>
      </c>
      <c r="H64" s="73">
        <f t="shared" si="7"/>
        <v>393</v>
      </c>
      <c r="I64" s="131">
        <f t="shared" si="8"/>
        <v>0.9</v>
      </c>
      <c r="J64" s="131">
        <f t="shared" si="9"/>
        <v>0.18366666666666667</v>
      </c>
      <c r="K64" s="131">
        <f t="shared" si="10"/>
        <v>0.16100000000000006</v>
      </c>
      <c r="L64" s="131">
        <f t="shared" si="11"/>
        <v>0.30500000000000016</v>
      </c>
      <c r="M64" s="131">
        <f t="shared" si="12"/>
        <v>0.30500000000000016</v>
      </c>
      <c r="N64" s="131">
        <f t="shared" si="13"/>
        <v>0.30500000000000016</v>
      </c>
      <c r="O64" s="131">
        <f t="shared" si="14"/>
        <v>0.30500000000000016</v>
      </c>
      <c r="P64" s="131">
        <f t="shared" si="15"/>
        <v>0.30500000000000016</v>
      </c>
      <c r="Q64" s="131">
        <f t="shared" si="16"/>
        <v>0.30500000000000016</v>
      </c>
      <c r="T64" s="73">
        <v>62</v>
      </c>
      <c r="U64" s="73">
        <f t="shared" si="19"/>
        <v>934</v>
      </c>
      <c r="V64" s="73">
        <f t="shared" si="20"/>
        <v>314</v>
      </c>
      <c r="W64" s="73">
        <f t="shared" si="21"/>
        <v>925</v>
      </c>
      <c r="X64" s="73">
        <f t="shared" si="22"/>
        <v>681</v>
      </c>
      <c r="Y64" s="73">
        <f t="shared" si="23"/>
        <v>862</v>
      </c>
      <c r="Z64" s="17">
        <v>100</v>
      </c>
      <c r="AA64" s="17">
        <f t="shared" si="17"/>
        <v>1213</v>
      </c>
      <c r="AB64" s="73">
        <f t="shared" si="24"/>
        <v>491</v>
      </c>
      <c r="AC64" s="131">
        <v>0.9</v>
      </c>
      <c r="AD64" s="131">
        <f t="shared" si="32"/>
        <v>0.18366666666666667</v>
      </c>
      <c r="AE64" s="131">
        <f t="shared" si="25"/>
        <v>0.16100000000000006</v>
      </c>
      <c r="AF64" s="137">
        <v>0</v>
      </c>
      <c r="AG64" s="131">
        <f t="shared" si="26"/>
        <v>0.30500000000000016</v>
      </c>
      <c r="AH64" s="131">
        <f t="shared" si="27"/>
        <v>0.30500000000000016</v>
      </c>
      <c r="AI64" s="131">
        <f t="shared" si="28"/>
        <v>0.30500000000000016</v>
      </c>
      <c r="AJ64" s="131">
        <f t="shared" si="29"/>
        <v>0.30500000000000016</v>
      </c>
      <c r="AK64" s="131">
        <f t="shared" si="30"/>
        <v>0.30500000000000016</v>
      </c>
      <c r="AL64" s="131">
        <f t="shared" si="31"/>
        <v>0.30500000000000016</v>
      </c>
    </row>
    <row r="65" spans="2:38" x14ac:dyDescent="0.2">
      <c r="B65" s="73">
        <v>63</v>
      </c>
      <c r="C65" s="73">
        <f t="shared" si="2"/>
        <v>1534</v>
      </c>
      <c r="D65" s="73">
        <f t="shared" si="3"/>
        <v>319</v>
      </c>
      <c r="E65" s="73">
        <f t="shared" si="4"/>
        <v>726</v>
      </c>
      <c r="F65" s="73">
        <f t="shared" si="5"/>
        <v>346</v>
      </c>
      <c r="G65" s="73">
        <f t="shared" si="6"/>
        <v>1452</v>
      </c>
      <c r="H65" s="73">
        <f t="shared" si="7"/>
        <v>399</v>
      </c>
      <c r="I65" s="131">
        <f t="shared" si="8"/>
        <v>0.9</v>
      </c>
      <c r="J65" s="131">
        <f t="shared" si="9"/>
        <v>0.18633333333333332</v>
      </c>
      <c r="K65" s="131">
        <f t="shared" si="10"/>
        <v>0.16200000000000006</v>
      </c>
      <c r="L65" s="131">
        <f t="shared" si="11"/>
        <v>0.31000000000000016</v>
      </c>
      <c r="M65" s="131">
        <f t="shared" si="12"/>
        <v>0.31000000000000016</v>
      </c>
      <c r="N65" s="131">
        <f t="shared" si="13"/>
        <v>0.31000000000000016</v>
      </c>
      <c r="O65" s="131">
        <f t="shared" si="14"/>
        <v>0.31000000000000016</v>
      </c>
      <c r="P65" s="131">
        <f t="shared" si="15"/>
        <v>0.31000000000000016</v>
      </c>
      <c r="Q65" s="131">
        <f t="shared" si="16"/>
        <v>0.31000000000000016</v>
      </c>
      <c r="T65" s="73">
        <v>63</v>
      </c>
      <c r="U65" s="73">
        <f t="shared" si="19"/>
        <v>949</v>
      </c>
      <c r="V65" s="73">
        <f t="shared" si="20"/>
        <v>319</v>
      </c>
      <c r="W65" s="73">
        <f t="shared" si="21"/>
        <v>940</v>
      </c>
      <c r="X65" s="73">
        <f t="shared" si="22"/>
        <v>692</v>
      </c>
      <c r="Y65" s="73">
        <f t="shared" si="23"/>
        <v>876</v>
      </c>
      <c r="Z65" s="17">
        <v>100</v>
      </c>
      <c r="AA65" s="17">
        <f t="shared" si="17"/>
        <v>1234</v>
      </c>
      <c r="AB65" s="73">
        <f t="shared" si="24"/>
        <v>499</v>
      </c>
      <c r="AC65" s="131">
        <v>0.9</v>
      </c>
      <c r="AD65" s="131">
        <f t="shared" si="32"/>
        <v>0.18633333333333332</v>
      </c>
      <c r="AE65" s="131">
        <f t="shared" si="25"/>
        <v>0.16200000000000006</v>
      </c>
      <c r="AF65" s="137">
        <v>0</v>
      </c>
      <c r="AG65" s="131">
        <f t="shared" si="26"/>
        <v>0.31000000000000016</v>
      </c>
      <c r="AH65" s="131">
        <f t="shared" si="27"/>
        <v>0.31000000000000016</v>
      </c>
      <c r="AI65" s="131">
        <f t="shared" si="28"/>
        <v>0.31000000000000016</v>
      </c>
      <c r="AJ65" s="131">
        <f t="shared" si="29"/>
        <v>0.31000000000000016</v>
      </c>
      <c r="AK65" s="131">
        <f t="shared" si="30"/>
        <v>0.31000000000000016</v>
      </c>
      <c r="AL65" s="131">
        <f t="shared" si="31"/>
        <v>0.31000000000000016</v>
      </c>
    </row>
    <row r="66" spans="2:38" x14ac:dyDescent="0.2">
      <c r="B66" s="73">
        <v>64</v>
      </c>
      <c r="C66" s="73">
        <f t="shared" si="2"/>
        <v>1559</v>
      </c>
      <c r="D66" s="73">
        <f t="shared" si="3"/>
        <v>324</v>
      </c>
      <c r="E66" s="73">
        <f t="shared" si="4"/>
        <v>737</v>
      </c>
      <c r="F66" s="73">
        <f t="shared" si="5"/>
        <v>351</v>
      </c>
      <c r="G66" s="73">
        <f t="shared" si="6"/>
        <v>1474</v>
      </c>
      <c r="H66" s="73">
        <f t="shared" si="7"/>
        <v>406</v>
      </c>
      <c r="I66" s="131">
        <f t="shared" si="8"/>
        <v>0.9</v>
      </c>
      <c r="J66" s="131">
        <f t="shared" si="9"/>
        <v>0.18899999999999997</v>
      </c>
      <c r="K66" s="131">
        <f t="shared" si="10"/>
        <v>0.16300000000000006</v>
      </c>
      <c r="L66" s="131">
        <f t="shared" si="11"/>
        <v>0.31500000000000017</v>
      </c>
      <c r="M66" s="131">
        <f t="shared" si="12"/>
        <v>0.31500000000000017</v>
      </c>
      <c r="N66" s="131">
        <f t="shared" si="13"/>
        <v>0.31500000000000017</v>
      </c>
      <c r="O66" s="131">
        <f t="shared" si="14"/>
        <v>0.31500000000000017</v>
      </c>
      <c r="P66" s="131">
        <f t="shared" si="15"/>
        <v>0.31500000000000017</v>
      </c>
      <c r="Q66" s="131">
        <f t="shared" si="16"/>
        <v>0.31500000000000017</v>
      </c>
      <c r="T66" s="73">
        <v>64</v>
      </c>
      <c r="U66" s="73">
        <f t="shared" si="19"/>
        <v>964</v>
      </c>
      <c r="V66" s="73">
        <f t="shared" si="20"/>
        <v>324</v>
      </c>
      <c r="W66" s="73">
        <f t="shared" si="21"/>
        <v>955</v>
      </c>
      <c r="X66" s="73">
        <f t="shared" si="22"/>
        <v>703</v>
      </c>
      <c r="Y66" s="73">
        <f t="shared" si="23"/>
        <v>890</v>
      </c>
      <c r="Z66" s="17">
        <v>100</v>
      </c>
      <c r="AA66" s="17">
        <f t="shared" si="17"/>
        <v>1255</v>
      </c>
      <c r="AB66" s="73">
        <f t="shared" si="24"/>
        <v>507</v>
      </c>
      <c r="AC66" s="131">
        <v>0.9</v>
      </c>
      <c r="AD66" s="131">
        <f t="shared" si="32"/>
        <v>0.18899999999999997</v>
      </c>
      <c r="AE66" s="131">
        <f t="shared" si="25"/>
        <v>0.16300000000000006</v>
      </c>
      <c r="AF66" s="137">
        <v>0</v>
      </c>
      <c r="AG66" s="131">
        <f t="shared" si="26"/>
        <v>0.31500000000000017</v>
      </c>
      <c r="AH66" s="131">
        <f t="shared" si="27"/>
        <v>0.31500000000000017</v>
      </c>
      <c r="AI66" s="131">
        <f t="shared" si="28"/>
        <v>0.31500000000000017</v>
      </c>
      <c r="AJ66" s="131">
        <f t="shared" si="29"/>
        <v>0.31500000000000017</v>
      </c>
      <c r="AK66" s="131">
        <f t="shared" si="30"/>
        <v>0.31500000000000017</v>
      </c>
      <c r="AL66" s="131">
        <f t="shared" si="31"/>
        <v>0.31500000000000017</v>
      </c>
    </row>
    <row r="67" spans="2:38" x14ac:dyDescent="0.2">
      <c r="B67" s="73">
        <v>65</v>
      </c>
      <c r="C67" s="73">
        <f t="shared" si="2"/>
        <v>1583</v>
      </c>
      <c r="D67" s="73">
        <f t="shared" si="3"/>
        <v>329</v>
      </c>
      <c r="E67" s="73">
        <f t="shared" si="4"/>
        <v>749</v>
      </c>
      <c r="F67" s="73">
        <f t="shared" si="5"/>
        <v>357</v>
      </c>
      <c r="G67" s="73">
        <f t="shared" si="6"/>
        <v>1498</v>
      </c>
      <c r="H67" s="73">
        <f t="shared" si="7"/>
        <v>412</v>
      </c>
      <c r="I67" s="131">
        <f t="shared" si="8"/>
        <v>0.9</v>
      </c>
      <c r="J67" s="131">
        <f t="shared" si="9"/>
        <v>0.19166666666666668</v>
      </c>
      <c r="K67" s="131">
        <f t="shared" si="10"/>
        <v>0.16400000000000006</v>
      </c>
      <c r="L67" s="131">
        <f t="shared" si="11"/>
        <v>0.32000000000000017</v>
      </c>
      <c r="M67" s="131">
        <f t="shared" si="12"/>
        <v>0.32000000000000017</v>
      </c>
      <c r="N67" s="131">
        <f t="shared" si="13"/>
        <v>0.32000000000000017</v>
      </c>
      <c r="O67" s="131">
        <f t="shared" si="14"/>
        <v>0.32000000000000017</v>
      </c>
      <c r="P67" s="131">
        <f t="shared" si="15"/>
        <v>0.32000000000000017</v>
      </c>
      <c r="Q67" s="131">
        <f t="shared" si="16"/>
        <v>0.32000000000000017</v>
      </c>
      <c r="T67" s="73">
        <v>65</v>
      </c>
      <c r="U67" s="73">
        <f t="shared" si="19"/>
        <v>979</v>
      </c>
      <c r="V67" s="73">
        <f t="shared" si="20"/>
        <v>329</v>
      </c>
      <c r="W67" s="73">
        <f t="shared" si="21"/>
        <v>970</v>
      </c>
      <c r="X67" s="73">
        <f t="shared" si="22"/>
        <v>714</v>
      </c>
      <c r="Y67" s="73">
        <f t="shared" si="23"/>
        <v>904</v>
      </c>
      <c r="Z67" s="17">
        <v>100</v>
      </c>
      <c r="AA67" s="17">
        <f t="shared" si="17"/>
        <v>1276</v>
      </c>
      <c r="AB67" s="73">
        <f t="shared" si="24"/>
        <v>515</v>
      </c>
      <c r="AC67" s="131">
        <v>0.9</v>
      </c>
      <c r="AD67" s="131">
        <f t="shared" ref="AD67:AD101" si="33">(2+AB67/30)%</f>
        <v>0.19166666666666668</v>
      </c>
      <c r="AE67" s="131">
        <f t="shared" si="25"/>
        <v>0.16400000000000006</v>
      </c>
      <c r="AF67" s="137">
        <v>0</v>
      </c>
      <c r="AG67" s="131">
        <f t="shared" si="26"/>
        <v>0.32000000000000017</v>
      </c>
      <c r="AH67" s="131">
        <f t="shared" si="27"/>
        <v>0.32000000000000017</v>
      </c>
      <c r="AI67" s="131">
        <f t="shared" si="28"/>
        <v>0.32000000000000017</v>
      </c>
      <c r="AJ67" s="131">
        <f t="shared" si="29"/>
        <v>0.32000000000000017</v>
      </c>
      <c r="AK67" s="131">
        <f t="shared" si="30"/>
        <v>0.32000000000000017</v>
      </c>
      <c r="AL67" s="131">
        <f t="shared" si="31"/>
        <v>0.32000000000000017</v>
      </c>
    </row>
    <row r="68" spans="2:38" x14ac:dyDescent="0.2">
      <c r="B68" s="73">
        <v>66</v>
      </c>
      <c r="C68" s="73">
        <f t="shared" ref="C68:C101" si="34">(W68/2-F68/4)*4</f>
        <v>1608</v>
      </c>
      <c r="D68" s="73">
        <f t="shared" ref="D68:D101" si="35">V68</f>
        <v>334</v>
      </c>
      <c r="E68" s="73">
        <f t="shared" ref="E68:E101" si="36">ROUND((2*U68/5+X68/2),0)</f>
        <v>760</v>
      </c>
      <c r="F68" s="73">
        <f t="shared" ref="F68:F101" si="37">INT(X68/2)</f>
        <v>362</v>
      </c>
      <c r="G68" s="73">
        <f t="shared" ref="G68:G101" si="38">E68*2</f>
        <v>1520</v>
      </c>
      <c r="H68" s="73">
        <f t="shared" ref="H68:H101" si="39">ROUND(AB68*0.8,0)</f>
        <v>418</v>
      </c>
      <c r="I68" s="131">
        <f t="shared" ref="I68:I101" si="40">AC68</f>
        <v>0.9</v>
      </c>
      <c r="J68" s="131">
        <f t="shared" ref="J68:J101" si="41">AD68</f>
        <v>0.19433333333333333</v>
      </c>
      <c r="K68" s="131">
        <f t="shared" ref="K68:K101" si="42">AE68</f>
        <v>0.16500000000000006</v>
      </c>
      <c r="L68" s="131">
        <f t="shared" ref="L68:L101" si="43">AG68</f>
        <v>0.32500000000000018</v>
      </c>
      <c r="M68" s="131">
        <f t="shared" ref="M68:M101" si="44">AH68</f>
        <v>0.32500000000000018</v>
      </c>
      <c r="N68" s="131">
        <f t="shared" ref="N68:N101" si="45">AI68</f>
        <v>0.32500000000000018</v>
      </c>
      <c r="O68" s="131">
        <f t="shared" ref="O68:O101" si="46">AJ68</f>
        <v>0.32500000000000018</v>
      </c>
      <c r="P68" s="131">
        <f t="shared" ref="P68:P101" si="47">AK68</f>
        <v>0.32500000000000018</v>
      </c>
      <c r="Q68" s="131">
        <f t="shared" ref="Q68:Q101" si="48">AL68</f>
        <v>0.32500000000000018</v>
      </c>
      <c r="T68" s="73">
        <v>66</v>
      </c>
      <c r="U68" s="73">
        <f t="shared" si="19"/>
        <v>994</v>
      </c>
      <c r="V68" s="73">
        <f t="shared" si="20"/>
        <v>334</v>
      </c>
      <c r="W68" s="73">
        <f t="shared" si="21"/>
        <v>985</v>
      </c>
      <c r="X68" s="73">
        <f t="shared" si="22"/>
        <v>725</v>
      </c>
      <c r="Y68" s="73">
        <f t="shared" si="23"/>
        <v>918</v>
      </c>
      <c r="Z68" s="17">
        <v>100</v>
      </c>
      <c r="AA68" s="17">
        <f t="shared" ref="AA68:AA101" si="49">IF((Y68-Z68)&lt;0,70,(Y68-Z68)*1.5+70)</f>
        <v>1297</v>
      </c>
      <c r="AB68" s="73">
        <f t="shared" si="24"/>
        <v>523</v>
      </c>
      <c r="AC68" s="131">
        <v>0.9</v>
      </c>
      <c r="AD68" s="131">
        <f t="shared" si="33"/>
        <v>0.19433333333333333</v>
      </c>
      <c r="AE68" s="131">
        <f t="shared" si="25"/>
        <v>0.16500000000000006</v>
      </c>
      <c r="AF68" s="137">
        <v>0</v>
      </c>
      <c r="AG68" s="131">
        <f t="shared" si="26"/>
        <v>0.32500000000000018</v>
      </c>
      <c r="AH68" s="131">
        <f t="shared" si="27"/>
        <v>0.32500000000000018</v>
      </c>
      <c r="AI68" s="131">
        <f t="shared" si="28"/>
        <v>0.32500000000000018</v>
      </c>
      <c r="AJ68" s="131">
        <f t="shared" si="29"/>
        <v>0.32500000000000018</v>
      </c>
      <c r="AK68" s="131">
        <f t="shared" si="30"/>
        <v>0.32500000000000018</v>
      </c>
      <c r="AL68" s="131">
        <f t="shared" si="31"/>
        <v>0.32500000000000018</v>
      </c>
    </row>
    <row r="69" spans="2:38" x14ac:dyDescent="0.2">
      <c r="B69" s="73">
        <v>67</v>
      </c>
      <c r="C69" s="73">
        <f t="shared" si="34"/>
        <v>1632</v>
      </c>
      <c r="D69" s="73">
        <f t="shared" si="35"/>
        <v>339</v>
      </c>
      <c r="E69" s="73">
        <f t="shared" si="36"/>
        <v>772</v>
      </c>
      <c r="F69" s="73">
        <f t="shared" si="37"/>
        <v>368</v>
      </c>
      <c r="G69" s="73">
        <f t="shared" si="38"/>
        <v>1544</v>
      </c>
      <c r="H69" s="73">
        <f t="shared" si="39"/>
        <v>425</v>
      </c>
      <c r="I69" s="131">
        <f t="shared" si="40"/>
        <v>0.9</v>
      </c>
      <c r="J69" s="131">
        <f t="shared" si="41"/>
        <v>0.19699999999999998</v>
      </c>
      <c r="K69" s="131">
        <f t="shared" si="42"/>
        <v>0.16600000000000006</v>
      </c>
      <c r="L69" s="131">
        <f t="shared" si="43"/>
        <v>0.33000000000000018</v>
      </c>
      <c r="M69" s="131">
        <f t="shared" si="44"/>
        <v>0.33000000000000018</v>
      </c>
      <c r="N69" s="131">
        <f t="shared" si="45"/>
        <v>0.33000000000000018</v>
      </c>
      <c r="O69" s="131">
        <f t="shared" si="46"/>
        <v>0.33000000000000018</v>
      </c>
      <c r="P69" s="131">
        <f t="shared" si="47"/>
        <v>0.33000000000000018</v>
      </c>
      <c r="Q69" s="131">
        <f t="shared" si="48"/>
        <v>0.33000000000000018</v>
      </c>
      <c r="T69" s="73">
        <v>67</v>
      </c>
      <c r="U69" s="73">
        <f t="shared" ref="U69:U101" si="50">ROUND(U68+14.8,0)</f>
        <v>1009</v>
      </c>
      <c r="V69" s="73">
        <f t="shared" ref="V69:V101" si="51">ROUND(V68+5,0)</f>
        <v>339</v>
      </c>
      <c r="W69" s="73">
        <f t="shared" ref="W69:W101" si="52">ROUND(W68+15,0)</f>
        <v>1000</v>
      </c>
      <c r="X69" s="73">
        <f t="shared" ref="X69:X101" si="53">ROUND(X68+10.5,0)</f>
        <v>736</v>
      </c>
      <c r="Y69" s="73">
        <f t="shared" ref="Y69:Y101" si="54">ROUND(Y68+13.5,0)</f>
        <v>932</v>
      </c>
      <c r="Z69" s="17">
        <v>100</v>
      </c>
      <c r="AA69" s="17">
        <f t="shared" si="49"/>
        <v>1318</v>
      </c>
      <c r="AB69" s="73">
        <f t="shared" ref="AB69:AB101" si="55">ROUND(AB68+8,0)</f>
        <v>531</v>
      </c>
      <c r="AC69" s="131">
        <v>0.9</v>
      </c>
      <c r="AD69" s="131">
        <f t="shared" si="33"/>
        <v>0.19699999999999998</v>
      </c>
      <c r="AE69" s="131">
        <f t="shared" ref="AE69:AE101" si="56">AE68+0.1%</f>
        <v>0.16600000000000006</v>
      </c>
      <c r="AF69" s="137">
        <v>0</v>
      </c>
      <c r="AG69" s="131">
        <f t="shared" ref="AG69:AG101" si="57">AG68+0.5%</f>
        <v>0.33000000000000018</v>
      </c>
      <c r="AH69" s="131">
        <f t="shared" ref="AH69:AH101" si="58">AH68+0.5%</f>
        <v>0.33000000000000018</v>
      </c>
      <c r="AI69" s="131">
        <f t="shared" ref="AI69:AI101" si="59">AI68+0.5%</f>
        <v>0.33000000000000018</v>
      </c>
      <c r="AJ69" s="131">
        <f t="shared" ref="AJ69:AJ101" si="60">AJ68+0.5%</f>
        <v>0.33000000000000018</v>
      </c>
      <c r="AK69" s="131">
        <f t="shared" ref="AK69:AK101" si="61">AK68+0.5%</f>
        <v>0.33000000000000018</v>
      </c>
      <c r="AL69" s="131">
        <f t="shared" ref="AL69:AL101" si="62">AL68+0.5%</f>
        <v>0.33000000000000018</v>
      </c>
    </row>
    <row r="70" spans="2:38" x14ac:dyDescent="0.2">
      <c r="B70" s="73">
        <v>68</v>
      </c>
      <c r="C70" s="73">
        <f t="shared" si="34"/>
        <v>1657</v>
      </c>
      <c r="D70" s="73">
        <f t="shared" si="35"/>
        <v>344</v>
      </c>
      <c r="E70" s="73">
        <f t="shared" si="36"/>
        <v>783</v>
      </c>
      <c r="F70" s="73">
        <f t="shared" si="37"/>
        <v>373</v>
      </c>
      <c r="G70" s="73">
        <f t="shared" si="38"/>
        <v>1566</v>
      </c>
      <c r="H70" s="73">
        <f t="shared" si="39"/>
        <v>431</v>
      </c>
      <c r="I70" s="131">
        <f t="shared" si="40"/>
        <v>0.9</v>
      </c>
      <c r="J70" s="131">
        <f t="shared" si="41"/>
        <v>0.19966666666666666</v>
      </c>
      <c r="K70" s="131">
        <f t="shared" si="42"/>
        <v>0.16700000000000007</v>
      </c>
      <c r="L70" s="131">
        <f t="shared" si="43"/>
        <v>0.33500000000000019</v>
      </c>
      <c r="M70" s="131">
        <f t="shared" si="44"/>
        <v>0.33500000000000019</v>
      </c>
      <c r="N70" s="131">
        <f t="shared" si="45"/>
        <v>0.33500000000000019</v>
      </c>
      <c r="O70" s="131">
        <f t="shared" si="46"/>
        <v>0.33500000000000019</v>
      </c>
      <c r="P70" s="131">
        <f t="shared" si="47"/>
        <v>0.33500000000000019</v>
      </c>
      <c r="Q70" s="131">
        <f t="shared" si="48"/>
        <v>0.33500000000000019</v>
      </c>
      <c r="T70" s="73">
        <v>68</v>
      </c>
      <c r="U70" s="73">
        <f t="shared" si="50"/>
        <v>1024</v>
      </c>
      <c r="V70" s="73">
        <f t="shared" si="51"/>
        <v>344</v>
      </c>
      <c r="W70" s="73">
        <f t="shared" si="52"/>
        <v>1015</v>
      </c>
      <c r="X70" s="73">
        <f t="shared" si="53"/>
        <v>747</v>
      </c>
      <c r="Y70" s="73">
        <f t="shared" si="54"/>
        <v>946</v>
      </c>
      <c r="Z70" s="17">
        <v>100</v>
      </c>
      <c r="AA70" s="17">
        <f t="shared" si="49"/>
        <v>1339</v>
      </c>
      <c r="AB70" s="73">
        <f t="shared" si="55"/>
        <v>539</v>
      </c>
      <c r="AC70" s="131">
        <v>0.9</v>
      </c>
      <c r="AD70" s="131">
        <f t="shared" si="33"/>
        <v>0.19966666666666666</v>
      </c>
      <c r="AE70" s="131">
        <f t="shared" si="56"/>
        <v>0.16700000000000007</v>
      </c>
      <c r="AF70" s="137">
        <v>0</v>
      </c>
      <c r="AG70" s="131">
        <f t="shared" si="57"/>
        <v>0.33500000000000019</v>
      </c>
      <c r="AH70" s="131">
        <f t="shared" si="58"/>
        <v>0.33500000000000019</v>
      </c>
      <c r="AI70" s="131">
        <f t="shared" si="59"/>
        <v>0.33500000000000019</v>
      </c>
      <c r="AJ70" s="131">
        <f t="shared" si="60"/>
        <v>0.33500000000000019</v>
      </c>
      <c r="AK70" s="131">
        <f t="shared" si="61"/>
        <v>0.33500000000000019</v>
      </c>
      <c r="AL70" s="131">
        <f t="shared" si="62"/>
        <v>0.33500000000000019</v>
      </c>
    </row>
    <row r="71" spans="2:38" x14ac:dyDescent="0.2">
      <c r="B71" s="73">
        <v>69</v>
      </c>
      <c r="C71" s="73">
        <f t="shared" si="34"/>
        <v>1681</v>
      </c>
      <c r="D71" s="73">
        <f t="shared" si="35"/>
        <v>349</v>
      </c>
      <c r="E71" s="73">
        <f t="shared" si="36"/>
        <v>795</v>
      </c>
      <c r="F71" s="73">
        <f t="shared" si="37"/>
        <v>379</v>
      </c>
      <c r="G71" s="73">
        <f t="shared" si="38"/>
        <v>1590</v>
      </c>
      <c r="H71" s="73">
        <f t="shared" si="39"/>
        <v>438</v>
      </c>
      <c r="I71" s="131">
        <f t="shared" si="40"/>
        <v>0.9</v>
      </c>
      <c r="J71" s="131">
        <f t="shared" si="41"/>
        <v>0.20233333333333334</v>
      </c>
      <c r="K71" s="131">
        <f t="shared" si="42"/>
        <v>0.16800000000000007</v>
      </c>
      <c r="L71" s="131">
        <f t="shared" si="43"/>
        <v>0.34000000000000019</v>
      </c>
      <c r="M71" s="131">
        <f t="shared" si="44"/>
        <v>0.34000000000000019</v>
      </c>
      <c r="N71" s="131">
        <f t="shared" si="45"/>
        <v>0.34000000000000019</v>
      </c>
      <c r="O71" s="131">
        <f t="shared" si="46"/>
        <v>0.34000000000000019</v>
      </c>
      <c r="P71" s="131">
        <f t="shared" si="47"/>
        <v>0.34000000000000019</v>
      </c>
      <c r="Q71" s="131">
        <f t="shared" si="48"/>
        <v>0.34000000000000019</v>
      </c>
      <c r="T71" s="73">
        <v>69</v>
      </c>
      <c r="U71" s="73">
        <f t="shared" si="50"/>
        <v>1039</v>
      </c>
      <c r="V71" s="73">
        <f t="shared" si="51"/>
        <v>349</v>
      </c>
      <c r="W71" s="73">
        <f t="shared" si="52"/>
        <v>1030</v>
      </c>
      <c r="X71" s="73">
        <f t="shared" si="53"/>
        <v>758</v>
      </c>
      <c r="Y71" s="73">
        <f t="shared" si="54"/>
        <v>960</v>
      </c>
      <c r="Z71" s="17">
        <v>100</v>
      </c>
      <c r="AA71" s="17">
        <f t="shared" si="49"/>
        <v>1360</v>
      </c>
      <c r="AB71" s="73">
        <f t="shared" si="55"/>
        <v>547</v>
      </c>
      <c r="AC71" s="131">
        <v>0.9</v>
      </c>
      <c r="AD71" s="131">
        <f t="shared" si="33"/>
        <v>0.20233333333333334</v>
      </c>
      <c r="AE71" s="131">
        <f t="shared" si="56"/>
        <v>0.16800000000000007</v>
      </c>
      <c r="AF71" s="137">
        <v>0</v>
      </c>
      <c r="AG71" s="131">
        <f t="shared" si="57"/>
        <v>0.34000000000000019</v>
      </c>
      <c r="AH71" s="131">
        <f t="shared" si="58"/>
        <v>0.34000000000000019</v>
      </c>
      <c r="AI71" s="131">
        <f t="shared" si="59"/>
        <v>0.34000000000000019</v>
      </c>
      <c r="AJ71" s="131">
        <f t="shared" si="60"/>
        <v>0.34000000000000019</v>
      </c>
      <c r="AK71" s="131">
        <f t="shared" si="61"/>
        <v>0.34000000000000019</v>
      </c>
      <c r="AL71" s="131">
        <f t="shared" si="62"/>
        <v>0.34000000000000019</v>
      </c>
    </row>
    <row r="72" spans="2:38" x14ac:dyDescent="0.2">
      <c r="B72" s="73">
        <v>70</v>
      </c>
      <c r="C72" s="73">
        <f t="shared" si="34"/>
        <v>1706</v>
      </c>
      <c r="D72" s="73">
        <f t="shared" si="35"/>
        <v>354</v>
      </c>
      <c r="E72" s="73">
        <f t="shared" si="36"/>
        <v>806</v>
      </c>
      <c r="F72" s="73">
        <f t="shared" si="37"/>
        <v>384</v>
      </c>
      <c r="G72" s="73">
        <f t="shared" si="38"/>
        <v>1612</v>
      </c>
      <c r="H72" s="73">
        <f t="shared" si="39"/>
        <v>444</v>
      </c>
      <c r="I72" s="131">
        <f t="shared" si="40"/>
        <v>0.9</v>
      </c>
      <c r="J72" s="131">
        <f t="shared" si="41"/>
        <v>0.20499999999999999</v>
      </c>
      <c r="K72" s="131">
        <f t="shared" si="42"/>
        <v>0.16900000000000007</v>
      </c>
      <c r="L72" s="131">
        <f t="shared" si="43"/>
        <v>0.3450000000000002</v>
      </c>
      <c r="M72" s="131">
        <f t="shared" si="44"/>
        <v>0.3450000000000002</v>
      </c>
      <c r="N72" s="131">
        <f t="shared" si="45"/>
        <v>0.3450000000000002</v>
      </c>
      <c r="O72" s="131">
        <f t="shared" si="46"/>
        <v>0.3450000000000002</v>
      </c>
      <c r="P72" s="131">
        <f t="shared" si="47"/>
        <v>0.3450000000000002</v>
      </c>
      <c r="Q72" s="131">
        <f t="shared" si="48"/>
        <v>0.3450000000000002</v>
      </c>
      <c r="T72" s="73">
        <v>70</v>
      </c>
      <c r="U72" s="73">
        <f t="shared" si="50"/>
        <v>1054</v>
      </c>
      <c r="V72" s="73">
        <f t="shared" si="51"/>
        <v>354</v>
      </c>
      <c r="W72" s="73">
        <f t="shared" si="52"/>
        <v>1045</v>
      </c>
      <c r="X72" s="73">
        <f t="shared" si="53"/>
        <v>769</v>
      </c>
      <c r="Y72" s="73">
        <f t="shared" si="54"/>
        <v>974</v>
      </c>
      <c r="Z72" s="17">
        <v>100</v>
      </c>
      <c r="AA72" s="17">
        <f t="shared" si="49"/>
        <v>1381</v>
      </c>
      <c r="AB72" s="73">
        <f t="shared" si="55"/>
        <v>555</v>
      </c>
      <c r="AC72" s="131">
        <v>0.9</v>
      </c>
      <c r="AD72" s="131">
        <f t="shared" si="33"/>
        <v>0.20499999999999999</v>
      </c>
      <c r="AE72" s="131">
        <f t="shared" si="56"/>
        <v>0.16900000000000007</v>
      </c>
      <c r="AF72" s="137">
        <v>0</v>
      </c>
      <c r="AG72" s="131">
        <f t="shared" si="57"/>
        <v>0.3450000000000002</v>
      </c>
      <c r="AH72" s="131">
        <f t="shared" si="58"/>
        <v>0.3450000000000002</v>
      </c>
      <c r="AI72" s="131">
        <f t="shared" si="59"/>
        <v>0.3450000000000002</v>
      </c>
      <c r="AJ72" s="131">
        <f t="shared" si="60"/>
        <v>0.3450000000000002</v>
      </c>
      <c r="AK72" s="131">
        <f t="shared" si="61"/>
        <v>0.3450000000000002</v>
      </c>
      <c r="AL72" s="131">
        <f t="shared" si="62"/>
        <v>0.3450000000000002</v>
      </c>
    </row>
    <row r="73" spans="2:38" x14ac:dyDescent="0.2">
      <c r="B73" s="73">
        <v>71</v>
      </c>
      <c r="C73" s="73">
        <f t="shared" si="34"/>
        <v>1730</v>
      </c>
      <c r="D73" s="73">
        <f t="shared" si="35"/>
        <v>359</v>
      </c>
      <c r="E73" s="73">
        <f t="shared" si="36"/>
        <v>818</v>
      </c>
      <c r="F73" s="73">
        <f t="shared" si="37"/>
        <v>390</v>
      </c>
      <c r="G73" s="73">
        <f t="shared" si="38"/>
        <v>1636</v>
      </c>
      <c r="H73" s="73">
        <f t="shared" si="39"/>
        <v>450</v>
      </c>
      <c r="I73" s="131">
        <f t="shared" si="40"/>
        <v>0.9</v>
      </c>
      <c r="J73" s="131">
        <f t="shared" si="41"/>
        <v>0.20766666666666667</v>
      </c>
      <c r="K73" s="131">
        <f t="shared" si="42"/>
        <v>0.17000000000000007</v>
      </c>
      <c r="L73" s="131">
        <f t="shared" si="43"/>
        <v>0.3500000000000002</v>
      </c>
      <c r="M73" s="131">
        <f t="shared" si="44"/>
        <v>0.3500000000000002</v>
      </c>
      <c r="N73" s="131">
        <f t="shared" si="45"/>
        <v>0.3500000000000002</v>
      </c>
      <c r="O73" s="131">
        <f t="shared" si="46"/>
        <v>0.3500000000000002</v>
      </c>
      <c r="P73" s="131">
        <f t="shared" si="47"/>
        <v>0.3500000000000002</v>
      </c>
      <c r="Q73" s="131">
        <f t="shared" si="48"/>
        <v>0.3500000000000002</v>
      </c>
      <c r="T73" s="73">
        <v>71</v>
      </c>
      <c r="U73" s="73">
        <f t="shared" si="50"/>
        <v>1069</v>
      </c>
      <c r="V73" s="73">
        <f t="shared" si="51"/>
        <v>359</v>
      </c>
      <c r="W73" s="73">
        <f t="shared" si="52"/>
        <v>1060</v>
      </c>
      <c r="X73" s="73">
        <f t="shared" si="53"/>
        <v>780</v>
      </c>
      <c r="Y73" s="73">
        <f t="shared" si="54"/>
        <v>988</v>
      </c>
      <c r="Z73" s="17">
        <v>100</v>
      </c>
      <c r="AA73" s="17">
        <f t="shared" si="49"/>
        <v>1402</v>
      </c>
      <c r="AB73" s="73">
        <f t="shared" si="55"/>
        <v>563</v>
      </c>
      <c r="AC73" s="131">
        <v>0.9</v>
      </c>
      <c r="AD73" s="131">
        <f t="shared" si="33"/>
        <v>0.20766666666666667</v>
      </c>
      <c r="AE73" s="131">
        <f t="shared" si="56"/>
        <v>0.17000000000000007</v>
      </c>
      <c r="AF73" s="137">
        <v>0</v>
      </c>
      <c r="AG73" s="131">
        <f t="shared" si="57"/>
        <v>0.3500000000000002</v>
      </c>
      <c r="AH73" s="131">
        <f t="shared" si="58"/>
        <v>0.3500000000000002</v>
      </c>
      <c r="AI73" s="131">
        <f t="shared" si="59"/>
        <v>0.3500000000000002</v>
      </c>
      <c r="AJ73" s="131">
        <f t="shared" si="60"/>
        <v>0.3500000000000002</v>
      </c>
      <c r="AK73" s="131">
        <f t="shared" si="61"/>
        <v>0.3500000000000002</v>
      </c>
      <c r="AL73" s="131">
        <f t="shared" si="62"/>
        <v>0.3500000000000002</v>
      </c>
    </row>
    <row r="74" spans="2:38" x14ac:dyDescent="0.2">
      <c r="B74" s="73">
        <v>72</v>
      </c>
      <c r="C74" s="73">
        <f t="shared" si="34"/>
        <v>1755</v>
      </c>
      <c r="D74" s="73">
        <f t="shared" si="35"/>
        <v>364</v>
      </c>
      <c r="E74" s="73">
        <f t="shared" si="36"/>
        <v>829</v>
      </c>
      <c r="F74" s="73">
        <f t="shared" si="37"/>
        <v>395</v>
      </c>
      <c r="G74" s="73">
        <f t="shared" si="38"/>
        <v>1658</v>
      </c>
      <c r="H74" s="73">
        <f t="shared" si="39"/>
        <v>457</v>
      </c>
      <c r="I74" s="131">
        <f t="shared" si="40"/>
        <v>0.9</v>
      </c>
      <c r="J74" s="131">
        <f t="shared" si="41"/>
        <v>0.21033333333333334</v>
      </c>
      <c r="K74" s="131">
        <f t="shared" si="42"/>
        <v>0.17100000000000007</v>
      </c>
      <c r="L74" s="131">
        <f t="shared" si="43"/>
        <v>0.3550000000000002</v>
      </c>
      <c r="M74" s="131">
        <f t="shared" si="44"/>
        <v>0.3550000000000002</v>
      </c>
      <c r="N74" s="131">
        <f t="shared" si="45"/>
        <v>0.3550000000000002</v>
      </c>
      <c r="O74" s="131">
        <f t="shared" si="46"/>
        <v>0.3550000000000002</v>
      </c>
      <c r="P74" s="131">
        <f t="shared" si="47"/>
        <v>0.3550000000000002</v>
      </c>
      <c r="Q74" s="131">
        <f t="shared" si="48"/>
        <v>0.3550000000000002</v>
      </c>
      <c r="T74" s="73">
        <v>72</v>
      </c>
      <c r="U74" s="73">
        <f t="shared" si="50"/>
        <v>1084</v>
      </c>
      <c r="V74" s="73">
        <f t="shared" si="51"/>
        <v>364</v>
      </c>
      <c r="W74" s="73">
        <f t="shared" si="52"/>
        <v>1075</v>
      </c>
      <c r="X74" s="73">
        <f t="shared" si="53"/>
        <v>791</v>
      </c>
      <c r="Y74" s="73">
        <f t="shared" si="54"/>
        <v>1002</v>
      </c>
      <c r="Z74" s="17">
        <v>100</v>
      </c>
      <c r="AA74" s="17">
        <f t="shared" si="49"/>
        <v>1423</v>
      </c>
      <c r="AB74" s="73">
        <f t="shared" si="55"/>
        <v>571</v>
      </c>
      <c r="AC74" s="131">
        <v>0.9</v>
      </c>
      <c r="AD74" s="131">
        <f t="shared" si="33"/>
        <v>0.21033333333333334</v>
      </c>
      <c r="AE74" s="131">
        <f t="shared" si="56"/>
        <v>0.17100000000000007</v>
      </c>
      <c r="AF74" s="137">
        <v>0</v>
      </c>
      <c r="AG74" s="131">
        <f t="shared" si="57"/>
        <v>0.3550000000000002</v>
      </c>
      <c r="AH74" s="131">
        <f t="shared" si="58"/>
        <v>0.3550000000000002</v>
      </c>
      <c r="AI74" s="131">
        <f t="shared" si="59"/>
        <v>0.3550000000000002</v>
      </c>
      <c r="AJ74" s="131">
        <f t="shared" si="60"/>
        <v>0.3550000000000002</v>
      </c>
      <c r="AK74" s="131">
        <f t="shared" si="61"/>
        <v>0.3550000000000002</v>
      </c>
      <c r="AL74" s="131">
        <f t="shared" si="62"/>
        <v>0.3550000000000002</v>
      </c>
    </row>
    <row r="75" spans="2:38" x14ac:dyDescent="0.2">
      <c r="B75" s="73">
        <v>73</v>
      </c>
      <c r="C75" s="73">
        <f t="shared" si="34"/>
        <v>1779</v>
      </c>
      <c r="D75" s="73">
        <f t="shared" si="35"/>
        <v>369</v>
      </c>
      <c r="E75" s="73">
        <f t="shared" si="36"/>
        <v>841</v>
      </c>
      <c r="F75" s="73">
        <f t="shared" si="37"/>
        <v>401</v>
      </c>
      <c r="G75" s="73">
        <f t="shared" si="38"/>
        <v>1682</v>
      </c>
      <c r="H75" s="73">
        <f t="shared" si="39"/>
        <v>463</v>
      </c>
      <c r="I75" s="131">
        <f t="shared" si="40"/>
        <v>0.9</v>
      </c>
      <c r="J75" s="131">
        <f t="shared" si="41"/>
        <v>0.21299999999999999</v>
      </c>
      <c r="K75" s="131">
        <f t="shared" si="42"/>
        <v>0.17200000000000007</v>
      </c>
      <c r="L75" s="131">
        <f t="shared" si="43"/>
        <v>0.36000000000000021</v>
      </c>
      <c r="M75" s="131">
        <f t="shared" si="44"/>
        <v>0.36000000000000021</v>
      </c>
      <c r="N75" s="131">
        <f t="shared" si="45"/>
        <v>0.36000000000000021</v>
      </c>
      <c r="O75" s="131">
        <f t="shared" si="46"/>
        <v>0.36000000000000021</v>
      </c>
      <c r="P75" s="131">
        <f t="shared" si="47"/>
        <v>0.36000000000000021</v>
      </c>
      <c r="Q75" s="131">
        <f t="shared" si="48"/>
        <v>0.36000000000000021</v>
      </c>
      <c r="T75" s="73">
        <v>73</v>
      </c>
      <c r="U75" s="73">
        <f t="shared" si="50"/>
        <v>1099</v>
      </c>
      <c r="V75" s="73">
        <f t="shared" si="51"/>
        <v>369</v>
      </c>
      <c r="W75" s="73">
        <f t="shared" si="52"/>
        <v>1090</v>
      </c>
      <c r="X75" s="73">
        <f t="shared" si="53"/>
        <v>802</v>
      </c>
      <c r="Y75" s="73">
        <f t="shared" si="54"/>
        <v>1016</v>
      </c>
      <c r="Z75" s="17">
        <v>100</v>
      </c>
      <c r="AA75" s="17">
        <f t="shared" si="49"/>
        <v>1444</v>
      </c>
      <c r="AB75" s="73">
        <f t="shared" si="55"/>
        <v>579</v>
      </c>
      <c r="AC75" s="131">
        <v>0.9</v>
      </c>
      <c r="AD75" s="131">
        <f t="shared" si="33"/>
        <v>0.21299999999999999</v>
      </c>
      <c r="AE75" s="131">
        <f t="shared" si="56"/>
        <v>0.17200000000000007</v>
      </c>
      <c r="AF75" s="137">
        <v>0</v>
      </c>
      <c r="AG75" s="131">
        <f t="shared" si="57"/>
        <v>0.36000000000000021</v>
      </c>
      <c r="AH75" s="131">
        <f t="shared" si="58"/>
        <v>0.36000000000000021</v>
      </c>
      <c r="AI75" s="131">
        <f t="shared" si="59"/>
        <v>0.36000000000000021</v>
      </c>
      <c r="AJ75" s="131">
        <f t="shared" si="60"/>
        <v>0.36000000000000021</v>
      </c>
      <c r="AK75" s="131">
        <f t="shared" si="61"/>
        <v>0.36000000000000021</v>
      </c>
      <c r="AL75" s="131">
        <f t="shared" si="62"/>
        <v>0.36000000000000021</v>
      </c>
    </row>
    <row r="76" spans="2:38" x14ac:dyDescent="0.2">
      <c r="B76" s="73">
        <v>74</v>
      </c>
      <c r="C76" s="73">
        <f t="shared" si="34"/>
        <v>1804</v>
      </c>
      <c r="D76" s="73">
        <f t="shared" si="35"/>
        <v>374</v>
      </c>
      <c r="E76" s="73">
        <f t="shared" si="36"/>
        <v>852</v>
      </c>
      <c r="F76" s="73">
        <f t="shared" si="37"/>
        <v>406</v>
      </c>
      <c r="G76" s="73">
        <f t="shared" si="38"/>
        <v>1704</v>
      </c>
      <c r="H76" s="73">
        <f t="shared" si="39"/>
        <v>470</v>
      </c>
      <c r="I76" s="131">
        <f t="shared" si="40"/>
        <v>0.9</v>
      </c>
      <c r="J76" s="131">
        <f t="shared" si="41"/>
        <v>0.21566666666666667</v>
      </c>
      <c r="K76" s="131">
        <f t="shared" si="42"/>
        <v>0.17300000000000007</v>
      </c>
      <c r="L76" s="131">
        <f t="shared" si="43"/>
        <v>0.36500000000000021</v>
      </c>
      <c r="M76" s="131">
        <f t="shared" si="44"/>
        <v>0.36500000000000021</v>
      </c>
      <c r="N76" s="131">
        <f t="shared" si="45"/>
        <v>0.36500000000000021</v>
      </c>
      <c r="O76" s="131">
        <f t="shared" si="46"/>
        <v>0.36500000000000021</v>
      </c>
      <c r="P76" s="131">
        <f t="shared" si="47"/>
        <v>0.36500000000000021</v>
      </c>
      <c r="Q76" s="131">
        <f t="shared" si="48"/>
        <v>0.36500000000000021</v>
      </c>
      <c r="T76" s="73">
        <v>74</v>
      </c>
      <c r="U76" s="73">
        <f t="shared" si="50"/>
        <v>1114</v>
      </c>
      <c r="V76" s="73">
        <f t="shared" si="51"/>
        <v>374</v>
      </c>
      <c r="W76" s="73">
        <f t="shared" si="52"/>
        <v>1105</v>
      </c>
      <c r="X76" s="73">
        <f t="shared" si="53"/>
        <v>813</v>
      </c>
      <c r="Y76" s="73">
        <f t="shared" si="54"/>
        <v>1030</v>
      </c>
      <c r="Z76" s="17">
        <v>100</v>
      </c>
      <c r="AA76" s="17">
        <f t="shared" si="49"/>
        <v>1465</v>
      </c>
      <c r="AB76" s="73">
        <f t="shared" si="55"/>
        <v>587</v>
      </c>
      <c r="AC76" s="131">
        <v>0.9</v>
      </c>
      <c r="AD76" s="131">
        <f t="shared" si="33"/>
        <v>0.21566666666666667</v>
      </c>
      <c r="AE76" s="131">
        <f t="shared" si="56"/>
        <v>0.17300000000000007</v>
      </c>
      <c r="AF76" s="137">
        <v>0</v>
      </c>
      <c r="AG76" s="131">
        <f t="shared" si="57"/>
        <v>0.36500000000000021</v>
      </c>
      <c r="AH76" s="131">
        <f t="shared" si="58"/>
        <v>0.36500000000000021</v>
      </c>
      <c r="AI76" s="131">
        <f t="shared" si="59"/>
        <v>0.36500000000000021</v>
      </c>
      <c r="AJ76" s="131">
        <f t="shared" si="60"/>
        <v>0.36500000000000021</v>
      </c>
      <c r="AK76" s="131">
        <f t="shared" si="61"/>
        <v>0.36500000000000021</v>
      </c>
      <c r="AL76" s="131">
        <f t="shared" si="62"/>
        <v>0.36500000000000021</v>
      </c>
    </row>
    <row r="77" spans="2:38" x14ac:dyDescent="0.2">
      <c r="B77" s="73">
        <v>75</v>
      </c>
      <c r="C77" s="73">
        <f t="shared" si="34"/>
        <v>1828</v>
      </c>
      <c r="D77" s="73">
        <f t="shared" si="35"/>
        <v>379</v>
      </c>
      <c r="E77" s="73">
        <f t="shared" si="36"/>
        <v>864</v>
      </c>
      <c r="F77" s="73">
        <f t="shared" si="37"/>
        <v>412</v>
      </c>
      <c r="G77" s="73">
        <f t="shared" si="38"/>
        <v>1728</v>
      </c>
      <c r="H77" s="73">
        <f t="shared" si="39"/>
        <v>476</v>
      </c>
      <c r="I77" s="131">
        <f t="shared" si="40"/>
        <v>0.9</v>
      </c>
      <c r="J77" s="131">
        <f t="shared" si="41"/>
        <v>0.21833333333333332</v>
      </c>
      <c r="K77" s="131">
        <f t="shared" si="42"/>
        <v>0.17400000000000007</v>
      </c>
      <c r="L77" s="131">
        <f t="shared" si="43"/>
        <v>0.37000000000000022</v>
      </c>
      <c r="M77" s="131">
        <f t="shared" si="44"/>
        <v>0.37000000000000022</v>
      </c>
      <c r="N77" s="131">
        <f t="shared" si="45"/>
        <v>0.37000000000000022</v>
      </c>
      <c r="O77" s="131">
        <f t="shared" si="46"/>
        <v>0.37000000000000022</v>
      </c>
      <c r="P77" s="131">
        <f t="shared" si="47"/>
        <v>0.37000000000000022</v>
      </c>
      <c r="Q77" s="131">
        <f t="shared" si="48"/>
        <v>0.37000000000000022</v>
      </c>
      <c r="T77" s="73">
        <v>75</v>
      </c>
      <c r="U77" s="73">
        <f t="shared" si="50"/>
        <v>1129</v>
      </c>
      <c r="V77" s="73">
        <f t="shared" si="51"/>
        <v>379</v>
      </c>
      <c r="W77" s="73">
        <f t="shared" si="52"/>
        <v>1120</v>
      </c>
      <c r="X77" s="73">
        <f t="shared" si="53"/>
        <v>824</v>
      </c>
      <c r="Y77" s="73">
        <f t="shared" si="54"/>
        <v>1044</v>
      </c>
      <c r="Z77" s="17">
        <v>100</v>
      </c>
      <c r="AA77" s="17">
        <f t="shared" si="49"/>
        <v>1486</v>
      </c>
      <c r="AB77" s="73">
        <f t="shared" si="55"/>
        <v>595</v>
      </c>
      <c r="AC77" s="131">
        <v>0.9</v>
      </c>
      <c r="AD77" s="131">
        <f t="shared" si="33"/>
        <v>0.21833333333333332</v>
      </c>
      <c r="AE77" s="131">
        <f t="shared" si="56"/>
        <v>0.17400000000000007</v>
      </c>
      <c r="AF77" s="137">
        <v>0</v>
      </c>
      <c r="AG77" s="131">
        <f t="shared" si="57"/>
        <v>0.37000000000000022</v>
      </c>
      <c r="AH77" s="131">
        <f t="shared" si="58"/>
        <v>0.37000000000000022</v>
      </c>
      <c r="AI77" s="131">
        <f t="shared" si="59"/>
        <v>0.37000000000000022</v>
      </c>
      <c r="AJ77" s="131">
        <f t="shared" si="60"/>
        <v>0.37000000000000022</v>
      </c>
      <c r="AK77" s="131">
        <f t="shared" si="61"/>
        <v>0.37000000000000022</v>
      </c>
      <c r="AL77" s="131">
        <f t="shared" si="62"/>
        <v>0.37000000000000022</v>
      </c>
    </row>
    <row r="78" spans="2:38" x14ac:dyDescent="0.2">
      <c r="B78" s="73">
        <v>76</v>
      </c>
      <c r="C78" s="73">
        <f t="shared" si="34"/>
        <v>1853</v>
      </c>
      <c r="D78" s="73">
        <f t="shared" si="35"/>
        <v>384</v>
      </c>
      <c r="E78" s="73">
        <f t="shared" si="36"/>
        <v>875</v>
      </c>
      <c r="F78" s="73">
        <f t="shared" si="37"/>
        <v>417</v>
      </c>
      <c r="G78" s="73">
        <f t="shared" si="38"/>
        <v>1750</v>
      </c>
      <c r="H78" s="73">
        <f t="shared" si="39"/>
        <v>482</v>
      </c>
      <c r="I78" s="131">
        <f t="shared" si="40"/>
        <v>0.9</v>
      </c>
      <c r="J78" s="131">
        <f t="shared" si="41"/>
        <v>0.221</v>
      </c>
      <c r="K78" s="131">
        <f t="shared" si="42"/>
        <v>0.17500000000000007</v>
      </c>
      <c r="L78" s="131">
        <f t="shared" si="43"/>
        <v>0.37500000000000022</v>
      </c>
      <c r="M78" s="131">
        <f t="shared" si="44"/>
        <v>0.37500000000000022</v>
      </c>
      <c r="N78" s="131">
        <f t="shared" si="45"/>
        <v>0.37500000000000022</v>
      </c>
      <c r="O78" s="131">
        <f t="shared" si="46"/>
        <v>0.37500000000000022</v>
      </c>
      <c r="P78" s="131">
        <f t="shared" si="47"/>
        <v>0.37500000000000022</v>
      </c>
      <c r="Q78" s="131">
        <f t="shared" si="48"/>
        <v>0.37500000000000022</v>
      </c>
      <c r="T78" s="73">
        <v>76</v>
      </c>
      <c r="U78" s="73">
        <f t="shared" si="50"/>
        <v>1144</v>
      </c>
      <c r="V78" s="73">
        <f t="shared" si="51"/>
        <v>384</v>
      </c>
      <c r="W78" s="73">
        <f t="shared" si="52"/>
        <v>1135</v>
      </c>
      <c r="X78" s="73">
        <f t="shared" si="53"/>
        <v>835</v>
      </c>
      <c r="Y78" s="73">
        <f t="shared" si="54"/>
        <v>1058</v>
      </c>
      <c r="Z78" s="17">
        <v>100</v>
      </c>
      <c r="AA78" s="17">
        <f t="shared" si="49"/>
        <v>1507</v>
      </c>
      <c r="AB78" s="73">
        <f t="shared" si="55"/>
        <v>603</v>
      </c>
      <c r="AC78" s="131">
        <v>0.9</v>
      </c>
      <c r="AD78" s="131">
        <f t="shared" si="33"/>
        <v>0.221</v>
      </c>
      <c r="AE78" s="131">
        <f t="shared" si="56"/>
        <v>0.17500000000000007</v>
      </c>
      <c r="AF78" s="137">
        <v>0</v>
      </c>
      <c r="AG78" s="131">
        <f t="shared" si="57"/>
        <v>0.37500000000000022</v>
      </c>
      <c r="AH78" s="131">
        <f t="shared" si="58"/>
        <v>0.37500000000000022</v>
      </c>
      <c r="AI78" s="131">
        <f t="shared" si="59"/>
        <v>0.37500000000000022</v>
      </c>
      <c r="AJ78" s="131">
        <f t="shared" si="60"/>
        <v>0.37500000000000022</v>
      </c>
      <c r="AK78" s="131">
        <f t="shared" si="61"/>
        <v>0.37500000000000022</v>
      </c>
      <c r="AL78" s="131">
        <f t="shared" si="62"/>
        <v>0.37500000000000022</v>
      </c>
    </row>
    <row r="79" spans="2:38" x14ac:dyDescent="0.2">
      <c r="B79" s="73">
        <v>77</v>
      </c>
      <c r="C79" s="73">
        <f t="shared" si="34"/>
        <v>1877</v>
      </c>
      <c r="D79" s="73">
        <f t="shared" si="35"/>
        <v>389</v>
      </c>
      <c r="E79" s="73">
        <f t="shared" si="36"/>
        <v>887</v>
      </c>
      <c r="F79" s="73">
        <f t="shared" si="37"/>
        <v>423</v>
      </c>
      <c r="G79" s="73">
        <f t="shared" si="38"/>
        <v>1774</v>
      </c>
      <c r="H79" s="73">
        <f t="shared" si="39"/>
        <v>489</v>
      </c>
      <c r="I79" s="131">
        <f t="shared" si="40"/>
        <v>0.9</v>
      </c>
      <c r="J79" s="131">
        <f t="shared" si="41"/>
        <v>0.22366666666666668</v>
      </c>
      <c r="K79" s="131">
        <f t="shared" si="42"/>
        <v>0.17600000000000007</v>
      </c>
      <c r="L79" s="131">
        <f t="shared" si="43"/>
        <v>0.38000000000000023</v>
      </c>
      <c r="M79" s="131">
        <f t="shared" si="44"/>
        <v>0.38000000000000023</v>
      </c>
      <c r="N79" s="131">
        <f t="shared" si="45"/>
        <v>0.38000000000000023</v>
      </c>
      <c r="O79" s="131">
        <f t="shared" si="46"/>
        <v>0.38000000000000023</v>
      </c>
      <c r="P79" s="131">
        <f t="shared" si="47"/>
        <v>0.38000000000000023</v>
      </c>
      <c r="Q79" s="131">
        <f t="shared" si="48"/>
        <v>0.38000000000000023</v>
      </c>
      <c r="T79" s="73">
        <v>77</v>
      </c>
      <c r="U79" s="73">
        <f t="shared" si="50"/>
        <v>1159</v>
      </c>
      <c r="V79" s="73">
        <f t="shared" si="51"/>
        <v>389</v>
      </c>
      <c r="W79" s="73">
        <f t="shared" si="52"/>
        <v>1150</v>
      </c>
      <c r="X79" s="73">
        <f t="shared" si="53"/>
        <v>846</v>
      </c>
      <c r="Y79" s="73">
        <f t="shared" si="54"/>
        <v>1072</v>
      </c>
      <c r="Z79" s="17">
        <v>100</v>
      </c>
      <c r="AA79" s="17">
        <f t="shared" si="49"/>
        <v>1528</v>
      </c>
      <c r="AB79" s="73">
        <f t="shared" si="55"/>
        <v>611</v>
      </c>
      <c r="AC79" s="131">
        <v>0.9</v>
      </c>
      <c r="AD79" s="131">
        <f t="shared" si="33"/>
        <v>0.22366666666666668</v>
      </c>
      <c r="AE79" s="131">
        <f t="shared" si="56"/>
        <v>0.17600000000000007</v>
      </c>
      <c r="AF79" s="137">
        <v>0</v>
      </c>
      <c r="AG79" s="131">
        <f t="shared" si="57"/>
        <v>0.38000000000000023</v>
      </c>
      <c r="AH79" s="131">
        <f t="shared" si="58"/>
        <v>0.38000000000000023</v>
      </c>
      <c r="AI79" s="131">
        <f t="shared" si="59"/>
        <v>0.38000000000000023</v>
      </c>
      <c r="AJ79" s="131">
        <f t="shared" si="60"/>
        <v>0.38000000000000023</v>
      </c>
      <c r="AK79" s="131">
        <f t="shared" si="61"/>
        <v>0.38000000000000023</v>
      </c>
      <c r="AL79" s="131">
        <f t="shared" si="62"/>
        <v>0.38000000000000023</v>
      </c>
    </row>
    <row r="80" spans="2:38" x14ac:dyDescent="0.2">
      <c r="B80" s="73">
        <v>78</v>
      </c>
      <c r="C80" s="73">
        <f t="shared" si="34"/>
        <v>1902</v>
      </c>
      <c r="D80" s="73">
        <f t="shared" si="35"/>
        <v>394</v>
      </c>
      <c r="E80" s="73">
        <f t="shared" si="36"/>
        <v>898</v>
      </c>
      <c r="F80" s="73">
        <f t="shared" si="37"/>
        <v>428</v>
      </c>
      <c r="G80" s="73">
        <f t="shared" si="38"/>
        <v>1796</v>
      </c>
      <c r="H80" s="73">
        <f t="shared" si="39"/>
        <v>495</v>
      </c>
      <c r="I80" s="131">
        <f t="shared" si="40"/>
        <v>0.9</v>
      </c>
      <c r="J80" s="131">
        <f t="shared" si="41"/>
        <v>0.22633333333333333</v>
      </c>
      <c r="K80" s="131">
        <f t="shared" si="42"/>
        <v>0.17700000000000007</v>
      </c>
      <c r="L80" s="131">
        <f t="shared" si="43"/>
        <v>0.38500000000000023</v>
      </c>
      <c r="M80" s="131">
        <f t="shared" si="44"/>
        <v>0.38500000000000023</v>
      </c>
      <c r="N80" s="131">
        <f t="shared" si="45"/>
        <v>0.38500000000000023</v>
      </c>
      <c r="O80" s="131">
        <f t="shared" si="46"/>
        <v>0.38500000000000023</v>
      </c>
      <c r="P80" s="131">
        <f t="shared" si="47"/>
        <v>0.38500000000000023</v>
      </c>
      <c r="Q80" s="131">
        <f t="shared" si="48"/>
        <v>0.38500000000000023</v>
      </c>
      <c r="T80" s="73">
        <v>78</v>
      </c>
      <c r="U80" s="73">
        <f t="shared" si="50"/>
        <v>1174</v>
      </c>
      <c r="V80" s="73">
        <f t="shared" si="51"/>
        <v>394</v>
      </c>
      <c r="W80" s="73">
        <f t="shared" si="52"/>
        <v>1165</v>
      </c>
      <c r="X80" s="73">
        <f t="shared" si="53"/>
        <v>857</v>
      </c>
      <c r="Y80" s="73">
        <f t="shared" si="54"/>
        <v>1086</v>
      </c>
      <c r="Z80" s="17">
        <v>100</v>
      </c>
      <c r="AA80" s="17">
        <f t="shared" si="49"/>
        <v>1549</v>
      </c>
      <c r="AB80" s="73">
        <f t="shared" si="55"/>
        <v>619</v>
      </c>
      <c r="AC80" s="131">
        <v>0.9</v>
      </c>
      <c r="AD80" s="131">
        <f t="shared" si="33"/>
        <v>0.22633333333333333</v>
      </c>
      <c r="AE80" s="131">
        <f t="shared" si="56"/>
        <v>0.17700000000000007</v>
      </c>
      <c r="AF80" s="137">
        <v>0</v>
      </c>
      <c r="AG80" s="131">
        <f t="shared" si="57"/>
        <v>0.38500000000000023</v>
      </c>
      <c r="AH80" s="131">
        <f t="shared" si="58"/>
        <v>0.38500000000000023</v>
      </c>
      <c r="AI80" s="131">
        <f t="shared" si="59"/>
        <v>0.38500000000000023</v>
      </c>
      <c r="AJ80" s="131">
        <f t="shared" si="60"/>
        <v>0.38500000000000023</v>
      </c>
      <c r="AK80" s="131">
        <f t="shared" si="61"/>
        <v>0.38500000000000023</v>
      </c>
      <c r="AL80" s="131">
        <f t="shared" si="62"/>
        <v>0.38500000000000023</v>
      </c>
    </row>
    <row r="81" spans="2:38" x14ac:dyDescent="0.2">
      <c r="B81" s="73">
        <v>79</v>
      </c>
      <c r="C81" s="73">
        <f t="shared" si="34"/>
        <v>1926</v>
      </c>
      <c r="D81" s="73">
        <f t="shared" si="35"/>
        <v>399</v>
      </c>
      <c r="E81" s="73">
        <f t="shared" si="36"/>
        <v>910</v>
      </c>
      <c r="F81" s="73">
        <f t="shared" si="37"/>
        <v>434</v>
      </c>
      <c r="G81" s="73">
        <f t="shared" si="38"/>
        <v>1820</v>
      </c>
      <c r="H81" s="73">
        <f t="shared" si="39"/>
        <v>502</v>
      </c>
      <c r="I81" s="131">
        <f t="shared" si="40"/>
        <v>0.9</v>
      </c>
      <c r="J81" s="131">
        <f t="shared" si="41"/>
        <v>0.22899999999999998</v>
      </c>
      <c r="K81" s="131">
        <f t="shared" si="42"/>
        <v>0.17800000000000007</v>
      </c>
      <c r="L81" s="131">
        <f t="shared" si="43"/>
        <v>0.39000000000000024</v>
      </c>
      <c r="M81" s="131">
        <f t="shared" si="44"/>
        <v>0.39000000000000024</v>
      </c>
      <c r="N81" s="131">
        <f t="shared" si="45"/>
        <v>0.39000000000000024</v>
      </c>
      <c r="O81" s="131">
        <f t="shared" si="46"/>
        <v>0.39000000000000024</v>
      </c>
      <c r="P81" s="131">
        <f t="shared" si="47"/>
        <v>0.39000000000000024</v>
      </c>
      <c r="Q81" s="131">
        <f t="shared" si="48"/>
        <v>0.39000000000000024</v>
      </c>
      <c r="T81" s="73">
        <v>79</v>
      </c>
      <c r="U81" s="73">
        <f t="shared" si="50"/>
        <v>1189</v>
      </c>
      <c r="V81" s="73">
        <f t="shared" si="51"/>
        <v>399</v>
      </c>
      <c r="W81" s="73">
        <f t="shared" si="52"/>
        <v>1180</v>
      </c>
      <c r="X81" s="73">
        <f t="shared" si="53"/>
        <v>868</v>
      </c>
      <c r="Y81" s="73">
        <f t="shared" si="54"/>
        <v>1100</v>
      </c>
      <c r="Z81" s="17">
        <v>100</v>
      </c>
      <c r="AA81" s="17">
        <f t="shared" si="49"/>
        <v>1570</v>
      </c>
      <c r="AB81" s="73">
        <f t="shared" si="55"/>
        <v>627</v>
      </c>
      <c r="AC81" s="131">
        <v>0.9</v>
      </c>
      <c r="AD81" s="131">
        <f t="shared" si="33"/>
        <v>0.22899999999999998</v>
      </c>
      <c r="AE81" s="131">
        <f t="shared" si="56"/>
        <v>0.17800000000000007</v>
      </c>
      <c r="AF81" s="137">
        <v>0</v>
      </c>
      <c r="AG81" s="131">
        <f t="shared" si="57"/>
        <v>0.39000000000000024</v>
      </c>
      <c r="AH81" s="131">
        <f t="shared" si="58"/>
        <v>0.39000000000000024</v>
      </c>
      <c r="AI81" s="131">
        <f t="shared" si="59"/>
        <v>0.39000000000000024</v>
      </c>
      <c r="AJ81" s="131">
        <f t="shared" si="60"/>
        <v>0.39000000000000024</v>
      </c>
      <c r="AK81" s="131">
        <f t="shared" si="61"/>
        <v>0.39000000000000024</v>
      </c>
      <c r="AL81" s="131">
        <f t="shared" si="62"/>
        <v>0.39000000000000024</v>
      </c>
    </row>
    <row r="82" spans="2:38" x14ac:dyDescent="0.2">
      <c r="B82" s="73">
        <v>80</v>
      </c>
      <c r="C82" s="73">
        <f t="shared" si="34"/>
        <v>1951</v>
      </c>
      <c r="D82" s="73">
        <f t="shared" si="35"/>
        <v>404</v>
      </c>
      <c r="E82" s="73">
        <f t="shared" si="36"/>
        <v>921</v>
      </c>
      <c r="F82" s="73">
        <f t="shared" si="37"/>
        <v>439</v>
      </c>
      <c r="G82" s="73">
        <f t="shared" si="38"/>
        <v>1842</v>
      </c>
      <c r="H82" s="73">
        <f t="shared" si="39"/>
        <v>508</v>
      </c>
      <c r="I82" s="131">
        <f t="shared" si="40"/>
        <v>0.9</v>
      </c>
      <c r="J82" s="131">
        <f t="shared" si="41"/>
        <v>0.23166666666666669</v>
      </c>
      <c r="K82" s="131">
        <f t="shared" si="42"/>
        <v>0.17900000000000008</v>
      </c>
      <c r="L82" s="131">
        <f t="shared" si="43"/>
        <v>0.39500000000000024</v>
      </c>
      <c r="M82" s="131">
        <f t="shared" si="44"/>
        <v>0.39500000000000024</v>
      </c>
      <c r="N82" s="131">
        <f t="shared" si="45"/>
        <v>0.39500000000000024</v>
      </c>
      <c r="O82" s="131">
        <f t="shared" si="46"/>
        <v>0.39500000000000024</v>
      </c>
      <c r="P82" s="131">
        <f t="shared" si="47"/>
        <v>0.39500000000000024</v>
      </c>
      <c r="Q82" s="131">
        <f t="shared" si="48"/>
        <v>0.39500000000000024</v>
      </c>
      <c r="T82" s="73">
        <v>80</v>
      </c>
      <c r="U82" s="73">
        <f t="shared" si="50"/>
        <v>1204</v>
      </c>
      <c r="V82" s="73">
        <f t="shared" si="51"/>
        <v>404</v>
      </c>
      <c r="W82" s="73">
        <f t="shared" si="52"/>
        <v>1195</v>
      </c>
      <c r="X82" s="73">
        <f t="shared" si="53"/>
        <v>879</v>
      </c>
      <c r="Y82" s="73">
        <f t="shared" si="54"/>
        <v>1114</v>
      </c>
      <c r="Z82" s="17">
        <v>100</v>
      </c>
      <c r="AA82" s="17">
        <f t="shared" si="49"/>
        <v>1591</v>
      </c>
      <c r="AB82" s="73">
        <f t="shared" si="55"/>
        <v>635</v>
      </c>
      <c r="AC82" s="131">
        <v>0.9</v>
      </c>
      <c r="AD82" s="131">
        <f t="shared" si="33"/>
        <v>0.23166666666666669</v>
      </c>
      <c r="AE82" s="131">
        <f t="shared" si="56"/>
        <v>0.17900000000000008</v>
      </c>
      <c r="AF82" s="137">
        <v>0</v>
      </c>
      <c r="AG82" s="131">
        <f t="shared" si="57"/>
        <v>0.39500000000000024</v>
      </c>
      <c r="AH82" s="131">
        <f t="shared" si="58"/>
        <v>0.39500000000000024</v>
      </c>
      <c r="AI82" s="131">
        <f t="shared" si="59"/>
        <v>0.39500000000000024</v>
      </c>
      <c r="AJ82" s="131">
        <f t="shared" si="60"/>
        <v>0.39500000000000024</v>
      </c>
      <c r="AK82" s="131">
        <f t="shared" si="61"/>
        <v>0.39500000000000024</v>
      </c>
      <c r="AL82" s="131">
        <f t="shared" si="62"/>
        <v>0.39500000000000024</v>
      </c>
    </row>
    <row r="83" spans="2:38" x14ac:dyDescent="0.2">
      <c r="B83" s="73">
        <v>81</v>
      </c>
      <c r="C83" s="73">
        <f t="shared" si="34"/>
        <v>1975</v>
      </c>
      <c r="D83" s="73">
        <f t="shared" si="35"/>
        <v>409</v>
      </c>
      <c r="E83" s="73">
        <f t="shared" si="36"/>
        <v>933</v>
      </c>
      <c r="F83" s="73">
        <f t="shared" si="37"/>
        <v>445</v>
      </c>
      <c r="G83" s="73">
        <f t="shared" si="38"/>
        <v>1866</v>
      </c>
      <c r="H83" s="73">
        <f t="shared" si="39"/>
        <v>514</v>
      </c>
      <c r="I83" s="131">
        <f t="shared" si="40"/>
        <v>0.9</v>
      </c>
      <c r="J83" s="131">
        <f t="shared" si="41"/>
        <v>0.23433333333333334</v>
      </c>
      <c r="K83" s="131">
        <f t="shared" si="42"/>
        <v>0.18000000000000008</v>
      </c>
      <c r="L83" s="131">
        <f t="shared" si="43"/>
        <v>0.40000000000000024</v>
      </c>
      <c r="M83" s="131">
        <f t="shared" si="44"/>
        <v>0.40000000000000024</v>
      </c>
      <c r="N83" s="131">
        <f t="shared" si="45"/>
        <v>0.40000000000000024</v>
      </c>
      <c r="O83" s="131">
        <f t="shared" si="46"/>
        <v>0.40000000000000024</v>
      </c>
      <c r="P83" s="131">
        <f t="shared" si="47"/>
        <v>0.40000000000000024</v>
      </c>
      <c r="Q83" s="131">
        <f t="shared" si="48"/>
        <v>0.40000000000000024</v>
      </c>
      <c r="T83" s="73">
        <v>81</v>
      </c>
      <c r="U83" s="73">
        <f t="shared" si="50"/>
        <v>1219</v>
      </c>
      <c r="V83" s="73">
        <f t="shared" si="51"/>
        <v>409</v>
      </c>
      <c r="W83" s="73">
        <f t="shared" si="52"/>
        <v>1210</v>
      </c>
      <c r="X83" s="73">
        <f t="shared" si="53"/>
        <v>890</v>
      </c>
      <c r="Y83" s="73">
        <f t="shared" si="54"/>
        <v>1128</v>
      </c>
      <c r="Z83" s="17">
        <v>100</v>
      </c>
      <c r="AA83" s="17">
        <f t="shared" si="49"/>
        <v>1612</v>
      </c>
      <c r="AB83" s="73">
        <f t="shared" si="55"/>
        <v>643</v>
      </c>
      <c r="AC83" s="131">
        <v>0.9</v>
      </c>
      <c r="AD83" s="131">
        <f t="shared" si="33"/>
        <v>0.23433333333333334</v>
      </c>
      <c r="AE83" s="131">
        <f t="shared" si="56"/>
        <v>0.18000000000000008</v>
      </c>
      <c r="AF83" s="137">
        <v>0</v>
      </c>
      <c r="AG83" s="131">
        <f t="shared" si="57"/>
        <v>0.40000000000000024</v>
      </c>
      <c r="AH83" s="131">
        <f t="shared" si="58"/>
        <v>0.40000000000000024</v>
      </c>
      <c r="AI83" s="131">
        <f t="shared" si="59"/>
        <v>0.40000000000000024</v>
      </c>
      <c r="AJ83" s="131">
        <f t="shared" si="60"/>
        <v>0.40000000000000024</v>
      </c>
      <c r="AK83" s="131">
        <f t="shared" si="61"/>
        <v>0.40000000000000024</v>
      </c>
      <c r="AL83" s="131">
        <f t="shared" si="62"/>
        <v>0.40000000000000024</v>
      </c>
    </row>
    <row r="84" spans="2:38" x14ac:dyDescent="0.2">
      <c r="B84" s="73">
        <v>82</v>
      </c>
      <c r="C84" s="73">
        <f t="shared" si="34"/>
        <v>2000</v>
      </c>
      <c r="D84" s="73">
        <f t="shared" si="35"/>
        <v>414</v>
      </c>
      <c r="E84" s="73">
        <f t="shared" si="36"/>
        <v>944</v>
      </c>
      <c r="F84" s="73">
        <f t="shared" si="37"/>
        <v>450</v>
      </c>
      <c r="G84" s="73">
        <f t="shared" si="38"/>
        <v>1888</v>
      </c>
      <c r="H84" s="73">
        <f t="shared" si="39"/>
        <v>521</v>
      </c>
      <c r="I84" s="131">
        <f t="shared" si="40"/>
        <v>0.9</v>
      </c>
      <c r="J84" s="131">
        <f t="shared" si="41"/>
        <v>0.23699999999999999</v>
      </c>
      <c r="K84" s="131">
        <f t="shared" si="42"/>
        <v>0.18100000000000008</v>
      </c>
      <c r="L84" s="131">
        <f t="shared" si="43"/>
        <v>0.40500000000000025</v>
      </c>
      <c r="M84" s="131">
        <f t="shared" si="44"/>
        <v>0.40500000000000025</v>
      </c>
      <c r="N84" s="131">
        <f t="shared" si="45"/>
        <v>0.40500000000000025</v>
      </c>
      <c r="O84" s="131">
        <f t="shared" si="46"/>
        <v>0.40500000000000025</v>
      </c>
      <c r="P84" s="131">
        <f t="shared" si="47"/>
        <v>0.40500000000000025</v>
      </c>
      <c r="Q84" s="131">
        <f t="shared" si="48"/>
        <v>0.40500000000000025</v>
      </c>
      <c r="T84" s="73">
        <v>82</v>
      </c>
      <c r="U84" s="73">
        <f t="shared" si="50"/>
        <v>1234</v>
      </c>
      <c r="V84" s="73">
        <f t="shared" si="51"/>
        <v>414</v>
      </c>
      <c r="W84" s="73">
        <f t="shared" si="52"/>
        <v>1225</v>
      </c>
      <c r="X84" s="73">
        <f t="shared" si="53"/>
        <v>901</v>
      </c>
      <c r="Y84" s="73">
        <f t="shared" si="54"/>
        <v>1142</v>
      </c>
      <c r="Z84" s="17">
        <v>100</v>
      </c>
      <c r="AA84" s="17">
        <f t="shared" si="49"/>
        <v>1633</v>
      </c>
      <c r="AB84" s="73">
        <f t="shared" si="55"/>
        <v>651</v>
      </c>
      <c r="AC84" s="131">
        <v>0.9</v>
      </c>
      <c r="AD84" s="131">
        <f t="shared" si="33"/>
        <v>0.23699999999999999</v>
      </c>
      <c r="AE84" s="131">
        <f t="shared" si="56"/>
        <v>0.18100000000000008</v>
      </c>
      <c r="AF84" s="137">
        <v>0</v>
      </c>
      <c r="AG84" s="131">
        <f t="shared" si="57"/>
        <v>0.40500000000000025</v>
      </c>
      <c r="AH84" s="131">
        <f t="shared" si="58"/>
        <v>0.40500000000000025</v>
      </c>
      <c r="AI84" s="131">
        <f t="shared" si="59"/>
        <v>0.40500000000000025</v>
      </c>
      <c r="AJ84" s="131">
        <f t="shared" si="60"/>
        <v>0.40500000000000025</v>
      </c>
      <c r="AK84" s="131">
        <f t="shared" si="61"/>
        <v>0.40500000000000025</v>
      </c>
      <c r="AL84" s="131">
        <f t="shared" si="62"/>
        <v>0.40500000000000025</v>
      </c>
    </row>
    <row r="85" spans="2:38" x14ac:dyDescent="0.2">
      <c r="B85" s="73">
        <v>83</v>
      </c>
      <c r="C85" s="73">
        <f t="shared" si="34"/>
        <v>2024</v>
      </c>
      <c r="D85" s="73">
        <f t="shared" si="35"/>
        <v>419</v>
      </c>
      <c r="E85" s="73">
        <f t="shared" si="36"/>
        <v>956</v>
      </c>
      <c r="F85" s="73">
        <f t="shared" si="37"/>
        <v>456</v>
      </c>
      <c r="G85" s="73">
        <f t="shared" si="38"/>
        <v>1912</v>
      </c>
      <c r="H85" s="73">
        <f t="shared" si="39"/>
        <v>527</v>
      </c>
      <c r="I85" s="131">
        <f t="shared" si="40"/>
        <v>0.9</v>
      </c>
      <c r="J85" s="131">
        <f t="shared" si="41"/>
        <v>0.23966666666666664</v>
      </c>
      <c r="K85" s="131">
        <f t="shared" si="42"/>
        <v>0.18200000000000008</v>
      </c>
      <c r="L85" s="131">
        <f t="shared" si="43"/>
        <v>0.41000000000000025</v>
      </c>
      <c r="M85" s="131">
        <f t="shared" si="44"/>
        <v>0.41000000000000025</v>
      </c>
      <c r="N85" s="131">
        <f t="shared" si="45"/>
        <v>0.41000000000000025</v>
      </c>
      <c r="O85" s="131">
        <f t="shared" si="46"/>
        <v>0.41000000000000025</v>
      </c>
      <c r="P85" s="131">
        <f t="shared" si="47"/>
        <v>0.41000000000000025</v>
      </c>
      <c r="Q85" s="131">
        <f t="shared" si="48"/>
        <v>0.41000000000000025</v>
      </c>
      <c r="T85" s="73">
        <v>83</v>
      </c>
      <c r="U85" s="73">
        <f t="shared" si="50"/>
        <v>1249</v>
      </c>
      <c r="V85" s="73">
        <f t="shared" si="51"/>
        <v>419</v>
      </c>
      <c r="W85" s="73">
        <f t="shared" si="52"/>
        <v>1240</v>
      </c>
      <c r="X85" s="73">
        <f t="shared" si="53"/>
        <v>912</v>
      </c>
      <c r="Y85" s="73">
        <f t="shared" si="54"/>
        <v>1156</v>
      </c>
      <c r="Z85" s="17">
        <v>100</v>
      </c>
      <c r="AA85" s="17">
        <f t="shared" si="49"/>
        <v>1654</v>
      </c>
      <c r="AB85" s="73">
        <f t="shared" si="55"/>
        <v>659</v>
      </c>
      <c r="AC85" s="131">
        <v>0.9</v>
      </c>
      <c r="AD85" s="131">
        <f t="shared" si="33"/>
        <v>0.23966666666666664</v>
      </c>
      <c r="AE85" s="131">
        <f t="shared" si="56"/>
        <v>0.18200000000000008</v>
      </c>
      <c r="AF85" s="137">
        <v>0</v>
      </c>
      <c r="AG85" s="131">
        <f t="shared" si="57"/>
        <v>0.41000000000000025</v>
      </c>
      <c r="AH85" s="131">
        <f t="shared" si="58"/>
        <v>0.41000000000000025</v>
      </c>
      <c r="AI85" s="131">
        <f t="shared" si="59"/>
        <v>0.41000000000000025</v>
      </c>
      <c r="AJ85" s="131">
        <f t="shared" si="60"/>
        <v>0.41000000000000025</v>
      </c>
      <c r="AK85" s="131">
        <f t="shared" si="61"/>
        <v>0.41000000000000025</v>
      </c>
      <c r="AL85" s="131">
        <f t="shared" si="62"/>
        <v>0.41000000000000025</v>
      </c>
    </row>
    <row r="86" spans="2:38" x14ac:dyDescent="0.2">
      <c r="B86" s="73">
        <v>84</v>
      </c>
      <c r="C86" s="73">
        <f t="shared" si="34"/>
        <v>2049</v>
      </c>
      <c r="D86" s="73">
        <f t="shared" si="35"/>
        <v>424</v>
      </c>
      <c r="E86" s="73">
        <f t="shared" si="36"/>
        <v>967</v>
      </c>
      <c r="F86" s="73">
        <f t="shared" si="37"/>
        <v>461</v>
      </c>
      <c r="G86" s="73">
        <f t="shared" si="38"/>
        <v>1934</v>
      </c>
      <c r="H86" s="73">
        <f t="shared" si="39"/>
        <v>534</v>
      </c>
      <c r="I86" s="131">
        <f t="shared" si="40"/>
        <v>0.9</v>
      </c>
      <c r="J86" s="131">
        <f t="shared" si="41"/>
        <v>0.24233333333333335</v>
      </c>
      <c r="K86" s="131">
        <f t="shared" si="42"/>
        <v>0.18300000000000008</v>
      </c>
      <c r="L86" s="131">
        <f t="shared" si="43"/>
        <v>0.41500000000000026</v>
      </c>
      <c r="M86" s="131">
        <f t="shared" si="44"/>
        <v>0.41500000000000026</v>
      </c>
      <c r="N86" s="131">
        <f t="shared" si="45"/>
        <v>0.41500000000000026</v>
      </c>
      <c r="O86" s="131">
        <f t="shared" si="46"/>
        <v>0.41500000000000026</v>
      </c>
      <c r="P86" s="131">
        <f t="shared" si="47"/>
        <v>0.41500000000000026</v>
      </c>
      <c r="Q86" s="131">
        <f t="shared" si="48"/>
        <v>0.41500000000000026</v>
      </c>
      <c r="T86" s="73">
        <v>84</v>
      </c>
      <c r="U86" s="73">
        <f t="shared" si="50"/>
        <v>1264</v>
      </c>
      <c r="V86" s="73">
        <f t="shared" si="51"/>
        <v>424</v>
      </c>
      <c r="W86" s="73">
        <f t="shared" si="52"/>
        <v>1255</v>
      </c>
      <c r="X86" s="73">
        <f t="shared" si="53"/>
        <v>923</v>
      </c>
      <c r="Y86" s="73">
        <f t="shared" si="54"/>
        <v>1170</v>
      </c>
      <c r="Z86" s="17">
        <v>100</v>
      </c>
      <c r="AA86" s="17">
        <f t="shared" si="49"/>
        <v>1675</v>
      </c>
      <c r="AB86" s="73">
        <f t="shared" si="55"/>
        <v>667</v>
      </c>
      <c r="AC86" s="131">
        <v>0.9</v>
      </c>
      <c r="AD86" s="131">
        <f t="shared" si="33"/>
        <v>0.24233333333333335</v>
      </c>
      <c r="AE86" s="131">
        <f t="shared" si="56"/>
        <v>0.18300000000000008</v>
      </c>
      <c r="AF86" s="137">
        <v>0</v>
      </c>
      <c r="AG86" s="131">
        <f t="shared" si="57"/>
        <v>0.41500000000000026</v>
      </c>
      <c r="AH86" s="131">
        <f t="shared" si="58"/>
        <v>0.41500000000000026</v>
      </c>
      <c r="AI86" s="131">
        <f t="shared" si="59"/>
        <v>0.41500000000000026</v>
      </c>
      <c r="AJ86" s="131">
        <f t="shared" si="60"/>
        <v>0.41500000000000026</v>
      </c>
      <c r="AK86" s="131">
        <f t="shared" si="61"/>
        <v>0.41500000000000026</v>
      </c>
      <c r="AL86" s="131">
        <f t="shared" si="62"/>
        <v>0.41500000000000026</v>
      </c>
    </row>
    <row r="87" spans="2:38" x14ac:dyDescent="0.2">
      <c r="B87" s="73">
        <v>85</v>
      </c>
      <c r="C87" s="73">
        <f t="shared" si="34"/>
        <v>2073</v>
      </c>
      <c r="D87" s="73">
        <f t="shared" si="35"/>
        <v>429</v>
      </c>
      <c r="E87" s="73">
        <f t="shared" si="36"/>
        <v>979</v>
      </c>
      <c r="F87" s="73">
        <f t="shared" si="37"/>
        <v>467</v>
      </c>
      <c r="G87" s="73">
        <f t="shared" si="38"/>
        <v>1958</v>
      </c>
      <c r="H87" s="73">
        <f t="shared" si="39"/>
        <v>540</v>
      </c>
      <c r="I87" s="131">
        <f t="shared" si="40"/>
        <v>0.9</v>
      </c>
      <c r="J87" s="131">
        <f t="shared" si="41"/>
        <v>0.245</v>
      </c>
      <c r="K87" s="131">
        <f t="shared" si="42"/>
        <v>0.18400000000000008</v>
      </c>
      <c r="L87" s="131">
        <f t="shared" si="43"/>
        <v>0.42000000000000026</v>
      </c>
      <c r="M87" s="131">
        <f t="shared" si="44"/>
        <v>0.42000000000000026</v>
      </c>
      <c r="N87" s="131">
        <f t="shared" si="45"/>
        <v>0.42000000000000026</v>
      </c>
      <c r="O87" s="131">
        <f t="shared" si="46"/>
        <v>0.42000000000000026</v>
      </c>
      <c r="P87" s="131">
        <f t="shared" si="47"/>
        <v>0.42000000000000026</v>
      </c>
      <c r="Q87" s="131">
        <f t="shared" si="48"/>
        <v>0.42000000000000026</v>
      </c>
      <c r="T87" s="73">
        <v>85</v>
      </c>
      <c r="U87" s="73">
        <f t="shared" si="50"/>
        <v>1279</v>
      </c>
      <c r="V87" s="73">
        <f t="shared" si="51"/>
        <v>429</v>
      </c>
      <c r="W87" s="73">
        <f t="shared" si="52"/>
        <v>1270</v>
      </c>
      <c r="X87" s="73">
        <f t="shared" si="53"/>
        <v>934</v>
      </c>
      <c r="Y87" s="73">
        <f t="shared" si="54"/>
        <v>1184</v>
      </c>
      <c r="Z87" s="17">
        <v>100</v>
      </c>
      <c r="AA87" s="17">
        <f t="shared" si="49"/>
        <v>1696</v>
      </c>
      <c r="AB87" s="73">
        <f t="shared" si="55"/>
        <v>675</v>
      </c>
      <c r="AC87" s="131">
        <v>0.9</v>
      </c>
      <c r="AD87" s="131">
        <f t="shared" si="33"/>
        <v>0.245</v>
      </c>
      <c r="AE87" s="131">
        <f t="shared" si="56"/>
        <v>0.18400000000000008</v>
      </c>
      <c r="AF87" s="137">
        <v>0</v>
      </c>
      <c r="AG87" s="131">
        <f t="shared" si="57"/>
        <v>0.42000000000000026</v>
      </c>
      <c r="AH87" s="131">
        <f t="shared" si="58"/>
        <v>0.42000000000000026</v>
      </c>
      <c r="AI87" s="131">
        <f t="shared" si="59"/>
        <v>0.42000000000000026</v>
      </c>
      <c r="AJ87" s="131">
        <f t="shared" si="60"/>
        <v>0.42000000000000026</v>
      </c>
      <c r="AK87" s="131">
        <f t="shared" si="61"/>
        <v>0.42000000000000026</v>
      </c>
      <c r="AL87" s="131">
        <f t="shared" si="62"/>
        <v>0.42000000000000026</v>
      </c>
    </row>
    <row r="88" spans="2:38" x14ac:dyDescent="0.2">
      <c r="B88" s="73">
        <v>86</v>
      </c>
      <c r="C88" s="73">
        <f t="shared" si="34"/>
        <v>2098</v>
      </c>
      <c r="D88" s="73">
        <f t="shared" si="35"/>
        <v>434</v>
      </c>
      <c r="E88" s="73">
        <f t="shared" si="36"/>
        <v>990</v>
      </c>
      <c r="F88" s="73">
        <f t="shared" si="37"/>
        <v>472</v>
      </c>
      <c r="G88" s="73">
        <f t="shared" si="38"/>
        <v>1980</v>
      </c>
      <c r="H88" s="73">
        <f t="shared" si="39"/>
        <v>546</v>
      </c>
      <c r="I88" s="131">
        <f t="shared" si="40"/>
        <v>0.9</v>
      </c>
      <c r="J88" s="131">
        <f t="shared" si="41"/>
        <v>0.24766666666666665</v>
      </c>
      <c r="K88" s="131">
        <f t="shared" si="42"/>
        <v>0.18500000000000008</v>
      </c>
      <c r="L88" s="131">
        <f t="shared" si="43"/>
        <v>0.42500000000000027</v>
      </c>
      <c r="M88" s="131">
        <f t="shared" si="44"/>
        <v>0.42500000000000027</v>
      </c>
      <c r="N88" s="131">
        <f t="shared" si="45"/>
        <v>0.42500000000000027</v>
      </c>
      <c r="O88" s="131">
        <f t="shared" si="46"/>
        <v>0.42500000000000027</v>
      </c>
      <c r="P88" s="131">
        <f t="shared" si="47"/>
        <v>0.42500000000000027</v>
      </c>
      <c r="Q88" s="131">
        <f t="shared" si="48"/>
        <v>0.42500000000000027</v>
      </c>
      <c r="T88" s="73">
        <v>86</v>
      </c>
      <c r="U88" s="73">
        <f t="shared" si="50"/>
        <v>1294</v>
      </c>
      <c r="V88" s="73">
        <f t="shared" si="51"/>
        <v>434</v>
      </c>
      <c r="W88" s="73">
        <f t="shared" si="52"/>
        <v>1285</v>
      </c>
      <c r="X88" s="73">
        <f t="shared" si="53"/>
        <v>945</v>
      </c>
      <c r="Y88" s="73">
        <f t="shared" si="54"/>
        <v>1198</v>
      </c>
      <c r="Z88" s="17">
        <v>100</v>
      </c>
      <c r="AA88" s="17">
        <f t="shared" si="49"/>
        <v>1717</v>
      </c>
      <c r="AB88" s="73">
        <f t="shared" si="55"/>
        <v>683</v>
      </c>
      <c r="AC88" s="131">
        <v>0.9</v>
      </c>
      <c r="AD88" s="131">
        <f t="shared" si="33"/>
        <v>0.24766666666666665</v>
      </c>
      <c r="AE88" s="131">
        <f t="shared" si="56"/>
        <v>0.18500000000000008</v>
      </c>
      <c r="AF88" s="137">
        <v>0</v>
      </c>
      <c r="AG88" s="131">
        <f t="shared" si="57"/>
        <v>0.42500000000000027</v>
      </c>
      <c r="AH88" s="131">
        <f t="shared" si="58"/>
        <v>0.42500000000000027</v>
      </c>
      <c r="AI88" s="131">
        <f t="shared" si="59"/>
        <v>0.42500000000000027</v>
      </c>
      <c r="AJ88" s="131">
        <f t="shared" si="60"/>
        <v>0.42500000000000027</v>
      </c>
      <c r="AK88" s="131">
        <f t="shared" si="61"/>
        <v>0.42500000000000027</v>
      </c>
      <c r="AL88" s="131">
        <f t="shared" si="62"/>
        <v>0.42500000000000027</v>
      </c>
    </row>
    <row r="89" spans="2:38" x14ac:dyDescent="0.2">
      <c r="B89" s="73">
        <v>87</v>
      </c>
      <c r="C89" s="73">
        <f t="shared" si="34"/>
        <v>2122</v>
      </c>
      <c r="D89" s="73">
        <f t="shared" si="35"/>
        <v>439</v>
      </c>
      <c r="E89" s="73">
        <f t="shared" si="36"/>
        <v>1002</v>
      </c>
      <c r="F89" s="73">
        <f t="shared" si="37"/>
        <v>478</v>
      </c>
      <c r="G89" s="73">
        <f t="shared" si="38"/>
        <v>2004</v>
      </c>
      <c r="H89" s="73">
        <f t="shared" si="39"/>
        <v>553</v>
      </c>
      <c r="I89" s="131">
        <f t="shared" si="40"/>
        <v>0.9</v>
      </c>
      <c r="J89" s="131">
        <f t="shared" si="41"/>
        <v>0.25033333333333335</v>
      </c>
      <c r="K89" s="131">
        <f t="shared" si="42"/>
        <v>0.18600000000000008</v>
      </c>
      <c r="L89" s="131">
        <f t="shared" si="43"/>
        <v>0.43000000000000027</v>
      </c>
      <c r="M89" s="131">
        <f t="shared" si="44"/>
        <v>0.43000000000000027</v>
      </c>
      <c r="N89" s="131">
        <f t="shared" si="45"/>
        <v>0.43000000000000027</v>
      </c>
      <c r="O89" s="131">
        <f t="shared" si="46"/>
        <v>0.43000000000000027</v>
      </c>
      <c r="P89" s="131">
        <f t="shared" si="47"/>
        <v>0.43000000000000027</v>
      </c>
      <c r="Q89" s="131">
        <f t="shared" si="48"/>
        <v>0.43000000000000027</v>
      </c>
      <c r="T89" s="73">
        <v>87</v>
      </c>
      <c r="U89" s="73">
        <f t="shared" si="50"/>
        <v>1309</v>
      </c>
      <c r="V89" s="73">
        <f t="shared" si="51"/>
        <v>439</v>
      </c>
      <c r="W89" s="73">
        <f t="shared" si="52"/>
        <v>1300</v>
      </c>
      <c r="X89" s="73">
        <f t="shared" si="53"/>
        <v>956</v>
      </c>
      <c r="Y89" s="73">
        <f t="shared" si="54"/>
        <v>1212</v>
      </c>
      <c r="Z89" s="17">
        <v>100</v>
      </c>
      <c r="AA89" s="17">
        <f t="shared" si="49"/>
        <v>1738</v>
      </c>
      <c r="AB89" s="73">
        <f t="shared" si="55"/>
        <v>691</v>
      </c>
      <c r="AC89" s="131">
        <v>0.9</v>
      </c>
      <c r="AD89" s="131">
        <f t="shared" si="33"/>
        <v>0.25033333333333335</v>
      </c>
      <c r="AE89" s="131">
        <f t="shared" si="56"/>
        <v>0.18600000000000008</v>
      </c>
      <c r="AF89" s="137">
        <v>0</v>
      </c>
      <c r="AG89" s="131">
        <f t="shared" si="57"/>
        <v>0.43000000000000027</v>
      </c>
      <c r="AH89" s="131">
        <f t="shared" si="58"/>
        <v>0.43000000000000027</v>
      </c>
      <c r="AI89" s="131">
        <f t="shared" si="59"/>
        <v>0.43000000000000027</v>
      </c>
      <c r="AJ89" s="131">
        <f t="shared" si="60"/>
        <v>0.43000000000000027</v>
      </c>
      <c r="AK89" s="131">
        <f t="shared" si="61"/>
        <v>0.43000000000000027</v>
      </c>
      <c r="AL89" s="131">
        <f t="shared" si="62"/>
        <v>0.43000000000000027</v>
      </c>
    </row>
    <row r="90" spans="2:38" x14ac:dyDescent="0.2">
      <c r="B90" s="73">
        <v>88</v>
      </c>
      <c r="C90" s="73">
        <f t="shared" si="34"/>
        <v>2147</v>
      </c>
      <c r="D90" s="73">
        <f t="shared" si="35"/>
        <v>444</v>
      </c>
      <c r="E90" s="73">
        <f t="shared" si="36"/>
        <v>1013</v>
      </c>
      <c r="F90" s="73">
        <f t="shared" si="37"/>
        <v>483</v>
      </c>
      <c r="G90" s="73">
        <f t="shared" si="38"/>
        <v>2026</v>
      </c>
      <c r="H90" s="73">
        <f t="shared" si="39"/>
        <v>559</v>
      </c>
      <c r="I90" s="131">
        <f t="shared" si="40"/>
        <v>0.9</v>
      </c>
      <c r="J90" s="131">
        <f t="shared" si="41"/>
        <v>0.253</v>
      </c>
      <c r="K90" s="131">
        <f t="shared" si="42"/>
        <v>0.18700000000000008</v>
      </c>
      <c r="L90" s="131">
        <f t="shared" si="43"/>
        <v>0.43500000000000028</v>
      </c>
      <c r="M90" s="131">
        <f t="shared" si="44"/>
        <v>0.43500000000000028</v>
      </c>
      <c r="N90" s="131">
        <f t="shared" si="45"/>
        <v>0.43500000000000028</v>
      </c>
      <c r="O90" s="131">
        <f t="shared" si="46"/>
        <v>0.43500000000000028</v>
      </c>
      <c r="P90" s="131">
        <f t="shared" si="47"/>
        <v>0.43500000000000028</v>
      </c>
      <c r="Q90" s="131">
        <f t="shared" si="48"/>
        <v>0.43500000000000028</v>
      </c>
      <c r="T90" s="73">
        <v>88</v>
      </c>
      <c r="U90" s="73">
        <f t="shared" si="50"/>
        <v>1324</v>
      </c>
      <c r="V90" s="73">
        <f t="shared" si="51"/>
        <v>444</v>
      </c>
      <c r="W90" s="73">
        <f t="shared" si="52"/>
        <v>1315</v>
      </c>
      <c r="X90" s="73">
        <f t="shared" si="53"/>
        <v>967</v>
      </c>
      <c r="Y90" s="73">
        <f t="shared" si="54"/>
        <v>1226</v>
      </c>
      <c r="Z90" s="17">
        <v>100</v>
      </c>
      <c r="AA90" s="17">
        <f t="shared" si="49"/>
        <v>1759</v>
      </c>
      <c r="AB90" s="73">
        <f t="shared" si="55"/>
        <v>699</v>
      </c>
      <c r="AC90" s="131">
        <v>0.9</v>
      </c>
      <c r="AD90" s="131">
        <f t="shared" si="33"/>
        <v>0.253</v>
      </c>
      <c r="AE90" s="131">
        <f t="shared" si="56"/>
        <v>0.18700000000000008</v>
      </c>
      <c r="AF90" s="137">
        <v>0</v>
      </c>
      <c r="AG90" s="131">
        <f t="shared" si="57"/>
        <v>0.43500000000000028</v>
      </c>
      <c r="AH90" s="131">
        <f t="shared" si="58"/>
        <v>0.43500000000000028</v>
      </c>
      <c r="AI90" s="131">
        <f t="shared" si="59"/>
        <v>0.43500000000000028</v>
      </c>
      <c r="AJ90" s="131">
        <f t="shared" si="60"/>
        <v>0.43500000000000028</v>
      </c>
      <c r="AK90" s="131">
        <f t="shared" si="61"/>
        <v>0.43500000000000028</v>
      </c>
      <c r="AL90" s="131">
        <f t="shared" si="62"/>
        <v>0.43500000000000028</v>
      </c>
    </row>
    <row r="91" spans="2:38" x14ac:dyDescent="0.2">
      <c r="B91" s="73">
        <v>89</v>
      </c>
      <c r="C91" s="73">
        <f t="shared" si="34"/>
        <v>2171</v>
      </c>
      <c r="D91" s="73">
        <f t="shared" si="35"/>
        <v>449</v>
      </c>
      <c r="E91" s="73">
        <f t="shared" si="36"/>
        <v>1025</v>
      </c>
      <c r="F91" s="73">
        <f t="shared" si="37"/>
        <v>489</v>
      </c>
      <c r="G91" s="73">
        <f t="shared" si="38"/>
        <v>2050</v>
      </c>
      <c r="H91" s="73">
        <f t="shared" si="39"/>
        <v>566</v>
      </c>
      <c r="I91" s="131">
        <f t="shared" si="40"/>
        <v>0.9</v>
      </c>
      <c r="J91" s="131">
        <f t="shared" si="41"/>
        <v>0.25566666666666665</v>
      </c>
      <c r="K91" s="131">
        <f t="shared" si="42"/>
        <v>0.18800000000000008</v>
      </c>
      <c r="L91" s="131">
        <f t="shared" si="43"/>
        <v>0.44000000000000028</v>
      </c>
      <c r="M91" s="131">
        <f t="shared" si="44"/>
        <v>0.44000000000000028</v>
      </c>
      <c r="N91" s="131">
        <f t="shared" si="45"/>
        <v>0.44000000000000028</v>
      </c>
      <c r="O91" s="131">
        <f t="shared" si="46"/>
        <v>0.44000000000000028</v>
      </c>
      <c r="P91" s="131">
        <f t="shared" si="47"/>
        <v>0.44000000000000028</v>
      </c>
      <c r="Q91" s="131">
        <f t="shared" si="48"/>
        <v>0.44000000000000028</v>
      </c>
      <c r="T91" s="73">
        <v>89</v>
      </c>
      <c r="U91" s="73">
        <f t="shared" si="50"/>
        <v>1339</v>
      </c>
      <c r="V91" s="73">
        <f t="shared" si="51"/>
        <v>449</v>
      </c>
      <c r="W91" s="73">
        <f t="shared" si="52"/>
        <v>1330</v>
      </c>
      <c r="X91" s="73">
        <f t="shared" si="53"/>
        <v>978</v>
      </c>
      <c r="Y91" s="73">
        <f t="shared" si="54"/>
        <v>1240</v>
      </c>
      <c r="Z91" s="17">
        <v>100</v>
      </c>
      <c r="AA91" s="17">
        <f t="shared" si="49"/>
        <v>1780</v>
      </c>
      <c r="AB91" s="73">
        <f t="shared" si="55"/>
        <v>707</v>
      </c>
      <c r="AC91" s="131">
        <v>0.9</v>
      </c>
      <c r="AD91" s="131">
        <f t="shared" si="33"/>
        <v>0.25566666666666665</v>
      </c>
      <c r="AE91" s="131">
        <f t="shared" si="56"/>
        <v>0.18800000000000008</v>
      </c>
      <c r="AF91" s="137">
        <v>0</v>
      </c>
      <c r="AG91" s="131">
        <f t="shared" si="57"/>
        <v>0.44000000000000028</v>
      </c>
      <c r="AH91" s="131">
        <f t="shared" si="58"/>
        <v>0.44000000000000028</v>
      </c>
      <c r="AI91" s="131">
        <f t="shared" si="59"/>
        <v>0.44000000000000028</v>
      </c>
      <c r="AJ91" s="131">
        <f t="shared" si="60"/>
        <v>0.44000000000000028</v>
      </c>
      <c r="AK91" s="131">
        <f t="shared" si="61"/>
        <v>0.44000000000000028</v>
      </c>
      <c r="AL91" s="131">
        <f t="shared" si="62"/>
        <v>0.44000000000000028</v>
      </c>
    </row>
    <row r="92" spans="2:38" x14ac:dyDescent="0.2">
      <c r="B92" s="73">
        <v>90</v>
      </c>
      <c r="C92" s="73">
        <f t="shared" si="34"/>
        <v>2196</v>
      </c>
      <c r="D92" s="73">
        <f t="shared" si="35"/>
        <v>454</v>
      </c>
      <c r="E92" s="73">
        <f t="shared" si="36"/>
        <v>1036</v>
      </c>
      <c r="F92" s="73">
        <f t="shared" si="37"/>
        <v>494</v>
      </c>
      <c r="G92" s="73">
        <f t="shared" si="38"/>
        <v>2072</v>
      </c>
      <c r="H92" s="73">
        <f t="shared" si="39"/>
        <v>572</v>
      </c>
      <c r="I92" s="131">
        <f t="shared" si="40"/>
        <v>0.9</v>
      </c>
      <c r="J92" s="131">
        <f t="shared" si="41"/>
        <v>0.2583333333333333</v>
      </c>
      <c r="K92" s="131">
        <f t="shared" si="42"/>
        <v>0.18900000000000008</v>
      </c>
      <c r="L92" s="131">
        <f t="shared" si="43"/>
        <v>0.44500000000000028</v>
      </c>
      <c r="M92" s="131">
        <f t="shared" si="44"/>
        <v>0.44500000000000028</v>
      </c>
      <c r="N92" s="131">
        <f t="shared" si="45"/>
        <v>0.44500000000000028</v>
      </c>
      <c r="O92" s="131">
        <f t="shared" si="46"/>
        <v>0.44500000000000028</v>
      </c>
      <c r="P92" s="131">
        <f t="shared" si="47"/>
        <v>0.44500000000000028</v>
      </c>
      <c r="Q92" s="131">
        <f t="shared" si="48"/>
        <v>0.44500000000000028</v>
      </c>
      <c r="T92" s="73">
        <v>90</v>
      </c>
      <c r="U92" s="73">
        <f t="shared" si="50"/>
        <v>1354</v>
      </c>
      <c r="V92" s="73">
        <f t="shared" si="51"/>
        <v>454</v>
      </c>
      <c r="W92" s="73">
        <f t="shared" si="52"/>
        <v>1345</v>
      </c>
      <c r="X92" s="73">
        <f t="shared" si="53"/>
        <v>989</v>
      </c>
      <c r="Y92" s="73">
        <f t="shared" si="54"/>
        <v>1254</v>
      </c>
      <c r="Z92" s="17">
        <v>100</v>
      </c>
      <c r="AA92" s="17">
        <f t="shared" si="49"/>
        <v>1801</v>
      </c>
      <c r="AB92" s="73">
        <f t="shared" si="55"/>
        <v>715</v>
      </c>
      <c r="AC92" s="131">
        <v>0.9</v>
      </c>
      <c r="AD92" s="131">
        <f t="shared" si="33"/>
        <v>0.2583333333333333</v>
      </c>
      <c r="AE92" s="131">
        <f t="shared" si="56"/>
        <v>0.18900000000000008</v>
      </c>
      <c r="AF92" s="137">
        <v>0</v>
      </c>
      <c r="AG92" s="131">
        <f t="shared" si="57"/>
        <v>0.44500000000000028</v>
      </c>
      <c r="AH92" s="131">
        <f t="shared" si="58"/>
        <v>0.44500000000000028</v>
      </c>
      <c r="AI92" s="131">
        <f t="shared" si="59"/>
        <v>0.44500000000000028</v>
      </c>
      <c r="AJ92" s="131">
        <f t="shared" si="60"/>
        <v>0.44500000000000028</v>
      </c>
      <c r="AK92" s="131">
        <f t="shared" si="61"/>
        <v>0.44500000000000028</v>
      </c>
      <c r="AL92" s="131">
        <f t="shared" si="62"/>
        <v>0.44500000000000028</v>
      </c>
    </row>
    <row r="93" spans="2:38" x14ac:dyDescent="0.2">
      <c r="B93" s="73">
        <v>91</v>
      </c>
      <c r="C93" s="73">
        <f t="shared" si="34"/>
        <v>2220</v>
      </c>
      <c r="D93" s="73">
        <f t="shared" si="35"/>
        <v>459</v>
      </c>
      <c r="E93" s="73">
        <f t="shared" si="36"/>
        <v>1048</v>
      </c>
      <c r="F93" s="73">
        <f t="shared" si="37"/>
        <v>500</v>
      </c>
      <c r="G93" s="73">
        <f t="shared" si="38"/>
        <v>2096</v>
      </c>
      <c r="H93" s="73">
        <f t="shared" si="39"/>
        <v>578</v>
      </c>
      <c r="I93" s="131">
        <f t="shared" si="40"/>
        <v>0.9</v>
      </c>
      <c r="J93" s="131">
        <f t="shared" si="41"/>
        <v>0.26100000000000001</v>
      </c>
      <c r="K93" s="131">
        <f t="shared" si="42"/>
        <v>0.19000000000000009</v>
      </c>
      <c r="L93" s="131">
        <f t="shared" si="43"/>
        <v>0.45000000000000029</v>
      </c>
      <c r="M93" s="131">
        <f t="shared" si="44"/>
        <v>0.45000000000000029</v>
      </c>
      <c r="N93" s="131">
        <f t="shared" si="45"/>
        <v>0.45000000000000029</v>
      </c>
      <c r="O93" s="131">
        <f t="shared" si="46"/>
        <v>0.45000000000000029</v>
      </c>
      <c r="P93" s="131">
        <f t="shared" si="47"/>
        <v>0.45000000000000029</v>
      </c>
      <c r="Q93" s="131">
        <f t="shared" si="48"/>
        <v>0.45000000000000029</v>
      </c>
      <c r="T93" s="73">
        <v>91</v>
      </c>
      <c r="U93" s="73">
        <f t="shared" si="50"/>
        <v>1369</v>
      </c>
      <c r="V93" s="73">
        <f t="shared" si="51"/>
        <v>459</v>
      </c>
      <c r="W93" s="73">
        <f t="shared" si="52"/>
        <v>1360</v>
      </c>
      <c r="X93" s="73">
        <f t="shared" si="53"/>
        <v>1000</v>
      </c>
      <c r="Y93" s="73">
        <f t="shared" si="54"/>
        <v>1268</v>
      </c>
      <c r="Z93" s="17">
        <v>100</v>
      </c>
      <c r="AA93" s="17">
        <f t="shared" si="49"/>
        <v>1822</v>
      </c>
      <c r="AB93" s="73">
        <f t="shared" si="55"/>
        <v>723</v>
      </c>
      <c r="AC93" s="131">
        <v>0.9</v>
      </c>
      <c r="AD93" s="131">
        <f t="shared" si="33"/>
        <v>0.26100000000000001</v>
      </c>
      <c r="AE93" s="131">
        <f t="shared" si="56"/>
        <v>0.19000000000000009</v>
      </c>
      <c r="AF93" s="137">
        <v>0</v>
      </c>
      <c r="AG93" s="131">
        <f t="shared" si="57"/>
        <v>0.45000000000000029</v>
      </c>
      <c r="AH93" s="131">
        <f t="shared" si="58"/>
        <v>0.45000000000000029</v>
      </c>
      <c r="AI93" s="131">
        <f t="shared" si="59"/>
        <v>0.45000000000000029</v>
      </c>
      <c r="AJ93" s="131">
        <f t="shared" si="60"/>
        <v>0.45000000000000029</v>
      </c>
      <c r="AK93" s="131">
        <f t="shared" si="61"/>
        <v>0.45000000000000029</v>
      </c>
      <c r="AL93" s="131">
        <f t="shared" si="62"/>
        <v>0.45000000000000029</v>
      </c>
    </row>
    <row r="94" spans="2:38" x14ac:dyDescent="0.2">
      <c r="B94" s="73">
        <v>92</v>
      </c>
      <c r="C94" s="73">
        <f t="shared" si="34"/>
        <v>2245</v>
      </c>
      <c r="D94" s="73">
        <f t="shared" si="35"/>
        <v>464</v>
      </c>
      <c r="E94" s="73">
        <f t="shared" si="36"/>
        <v>1059</v>
      </c>
      <c r="F94" s="73">
        <f t="shared" si="37"/>
        <v>505</v>
      </c>
      <c r="G94" s="73">
        <f t="shared" si="38"/>
        <v>2118</v>
      </c>
      <c r="H94" s="73">
        <f t="shared" si="39"/>
        <v>585</v>
      </c>
      <c r="I94" s="131">
        <f t="shared" si="40"/>
        <v>0.9</v>
      </c>
      <c r="J94" s="131">
        <f t="shared" si="41"/>
        <v>0.26366666666666666</v>
      </c>
      <c r="K94" s="131">
        <f t="shared" si="42"/>
        <v>0.19100000000000009</v>
      </c>
      <c r="L94" s="131">
        <f t="shared" si="43"/>
        <v>0.45500000000000029</v>
      </c>
      <c r="M94" s="131">
        <f t="shared" si="44"/>
        <v>0.45500000000000029</v>
      </c>
      <c r="N94" s="131">
        <f t="shared" si="45"/>
        <v>0.45500000000000029</v>
      </c>
      <c r="O94" s="131">
        <f t="shared" si="46"/>
        <v>0.45500000000000029</v>
      </c>
      <c r="P94" s="131">
        <f t="shared" si="47"/>
        <v>0.45500000000000029</v>
      </c>
      <c r="Q94" s="131">
        <f t="shared" si="48"/>
        <v>0.45500000000000029</v>
      </c>
      <c r="T94" s="73">
        <v>92</v>
      </c>
      <c r="U94" s="73">
        <f t="shared" si="50"/>
        <v>1384</v>
      </c>
      <c r="V94" s="73">
        <f t="shared" si="51"/>
        <v>464</v>
      </c>
      <c r="W94" s="73">
        <f t="shared" si="52"/>
        <v>1375</v>
      </c>
      <c r="X94" s="73">
        <f t="shared" si="53"/>
        <v>1011</v>
      </c>
      <c r="Y94" s="73">
        <f t="shared" si="54"/>
        <v>1282</v>
      </c>
      <c r="Z94" s="17">
        <v>100</v>
      </c>
      <c r="AA94" s="17">
        <f t="shared" si="49"/>
        <v>1843</v>
      </c>
      <c r="AB94" s="73">
        <f t="shared" si="55"/>
        <v>731</v>
      </c>
      <c r="AC94" s="131">
        <v>0.9</v>
      </c>
      <c r="AD94" s="131">
        <f t="shared" si="33"/>
        <v>0.26366666666666666</v>
      </c>
      <c r="AE94" s="131">
        <f t="shared" si="56"/>
        <v>0.19100000000000009</v>
      </c>
      <c r="AF94" s="137">
        <v>0</v>
      </c>
      <c r="AG94" s="131">
        <f t="shared" si="57"/>
        <v>0.45500000000000029</v>
      </c>
      <c r="AH94" s="131">
        <f t="shared" si="58"/>
        <v>0.45500000000000029</v>
      </c>
      <c r="AI94" s="131">
        <f t="shared" si="59"/>
        <v>0.45500000000000029</v>
      </c>
      <c r="AJ94" s="131">
        <f t="shared" si="60"/>
        <v>0.45500000000000029</v>
      </c>
      <c r="AK94" s="131">
        <f t="shared" si="61"/>
        <v>0.45500000000000029</v>
      </c>
      <c r="AL94" s="131">
        <f t="shared" si="62"/>
        <v>0.45500000000000029</v>
      </c>
    </row>
    <row r="95" spans="2:38" x14ac:dyDescent="0.2">
      <c r="B95" s="73">
        <v>93</v>
      </c>
      <c r="C95" s="73">
        <f t="shared" si="34"/>
        <v>2269</v>
      </c>
      <c r="D95" s="73">
        <f t="shared" si="35"/>
        <v>469</v>
      </c>
      <c r="E95" s="73">
        <f t="shared" si="36"/>
        <v>1071</v>
      </c>
      <c r="F95" s="73">
        <f t="shared" si="37"/>
        <v>511</v>
      </c>
      <c r="G95" s="73">
        <f t="shared" si="38"/>
        <v>2142</v>
      </c>
      <c r="H95" s="73">
        <f t="shared" si="39"/>
        <v>591</v>
      </c>
      <c r="I95" s="131">
        <f t="shared" si="40"/>
        <v>0.9</v>
      </c>
      <c r="J95" s="131">
        <f t="shared" si="41"/>
        <v>0.26633333333333331</v>
      </c>
      <c r="K95" s="131">
        <f t="shared" si="42"/>
        <v>0.19200000000000009</v>
      </c>
      <c r="L95" s="131">
        <f t="shared" si="43"/>
        <v>0.4600000000000003</v>
      </c>
      <c r="M95" s="131">
        <f t="shared" si="44"/>
        <v>0.4600000000000003</v>
      </c>
      <c r="N95" s="131">
        <f t="shared" si="45"/>
        <v>0.4600000000000003</v>
      </c>
      <c r="O95" s="131">
        <f t="shared" si="46"/>
        <v>0.4600000000000003</v>
      </c>
      <c r="P95" s="131">
        <f t="shared" si="47"/>
        <v>0.4600000000000003</v>
      </c>
      <c r="Q95" s="131">
        <f t="shared" si="48"/>
        <v>0.4600000000000003</v>
      </c>
      <c r="T95" s="73">
        <v>93</v>
      </c>
      <c r="U95" s="73">
        <f t="shared" si="50"/>
        <v>1399</v>
      </c>
      <c r="V95" s="73">
        <f t="shared" si="51"/>
        <v>469</v>
      </c>
      <c r="W95" s="73">
        <f t="shared" si="52"/>
        <v>1390</v>
      </c>
      <c r="X95" s="73">
        <f t="shared" si="53"/>
        <v>1022</v>
      </c>
      <c r="Y95" s="73">
        <f t="shared" si="54"/>
        <v>1296</v>
      </c>
      <c r="Z95" s="17">
        <v>100</v>
      </c>
      <c r="AA95" s="17">
        <f t="shared" si="49"/>
        <v>1864</v>
      </c>
      <c r="AB95" s="73">
        <f t="shared" si="55"/>
        <v>739</v>
      </c>
      <c r="AC95" s="131">
        <v>0.9</v>
      </c>
      <c r="AD95" s="131">
        <f t="shared" si="33"/>
        <v>0.26633333333333331</v>
      </c>
      <c r="AE95" s="131">
        <f t="shared" si="56"/>
        <v>0.19200000000000009</v>
      </c>
      <c r="AF95" s="137">
        <v>0</v>
      </c>
      <c r="AG95" s="131">
        <f t="shared" si="57"/>
        <v>0.4600000000000003</v>
      </c>
      <c r="AH95" s="131">
        <f t="shared" si="58"/>
        <v>0.4600000000000003</v>
      </c>
      <c r="AI95" s="131">
        <f t="shared" si="59"/>
        <v>0.4600000000000003</v>
      </c>
      <c r="AJ95" s="131">
        <f t="shared" si="60"/>
        <v>0.4600000000000003</v>
      </c>
      <c r="AK95" s="131">
        <f t="shared" si="61"/>
        <v>0.4600000000000003</v>
      </c>
      <c r="AL95" s="131">
        <f t="shared" si="62"/>
        <v>0.4600000000000003</v>
      </c>
    </row>
    <row r="96" spans="2:38" x14ac:dyDescent="0.2">
      <c r="B96" s="73">
        <v>94</v>
      </c>
      <c r="C96" s="73">
        <f t="shared" si="34"/>
        <v>2294</v>
      </c>
      <c r="D96" s="73">
        <f t="shared" si="35"/>
        <v>474</v>
      </c>
      <c r="E96" s="73">
        <f t="shared" si="36"/>
        <v>1082</v>
      </c>
      <c r="F96" s="73">
        <f t="shared" si="37"/>
        <v>516</v>
      </c>
      <c r="G96" s="73">
        <f t="shared" si="38"/>
        <v>2164</v>
      </c>
      <c r="H96" s="73">
        <f t="shared" si="39"/>
        <v>598</v>
      </c>
      <c r="I96" s="131">
        <f t="shared" si="40"/>
        <v>0.9</v>
      </c>
      <c r="J96" s="131">
        <f t="shared" si="41"/>
        <v>0.26899999999999996</v>
      </c>
      <c r="K96" s="131">
        <f t="shared" si="42"/>
        <v>0.19300000000000009</v>
      </c>
      <c r="L96" s="131">
        <f t="shared" si="43"/>
        <v>0.4650000000000003</v>
      </c>
      <c r="M96" s="131">
        <f t="shared" si="44"/>
        <v>0.4650000000000003</v>
      </c>
      <c r="N96" s="131">
        <f t="shared" si="45"/>
        <v>0.4650000000000003</v>
      </c>
      <c r="O96" s="131">
        <f t="shared" si="46"/>
        <v>0.4650000000000003</v>
      </c>
      <c r="P96" s="131">
        <f t="shared" si="47"/>
        <v>0.4650000000000003</v>
      </c>
      <c r="Q96" s="131">
        <f t="shared" si="48"/>
        <v>0.4650000000000003</v>
      </c>
      <c r="T96" s="73">
        <v>94</v>
      </c>
      <c r="U96" s="73">
        <f t="shared" si="50"/>
        <v>1414</v>
      </c>
      <c r="V96" s="73">
        <f t="shared" si="51"/>
        <v>474</v>
      </c>
      <c r="W96" s="73">
        <f t="shared" si="52"/>
        <v>1405</v>
      </c>
      <c r="X96" s="73">
        <f t="shared" si="53"/>
        <v>1033</v>
      </c>
      <c r="Y96" s="73">
        <f t="shared" si="54"/>
        <v>1310</v>
      </c>
      <c r="Z96" s="17">
        <v>100</v>
      </c>
      <c r="AA96" s="17">
        <f t="shared" si="49"/>
        <v>1885</v>
      </c>
      <c r="AB96" s="73">
        <f t="shared" si="55"/>
        <v>747</v>
      </c>
      <c r="AC96" s="131">
        <v>0.9</v>
      </c>
      <c r="AD96" s="131">
        <f t="shared" si="33"/>
        <v>0.26899999999999996</v>
      </c>
      <c r="AE96" s="131">
        <f t="shared" si="56"/>
        <v>0.19300000000000009</v>
      </c>
      <c r="AF96" s="137">
        <v>0</v>
      </c>
      <c r="AG96" s="131">
        <f t="shared" si="57"/>
        <v>0.4650000000000003</v>
      </c>
      <c r="AH96" s="131">
        <f t="shared" si="58"/>
        <v>0.4650000000000003</v>
      </c>
      <c r="AI96" s="131">
        <f t="shared" si="59"/>
        <v>0.4650000000000003</v>
      </c>
      <c r="AJ96" s="131">
        <f t="shared" si="60"/>
        <v>0.4650000000000003</v>
      </c>
      <c r="AK96" s="131">
        <f t="shared" si="61"/>
        <v>0.4650000000000003</v>
      </c>
      <c r="AL96" s="131">
        <f t="shared" si="62"/>
        <v>0.4650000000000003</v>
      </c>
    </row>
    <row r="97" spans="2:38" x14ac:dyDescent="0.2">
      <c r="B97" s="73">
        <v>95</v>
      </c>
      <c r="C97" s="73">
        <f t="shared" si="34"/>
        <v>2318</v>
      </c>
      <c r="D97" s="73">
        <f t="shared" si="35"/>
        <v>479</v>
      </c>
      <c r="E97" s="73">
        <f t="shared" si="36"/>
        <v>1094</v>
      </c>
      <c r="F97" s="73">
        <f t="shared" si="37"/>
        <v>522</v>
      </c>
      <c r="G97" s="73">
        <f t="shared" si="38"/>
        <v>2188</v>
      </c>
      <c r="H97" s="73">
        <f t="shared" si="39"/>
        <v>604</v>
      </c>
      <c r="I97" s="131">
        <f t="shared" si="40"/>
        <v>0.9</v>
      </c>
      <c r="J97" s="131">
        <f t="shared" si="41"/>
        <v>0.27166666666666667</v>
      </c>
      <c r="K97" s="131">
        <f t="shared" si="42"/>
        <v>0.19400000000000009</v>
      </c>
      <c r="L97" s="131">
        <f t="shared" si="43"/>
        <v>0.47000000000000031</v>
      </c>
      <c r="M97" s="131">
        <f t="shared" si="44"/>
        <v>0.47000000000000031</v>
      </c>
      <c r="N97" s="131">
        <f t="shared" si="45"/>
        <v>0.47000000000000031</v>
      </c>
      <c r="O97" s="131">
        <f t="shared" si="46"/>
        <v>0.47000000000000031</v>
      </c>
      <c r="P97" s="131">
        <f t="shared" si="47"/>
        <v>0.47000000000000031</v>
      </c>
      <c r="Q97" s="131">
        <f t="shared" si="48"/>
        <v>0.47000000000000031</v>
      </c>
      <c r="T97" s="73">
        <v>95</v>
      </c>
      <c r="U97" s="73">
        <f t="shared" si="50"/>
        <v>1429</v>
      </c>
      <c r="V97" s="73">
        <f t="shared" si="51"/>
        <v>479</v>
      </c>
      <c r="W97" s="73">
        <f t="shared" si="52"/>
        <v>1420</v>
      </c>
      <c r="X97" s="73">
        <f t="shared" si="53"/>
        <v>1044</v>
      </c>
      <c r="Y97" s="73">
        <f t="shared" si="54"/>
        <v>1324</v>
      </c>
      <c r="Z97" s="17">
        <v>100</v>
      </c>
      <c r="AA97" s="17">
        <f t="shared" si="49"/>
        <v>1906</v>
      </c>
      <c r="AB97" s="73">
        <f t="shared" si="55"/>
        <v>755</v>
      </c>
      <c r="AC97" s="131">
        <v>0.9</v>
      </c>
      <c r="AD97" s="131">
        <f t="shared" si="33"/>
        <v>0.27166666666666667</v>
      </c>
      <c r="AE97" s="131">
        <f t="shared" si="56"/>
        <v>0.19400000000000009</v>
      </c>
      <c r="AF97" s="137">
        <v>0</v>
      </c>
      <c r="AG97" s="131">
        <f t="shared" si="57"/>
        <v>0.47000000000000031</v>
      </c>
      <c r="AH97" s="131">
        <f t="shared" si="58"/>
        <v>0.47000000000000031</v>
      </c>
      <c r="AI97" s="131">
        <f t="shared" si="59"/>
        <v>0.47000000000000031</v>
      </c>
      <c r="AJ97" s="131">
        <f t="shared" si="60"/>
        <v>0.47000000000000031</v>
      </c>
      <c r="AK97" s="131">
        <f t="shared" si="61"/>
        <v>0.47000000000000031</v>
      </c>
      <c r="AL97" s="131">
        <f t="shared" si="62"/>
        <v>0.47000000000000031</v>
      </c>
    </row>
    <row r="98" spans="2:38" x14ac:dyDescent="0.2">
      <c r="B98" s="73">
        <v>96</v>
      </c>
      <c r="C98" s="73">
        <f t="shared" si="34"/>
        <v>2343</v>
      </c>
      <c r="D98" s="73">
        <f t="shared" si="35"/>
        <v>484</v>
      </c>
      <c r="E98" s="73">
        <f t="shared" si="36"/>
        <v>1105</v>
      </c>
      <c r="F98" s="73">
        <f t="shared" si="37"/>
        <v>527</v>
      </c>
      <c r="G98" s="73">
        <f t="shared" si="38"/>
        <v>2210</v>
      </c>
      <c r="H98" s="73">
        <f t="shared" si="39"/>
        <v>610</v>
      </c>
      <c r="I98" s="131">
        <f t="shared" si="40"/>
        <v>0.9</v>
      </c>
      <c r="J98" s="131">
        <f t="shared" si="41"/>
        <v>0.27433333333333332</v>
      </c>
      <c r="K98" s="131">
        <f t="shared" si="42"/>
        <v>0.19500000000000009</v>
      </c>
      <c r="L98" s="131">
        <f t="shared" si="43"/>
        <v>0.47500000000000031</v>
      </c>
      <c r="M98" s="131">
        <f t="shared" si="44"/>
        <v>0.47500000000000031</v>
      </c>
      <c r="N98" s="131">
        <f t="shared" si="45"/>
        <v>0.47500000000000031</v>
      </c>
      <c r="O98" s="131">
        <f t="shared" si="46"/>
        <v>0.47500000000000031</v>
      </c>
      <c r="P98" s="131">
        <f t="shared" si="47"/>
        <v>0.47500000000000031</v>
      </c>
      <c r="Q98" s="131">
        <f t="shared" si="48"/>
        <v>0.47500000000000031</v>
      </c>
      <c r="T98" s="73">
        <v>96</v>
      </c>
      <c r="U98" s="73">
        <f t="shared" si="50"/>
        <v>1444</v>
      </c>
      <c r="V98" s="73">
        <f t="shared" si="51"/>
        <v>484</v>
      </c>
      <c r="W98" s="73">
        <f t="shared" si="52"/>
        <v>1435</v>
      </c>
      <c r="X98" s="73">
        <f t="shared" si="53"/>
        <v>1055</v>
      </c>
      <c r="Y98" s="73">
        <f t="shared" si="54"/>
        <v>1338</v>
      </c>
      <c r="Z98" s="17">
        <v>100</v>
      </c>
      <c r="AA98" s="17">
        <f t="shared" si="49"/>
        <v>1927</v>
      </c>
      <c r="AB98" s="73">
        <f t="shared" si="55"/>
        <v>763</v>
      </c>
      <c r="AC98" s="131">
        <v>0.9</v>
      </c>
      <c r="AD98" s="131">
        <f t="shared" si="33"/>
        <v>0.27433333333333332</v>
      </c>
      <c r="AE98" s="131">
        <f t="shared" si="56"/>
        <v>0.19500000000000009</v>
      </c>
      <c r="AF98" s="137">
        <v>0</v>
      </c>
      <c r="AG98" s="131">
        <f t="shared" si="57"/>
        <v>0.47500000000000031</v>
      </c>
      <c r="AH98" s="131">
        <f t="shared" si="58"/>
        <v>0.47500000000000031</v>
      </c>
      <c r="AI98" s="131">
        <f t="shared" si="59"/>
        <v>0.47500000000000031</v>
      </c>
      <c r="AJ98" s="131">
        <f t="shared" si="60"/>
        <v>0.47500000000000031</v>
      </c>
      <c r="AK98" s="131">
        <f t="shared" si="61"/>
        <v>0.47500000000000031</v>
      </c>
      <c r="AL98" s="131">
        <f t="shared" si="62"/>
        <v>0.47500000000000031</v>
      </c>
    </row>
    <row r="99" spans="2:38" x14ac:dyDescent="0.2">
      <c r="B99" s="73">
        <v>97</v>
      </c>
      <c r="C99" s="73">
        <f t="shared" si="34"/>
        <v>2367</v>
      </c>
      <c r="D99" s="73">
        <f t="shared" si="35"/>
        <v>489</v>
      </c>
      <c r="E99" s="73">
        <f t="shared" si="36"/>
        <v>1117</v>
      </c>
      <c r="F99" s="73">
        <f t="shared" si="37"/>
        <v>533</v>
      </c>
      <c r="G99" s="73">
        <f t="shared" si="38"/>
        <v>2234</v>
      </c>
      <c r="H99" s="73">
        <f t="shared" si="39"/>
        <v>617</v>
      </c>
      <c r="I99" s="131">
        <f t="shared" si="40"/>
        <v>0.9</v>
      </c>
      <c r="J99" s="131">
        <f t="shared" si="41"/>
        <v>0.27699999999999997</v>
      </c>
      <c r="K99" s="131">
        <f t="shared" si="42"/>
        <v>0.19600000000000009</v>
      </c>
      <c r="L99" s="131">
        <f t="shared" si="43"/>
        <v>0.48000000000000032</v>
      </c>
      <c r="M99" s="131">
        <f t="shared" si="44"/>
        <v>0.48000000000000032</v>
      </c>
      <c r="N99" s="131">
        <f t="shared" si="45"/>
        <v>0.48000000000000032</v>
      </c>
      <c r="O99" s="131">
        <f t="shared" si="46"/>
        <v>0.48000000000000032</v>
      </c>
      <c r="P99" s="131">
        <f t="shared" si="47"/>
        <v>0.48000000000000032</v>
      </c>
      <c r="Q99" s="131">
        <f t="shared" si="48"/>
        <v>0.48000000000000032</v>
      </c>
      <c r="T99" s="73">
        <v>97</v>
      </c>
      <c r="U99" s="73">
        <f t="shared" si="50"/>
        <v>1459</v>
      </c>
      <c r="V99" s="73">
        <f t="shared" si="51"/>
        <v>489</v>
      </c>
      <c r="W99" s="73">
        <f t="shared" si="52"/>
        <v>1450</v>
      </c>
      <c r="X99" s="73">
        <f t="shared" si="53"/>
        <v>1066</v>
      </c>
      <c r="Y99" s="73">
        <f t="shared" si="54"/>
        <v>1352</v>
      </c>
      <c r="Z99" s="17">
        <v>100</v>
      </c>
      <c r="AA99" s="17">
        <f t="shared" si="49"/>
        <v>1948</v>
      </c>
      <c r="AB99" s="73">
        <f t="shared" si="55"/>
        <v>771</v>
      </c>
      <c r="AC99" s="131">
        <v>0.9</v>
      </c>
      <c r="AD99" s="131">
        <f t="shared" si="33"/>
        <v>0.27699999999999997</v>
      </c>
      <c r="AE99" s="131">
        <f t="shared" si="56"/>
        <v>0.19600000000000009</v>
      </c>
      <c r="AF99" s="137">
        <v>0</v>
      </c>
      <c r="AG99" s="131">
        <f t="shared" si="57"/>
        <v>0.48000000000000032</v>
      </c>
      <c r="AH99" s="131">
        <f t="shared" si="58"/>
        <v>0.48000000000000032</v>
      </c>
      <c r="AI99" s="131">
        <f t="shared" si="59"/>
        <v>0.48000000000000032</v>
      </c>
      <c r="AJ99" s="131">
        <f t="shared" si="60"/>
        <v>0.48000000000000032</v>
      </c>
      <c r="AK99" s="131">
        <f t="shared" si="61"/>
        <v>0.48000000000000032</v>
      </c>
      <c r="AL99" s="131">
        <f t="shared" si="62"/>
        <v>0.48000000000000032</v>
      </c>
    </row>
    <row r="100" spans="2:38" x14ac:dyDescent="0.2">
      <c r="B100" s="73">
        <v>98</v>
      </c>
      <c r="C100" s="73">
        <f t="shared" si="34"/>
        <v>2392</v>
      </c>
      <c r="D100" s="73">
        <f t="shared" si="35"/>
        <v>494</v>
      </c>
      <c r="E100" s="73">
        <f t="shared" si="36"/>
        <v>1128</v>
      </c>
      <c r="F100" s="73">
        <f t="shared" si="37"/>
        <v>538</v>
      </c>
      <c r="G100" s="73">
        <f t="shared" si="38"/>
        <v>2256</v>
      </c>
      <c r="H100" s="73">
        <f t="shared" si="39"/>
        <v>623</v>
      </c>
      <c r="I100" s="131">
        <f t="shared" si="40"/>
        <v>0.9</v>
      </c>
      <c r="J100" s="131">
        <f t="shared" si="41"/>
        <v>0.27966666666666667</v>
      </c>
      <c r="K100" s="131">
        <f t="shared" si="42"/>
        <v>0.19700000000000009</v>
      </c>
      <c r="L100" s="131">
        <f t="shared" si="43"/>
        <v>0.48500000000000032</v>
      </c>
      <c r="M100" s="131">
        <f t="shared" si="44"/>
        <v>0.48500000000000032</v>
      </c>
      <c r="N100" s="131">
        <f t="shared" si="45"/>
        <v>0.48500000000000032</v>
      </c>
      <c r="O100" s="131">
        <f t="shared" si="46"/>
        <v>0.48500000000000032</v>
      </c>
      <c r="P100" s="131">
        <f t="shared" si="47"/>
        <v>0.48500000000000032</v>
      </c>
      <c r="Q100" s="131">
        <f t="shared" si="48"/>
        <v>0.48500000000000032</v>
      </c>
      <c r="T100" s="73">
        <v>98</v>
      </c>
      <c r="U100" s="73">
        <f t="shared" si="50"/>
        <v>1474</v>
      </c>
      <c r="V100" s="73">
        <f t="shared" si="51"/>
        <v>494</v>
      </c>
      <c r="W100" s="73">
        <f t="shared" si="52"/>
        <v>1465</v>
      </c>
      <c r="X100" s="73">
        <f t="shared" si="53"/>
        <v>1077</v>
      </c>
      <c r="Y100" s="73">
        <f t="shared" si="54"/>
        <v>1366</v>
      </c>
      <c r="Z100" s="17">
        <v>100</v>
      </c>
      <c r="AA100" s="17">
        <f t="shared" si="49"/>
        <v>1969</v>
      </c>
      <c r="AB100" s="73">
        <f t="shared" si="55"/>
        <v>779</v>
      </c>
      <c r="AC100" s="131">
        <v>0.9</v>
      </c>
      <c r="AD100" s="131">
        <f t="shared" si="33"/>
        <v>0.27966666666666667</v>
      </c>
      <c r="AE100" s="131">
        <f t="shared" si="56"/>
        <v>0.19700000000000009</v>
      </c>
      <c r="AF100" s="137">
        <v>0</v>
      </c>
      <c r="AG100" s="131">
        <f t="shared" si="57"/>
        <v>0.48500000000000032</v>
      </c>
      <c r="AH100" s="131">
        <f t="shared" si="58"/>
        <v>0.48500000000000032</v>
      </c>
      <c r="AI100" s="131">
        <f t="shared" si="59"/>
        <v>0.48500000000000032</v>
      </c>
      <c r="AJ100" s="131">
        <f t="shared" si="60"/>
        <v>0.48500000000000032</v>
      </c>
      <c r="AK100" s="131">
        <f t="shared" si="61"/>
        <v>0.48500000000000032</v>
      </c>
      <c r="AL100" s="131">
        <f t="shared" si="62"/>
        <v>0.48500000000000032</v>
      </c>
    </row>
    <row r="101" spans="2:38" x14ac:dyDescent="0.2">
      <c r="B101" s="73">
        <v>99</v>
      </c>
      <c r="C101" s="73">
        <f t="shared" si="34"/>
        <v>2416</v>
      </c>
      <c r="D101" s="73">
        <f t="shared" si="35"/>
        <v>499</v>
      </c>
      <c r="E101" s="73">
        <f t="shared" si="36"/>
        <v>1140</v>
      </c>
      <c r="F101" s="73">
        <f t="shared" si="37"/>
        <v>544</v>
      </c>
      <c r="G101" s="73">
        <f t="shared" si="38"/>
        <v>2280</v>
      </c>
      <c r="H101" s="73">
        <f t="shared" si="39"/>
        <v>630</v>
      </c>
      <c r="I101" s="131">
        <f t="shared" si="40"/>
        <v>0.9</v>
      </c>
      <c r="J101" s="131">
        <f t="shared" si="41"/>
        <v>0.28233333333333333</v>
      </c>
      <c r="K101" s="131">
        <f t="shared" si="42"/>
        <v>0.19800000000000009</v>
      </c>
      <c r="L101" s="131">
        <f t="shared" si="43"/>
        <v>0.49000000000000032</v>
      </c>
      <c r="M101" s="131">
        <f t="shared" si="44"/>
        <v>0.49000000000000032</v>
      </c>
      <c r="N101" s="131">
        <f t="shared" si="45"/>
        <v>0.49000000000000032</v>
      </c>
      <c r="O101" s="131">
        <f t="shared" si="46"/>
        <v>0.49000000000000032</v>
      </c>
      <c r="P101" s="131">
        <f t="shared" si="47"/>
        <v>0.49000000000000032</v>
      </c>
      <c r="Q101" s="131">
        <f t="shared" si="48"/>
        <v>0.49000000000000032</v>
      </c>
      <c r="T101" s="73">
        <v>99</v>
      </c>
      <c r="U101" s="73">
        <f t="shared" si="50"/>
        <v>1489</v>
      </c>
      <c r="V101" s="73">
        <f t="shared" si="51"/>
        <v>499</v>
      </c>
      <c r="W101" s="73">
        <f t="shared" si="52"/>
        <v>1480</v>
      </c>
      <c r="X101" s="73">
        <f t="shared" si="53"/>
        <v>1088</v>
      </c>
      <c r="Y101" s="73">
        <f t="shared" si="54"/>
        <v>1380</v>
      </c>
      <c r="Z101" s="17">
        <v>100</v>
      </c>
      <c r="AA101" s="17">
        <f t="shared" si="49"/>
        <v>1990</v>
      </c>
      <c r="AB101" s="73">
        <f t="shared" si="55"/>
        <v>787</v>
      </c>
      <c r="AC101" s="131">
        <v>0.9</v>
      </c>
      <c r="AD101" s="131">
        <f t="shared" si="33"/>
        <v>0.28233333333333333</v>
      </c>
      <c r="AE101" s="131">
        <f t="shared" si="56"/>
        <v>0.19800000000000009</v>
      </c>
      <c r="AF101" s="137">
        <v>0</v>
      </c>
      <c r="AG101" s="131">
        <f t="shared" si="57"/>
        <v>0.49000000000000032</v>
      </c>
      <c r="AH101" s="131">
        <f t="shared" si="58"/>
        <v>0.49000000000000032</v>
      </c>
      <c r="AI101" s="131">
        <f t="shared" si="59"/>
        <v>0.49000000000000032</v>
      </c>
      <c r="AJ101" s="131">
        <f t="shared" si="60"/>
        <v>0.49000000000000032</v>
      </c>
      <c r="AK101" s="131">
        <f t="shared" si="61"/>
        <v>0.49000000000000032</v>
      </c>
      <c r="AL101" s="131">
        <f t="shared" si="62"/>
        <v>0.49000000000000032</v>
      </c>
    </row>
    <row r="105" spans="2:38" x14ac:dyDescent="0.2">
      <c r="AH105" s="1" t="s">
        <v>2212</v>
      </c>
    </row>
    <row r="108" spans="2:38" x14ac:dyDescent="0.2">
      <c r="J108" s="13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D16"/>
  <sheetViews>
    <sheetView topLeftCell="B1" workbookViewId="0">
      <selection activeCell="D32" sqref="D32"/>
    </sheetView>
  </sheetViews>
  <sheetFormatPr defaultRowHeight="12.75" x14ac:dyDescent="0.2"/>
  <cols>
    <col min="1" max="2" width="9" style="1"/>
    <col min="3" max="3" width="20.25" style="1" customWidth="1"/>
    <col min="4" max="4" width="130.75" style="1" customWidth="1"/>
    <col min="5" max="16384" width="9" style="1"/>
  </cols>
  <sheetData>
    <row r="2" spans="2:4" x14ac:dyDescent="0.2">
      <c r="B2" s="1" t="s">
        <v>46</v>
      </c>
    </row>
    <row r="3" spans="2:4" x14ac:dyDescent="0.2">
      <c r="C3" s="1" t="s">
        <v>47</v>
      </c>
      <c r="D3" s="1" t="s">
        <v>2144</v>
      </c>
    </row>
    <row r="4" spans="2:4" x14ac:dyDescent="0.2">
      <c r="C4" s="1" t="s">
        <v>48</v>
      </c>
      <c r="D4" s="1" t="s">
        <v>2147</v>
      </c>
    </row>
    <row r="5" spans="2:4" x14ac:dyDescent="0.2">
      <c r="C5" s="38" t="s">
        <v>2165</v>
      </c>
      <c r="D5" s="38" t="s">
        <v>2166</v>
      </c>
    </row>
    <row r="6" spans="2:4" x14ac:dyDescent="0.2">
      <c r="C6" s="38" t="s">
        <v>2145</v>
      </c>
      <c r="D6" s="38" t="s">
        <v>2146</v>
      </c>
    </row>
    <row r="7" spans="2:4" x14ac:dyDescent="0.2">
      <c r="C7" s="38" t="s">
        <v>2152</v>
      </c>
      <c r="D7" s="38" t="s">
        <v>2153</v>
      </c>
    </row>
    <row r="8" spans="2:4" x14ac:dyDescent="0.2">
      <c r="C8" s="38" t="s">
        <v>2148</v>
      </c>
      <c r="D8" s="1" t="s">
        <v>2149</v>
      </c>
    </row>
    <row r="9" spans="2:4" x14ac:dyDescent="0.2">
      <c r="C9" s="38" t="s">
        <v>2150</v>
      </c>
      <c r="D9" s="1" t="s">
        <v>2151</v>
      </c>
    </row>
    <row r="10" spans="2:4" x14ac:dyDescent="0.2">
      <c r="C10" s="38" t="s">
        <v>2154</v>
      </c>
      <c r="D10" s="38" t="s">
        <v>2155</v>
      </c>
    </row>
    <row r="11" spans="2:4" x14ac:dyDescent="0.2">
      <c r="C11" s="38" t="s">
        <v>2156</v>
      </c>
      <c r="D11" s="38" t="s">
        <v>2157</v>
      </c>
    </row>
    <row r="12" spans="2:4" x14ac:dyDescent="0.2">
      <c r="C12" s="38" t="s">
        <v>2158</v>
      </c>
      <c r="D12" s="38" t="s">
        <v>2159</v>
      </c>
    </row>
    <row r="13" spans="2:4" x14ac:dyDescent="0.2">
      <c r="C13" s="38" t="s">
        <v>2160</v>
      </c>
      <c r="D13" s="38" t="s">
        <v>2161</v>
      </c>
    </row>
    <row r="14" spans="2:4" x14ac:dyDescent="0.2">
      <c r="C14" s="38" t="s">
        <v>2162</v>
      </c>
      <c r="D14" s="1" t="s">
        <v>2163</v>
      </c>
    </row>
    <row r="15" spans="2:4" x14ac:dyDescent="0.2">
      <c r="C15" s="38" t="s">
        <v>2164</v>
      </c>
      <c r="D15" s="38" t="s">
        <v>2167</v>
      </c>
    </row>
    <row r="16" spans="2:4" x14ac:dyDescent="0.2">
      <c r="C16" s="38" t="s">
        <v>2164</v>
      </c>
      <c r="D16" s="38" t="s">
        <v>2168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37</vt:i4>
      </vt:variant>
    </vt:vector>
  </HeadingPairs>
  <TitlesOfParts>
    <vt:vector size="57" baseType="lpstr">
      <vt:lpstr>职业设计</vt:lpstr>
      <vt:lpstr>装备设计</vt:lpstr>
      <vt:lpstr>武器表</vt:lpstr>
      <vt:lpstr>挂饰表</vt:lpstr>
      <vt:lpstr>技能设计</vt:lpstr>
      <vt:lpstr>怪物设计</vt:lpstr>
      <vt:lpstr>怪物表</vt:lpstr>
      <vt:lpstr>标准怪</vt:lpstr>
      <vt:lpstr>公式</vt:lpstr>
      <vt:lpstr>角色1</vt:lpstr>
      <vt:lpstr>角色2</vt:lpstr>
      <vt:lpstr>角色3</vt:lpstr>
      <vt:lpstr>装备1</vt:lpstr>
      <vt:lpstr>武器列表</vt:lpstr>
      <vt:lpstr>挂饰列表</vt:lpstr>
      <vt:lpstr>特殊效果列表</vt:lpstr>
      <vt:lpstr>材料表</vt:lpstr>
      <vt:lpstr>家具</vt:lpstr>
      <vt:lpstr>新材料</vt:lpstr>
      <vt:lpstr>工房属性</vt:lpstr>
      <vt:lpstr>ATKchart</vt:lpstr>
      <vt:lpstr>bufflist</vt:lpstr>
      <vt:lpstr>bufftotal</vt:lpstr>
      <vt:lpstr>drop</vt:lpstr>
      <vt:lpstr>drop_qulity</vt:lpstr>
      <vt:lpstr>droplist</vt:lpstr>
      <vt:lpstr>droplistnew</vt:lpstr>
      <vt:lpstr>dropnature</vt:lpstr>
      <vt:lpstr>eq_change2</vt:lpstr>
      <vt:lpstr>eq_qulity</vt:lpstr>
      <vt:lpstr>equ_change</vt:lpstr>
      <vt:lpstr>fightCount</vt:lpstr>
      <vt:lpstr>fightNum</vt:lpstr>
      <vt:lpstr>fightnum1</vt:lpstr>
      <vt:lpstr>fighttotalcount</vt:lpstr>
      <vt:lpstr>monster_per</vt:lpstr>
      <vt:lpstr>per</vt:lpstr>
      <vt:lpstr>Player</vt:lpstr>
      <vt:lpstr>playerLV</vt:lpstr>
      <vt:lpstr>playerNature</vt:lpstr>
      <vt:lpstr>profession</vt:lpstr>
      <vt:lpstr>profession2</vt:lpstr>
      <vt:lpstr>professionGorw</vt:lpstr>
      <vt:lpstr>professionGrow</vt:lpstr>
      <vt:lpstr>professionGrowP</vt:lpstr>
      <vt:lpstr>professionGrowPName</vt:lpstr>
      <vt:lpstr>ProfessionLV</vt:lpstr>
      <vt:lpstr>professionNature</vt:lpstr>
      <vt:lpstr>rader</vt:lpstr>
      <vt:lpstr>weapon</vt:lpstr>
      <vt:lpstr>weapon1</vt:lpstr>
      <vt:lpstr>weaponlist</vt:lpstr>
      <vt:lpstr>weaponnature</vt:lpstr>
      <vt:lpstr>wwww1</vt:lpstr>
      <vt:lpstr>上级职业</vt:lpstr>
      <vt:lpstr>下级职业</vt:lpstr>
      <vt:lpstr>终极职业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2013-12-19T07:50:05Z</dcterms:modified>
</cp:coreProperties>
</file>