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unwoody0-my.sharepoint.com/personal/foxsarh_dunwoody_edu/Documents/Junior Year/Data Science/Decision Trees/"/>
    </mc:Choice>
  </mc:AlternateContent>
  <xr:revisionPtr revIDLastSave="239" documentId="13_ncr:40009_{3840A537-0672-0248-93B6-9EE68BF6CF0D}" xr6:coauthVersionLast="47" xr6:coauthVersionMax="47" xr10:uidLastSave="{0123B938-8C81-4541-BB71-C25C0B554D80}"/>
  <bookViews>
    <workbookView xWindow="760" yWindow="460" windowWidth="28040" windowHeight="16280" activeTab="1" xr2:uid="{00000000-000D-0000-FFFF-FFFF00000000}"/>
  </bookViews>
  <sheets>
    <sheet name="Sheet1" sheetId="2" r:id="rId1"/>
    <sheet name="drug_classification" sheetId="1" r:id="rId2"/>
  </sheets>
  <definedNames>
    <definedName name="_xlnm._FilterDatabase" localSheetId="1" hidden="1">drug_classification!$A$1:$D$201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5" i="1" l="1"/>
  <c r="M37" i="1"/>
  <c r="X18" i="2"/>
  <c r="Y41" i="2"/>
  <c r="Y32" i="2"/>
  <c r="Y21" i="2"/>
  <c r="X44" i="2"/>
  <c r="X41" i="2"/>
  <c r="X35" i="2"/>
  <c r="X32" i="2"/>
  <c r="X25" i="2"/>
  <c r="X21" i="2"/>
  <c r="W22" i="2"/>
  <c r="W23" i="2"/>
  <c r="W25" i="2"/>
  <c r="W26" i="2"/>
  <c r="W27" i="2"/>
  <c r="W32" i="2"/>
  <c r="W33" i="2"/>
  <c r="W35" i="2"/>
  <c r="W36" i="2"/>
  <c r="W41" i="2"/>
  <c r="W42" i="2"/>
  <c r="W44" i="2"/>
  <c r="W45" i="2"/>
  <c r="W21" i="2"/>
  <c r="V45" i="2"/>
  <c r="V44" i="2"/>
  <c r="V42" i="2"/>
  <c r="V41" i="2"/>
  <c r="V36" i="2"/>
  <c r="V35" i="2"/>
  <c r="V33" i="2"/>
  <c r="V32" i="2"/>
  <c r="V27" i="2"/>
  <c r="V26" i="2"/>
  <c r="V25" i="2"/>
  <c r="V23" i="2"/>
  <c r="V22" i="2"/>
  <c r="V21" i="2"/>
  <c r="Q18" i="2"/>
  <c r="R41" i="2"/>
  <c r="R31" i="2"/>
  <c r="Q44" i="2"/>
  <c r="Q41" i="2"/>
  <c r="Q35" i="2"/>
  <c r="Q31" i="2"/>
  <c r="P32" i="2"/>
  <c r="P33" i="2"/>
  <c r="P35" i="2"/>
  <c r="P36" i="2"/>
  <c r="P37" i="2"/>
  <c r="P41" i="2"/>
  <c r="P42" i="2"/>
  <c r="P44" i="2"/>
  <c r="P45" i="2"/>
  <c r="P31" i="2"/>
  <c r="O45" i="2"/>
  <c r="O44" i="2"/>
  <c r="O42" i="2"/>
  <c r="O41" i="2"/>
  <c r="O37" i="2"/>
  <c r="O36" i="2"/>
  <c r="O35" i="2"/>
  <c r="O33" i="2"/>
  <c r="O32" i="2"/>
  <c r="O31" i="2"/>
  <c r="R21" i="2"/>
  <c r="Q25" i="2"/>
  <c r="Q21" i="2"/>
  <c r="P22" i="2"/>
  <c r="P23" i="2"/>
  <c r="P25" i="2"/>
  <c r="P26" i="2"/>
  <c r="P27" i="2"/>
  <c r="P21" i="2"/>
  <c r="O27" i="2"/>
  <c r="O26" i="2"/>
  <c r="O25" i="2"/>
  <c r="O23" i="2"/>
  <c r="O22" i="2"/>
  <c r="O21" i="2"/>
  <c r="I33" i="2"/>
  <c r="K36" i="2"/>
  <c r="J44" i="2"/>
  <c r="J40" i="2"/>
  <c r="J36" i="2"/>
  <c r="I37" i="2"/>
  <c r="I38" i="2"/>
  <c r="I40" i="2"/>
  <c r="I41" i="2"/>
  <c r="I42" i="2"/>
  <c r="I44" i="2"/>
  <c r="I45" i="2"/>
  <c r="I36" i="2"/>
  <c r="H45" i="2"/>
  <c r="H44" i="2"/>
  <c r="H42" i="2"/>
  <c r="H41" i="2"/>
  <c r="H40" i="2"/>
  <c r="H38" i="2"/>
  <c r="H37" i="2"/>
  <c r="H36" i="2"/>
  <c r="K21" i="2"/>
  <c r="M34" i="1"/>
  <c r="I23" i="2"/>
  <c r="H30" i="2"/>
  <c r="I30" i="2" s="1"/>
  <c r="H29" i="2"/>
  <c r="I29" i="2" s="1"/>
  <c r="J29" i="2" s="1"/>
  <c r="H27" i="2"/>
  <c r="I27" i="2" s="1"/>
  <c r="H26" i="2"/>
  <c r="I26" i="2" s="1"/>
  <c r="H25" i="2"/>
  <c r="I25" i="2" s="1"/>
  <c r="J25" i="2" s="1"/>
  <c r="H23" i="2"/>
  <c r="H22" i="2"/>
  <c r="I22" i="2" s="1"/>
  <c r="H21" i="2"/>
  <c r="I21" i="2" s="1"/>
  <c r="J21" i="2" s="1"/>
  <c r="P21" i="1"/>
  <c r="Q21" i="1" s="1"/>
  <c r="P18" i="1"/>
  <c r="Q18" i="1" s="1"/>
  <c r="P17" i="1"/>
  <c r="Q17" i="1" s="1"/>
  <c r="P13" i="1"/>
  <c r="Q13" i="1" s="1"/>
  <c r="L22" i="1"/>
  <c r="M22" i="1" s="1"/>
  <c r="L21" i="1"/>
  <c r="M21" i="1" s="1"/>
  <c r="L18" i="1"/>
  <c r="M18" i="1" s="1"/>
  <c r="L17" i="1"/>
  <c r="M17" i="1" s="1"/>
  <c r="L13" i="1"/>
  <c r="M13" i="1" s="1"/>
  <c r="M27" i="1" l="1"/>
  <c r="M24" i="1"/>
</calcChain>
</file>

<file path=xl/sharedStrings.xml><?xml version="1.0" encoding="utf-8"?>
<sst xmlns="http://schemas.openxmlformats.org/spreadsheetml/2006/main" count="975" uniqueCount="46">
  <si>
    <t>Sex</t>
  </si>
  <si>
    <t>BP</t>
  </si>
  <si>
    <t>Cholesterol</t>
  </si>
  <si>
    <t>Drug</t>
  </si>
  <si>
    <t>F</t>
  </si>
  <si>
    <t>HIGH</t>
  </si>
  <si>
    <t>drugY</t>
  </si>
  <si>
    <t>M</t>
  </si>
  <si>
    <t>LOW</t>
  </si>
  <si>
    <t>drugC</t>
  </si>
  <si>
    <t>NORMAL</t>
  </si>
  <si>
    <t>drugX</t>
  </si>
  <si>
    <t>drugA</t>
  </si>
  <si>
    <t>drugB</t>
  </si>
  <si>
    <t>Row Labels</t>
  </si>
  <si>
    <t>Grand Total</t>
  </si>
  <si>
    <t>Count of Drug</t>
  </si>
  <si>
    <t>High Cholesterol</t>
  </si>
  <si>
    <t>Normal Cholesterol</t>
  </si>
  <si>
    <t>Probability</t>
  </si>
  <si>
    <t>Drug A</t>
  </si>
  <si>
    <t>Drug B</t>
  </si>
  <si>
    <t>Drug C</t>
  </si>
  <si>
    <t>Drug X</t>
  </si>
  <si>
    <t>Drug Y</t>
  </si>
  <si>
    <t>High Chol Entropy</t>
  </si>
  <si>
    <t>Normal Chol Entropy</t>
  </si>
  <si>
    <t>High Col Total Instances</t>
  </si>
  <si>
    <t>Low Chol Total Instances</t>
  </si>
  <si>
    <t>Weighted Chol Entropy</t>
  </si>
  <si>
    <t>probability sums should always be one</t>
  </si>
  <si>
    <t>Weighted Sex Entropy</t>
  </si>
  <si>
    <t>Weighted BP Entropy</t>
  </si>
  <si>
    <t>1st Node Weighted Entropy</t>
  </si>
  <si>
    <t xml:space="preserve">2nd Node Weighted </t>
  </si>
  <si>
    <t>N/A</t>
  </si>
  <si>
    <t xml:space="preserve">then take weighted entropy of all cholesterol for female (x) </t>
  </si>
  <si>
    <t>and the weighted entropy of all cholesterol for male (y)</t>
  </si>
  <si>
    <t>and do x * (96/200) + y * (104/200)</t>
  </si>
  <si>
    <t>Weighted Mean</t>
  </si>
  <si>
    <t>Ind Entropy</t>
  </si>
  <si>
    <t>Entropy Sums</t>
  </si>
  <si>
    <t>Weighted Mean of M/F &gt; Cholesterol</t>
  </si>
  <si>
    <t>BP &gt; Sex</t>
  </si>
  <si>
    <t>BP &gt; Cholesterol</t>
  </si>
  <si>
    <t>3rd 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</si>
</sst>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3"/>
      <color theme="4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16" fillId="0" borderId="0" xfId="0" applyFont="1"/>
    <xf numFmtId="0" fontId="16" fillId="0" borderId="11" xfId="0" applyFont="1" applyBorder="1"/>
    <xf numFmtId="0" fontId="16" fillId="0" borderId="12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Alignment="1">
      <alignment horizontal="left" indent="2"/>
    </xf>
    <xf numFmtId="0" fontId="16" fillId="33" borderId="0" xfId="0" applyFont="1" applyFill="1" applyAlignment="1">
      <alignment horizontal="left" indent="1"/>
    </xf>
    <xf numFmtId="0" fontId="16" fillId="33" borderId="0" xfId="0" applyNumberFormat="1" applyFont="1" applyFill="1"/>
    <xf numFmtId="0" fontId="16" fillId="34" borderId="10" xfId="0" applyFont="1" applyFill="1" applyBorder="1" applyAlignment="1">
      <alignment horizontal="left"/>
    </xf>
    <xf numFmtId="0" fontId="16" fillId="34" borderId="10" xfId="0" applyNumberFormat="1" applyFont="1" applyFill="1" applyBorder="1"/>
    <xf numFmtId="0" fontId="18" fillId="0" borderId="0" xfId="0" applyFont="1"/>
    <xf numFmtId="0" fontId="16" fillId="0" borderId="12" xfId="0" applyFont="1" applyBorder="1" applyAlignment="1">
      <alignment horizontal="center"/>
    </xf>
    <xf numFmtId="0" fontId="0" fillId="0" borderId="0" xfId="0" applyAlignment="1">
      <alignment horizontal="right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7" xfId="0" applyFont="1" applyBorder="1"/>
    <xf numFmtId="0" fontId="0" fillId="0" borderId="0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[drug_classification.xlsx]Sheet1!PivotTable1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Sheet1!$A$2:$A$25</c:f>
              <c:multiLvlStrCache>
                <c:ptCount val="14"/>
                <c:lvl>
                  <c:pt idx="0">
                    <c:v>drugA</c:v>
                  </c:pt>
                  <c:pt idx="1">
                    <c:v>drugB</c:v>
                  </c:pt>
                  <c:pt idx="2">
                    <c:v>drugY</c:v>
                  </c:pt>
                  <c:pt idx="3">
                    <c:v>drugA</c:v>
                  </c:pt>
                  <c:pt idx="4">
                    <c:v>drugB</c:v>
                  </c:pt>
                  <c:pt idx="5">
                    <c:v>drugY</c:v>
                  </c:pt>
                  <c:pt idx="6">
                    <c:v>drugC</c:v>
                  </c:pt>
                  <c:pt idx="7">
                    <c:v>drugY</c:v>
                  </c:pt>
                  <c:pt idx="8">
                    <c:v>drugX</c:v>
                  </c:pt>
                  <c:pt idx="9">
                    <c:v>drugY</c:v>
                  </c:pt>
                  <c:pt idx="10">
                    <c:v>drugX</c:v>
                  </c:pt>
                  <c:pt idx="11">
                    <c:v>drugY</c:v>
                  </c:pt>
                  <c:pt idx="12">
                    <c:v>drugX</c:v>
                  </c:pt>
                  <c:pt idx="13">
                    <c:v>drugY</c:v>
                  </c:pt>
                </c:lvl>
                <c:lvl>
                  <c:pt idx="0">
                    <c:v>HIGH</c:v>
                  </c:pt>
                  <c:pt idx="3">
                    <c:v>NORMAL</c:v>
                  </c:pt>
                  <c:pt idx="6">
                    <c:v>HIGH</c:v>
                  </c:pt>
                  <c:pt idx="8">
                    <c:v>NORMAL</c:v>
                  </c:pt>
                  <c:pt idx="10">
                    <c:v>HIGH</c:v>
                  </c:pt>
                  <c:pt idx="12">
                    <c:v>NORMAL</c:v>
                  </c:pt>
                </c:lvl>
                <c:lvl>
                  <c:pt idx="0">
                    <c:v>HIGH</c:v>
                  </c:pt>
                  <c:pt idx="6">
                    <c:v>LOW</c:v>
                  </c:pt>
                  <c:pt idx="10">
                    <c:v>NORMAL</c:v>
                  </c:pt>
                </c:lvl>
              </c:multiLvlStrCache>
            </c:multiLvlStrRef>
          </c:cat>
          <c:val>
            <c:numRef>
              <c:f>Sheet1!$B$2:$B$25</c:f>
              <c:numCache>
                <c:formatCode>General</c:formatCode>
                <c:ptCount val="14"/>
                <c:pt idx="0">
                  <c:v>12</c:v>
                </c:pt>
                <c:pt idx="1">
                  <c:v>8</c:v>
                </c:pt>
                <c:pt idx="2">
                  <c:v>15</c:v>
                </c:pt>
                <c:pt idx="3">
                  <c:v>11</c:v>
                </c:pt>
                <c:pt idx="4">
                  <c:v>8</c:v>
                </c:pt>
                <c:pt idx="5">
                  <c:v>23</c:v>
                </c:pt>
                <c:pt idx="6">
                  <c:v>16</c:v>
                </c:pt>
                <c:pt idx="7">
                  <c:v>15</c:v>
                </c:pt>
                <c:pt idx="8">
                  <c:v>18</c:v>
                </c:pt>
                <c:pt idx="9">
                  <c:v>15</c:v>
                </c:pt>
                <c:pt idx="10">
                  <c:v>20</c:v>
                </c:pt>
                <c:pt idx="11">
                  <c:v>17</c:v>
                </c:pt>
                <c:pt idx="12">
                  <c:v>16</c:v>
                </c:pt>
                <c:pt idx="1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1-DB4B-AEC0-E7D3685AA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9681424"/>
        <c:axId val="2020623296"/>
      </c:barChart>
      <c:catAx>
        <c:axId val="201968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623296"/>
        <c:crosses val="autoZero"/>
        <c:auto val="1"/>
        <c:lblAlgn val="ctr"/>
        <c:lblOffset val="100"/>
        <c:noMultiLvlLbl val="0"/>
      </c:catAx>
      <c:valAx>
        <c:axId val="20206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681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545CC3-8E32-DF4C-94DD-92E8F2FB3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486833</xdr:colOff>
      <xdr:row>23</xdr:row>
      <xdr:rowOff>63501</xdr:rowOff>
    </xdr:from>
    <xdr:to>
      <xdr:col>6</xdr:col>
      <xdr:colOff>296333</xdr:colOff>
      <xdr:row>31</xdr:row>
      <xdr:rowOff>74084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96043C8-2FCB-4047-B42B-945DE28D77F6}"/>
            </a:ext>
          </a:extLst>
        </xdr:cNvPr>
        <xdr:cNvSpPr/>
      </xdr:nvSpPr>
      <xdr:spPr>
        <a:xfrm>
          <a:off x="3788833" y="1471084"/>
          <a:ext cx="1460500" cy="814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Blood Pressure</a:t>
          </a:r>
        </a:p>
      </xdr:txBody>
    </xdr:sp>
    <xdr:clientData/>
  </xdr:twoCellAnchor>
  <xdr:twoCellAnchor>
    <xdr:from>
      <xdr:col>6</xdr:col>
      <xdr:colOff>1195916</xdr:colOff>
      <xdr:row>23</xdr:row>
      <xdr:rowOff>95251</xdr:rowOff>
    </xdr:from>
    <xdr:to>
      <xdr:col>7</xdr:col>
      <xdr:colOff>825500</xdr:colOff>
      <xdr:row>31</xdr:row>
      <xdr:rowOff>42333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194B63E2-2A03-EA41-B193-C46058F3CC11}"/>
            </a:ext>
          </a:extLst>
        </xdr:cNvPr>
        <xdr:cNvSpPr/>
      </xdr:nvSpPr>
      <xdr:spPr>
        <a:xfrm>
          <a:off x="6148916" y="1502834"/>
          <a:ext cx="1471084" cy="75141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Cholesterol</a:t>
          </a:r>
        </a:p>
      </xdr:txBody>
    </xdr:sp>
    <xdr:clientData/>
  </xdr:twoCellAnchor>
  <xdr:twoCellAnchor>
    <xdr:from>
      <xdr:col>8</xdr:col>
      <xdr:colOff>201083</xdr:colOff>
      <xdr:row>23</xdr:row>
      <xdr:rowOff>84668</xdr:rowOff>
    </xdr:from>
    <xdr:to>
      <xdr:col>9</xdr:col>
      <xdr:colOff>127000</xdr:colOff>
      <xdr:row>31</xdr:row>
      <xdr:rowOff>42334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5D9B45BD-933E-3144-9390-4A72258712D6}"/>
            </a:ext>
          </a:extLst>
        </xdr:cNvPr>
        <xdr:cNvSpPr/>
      </xdr:nvSpPr>
      <xdr:spPr>
        <a:xfrm>
          <a:off x="8382000" y="1492251"/>
          <a:ext cx="1312333" cy="762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Sex</a:t>
          </a:r>
        </a:p>
      </xdr:txBody>
    </xdr:sp>
    <xdr:clientData/>
  </xdr:twoCellAnchor>
  <xdr:twoCellAnchor>
    <xdr:from>
      <xdr:col>6</xdr:col>
      <xdr:colOff>296333</xdr:colOff>
      <xdr:row>28</xdr:row>
      <xdr:rowOff>68792</xdr:rowOff>
    </xdr:from>
    <xdr:to>
      <xdr:col>6</xdr:col>
      <xdr:colOff>1195916</xdr:colOff>
      <xdr:row>28</xdr:row>
      <xdr:rowOff>68793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27DF791-D81A-7545-B82D-1D198D814136}"/>
            </a:ext>
          </a:extLst>
        </xdr:cNvPr>
        <xdr:cNvCxnSpPr>
          <a:stCxn id="2" idx="6"/>
          <a:endCxn id="3" idx="2"/>
        </xdr:cNvCxnSpPr>
      </xdr:nvCxnSpPr>
      <xdr:spPr>
        <a:xfrm flipV="1">
          <a:off x="5249333" y="1878542"/>
          <a:ext cx="899583" cy="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47</xdr:row>
      <xdr:rowOff>0</xdr:rowOff>
    </xdr:from>
    <xdr:to>
      <xdr:col>11</xdr:col>
      <xdr:colOff>74083</xdr:colOff>
      <xdr:row>47</xdr:row>
      <xdr:rowOff>1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730F4A8-6568-AA4C-A10A-4ED8ACFCC208}"/>
            </a:ext>
          </a:extLst>
        </xdr:cNvPr>
        <xdr:cNvCxnSpPr/>
      </xdr:nvCxnSpPr>
      <xdr:spPr>
        <a:xfrm flipV="1">
          <a:off x="10392833" y="4423833"/>
          <a:ext cx="899583" cy="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825500</xdr:colOff>
      <xdr:row>28</xdr:row>
      <xdr:rowOff>63501</xdr:rowOff>
    </xdr:from>
    <xdr:to>
      <xdr:col>8</xdr:col>
      <xdr:colOff>201083</xdr:colOff>
      <xdr:row>28</xdr:row>
      <xdr:rowOff>68792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C29A536-CD4D-414D-BDC8-9C7E41930EC1}"/>
            </a:ext>
          </a:extLst>
        </xdr:cNvPr>
        <xdr:cNvCxnSpPr>
          <a:stCxn id="3" idx="6"/>
          <a:endCxn id="4" idx="2"/>
        </xdr:cNvCxnSpPr>
      </xdr:nvCxnSpPr>
      <xdr:spPr>
        <a:xfrm flipV="1">
          <a:off x="7620000" y="1873251"/>
          <a:ext cx="762000" cy="5291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x, Sarah Helen" refreshedDate="44497.451497569447" createdVersion="7" refreshedVersion="7" minRefreshableVersion="3" recordCount="200" xr:uid="{00000000-000A-0000-FFFF-FFFF05000000}">
  <cacheSource type="worksheet">
    <worksheetSource ref="A1:D201" sheet="drug_classification"/>
  </cacheSource>
  <cacheFields count="4">
    <cacheField name="Sex" numFmtId="0">
      <sharedItems count="2">
        <s v="F"/>
        <s v="M"/>
      </sharedItems>
    </cacheField>
    <cacheField name="BP" numFmtId="0">
      <sharedItems count="3">
        <s v="HIGH"/>
        <s v="LOW"/>
        <s v="NORMAL"/>
      </sharedItems>
    </cacheField>
    <cacheField name="Cholesterol" numFmtId="0">
      <sharedItems count="2">
        <s v="HIGH"/>
        <s v="NORMAL"/>
      </sharedItems>
    </cacheField>
    <cacheField name="Drug" numFmtId="0">
      <sharedItems count="5">
        <s v="drugY"/>
        <s v="drugC"/>
        <s v="drugX"/>
        <s v="drugA"/>
        <s v="drugB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  <x v="0"/>
    <x v="0"/>
  </r>
  <r>
    <x v="1"/>
    <x v="1"/>
    <x v="0"/>
    <x v="1"/>
  </r>
  <r>
    <x v="1"/>
    <x v="1"/>
    <x v="0"/>
    <x v="1"/>
  </r>
  <r>
    <x v="0"/>
    <x v="2"/>
    <x v="0"/>
    <x v="2"/>
  </r>
  <r>
    <x v="0"/>
    <x v="1"/>
    <x v="0"/>
    <x v="0"/>
  </r>
  <r>
    <x v="0"/>
    <x v="2"/>
    <x v="0"/>
    <x v="2"/>
  </r>
  <r>
    <x v="0"/>
    <x v="2"/>
    <x v="0"/>
    <x v="0"/>
  </r>
  <r>
    <x v="1"/>
    <x v="1"/>
    <x v="0"/>
    <x v="1"/>
  </r>
  <r>
    <x v="1"/>
    <x v="2"/>
    <x v="0"/>
    <x v="0"/>
  </r>
  <r>
    <x v="1"/>
    <x v="1"/>
    <x v="1"/>
    <x v="0"/>
  </r>
  <r>
    <x v="0"/>
    <x v="1"/>
    <x v="0"/>
    <x v="1"/>
  </r>
  <r>
    <x v="0"/>
    <x v="0"/>
    <x v="1"/>
    <x v="0"/>
  </r>
  <r>
    <x v="1"/>
    <x v="1"/>
    <x v="0"/>
    <x v="0"/>
  </r>
  <r>
    <x v="0"/>
    <x v="1"/>
    <x v="0"/>
    <x v="0"/>
  </r>
  <r>
    <x v="0"/>
    <x v="2"/>
    <x v="0"/>
    <x v="2"/>
  </r>
  <r>
    <x v="0"/>
    <x v="0"/>
    <x v="1"/>
    <x v="0"/>
  </r>
  <r>
    <x v="1"/>
    <x v="1"/>
    <x v="1"/>
    <x v="2"/>
  </r>
  <r>
    <x v="1"/>
    <x v="0"/>
    <x v="0"/>
    <x v="3"/>
  </r>
  <r>
    <x v="1"/>
    <x v="1"/>
    <x v="0"/>
    <x v="1"/>
  </r>
  <r>
    <x v="0"/>
    <x v="0"/>
    <x v="1"/>
    <x v="0"/>
  </r>
  <r>
    <x v="1"/>
    <x v="1"/>
    <x v="1"/>
    <x v="0"/>
  </r>
  <r>
    <x v="1"/>
    <x v="2"/>
    <x v="0"/>
    <x v="0"/>
  </r>
  <r>
    <x v="1"/>
    <x v="1"/>
    <x v="1"/>
    <x v="0"/>
  </r>
  <r>
    <x v="0"/>
    <x v="1"/>
    <x v="0"/>
    <x v="0"/>
  </r>
  <r>
    <x v="0"/>
    <x v="1"/>
    <x v="0"/>
    <x v="0"/>
  </r>
  <r>
    <x v="0"/>
    <x v="0"/>
    <x v="1"/>
    <x v="0"/>
  </r>
  <r>
    <x v="1"/>
    <x v="0"/>
    <x v="0"/>
    <x v="0"/>
  </r>
  <r>
    <x v="0"/>
    <x v="2"/>
    <x v="1"/>
    <x v="2"/>
  </r>
  <r>
    <x v="0"/>
    <x v="1"/>
    <x v="1"/>
    <x v="0"/>
  </r>
  <r>
    <x v="1"/>
    <x v="1"/>
    <x v="0"/>
    <x v="0"/>
  </r>
  <r>
    <x v="0"/>
    <x v="2"/>
    <x v="1"/>
    <x v="2"/>
  </r>
  <r>
    <x v="1"/>
    <x v="0"/>
    <x v="0"/>
    <x v="4"/>
  </r>
  <r>
    <x v="1"/>
    <x v="1"/>
    <x v="1"/>
    <x v="2"/>
  </r>
  <r>
    <x v="0"/>
    <x v="0"/>
    <x v="1"/>
    <x v="0"/>
  </r>
  <r>
    <x v="1"/>
    <x v="2"/>
    <x v="0"/>
    <x v="2"/>
  </r>
  <r>
    <x v="1"/>
    <x v="2"/>
    <x v="1"/>
    <x v="2"/>
  </r>
  <r>
    <x v="1"/>
    <x v="0"/>
    <x v="1"/>
    <x v="3"/>
  </r>
  <r>
    <x v="1"/>
    <x v="1"/>
    <x v="1"/>
    <x v="2"/>
  </r>
  <r>
    <x v="0"/>
    <x v="2"/>
    <x v="1"/>
    <x v="2"/>
  </r>
  <r>
    <x v="1"/>
    <x v="2"/>
    <x v="0"/>
    <x v="2"/>
  </r>
  <r>
    <x v="0"/>
    <x v="2"/>
    <x v="0"/>
    <x v="0"/>
  </r>
  <r>
    <x v="0"/>
    <x v="0"/>
    <x v="1"/>
    <x v="4"/>
  </r>
  <r>
    <x v="1"/>
    <x v="2"/>
    <x v="1"/>
    <x v="0"/>
  </r>
  <r>
    <x v="1"/>
    <x v="2"/>
    <x v="0"/>
    <x v="2"/>
  </r>
  <r>
    <x v="0"/>
    <x v="2"/>
    <x v="1"/>
    <x v="2"/>
  </r>
  <r>
    <x v="0"/>
    <x v="2"/>
    <x v="1"/>
    <x v="2"/>
  </r>
  <r>
    <x v="0"/>
    <x v="0"/>
    <x v="0"/>
    <x v="3"/>
  </r>
  <r>
    <x v="1"/>
    <x v="1"/>
    <x v="0"/>
    <x v="1"/>
  </r>
  <r>
    <x v="1"/>
    <x v="2"/>
    <x v="0"/>
    <x v="0"/>
  </r>
  <r>
    <x v="0"/>
    <x v="1"/>
    <x v="0"/>
    <x v="0"/>
  </r>
  <r>
    <x v="0"/>
    <x v="0"/>
    <x v="0"/>
    <x v="0"/>
  </r>
  <r>
    <x v="1"/>
    <x v="2"/>
    <x v="1"/>
    <x v="2"/>
  </r>
  <r>
    <x v="1"/>
    <x v="1"/>
    <x v="1"/>
    <x v="0"/>
  </r>
  <r>
    <x v="0"/>
    <x v="0"/>
    <x v="1"/>
    <x v="0"/>
  </r>
  <r>
    <x v="0"/>
    <x v="0"/>
    <x v="1"/>
    <x v="4"/>
  </r>
  <r>
    <x v="0"/>
    <x v="1"/>
    <x v="0"/>
    <x v="1"/>
  </r>
  <r>
    <x v="1"/>
    <x v="0"/>
    <x v="1"/>
    <x v="4"/>
  </r>
  <r>
    <x v="1"/>
    <x v="0"/>
    <x v="0"/>
    <x v="0"/>
  </r>
  <r>
    <x v="1"/>
    <x v="2"/>
    <x v="1"/>
    <x v="2"/>
  </r>
  <r>
    <x v="1"/>
    <x v="0"/>
    <x v="0"/>
    <x v="0"/>
  </r>
  <r>
    <x v="0"/>
    <x v="1"/>
    <x v="1"/>
    <x v="0"/>
  </r>
  <r>
    <x v="1"/>
    <x v="0"/>
    <x v="1"/>
    <x v="3"/>
  </r>
  <r>
    <x v="1"/>
    <x v="1"/>
    <x v="1"/>
    <x v="0"/>
  </r>
  <r>
    <x v="1"/>
    <x v="1"/>
    <x v="1"/>
    <x v="2"/>
  </r>
  <r>
    <x v="0"/>
    <x v="0"/>
    <x v="0"/>
    <x v="4"/>
  </r>
  <r>
    <x v="0"/>
    <x v="2"/>
    <x v="1"/>
    <x v="0"/>
  </r>
  <r>
    <x v="1"/>
    <x v="0"/>
    <x v="0"/>
    <x v="3"/>
  </r>
  <r>
    <x v="1"/>
    <x v="2"/>
    <x v="1"/>
    <x v="2"/>
  </r>
  <r>
    <x v="1"/>
    <x v="2"/>
    <x v="0"/>
    <x v="0"/>
  </r>
  <r>
    <x v="0"/>
    <x v="0"/>
    <x v="1"/>
    <x v="0"/>
  </r>
  <r>
    <x v="1"/>
    <x v="0"/>
    <x v="0"/>
    <x v="4"/>
  </r>
  <r>
    <x v="0"/>
    <x v="2"/>
    <x v="0"/>
    <x v="0"/>
  </r>
  <r>
    <x v="0"/>
    <x v="2"/>
    <x v="0"/>
    <x v="2"/>
  </r>
  <r>
    <x v="0"/>
    <x v="2"/>
    <x v="1"/>
    <x v="0"/>
  </r>
  <r>
    <x v="1"/>
    <x v="0"/>
    <x v="1"/>
    <x v="0"/>
  </r>
  <r>
    <x v="1"/>
    <x v="1"/>
    <x v="1"/>
    <x v="0"/>
  </r>
  <r>
    <x v="0"/>
    <x v="0"/>
    <x v="0"/>
    <x v="3"/>
  </r>
  <r>
    <x v="0"/>
    <x v="0"/>
    <x v="1"/>
    <x v="0"/>
  </r>
  <r>
    <x v="0"/>
    <x v="0"/>
    <x v="0"/>
    <x v="3"/>
  </r>
  <r>
    <x v="0"/>
    <x v="1"/>
    <x v="1"/>
    <x v="2"/>
  </r>
  <r>
    <x v="1"/>
    <x v="0"/>
    <x v="0"/>
    <x v="4"/>
  </r>
  <r>
    <x v="1"/>
    <x v="2"/>
    <x v="0"/>
    <x v="2"/>
  </r>
  <r>
    <x v="0"/>
    <x v="1"/>
    <x v="0"/>
    <x v="1"/>
  </r>
  <r>
    <x v="0"/>
    <x v="0"/>
    <x v="1"/>
    <x v="3"/>
  </r>
  <r>
    <x v="0"/>
    <x v="1"/>
    <x v="0"/>
    <x v="1"/>
  </r>
  <r>
    <x v="1"/>
    <x v="0"/>
    <x v="0"/>
    <x v="4"/>
  </r>
  <r>
    <x v="0"/>
    <x v="2"/>
    <x v="0"/>
    <x v="2"/>
  </r>
  <r>
    <x v="1"/>
    <x v="1"/>
    <x v="0"/>
    <x v="0"/>
  </r>
  <r>
    <x v="0"/>
    <x v="0"/>
    <x v="1"/>
    <x v="0"/>
  </r>
  <r>
    <x v="0"/>
    <x v="2"/>
    <x v="1"/>
    <x v="0"/>
  </r>
  <r>
    <x v="1"/>
    <x v="2"/>
    <x v="0"/>
    <x v="0"/>
  </r>
  <r>
    <x v="1"/>
    <x v="0"/>
    <x v="1"/>
    <x v="0"/>
  </r>
  <r>
    <x v="0"/>
    <x v="0"/>
    <x v="0"/>
    <x v="0"/>
  </r>
  <r>
    <x v="0"/>
    <x v="1"/>
    <x v="1"/>
    <x v="0"/>
  </r>
  <r>
    <x v="1"/>
    <x v="1"/>
    <x v="0"/>
    <x v="0"/>
  </r>
  <r>
    <x v="1"/>
    <x v="1"/>
    <x v="1"/>
    <x v="2"/>
  </r>
  <r>
    <x v="0"/>
    <x v="1"/>
    <x v="0"/>
    <x v="0"/>
  </r>
  <r>
    <x v="0"/>
    <x v="0"/>
    <x v="0"/>
    <x v="0"/>
  </r>
  <r>
    <x v="1"/>
    <x v="0"/>
    <x v="1"/>
    <x v="0"/>
  </r>
  <r>
    <x v="0"/>
    <x v="0"/>
    <x v="1"/>
    <x v="0"/>
  </r>
  <r>
    <x v="1"/>
    <x v="0"/>
    <x v="1"/>
    <x v="3"/>
  </r>
  <r>
    <x v="0"/>
    <x v="0"/>
    <x v="0"/>
    <x v="3"/>
  </r>
  <r>
    <x v="0"/>
    <x v="1"/>
    <x v="0"/>
    <x v="1"/>
  </r>
  <r>
    <x v="1"/>
    <x v="2"/>
    <x v="0"/>
    <x v="2"/>
  </r>
  <r>
    <x v="1"/>
    <x v="0"/>
    <x v="1"/>
    <x v="0"/>
  </r>
  <r>
    <x v="1"/>
    <x v="1"/>
    <x v="1"/>
    <x v="2"/>
  </r>
  <r>
    <x v="1"/>
    <x v="2"/>
    <x v="0"/>
    <x v="2"/>
  </r>
  <r>
    <x v="1"/>
    <x v="1"/>
    <x v="0"/>
    <x v="0"/>
  </r>
  <r>
    <x v="1"/>
    <x v="0"/>
    <x v="1"/>
    <x v="4"/>
  </r>
  <r>
    <x v="1"/>
    <x v="2"/>
    <x v="0"/>
    <x v="0"/>
  </r>
  <r>
    <x v="1"/>
    <x v="0"/>
    <x v="0"/>
    <x v="3"/>
  </r>
  <r>
    <x v="0"/>
    <x v="2"/>
    <x v="1"/>
    <x v="2"/>
  </r>
  <r>
    <x v="1"/>
    <x v="1"/>
    <x v="1"/>
    <x v="2"/>
  </r>
  <r>
    <x v="0"/>
    <x v="1"/>
    <x v="1"/>
    <x v="2"/>
  </r>
  <r>
    <x v="0"/>
    <x v="2"/>
    <x v="1"/>
    <x v="2"/>
  </r>
  <r>
    <x v="1"/>
    <x v="0"/>
    <x v="0"/>
    <x v="0"/>
  </r>
  <r>
    <x v="1"/>
    <x v="2"/>
    <x v="1"/>
    <x v="2"/>
  </r>
  <r>
    <x v="0"/>
    <x v="2"/>
    <x v="0"/>
    <x v="2"/>
  </r>
  <r>
    <x v="0"/>
    <x v="0"/>
    <x v="1"/>
    <x v="3"/>
  </r>
  <r>
    <x v="0"/>
    <x v="0"/>
    <x v="0"/>
    <x v="0"/>
  </r>
  <r>
    <x v="1"/>
    <x v="2"/>
    <x v="0"/>
    <x v="0"/>
  </r>
  <r>
    <x v="1"/>
    <x v="0"/>
    <x v="1"/>
    <x v="0"/>
  </r>
  <r>
    <x v="1"/>
    <x v="2"/>
    <x v="0"/>
    <x v="0"/>
  </r>
  <r>
    <x v="0"/>
    <x v="2"/>
    <x v="0"/>
    <x v="0"/>
  </r>
  <r>
    <x v="0"/>
    <x v="0"/>
    <x v="1"/>
    <x v="4"/>
  </r>
  <r>
    <x v="0"/>
    <x v="0"/>
    <x v="1"/>
    <x v="0"/>
  </r>
  <r>
    <x v="1"/>
    <x v="0"/>
    <x v="0"/>
    <x v="0"/>
  </r>
  <r>
    <x v="1"/>
    <x v="2"/>
    <x v="1"/>
    <x v="2"/>
  </r>
  <r>
    <x v="1"/>
    <x v="1"/>
    <x v="1"/>
    <x v="0"/>
  </r>
  <r>
    <x v="0"/>
    <x v="2"/>
    <x v="0"/>
    <x v="2"/>
  </r>
  <r>
    <x v="0"/>
    <x v="2"/>
    <x v="0"/>
    <x v="0"/>
  </r>
  <r>
    <x v="1"/>
    <x v="1"/>
    <x v="1"/>
    <x v="0"/>
  </r>
  <r>
    <x v="1"/>
    <x v="1"/>
    <x v="1"/>
    <x v="2"/>
  </r>
  <r>
    <x v="1"/>
    <x v="2"/>
    <x v="0"/>
    <x v="0"/>
  </r>
  <r>
    <x v="0"/>
    <x v="0"/>
    <x v="0"/>
    <x v="0"/>
  </r>
  <r>
    <x v="1"/>
    <x v="1"/>
    <x v="1"/>
    <x v="2"/>
  </r>
  <r>
    <x v="0"/>
    <x v="0"/>
    <x v="0"/>
    <x v="4"/>
  </r>
  <r>
    <x v="0"/>
    <x v="0"/>
    <x v="0"/>
    <x v="3"/>
  </r>
  <r>
    <x v="1"/>
    <x v="0"/>
    <x v="1"/>
    <x v="4"/>
  </r>
  <r>
    <x v="0"/>
    <x v="2"/>
    <x v="0"/>
    <x v="2"/>
  </r>
  <r>
    <x v="1"/>
    <x v="0"/>
    <x v="1"/>
    <x v="3"/>
  </r>
  <r>
    <x v="0"/>
    <x v="1"/>
    <x v="1"/>
    <x v="0"/>
  </r>
  <r>
    <x v="1"/>
    <x v="0"/>
    <x v="1"/>
    <x v="4"/>
  </r>
  <r>
    <x v="1"/>
    <x v="0"/>
    <x v="1"/>
    <x v="0"/>
  </r>
  <r>
    <x v="1"/>
    <x v="0"/>
    <x v="0"/>
    <x v="3"/>
  </r>
  <r>
    <x v="1"/>
    <x v="2"/>
    <x v="0"/>
    <x v="2"/>
  </r>
  <r>
    <x v="0"/>
    <x v="1"/>
    <x v="1"/>
    <x v="2"/>
  </r>
  <r>
    <x v="0"/>
    <x v="0"/>
    <x v="1"/>
    <x v="3"/>
  </r>
  <r>
    <x v="0"/>
    <x v="1"/>
    <x v="1"/>
    <x v="2"/>
  </r>
  <r>
    <x v="1"/>
    <x v="1"/>
    <x v="0"/>
    <x v="1"/>
  </r>
  <r>
    <x v="1"/>
    <x v="0"/>
    <x v="1"/>
    <x v="3"/>
  </r>
  <r>
    <x v="1"/>
    <x v="0"/>
    <x v="0"/>
    <x v="4"/>
  </r>
  <r>
    <x v="1"/>
    <x v="2"/>
    <x v="1"/>
    <x v="2"/>
  </r>
  <r>
    <x v="0"/>
    <x v="1"/>
    <x v="1"/>
    <x v="2"/>
  </r>
  <r>
    <x v="1"/>
    <x v="1"/>
    <x v="1"/>
    <x v="0"/>
  </r>
  <r>
    <x v="1"/>
    <x v="1"/>
    <x v="0"/>
    <x v="1"/>
  </r>
  <r>
    <x v="1"/>
    <x v="0"/>
    <x v="1"/>
    <x v="3"/>
  </r>
  <r>
    <x v="1"/>
    <x v="1"/>
    <x v="0"/>
    <x v="0"/>
  </r>
  <r>
    <x v="0"/>
    <x v="1"/>
    <x v="0"/>
    <x v="1"/>
  </r>
  <r>
    <x v="0"/>
    <x v="1"/>
    <x v="1"/>
    <x v="2"/>
  </r>
  <r>
    <x v="0"/>
    <x v="2"/>
    <x v="0"/>
    <x v="2"/>
  </r>
  <r>
    <x v="0"/>
    <x v="0"/>
    <x v="1"/>
    <x v="4"/>
  </r>
  <r>
    <x v="1"/>
    <x v="2"/>
    <x v="1"/>
    <x v="2"/>
  </r>
  <r>
    <x v="0"/>
    <x v="0"/>
    <x v="1"/>
    <x v="0"/>
  </r>
  <r>
    <x v="1"/>
    <x v="0"/>
    <x v="1"/>
    <x v="0"/>
  </r>
  <r>
    <x v="1"/>
    <x v="1"/>
    <x v="0"/>
    <x v="0"/>
  </r>
  <r>
    <x v="0"/>
    <x v="1"/>
    <x v="0"/>
    <x v="0"/>
  </r>
  <r>
    <x v="0"/>
    <x v="2"/>
    <x v="0"/>
    <x v="2"/>
  </r>
  <r>
    <x v="0"/>
    <x v="1"/>
    <x v="1"/>
    <x v="0"/>
  </r>
  <r>
    <x v="0"/>
    <x v="0"/>
    <x v="0"/>
    <x v="3"/>
  </r>
  <r>
    <x v="0"/>
    <x v="2"/>
    <x v="0"/>
    <x v="2"/>
  </r>
  <r>
    <x v="1"/>
    <x v="1"/>
    <x v="1"/>
    <x v="2"/>
  </r>
  <r>
    <x v="0"/>
    <x v="2"/>
    <x v="1"/>
    <x v="0"/>
  </r>
  <r>
    <x v="0"/>
    <x v="1"/>
    <x v="1"/>
    <x v="0"/>
  </r>
  <r>
    <x v="1"/>
    <x v="0"/>
    <x v="1"/>
    <x v="3"/>
  </r>
  <r>
    <x v="0"/>
    <x v="0"/>
    <x v="0"/>
    <x v="0"/>
  </r>
  <r>
    <x v="1"/>
    <x v="0"/>
    <x v="1"/>
    <x v="3"/>
  </r>
  <r>
    <x v="1"/>
    <x v="2"/>
    <x v="0"/>
    <x v="0"/>
  </r>
  <r>
    <x v="1"/>
    <x v="2"/>
    <x v="0"/>
    <x v="0"/>
  </r>
  <r>
    <x v="0"/>
    <x v="2"/>
    <x v="0"/>
    <x v="0"/>
  </r>
  <r>
    <x v="0"/>
    <x v="0"/>
    <x v="1"/>
    <x v="0"/>
  </r>
  <r>
    <x v="0"/>
    <x v="2"/>
    <x v="0"/>
    <x v="2"/>
  </r>
  <r>
    <x v="0"/>
    <x v="1"/>
    <x v="1"/>
    <x v="2"/>
  </r>
  <r>
    <x v="0"/>
    <x v="0"/>
    <x v="1"/>
    <x v="0"/>
  </r>
  <r>
    <x v="0"/>
    <x v="0"/>
    <x v="0"/>
    <x v="0"/>
  </r>
  <r>
    <x v="0"/>
    <x v="2"/>
    <x v="1"/>
    <x v="0"/>
  </r>
  <r>
    <x v="1"/>
    <x v="0"/>
    <x v="0"/>
    <x v="4"/>
  </r>
  <r>
    <x v="1"/>
    <x v="0"/>
    <x v="0"/>
    <x v="3"/>
  </r>
  <r>
    <x v="1"/>
    <x v="0"/>
    <x v="1"/>
    <x v="0"/>
  </r>
  <r>
    <x v="1"/>
    <x v="0"/>
    <x v="1"/>
    <x v="0"/>
  </r>
  <r>
    <x v="1"/>
    <x v="0"/>
    <x v="0"/>
    <x v="0"/>
  </r>
  <r>
    <x v="1"/>
    <x v="0"/>
    <x v="0"/>
    <x v="3"/>
  </r>
  <r>
    <x v="1"/>
    <x v="1"/>
    <x v="0"/>
    <x v="0"/>
  </r>
  <r>
    <x v="1"/>
    <x v="1"/>
    <x v="0"/>
    <x v="1"/>
  </r>
  <r>
    <x v="0"/>
    <x v="0"/>
    <x v="0"/>
    <x v="0"/>
  </r>
  <r>
    <x v="0"/>
    <x v="1"/>
    <x v="0"/>
    <x v="1"/>
  </r>
  <r>
    <x v="1"/>
    <x v="1"/>
    <x v="0"/>
    <x v="1"/>
  </r>
  <r>
    <x v="1"/>
    <x v="2"/>
    <x v="0"/>
    <x v="2"/>
  </r>
  <r>
    <x v="1"/>
    <x v="2"/>
    <x v="1"/>
    <x v="2"/>
  </r>
  <r>
    <x v="0"/>
    <x v="1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B25" firstHeaderRow="1" firstDataRow="1" firstDataCol="1"/>
  <pivotFields count="4"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dataField="1" showAll="0">
      <items count="6">
        <item x="3"/>
        <item x="4"/>
        <item x="1"/>
        <item x="2"/>
        <item x="0"/>
        <item t="default"/>
      </items>
    </pivotField>
  </pivotFields>
  <rowFields count="3">
    <field x="1"/>
    <field x="2"/>
    <field x="3"/>
  </rowFields>
  <rowItems count="24">
    <i>
      <x/>
    </i>
    <i r="1">
      <x/>
    </i>
    <i r="2">
      <x/>
    </i>
    <i r="2">
      <x v="1"/>
    </i>
    <i r="2">
      <x v="4"/>
    </i>
    <i r="1">
      <x v="1"/>
    </i>
    <i r="2">
      <x/>
    </i>
    <i r="2">
      <x v="1"/>
    </i>
    <i r="2">
      <x v="4"/>
    </i>
    <i>
      <x v="1"/>
    </i>
    <i r="1">
      <x/>
    </i>
    <i r="2">
      <x v="2"/>
    </i>
    <i r="2">
      <x v="4"/>
    </i>
    <i r="1">
      <x v="1"/>
    </i>
    <i r="2">
      <x v="3"/>
    </i>
    <i r="2">
      <x v="4"/>
    </i>
    <i>
      <x v="2"/>
    </i>
    <i r="1">
      <x/>
    </i>
    <i r="2">
      <x v="3"/>
    </i>
    <i r="2">
      <x v="4"/>
    </i>
    <i r="1">
      <x v="1"/>
    </i>
    <i r="2">
      <x v="3"/>
    </i>
    <i r="2">
      <x v="4"/>
    </i>
    <i t="grand">
      <x/>
    </i>
  </rowItems>
  <colItems count="1">
    <i/>
  </colItems>
  <dataFields count="1">
    <dataField name="Count of Drug" fld="3" subtotal="count" baseField="0" baseItem="0"/>
  </dataFields>
  <chartFormats count="1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1"/>
  <sheetViews>
    <sheetView zoomScale="120" zoomScaleNormal="120" workbookViewId="0">
      <selection activeCell="X19" sqref="X19"/>
    </sheetView>
  </sheetViews>
  <sheetFormatPr baseColWidth="10" defaultRowHeight="16" x14ac:dyDescent="0.2"/>
  <cols>
    <col min="1" max="1" width="13" bestFit="1" customWidth="1"/>
    <col min="2" max="2" width="12.5" bestFit="1" customWidth="1"/>
    <col min="10" max="10" width="12.33203125" bestFit="1" customWidth="1"/>
    <col min="11" max="11" width="14.33203125" bestFit="1" customWidth="1"/>
    <col min="17" max="17" width="12.5" bestFit="1" customWidth="1"/>
    <col min="18" max="18" width="14.33203125" bestFit="1" customWidth="1"/>
    <col min="24" max="24" width="12.5" bestFit="1" customWidth="1"/>
    <col min="25" max="25" width="14.33203125" bestFit="1" customWidth="1"/>
  </cols>
  <sheetData>
    <row r="1" spans="1:2" x14ac:dyDescent="0.2">
      <c r="A1" s="1" t="s">
        <v>14</v>
      </c>
      <c r="B1" t="s">
        <v>16</v>
      </c>
    </row>
    <row r="2" spans="1:2" x14ac:dyDescent="0.2">
      <c r="A2" s="2" t="s">
        <v>5</v>
      </c>
      <c r="B2" s="3">
        <v>77</v>
      </c>
    </row>
    <row r="3" spans="1:2" x14ac:dyDescent="0.2">
      <c r="A3" s="4" t="s">
        <v>5</v>
      </c>
      <c r="B3" s="3">
        <v>35</v>
      </c>
    </row>
    <row r="4" spans="1:2" x14ac:dyDescent="0.2">
      <c r="A4" s="15" t="s">
        <v>12</v>
      </c>
      <c r="B4" s="3">
        <v>12</v>
      </c>
    </row>
    <row r="5" spans="1:2" x14ac:dyDescent="0.2">
      <c r="A5" s="15" t="s">
        <v>13</v>
      </c>
      <c r="B5" s="3">
        <v>8</v>
      </c>
    </row>
    <row r="6" spans="1:2" x14ac:dyDescent="0.2">
      <c r="A6" s="15" t="s">
        <v>6</v>
      </c>
      <c r="B6" s="3">
        <v>15</v>
      </c>
    </row>
    <row r="7" spans="1:2" x14ac:dyDescent="0.2">
      <c r="A7" s="4" t="s">
        <v>10</v>
      </c>
      <c r="B7" s="3">
        <v>42</v>
      </c>
    </row>
    <row r="8" spans="1:2" x14ac:dyDescent="0.2">
      <c r="A8" s="15" t="s">
        <v>12</v>
      </c>
      <c r="B8" s="3">
        <v>11</v>
      </c>
    </row>
    <row r="9" spans="1:2" x14ac:dyDescent="0.2">
      <c r="A9" s="15" t="s">
        <v>13</v>
      </c>
      <c r="B9" s="3">
        <v>8</v>
      </c>
    </row>
    <row r="10" spans="1:2" x14ac:dyDescent="0.2">
      <c r="A10" s="15" t="s">
        <v>6</v>
      </c>
      <c r="B10" s="3">
        <v>23</v>
      </c>
    </row>
    <row r="11" spans="1:2" x14ac:dyDescent="0.2">
      <c r="A11" s="2" t="s">
        <v>8</v>
      </c>
      <c r="B11" s="3">
        <v>64</v>
      </c>
    </row>
    <row r="12" spans="1:2" x14ac:dyDescent="0.2">
      <c r="A12" s="4" t="s">
        <v>5</v>
      </c>
      <c r="B12" s="3">
        <v>31</v>
      </c>
    </row>
    <row r="13" spans="1:2" x14ac:dyDescent="0.2">
      <c r="A13" s="15" t="s">
        <v>9</v>
      </c>
      <c r="B13" s="3">
        <v>16</v>
      </c>
    </row>
    <row r="14" spans="1:2" x14ac:dyDescent="0.2">
      <c r="A14" s="15" t="s">
        <v>6</v>
      </c>
      <c r="B14" s="3">
        <v>15</v>
      </c>
    </row>
    <row r="15" spans="1:2" x14ac:dyDescent="0.2">
      <c r="A15" s="4" t="s">
        <v>10</v>
      </c>
      <c r="B15" s="3">
        <v>33</v>
      </c>
    </row>
    <row r="16" spans="1:2" x14ac:dyDescent="0.2">
      <c r="A16" s="15" t="s">
        <v>11</v>
      </c>
      <c r="B16" s="3">
        <v>18</v>
      </c>
    </row>
    <row r="17" spans="1:25" x14ac:dyDescent="0.2">
      <c r="A17" s="15" t="s">
        <v>6</v>
      </c>
      <c r="B17" s="3">
        <v>15</v>
      </c>
    </row>
    <row r="18" spans="1:25" ht="17" x14ac:dyDescent="0.2">
      <c r="A18" s="2" t="s">
        <v>10</v>
      </c>
      <c r="B18" s="3">
        <v>59</v>
      </c>
      <c r="M18" s="20" t="s">
        <v>43</v>
      </c>
      <c r="O18" s="22" t="s">
        <v>39</v>
      </c>
      <c r="P18" s="22"/>
      <c r="Q18">
        <f>1.48*(77/200)+1.52*(64/200)+0.96*(59/200)</f>
        <v>1.3393999999999999</v>
      </c>
      <c r="T18" s="20" t="s">
        <v>44</v>
      </c>
      <c r="V18" s="22" t="s">
        <v>39</v>
      </c>
      <c r="W18" s="22"/>
      <c r="X18">
        <f>1.485*(77/200)+0.996*(64/200)+0.843*(59/200)</f>
        <v>1.13913</v>
      </c>
    </row>
    <row r="19" spans="1:25" x14ac:dyDescent="0.2">
      <c r="A19" s="4" t="s">
        <v>5</v>
      </c>
      <c r="B19" s="3">
        <v>37</v>
      </c>
      <c r="F19" s="18" t="s">
        <v>4</v>
      </c>
      <c r="G19" s="19">
        <v>96</v>
      </c>
      <c r="M19" s="18" t="s">
        <v>5</v>
      </c>
      <c r="N19" s="19">
        <v>77</v>
      </c>
      <c r="T19" s="18" t="s">
        <v>5</v>
      </c>
      <c r="U19" s="19">
        <v>77</v>
      </c>
    </row>
    <row r="20" spans="1:25" x14ac:dyDescent="0.2">
      <c r="A20" s="15" t="s">
        <v>11</v>
      </c>
      <c r="B20" s="3">
        <v>20</v>
      </c>
      <c r="F20" s="16" t="s">
        <v>5</v>
      </c>
      <c r="G20" s="17">
        <v>38</v>
      </c>
      <c r="H20" s="6" t="s">
        <v>19</v>
      </c>
      <c r="I20" s="6" t="s">
        <v>40</v>
      </c>
      <c r="J20" s="6" t="s">
        <v>41</v>
      </c>
      <c r="K20" s="6" t="s">
        <v>39</v>
      </c>
      <c r="M20" s="16" t="s">
        <v>4</v>
      </c>
      <c r="N20" s="17">
        <v>38</v>
      </c>
      <c r="O20" s="6" t="s">
        <v>19</v>
      </c>
      <c r="P20" s="6" t="s">
        <v>40</v>
      </c>
      <c r="Q20" s="6" t="s">
        <v>41</v>
      </c>
      <c r="R20" s="6" t="s">
        <v>39</v>
      </c>
      <c r="T20" s="16" t="s">
        <v>5</v>
      </c>
      <c r="U20" s="17">
        <v>35</v>
      </c>
      <c r="V20" s="6" t="s">
        <v>19</v>
      </c>
      <c r="W20" s="6" t="s">
        <v>40</v>
      </c>
      <c r="X20" s="6" t="s">
        <v>41</v>
      </c>
      <c r="Y20" s="6" t="s">
        <v>39</v>
      </c>
    </row>
    <row r="21" spans="1:25" x14ac:dyDescent="0.2">
      <c r="A21" s="15" t="s">
        <v>6</v>
      </c>
      <c r="B21" s="3">
        <v>17</v>
      </c>
      <c r="F21" s="15" t="s">
        <v>12</v>
      </c>
      <c r="G21" s="3">
        <v>9</v>
      </c>
      <c r="H21">
        <f>9/38</f>
        <v>0.23684210526315788</v>
      </c>
      <c r="I21">
        <f>-H21*LOG(H21,2)</f>
        <v>0.49215848968451215</v>
      </c>
      <c r="J21">
        <f>SUM(I21:I23)</f>
        <v>1.3510584343220318</v>
      </c>
      <c r="K21">
        <f>(1.35*(38/96))+1.53*(28/96)+0.95*(30/96)</f>
        <v>1.2775000000000001</v>
      </c>
      <c r="M21" s="15" t="s">
        <v>12</v>
      </c>
      <c r="N21" s="3">
        <v>9</v>
      </c>
      <c r="O21">
        <f>9/28</f>
        <v>0.32142857142857145</v>
      </c>
      <c r="P21">
        <f>-O21*LOG(O21,2)</f>
        <v>0.52631676019777229</v>
      </c>
      <c r="Q21">
        <f>SUM(P21:P23)</f>
        <v>1.3852167048352919</v>
      </c>
      <c r="R21">
        <f>1.39*(38/77)+1.56*(39/77)</f>
        <v>1.4761038961038961</v>
      </c>
      <c r="T21" s="15" t="s">
        <v>12</v>
      </c>
      <c r="U21" s="3">
        <v>12</v>
      </c>
      <c r="V21">
        <f>12/35</f>
        <v>0.34285714285714286</v>
      </c>
      <c r="W21">
        <f>-V21*LOG(V21,2)</f>
        <v>0.52948131984816349</v>
      </c>
      <c r="X21">
        <f>SUM(W21:W23)</f>
        <v>1.5400570471512049</v>
      </c>
      <c r="Y21">
        <f>1.54*(35/77)+1.44*(42/77)</f>
        <v>1.4854545454545454</v>
      </c>
    </row>
    <row r="22" spans="1:25" x14ac:dyDescent="0.2">
      <c r="A22" s="4" t="s">
        <v>10</v>
      </c>
      <c r="B22" s="3">
        <v>22</v>
      </c>
      <c r="F22" s="15" t="s">
        <v>13</v>
      </c>
      <c r="G22" s="3">
        <v>6</v>
      </c>
      <c r="H22">
        <f>6/38</f>
        <v>0.15789473684210525</v>
      </c>
      <c r="I22">
        <f t="shared" ref="I22:I30" si="0">-H22*LOG(H22,2)</f>
        <v>0.42046815990354147</v>
      </c>
      <c r="M22" s="15" t="s">
        <v>13</v>
      </c>
      <c r="N22" s="3">
        <v>6</v>
      </c>
      <c r="O22">
        <f>6/38</f>
        <v>0.15789473684210525</v>
      </c>
      <c r="P22">
        <f t="shared" ref="P22:P27" si="1">-O22*LOG(O22,2)</f>
        <v>0.42046815990354147</v>
      </c>
      <c r="T22" s="15" t="s">
        <v>13</v>
      </c>
      <c r="U22" s="3">
        <v>8</v>
      </c>
      <c r="V22">
        <f>8/35</f>
        <v>0.22857142857142856</v>
      </c>
      <c r="W22">
        <f t="shared" ref="W22:W45" si="2">-V22*LOG(V22,2)</f>
        <v>0.48669326101599231</v>
      </c>
    </row>
    <row r="23" spans="1:25" x14ac:dyDescent="0.2">
      <c r="A23" s="15" t="s">
        <v>11</v>
      </c>
      <c r="B23" s="3">
        <v>16</v>
      </c>
      <c r="F23" s="15" t="s">
        <v>6</v>
      </c>
      <c r="G23" s="3">
        <v>23</v>
      </c>
      <c r="H23">
        <f>23/38</f>
        <v>0.60526315789473684</v>
      </c>
      <c r="I23">
        <f t="shared" si="0"/>
        <v>0.4384317847339782</v>
      </c>
      <c r="M23" s="15" t="s">
        <v>6</v>
      </c>
      <c r="N23" s="3">
        <v>23</v>
      </c>
      <c r="O23">
        <f>23/38</f>
        <v>0.60526315789473684</v>
      </c>
      <c r="P23">
        <f t="shared" si="1"/>
        <v>0.4384317847339782</v>
      </c>
      <c r="T23" s="15" t="s">
        <v>6</v>
      </c>
      <c r="U23" s="3">
        <v>15</v>
      </c>
      <c r="V23">
        <f>15/35</f>
        <v>0.42857142857142855</v>
      </c>
      <c r="W23">
        <f t="shared" si="2"/>
        <v>0.52388246628704915</v>
      </c>
    </row>
    <row r="24" spans="1:25" x14ac:dyDescent="0.2">
      <c r="A24" s="15" t="s">
        <v>6</v>
      </c>
      <c r="B24" s="3">
        <v>6</v>
      </c>
      <c r="F24" s="16" t="s">
        <v>8</v>
      </c>
      <c r="G24" s="17">
        <v>28</v>
      </c>
      <c r="M24" s="16" t="s">
        <v>7</v>
      </c>
      <c r="N24" s="17">
        <v>39</v>
      </c>
      <c r="T24" s="16" t="s">
        <v>10</v>
      </c>
      <c r="U24" s="17">
        <v>42</v>
      </c>
    </row>
    <row r="25" spans="1:25" x14ac:dyDescent="0.2">
      <c r="A25" s="2" t="s">
        <v>15</v>
      </c>
      <c r="B25" s="3">
        <v>200</v>
      </c>
      <c r="F25" s="15" t="s">
        <v>9</v>
      </c>
      <c r="G25" s="3">
        <v>7</v>
      </c>
      <c r="H25">
        <f>7/28</f>
        <v>0.25</v>
      </c>
      <c r="I25">
        <f t="shared" si="0"/>
        <v>0.5</v>
      </c>
      <c r="J25">
        <f>SUM(I25:I27)</f>
        <v>1.5303120366919816</v>
      </c>
      <c r="M25" s="15" t="s">
        <v>12</v>
      </c>
      <c r="N25" s="3">
        <v>14</v>
      </c>
      <c r="O25">
        <f>14/39</f>
        <v>0.35897435897435898</v>
      </c>
      <c r="P25">
        <f t="shared" si="1"/>
        <v>0.53058108090423128</v>
      </c>
      <c r="Q25">
        <f>SUM(P25:P27)</f>
        <v>1.5642327626620469</v>
      </c>
      <c r="T25" s="15" t="s">
        <v>12</v>
      </c>
      <c r="U25" s="3">
        <v>11</v>
      </c>
      <c r="V25">
        <f>11/42</f>
        <v>0.26190476190476192</v>
      </c>
      <c r="W25">
        <f t="shared" si="2"/>
        <v>0.50623199632276417</v>
      </c>
      <c r="X25">
        <f>SUM(W25:W27)</f>
        <v>1.4419891848653217</v>
      </c>
    </row>
    <row r="26" spans="1:25" x14ac:dyDescent="0.2">
      <c r="F26" s="15" t="s">
        <v>11</v>
      </c>
      <c r="G26" s="3">
        <v>8</v>
      </c>
      <c r="H26">
        <f>8/28</f>
        <v>0.2857142857142857</v>
      </c>
      <c r="I26">
        <f t="shared" si="0"/>
        <v>0.51638712058788683</v>
      </c>
      <c r="M26" s="15" t="s">
        <v>13</v>
      </c>
      <c r="N26" s="3">
        <v>10</v>
      </c>
      <c r="O26">
        <f>10/39</f>
        <v>0.25641025641025639</v>
      </c>
      <c r="P26">
        <f t="shared" si="1"/>
        <v>0.50345490358330414</v>
      </c>
      <c r="T26" s="15" t="s">
        <v>13</v>
      </c>
      <c r="U26" s="3">
        <v>8</v>
      </c>
      <c r="V26">
        <f>8/41</f>
        <v>0.1951219512195122</v>
      </c>
      <c r="W26">
        <f t="shared" si="2"/>
        <v>0.46001014724255296</v>
      </c>
    </row>
    <row r="27" spans="1:25" x14ac:dyDescent="0.2">
      <c r="F27" s="15" t="s">
        <v>6</v>
      </c>
      <c r="G27" s="3">
        <v>13</v>
      </c>
      <c r="H27">
        <f>13/28</f>
        <v>0.4642857142857143</v>
      </c>
      <c r="I27">
        <f t="shared" si="0"/>
        <v>0.51392491610409485</v>
      </c>
      <c r="M27" s="15" t="s">
        <v>6</v>
      </c>
      <c r="N27" s="3">
        <v>15</v>
      </c>
      <c r="O27">
        <f>15/39</f>
        <v>0.38461538461538464</v>
      </c>
      <c r="P27">
        <f t="shared" si="1"/>
        <v>0.5301967781745115</v>
      </c>
      <c r="T27" s="15" t="s">
        <v>6</v>
      </c>
      <c r="U27" s="3">
        <v>23</v>
      </c>
      <c r="V27">
        <f>23/42</f>
        <v>0.54761904761904767</v>
      </c>
      <c r="W27">
        <f t="shared" si="2"/>
        <v>0.4757470413000045</v>
      </c>
    </row>
    <row r="28" spans="1:25" x14ac:dyDescent="0.2">
      <c r="F28" s="16" t="s">
        <v>10</v>
      </c>
      <c r="G28" s="17">
        <v>30</v>
      </c>
    </row>
    <row r="29" spans="1:25" x14ac:dyDescent="0.2">
      <c r="F29" s="15" t="s">
        <v>11</v>
      </c>
      <c r="G29" s="3">
        <v>19</v>
      </c>
      <c r="H29">
        <f>19/30</f>
        <v>0.6333333333333333</v>
      </c>
      <c r="I29">
        <f t="shared" si="0"/>
        <v>0.41734328537112431</v>
      </c>
      <c r="J29">
        <f>SUM(I29:I30)</f>
        <v>0.94807824359390536</v>
      </c>
      <c r="M29" s="18" t="s">
        <v>8</v>
      </c>
      <c r="N29" s="19">
        <v>64</v>
      </c>
    </row>
    <row r="30" spans="1:25" x14ac:dyDescent="0.2">
      <c r="F30" s="15" t="s">
        <v>6</v>
      </c>
      <c r="G30" s="3">
        <v>11</v>
      </c>
      <c r="H30">
        <f>11/30</f>
        <v>0.36666666666666664</v>
      </c>
      <c r="I30">
        <f t="shared" si="0"/>
        <v>0.53073495822278105</v>
      </c>
      <c r="M30" s="16" t="s">
        <v>4</v>
      </c>
      <c r="N30" s="17">
        <v>28</v>
      </c>
      <c r="O30" s="6" t="s">
        <v>19</v>
      </c>
      <c r="P30" s="6" t="s">
        <v>40</v>
      </c>
      <c r="Q30" s="6" t="s">
        <v>41</v>
      </c>
      <c r="R30" s="6" t="s">
        <v>39</v>
      </c>
      <c r="T30" s="18" t="s">
        <v>8</v>
      </c>
      <c r="U30" s="19">
        <v>64</v>
      </c>
    </row>
    <row r="31" spans="1:25" x14ac:dyDescent="0.2">
      <c r="M31" s="15" t="s">
        <v>9</v>
      </c>
      <c r="N31" s="3">
        <v>7</v>
      </c>
      <c r="O31">
        <f>7/28</f>
        <v>0.25</v>
      </c>
      <c r="P31">
        <f>-O31*LOG(O31,2)</f>
        <v>0.5</v>
      </c>
      <c r="Q31">
        <f>SUM(P31:P33)</f>
        <v>1.5303120366919816</v>
      </c>
      <c r="R31">
        <f>1.53*(28/64)+1.52*(36/64)</f>
        <v>1.524375</v>
      </c>
      <c r="T31" s="16" t="s">
        <v>5</v>
      </c>
      <c r="U31" s="17">
        <v>31</v>
      </c>
      <c r="V31" s="6" t="s">
        <v>19</v>
      </c>
      <c r="W31" s="6" t="s">
        <v>40</v>
      </c>
      <c r="X31" s="6" t="s">
        <v>41</v>
      </c>
      <c r="Y31" s="6" t="s">
        <v>39</v>
      </c>
    </row>
    <row r="32" spans="1:25" x14ac:dyDescent="0.2">
      <c r="F32" t="s">
        <v>30</v>
      </c>
      <c r="I32" s="6" t="s">
        <v>42</v>
      </c>
      <c r="M32" s="15" t="s">
        <v>11</v>
      </c>
      <c r="N32" s="3">
        <v>8</v>
      </c>
      <c r="O32">
        <f>8/28</f>
        <v>0.2857142857142857</v>
      </c>
      <c r="P32">
        <f t="shared" ref="P32:P45" si="3">-O32*LOG(O32,2)</f>
        <v>0.51638712058788683</v>
      </c>
      <c r="T32" s="15" t="s">
        <v>9</v>
      </c>
      <c r="U32" s="3">
        <v>16</v>
      </c>
      <c r="V32">
        <f>16/31</f>
        <v>0.5161290322580645</v>
      </c>
      <c r="W32">
        <f t="shared" si="2"/>
        <v>0.49248841826419365</v>
      </c>
      <c r="X32">
        <f>SUM(W32:W33)</f>
        <v>0.99924924799565651</v>
      </c>
      <c r="Y32">
        <f>0.999*(31/64)+0.994*(33/64)</f>
        <v>0.99642187500000001</v>
      </c>
    </row>
    <row r="33" spans="6:25" x14ac:dyDescent="0.2">
      <c r="I33">
        <f>1.28*(96/200)+1.39*(104/200)</f>
        <v>1.3371999999999999</v>
      </c>
      <c r="M33" s="15" t="s">
        <v>6</v>
      </c>
      <c r="N33" s="3">
        <v>13</v>
      </c>
      <c r="O33">
        <f>13/28</f>
        <v>0.4642857142857143</v>
      </c>
      <c r="P33">
        <f t="shared" si="3"/>
        <v>0.51392491610409485</v>
      </c>
      <c r="T33" s="15" t="s">
        <v>6</v>
      </c>
      <c r="U33" s="3">
        <v>15</v>
      </c>
      <c r="V33">
        <f>15/31</f>
        <v>0.4838709677419355</v>
      </c>
      <c r="W33">
        <f t="shared" si="2"/>
        <v>0.50676082973146286</v>
      </c>
    </row>
    <row r="34" spans="6:25" x14ac:dyDescent="0.2">
      <c r="F34" s="18" t="s">
        <v>7</v>
      </c>
      <c r="G34" s="19">
        <v>104</v>
      </c>
      <c r="M34" s="16" t="s">
        <v>7</v>
      </c>
      <c r="N34" s="17">
        <v>36</v>
      </c>
      <c r="T34" s="16" t="s">
        <v>10</v>
      </c>
      <c r="U34" s="17">
        <v>33</v>
      </c>
    </row>
    <row r="35" spans="6:25" x14ac:dyDescent="0.2">
      <c r="F35" s="16" t="s">
        <v>5</v>
      </c>
      <c r="G35" s="17">
        <v>39</v>
      </c>
      <c r="H35" s="6" t="s">
        <v>19</v>
      </c>
      <c r="I35" s="6" t="s">
        <v>40</v>
      </c>
      <c r="J35" s="6" t="s">
        <v>41</v>
      </c>
      <c r="K35" s="6" t="s">
        <v>39</v>
      </c>
      <c r="M35" s="15" t="s">
        <v>9</v>
      </c>
      <c r="N35" s="3">
        <v>9</v>
      </c>
      <c r="O35">
        <f>9/36</f>
        <v>0.25</v>
      </c>
      <c r="P35">
        <f t="shared" si="3"/>
        <v>0.5</v>
      </c>
      <c r="Q35">
        <f>SUM(P35:P37)</f>
        <v>1.5244951608003623</v>
      </c>
      <c r="T35" s="15" t="s">
        <v>11</v>
      </c>
      <c r="U35" s="3">
        <v>18</v>
      </c>
      <c r="V35">
        <f>18/33</f>
        <v>0.54545454545454541</v>
      </c>
      <c r="W35">
        <f t="shared" si="2"/>
        <v>0.47698315522698609</v>
      </c>
      <c r="X35">
        <f>SUM(W35:W36)</f>
        <v>0.99403021147695647</v>
      </c>
    </row>
    <row r="36" spans="6:25" x14ac:dyDescent="0.2">
      <c r="F36" s="15" t="s">
        <v>12</v>
      </c>
      <c r="G36" s="3">
        <v>14</v>
      </c>
      <c r="H36">
        <f>14/39</f>
        <v>0.35897435897435898</v>
      </c>
      <c r="I36">
        <f>-H36*LOG(H36,2)</f>
        <v>0.53058108090423128</v>
      </c>
      <c r="J36">
        <f>SUM(I36:I38)</f>
        <v>1.5642327626620469</v>
      </c>
      <c r="K36">
        <f>1.56*(39/104)+1.52*(36/104)+0.98*(29/104)</f>
        <v>1.384423076923077</v>
      </c>
      <c r="M36" s="15" t="s">
        <v>11</v>
      </c>
      <c r="N36" s="3">
        <v>10</v>
      </c>
      <c r="O36">
        <f>10/36</f>
        <v>0.27777777777777779</v>
      </c>
      <c r="P36">
        <f t="shared" si="3"/>
        <v>0.51333247404304172</v>
      </c>
      <c r="T36" s="15" t="s">
        <v>6</v>
      </c>
      <c r="U36" s="3">
        <v>15</v>
      </c>
      <c r="V36">
        <f>15/33</f>
        <v>0.45454545454545453</v>
      </c>
      <c r="W36">
        <f t="shared" si="2"/>
        <v>0.51704705624997038</v>
      </c>
    </row>
    <row r="37" spans="6:25" x14ac:dyDescent="0.2">
      <c r="F37" s="15" t="s">
        <v>13</v>
      </c>
      <c r="G37" s="3">
        <v>10</v>
      </c>
      <c r="H37">
        <f>10/39</f>
        <v>0.25641025641025639</v>
      </c>
      <c r="I37">
        <f t="shared" ref="I37:I45" si="4">-H37*LOG(H37,2)</f>
        <v>0.50345490358330414</v>
      </c>
      <c r="M37" s="15" t="s">
        <v>6</v>
      </c>
      <c r="N37" s="3">
        <v>17</v>
      </c>
      <c r="O37">
        <f>17/36</f>
        <v>0.47222222222222221</v>
      </c>
      <c r="P37">
        <f t="shared" si="3"/>
        <v>0.51116268675732057</v>
      </c>
    </row>
    <row r="38" spans="6:25" x14ac:dyDescent="0.2">
      <c r="F38" s="15" t="s">
        <v>6</v>
      </c>
      <c r="G38" s="3">
        <v>15</v>
      </c>
      <c r="H38">
        <f>15/39</f>
        <v>0.38461538461538464</v>
      </c>
      <c r="I38">
        <f t="shared" si="4"/>
        <v>0.5301967781745115</v>
      </c>
    </row>
    <row r="39" spans="6:25" x14ac:dyDescent="0.2">
      <c r="F39" s="16" t="s">
        <v>8</v>
      </c>
      <c r="G39" s="17">
        <v>36</v>
      </c>
      <c r="M39" s="18" t="s">
        <v>10</v>
      </c>
      <c r="N39" s="19">
        <v>59</v>
      </c>
      <c r="T39" s="18" t="s">
        <v>10</v>
      </c>
      <c r="U39" s="19">
        <v>59</v>
      </c>
    </row>
    <row r="40" spans="6:25" x14ac:dyDescent="0.2">
      <c r="F40" s="15" t="s">
        <v>9</v>
      </c>
      <c r="G40" s="3">
        <v>9</v>
      </c>
      <c r="H40">
        <f>9/36</f>
        <v>0.25</v>
      </c>
      <c r="I40">
        <f t="shared" si="4"/>
        <v>0.5</v>
      </c>
      <c r="J40">
        <f>SUM(I40:I42)</f>
        <v>1.5244951608003623</v>
      </c>
      <c r="M40" s="16" t="s">
        <v>4</v>
      </c>
      <c r="N40" s="17">
        <v>30</v>
      </c>
      <c r="O40" s="6" t="s">
        <v>19</v>
      </c>
      <c r="P40" s="6" t="s">
        <v>40</v>
      </c>
      <c r="Q40" s="6" t="s">
        <v>41</v>
      </c>
      <c r="R40" s="6" t="s">
        <v>39</v>
      </c>
      <c r="T40" s="16" t="s">
        <v>5</v>
      </c>
      <c r="U40" s="17">
        <v>37</v>
      </c>
      <c r="V40" s="6" t="s">
        <v>19</v>
      </c>
      <c r="W40" s="6" t="s">
        <v>40</v>
      </c>
      <c r="X40" s="6" t="s">
        <v>41</v>
      </c>
      <c r="Y40" s="6" t="s">
        <v>39</v>
      </c>
    </row>
    <row r="41" spans="6:25" x14ac:dyDescent="0.2">
      <c r="F41" s="15" t="s">
        <v>11</v>
      </c>
      <c r="G41" s="3">
        <v>10</v>
      </c>
      <c r="H41">
        <f>10/36</f>
        <v>0.27777777777777779</v>
      </c>
      <c r="I41">
        <f t="shared" si="4"/>
        <v>0.51333247404304172</v>
      </c>
      <c r="M41" s="15" t="s">
        <v>11</v>
      </c>
      <c r="N41" s="3">
        <v>19</v>
      </c>
      <c r="O41">
        <f>19/30</f>
        <v>0.6333333333333333</v>
      </c>
      <c r="P41">
        <f t="shared" si="3"/>
        <v>0.41734328537112431</v>
      </c>
      <c r="Q41">
        <f>SUM(P41:P42)</f>
        <v>0.94807824359390536</v>
      </c>
      <c r="R41">
        <f>0.95*(30/59)+0.98*(29/59)</f>
        <v>0.9647457627118643</v>
      </c>
      <c r="T41" s="15" t="s">
        <v>11</v>
      </c>
      <c r="U41" s="3">
        <v>20</v>
      </c>
      <c r="V41">
        <f>20/27</f>
        <v>0.7407407407407407</v>
      </c>
      <c r="W41">
        <f t="shared" si="2"/>
        <v>0.32071067205637505</v>
      </c>
      <c r="X41">
        <f>SUM(W41:W42)</f>
        <v>0.83621983190600691</v>
      </c>
      <c r="Y41">
        <f>0.84*(37/59)+0.85*(22/59)</f>
        <v>0.84372881355932206</v>
      </c>
    </row>
    <row r="42" spans="6:25" x14ac:dyDescent="0.2">
      <c r="F42" s="15" t="s">
        <v>6</v>
      </c>
      <c r="G42" s="3">
        <v>17</v>
      </c>
      <c r="H42">
        <f>17/36</f>
        <v>0.47222222222222221</v>
      </c>
      <c r="I42">
        <f t="shared" si="4"/>
        <v>0.51116268675732057</v>
      </c>
      <c r="M42" s="15" t="s">
        <v>6</v>
      </c>
      <c r="N42" s="3">
        <v>11</v>
      </c>
      <c r="O42">
        <f>11/30</f>
        <v>0.36666666666666664</v>
      </c>
      <c r="P42">
        <f t="shared" si="3"/>
        <v>0.53073495822278105</v>
      </c>
      <c r="T42" s="15" t="s">
        <v>6</v>
      </c>
      <c r="U42" s="3">
        <v>17</v>
      </c>
      <c r="V42">
        <f>17/37</f>
        <v>0.45945945945945948</v>
      </c>
      <c r="W42">
        <f t="shared" si="2"/>
        <v>0.51550915984963186</v>
      </c>
    </row>
    <row r="43" spans="6:25" x14ac:dyDescent="0.2">
      <c r="F43" s="16" t="s">
        <v>10</v>
      </c>
      <c r="G43" s="17">
        <v>29</v>
      </c>
      <c r="M43" s="16" t="s">
        <v>7</v>
      </c>
      <c r="N43" s="17">
        <v>29</v>
      </c>
      <c r="T43" s="16" t="s">
        <v>10</v>
      </c>
      <c r="U43" s="17">
        <v>22</v>
      </c>
    </row>
    <row r="44" spans="6:25" x14ac:dyDescent="0.2">
      <c r="F44" s="15" t="s">
        <v>11</v>
      </c>
      <c r="G44" s="3">
        <v>17</v>
      </c>
      <c r="H44">
        <f>17/29</f>
        <v>0.58620689655172409</v>
      </c>
      <c r="I44">
        <f t="shared" si="4"/>
        <v>0.45168305572113643</v>
      </c>
      <c r="J44">
        <f>SUM(I44:I45)</f>
        <v>0.97844932926861894</v>
      </c>
      <c r="M44" s="15" t="s">
        <v>11</v>
      </c>
      <c r="N44" s="3">
        <v>17</v>
      </c>
      <c r="O44">
        <f>17/29</f>
        <v>0.58620689655172409</v>
      </c>
      <c r="P44">
        <f t="shared" si="3"/>
        <v>0.45168305572113643</v>
      </c>
      <c r="Q44">
        <f>SUM(P44:P45)</f>
        <v>0.97844932926861894</v>
      </c>
      <c r="T44" s="15" t="s">
        <v>11</v>
      </c>
      <c r="U44" s="3">
        <v>16</v>
      </c>
      <c r="V44">
        <f>16/22</f>
        <v>0.72727272727272729</v>
      </c>
      <c r="W44">
        <f t="shared" si="2"/>
        <v>0.33413208628167074</v>
      </c>
      <c r="X44">
        <f>SUM(W44:W45)</f>
        <v>0.84535093662243654</v>
      </c>
    </row>
    <row r="45" spans="6:25" x14ac:dyDescent="0.2">
      <c r="F45" s="15" t="s">
        <v>6</v>
      </c>
      <c r="G45" s="3">
        <v>12</v>
      </c>
      <c r="H45">
        <f>12/29</f>
        <v>0.41379310344827586</v>
      </c>
      <c r="I45">
        <f t="shared" si="4"/>
        <v>0.52676627354748251</v>
      </c>
      <c r="M45" s="15" t="s">
        <v>6</v>
      </c>
      <c r="N45" s="3">
        <v>12</v>
      </c>
      <c r="O45">
        <f>12/29</f>
        <v>0.41379310344827586</v>
      </c>
      <c r="P45">
        <f t="shared" si="3"/>
        <v>0.52676627354748251</v>
      </c>
      <c r="T45" s="15" t="s">
        <v>6</v>
      </c>
      <c r="U45" s="3">
        <v>6</v>
      </c>
      <c r="V45">
        <f>6/22</f>
        <v>0.27272727272727271</v>
      </c>
      <c r="W45">
        <f t="shared" si="2"/>
        <v>0.51121885034076575</v>
      </c>
    </row>
    <row r="49" spans="6:6" x14ac:dyDescent="0.2">
      <c r="F49" t="s">
        <v>36</v>
      </c>
    </row>
    <row r="50" spans="6:6" x14ac:dyDescent="0.2">
      <c r="F50" t="s">
        <v>37</v>
      </c>
    </row>
    <row r="51" spans="6:6" x14ac:dyDescent="0.2">
      <c r="F51" t="s">
        <v>38</v>
      </c>
    </row>
  </sheetData>
  <mergeCells count="2">
    <mergeCell ref="O18:P18"/>
    <mergeCell ref="V18:W18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Q201"/>
  <sheetViews>
    <sheetView tabSelected="1" zoomScale="120" zoomScaleNormal="120" workbookViewId="0">
      <selection activeCell="G38" sqref="G38"/>
    </sheetView>
  </sheetViews>
  <sheetFormatPr baseColWidth="10" defaultRowHeight="16" x14ac:dyDescent="0.2"/>
  <cols>
    <col min="4" max="4" width="10.83203125" customWidth="1"/>
    <col min="7" max="7" width="24.1640625" bestFit="1" customWidth="1"/>
    <col min="8" max="8" width="18.1640625" bestFit="1" customWidth="1"/>
    <col min="9" max="9" width="18.1640625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G1" s="7" t="s">
        <v>33</v>
      </c>
      <c r="H1" s="25" t="s">
        <v>34</v>
      </c>
      <c r="I1" s="21" t="s">
        <v>45</v>
      </c>
      <c r="K1" s="23" t="s">
        <v>17</v>
      </c>
      <c r="L1" s="24"/>
      <c r="O1" s="23" t="s">
        <v>18</v>
      </c>
      <c r="P1" s="24"/>
    </row>
    <row r="2" spans="1:17" hidden="1" x14ac:dyDescent="0.2">
      <c r="A2" t="s">
        <v>4</v>
      </c>
      <c r="B2" t="s">
        <v>5</v>
      </c>
      <c r="C2" t="s">
        <v>5</v>
      </c>
      <c r="D2" t="s">
        <v>6</v>
      </c>
      <c r="F2" s="6" t="s">
        <v>0</v>
      </c>
      <c r="G2" s="5">
        <v>0.05</v>
      </c>
    </row>
    <row r="3" spans="1:17" hidden="1" x14ac:dyDescent="0.2">
      <c r="A3" t="s">
        <v>7</v>
      </c>
      <c r="B3" t="s">
        <v>8</v>
      </c>
      <c r="C3" t="s">
        <v>5</v>
      </c>
      <c r="D3" t="s">
        <v>9</v>
      </c>
      <c r="F3" s="6" t="s">
        <v>1</v>
      </c>
      <c r="G3" s="5">
        <v>0.61</v>
      </c>
    </row>
    <row r="4" spans="1:17" hidden="1" x14ac:dyDescent="0.2">
      <c r="A4" t="s">
        <v>7</v>
      </c>
      <c r="B4" t="s">
        <v>8</v>
      </c>
      <c r="C4" t="s">
        <v>5</v>
      </c>
      <c r="D4" t="s">
        <v>9</v>
      </c>
      <c r="F4" s="6" t="s">
        <v>2</v>
      </c>
      <c r="G4" s="5"/>
    </row>
    <row r="5" spans="1:17" hidden="1" x14ac:dyDescent="0.2">
      <c r="A5" t="s">
        <v>4</v>
      </c>
      <c r="B5" t="s">
        <v>10</v>
      </c>
      <c r="C5" t="s">
        <v>5</v>
      </c>
      <c r="D5" t="s">
        <v>11</v>
      </c>
    </row>
    <row r="6" spans="1:17" hidden="1" x14ac:dyDescent="0.2">
      <c r="A6" t="s">
        <v>4</v>
      </c>
      <c r="B6" t="s">
        <v>8</v>
      </c>
      <c r="C6" t="s">
        <v>5</v>
      </c>
      <c r="D6" t="s">
        <v>6</v>
      </c>
    </row>
    <row r="7" spans="1:17" hidden="1" x14ac:dyDescent="0.2">
      <c r="A7" t="s">
        <v>4</v>
      </c>
      <c r="B7" t="s">
        <v>10</v>
      </c>
      <c r="C7" t="s">
        <v>5</v>
      </c>
      <c r="D7" t="s">
        <v>11</v>
      </c>
    </row>
    <row r="8" spans="1:17" hidden="1" x14ac:dyDescent="0.2">
      <c r="A8" t="s">
        <v>4</v>
      </c>
      <c r="B8" t="s">
        <v>10</v>
      </c>
      <c r="C8" t="s">
        <v>5</v>
      </c>
      <c r="D8" t="s">
        <v>6</v>
      </c>
    </row>
    <row r="9" spans="1:17" hidden="1" x14ac:dyDescent="0.2">
      <c r="A9" t="s">
        <v>7</v>
      </c>
      <c r="B9" t="s">
        <v>8</v>
      </c>
      <c r="C9" t="s">
        <v>5</v>
      </c>
      <c r="D9" t="s">
        <v>9</v>
      </c>
    </row>
    <row r="10" spans="1:17" hidden="1" x14ac:dyDescent="0.2">
      <c r="A10" t="s">
        <v>7</v>
      </c>
      <c r="B10" t="s">
        <v>10</v>
      </c>
      <c r="C10" t="s">
        <v>5</v>
      </c>
      <c r="D10" t="s">
        <v>6</v>
      </c>
    </row>
    <row r="11" spans="1:17" x14ac:dyDescent="0.2">
      <c r="A11" t="s">
        <v>7</v>
      </c>
      <c r="B11" t="s">
        <v>8</v>
      </c>
      <c r="C11" t="s">
        <v>10</v>
      </c>
      <c r="D11" t="s">
        <v>6</v>
      </c>
      <c r="F11" s="7" t="s">
        <v>0</v>
      </c>
      <c r="G11" s="26">
        <v>1.9588000000000001</v>
      </c>
      <c r="H11" s="26">
        <v>1.3393999999999999</v>
      </c>
      <c r="I11" s="27"/>
      <c r="K11" s="7" t="s">
        <v>3</v>
      </c>
      <c r="L11" s="8" t="s">
        <v>19</v>
      </c>
      <c r="O11" s="7" t="s">
        <v>3</v>
      </c>
      <c r="P11" s="8" t="s">
        <v>19</v>
      </c>
    </row>
    <row r="12" spans="1:17" hidden="1" x14ac:dyDescent="0.2">
      <c r="A12" t="s">
        <v>4</v>
      </c>
      <c r="B12" t="s">
        <v>8</v>
      </c>
      <c r="C12" t="s">
        <v>5</v>
      </c>
      <c r="D12" t="s">
        <v>9</v>
      </c>
    </row>
    <row r="13" spans="1:17" x14ac:dyDescent="0.2">
      <c r="A13" t="s">
        <v>4</v>
      </c>
      <c r="B13" t="s">
        <v>5</v>
      </c>
      <c r="C13" t="s">
        <v>10</v>
      </c>
      <c r="D13" t="s">
        <v>6</v>
      </c>
      <c r="F13" s="7" t="s">
        <v>1</v>
      </c>
      <c r="G13" s="27">
        <v>1.3460000000000001</v>
      </c>
      <c r="H13" s="26" t="s">
        <v>35</v>
      </c>
      <c r="I13" s="28"/>
      <c r="K13" s="9" t="s">
        <v>20</v>
      </c>
      <c r="L13" s="10">
        <f>12/103</f>
        <v>0.11650485436893204</v>
      </c>
      <c r="M13">
        <f>-L13*LOG(L13,2)</f>
        <v>0.36134423609266747</v>
      </c>
      <c r="O13" s="9" t="s">
        <v>20</v>
      </c>
      <c r="P13" s="10">
        <f>11/97</f>
        <v>0.1134020618556701</v>
      </c>
      <c r="Q13">
        <f>-P13*LOG(P13,2)</f>
        <v>0.35613704596956841</v>
      </c>
    </row>
    <row r="14" spans="1:17" hidden="1" x14ac:dyDescent="0.2">
      <c r="A14" t="s">
        <v>7</v>
      </c>
      <c r="B14" t="s">
        <v>8</v>
      </c>
      <c r="C14" t="s">
        <v>5</v>
      </c>
      <c r="D14" t="s">
        <v>6</v>
      </c>
    </row>
    <row r="15" spans="1:17" hidden="1" x14ac:dyDescent="0.2">
      <c r="A15" t="s">
        <v>4</v>
      </c>
      <c r="B15" t="s">
        <v>8</v>
      </c>
      <c r="C15" t="s">
        <v>5</v>
      </c>
      <c r="D15" t="s">
        <v>6</v>
      </c>
    </row>
    <row r="16" spans="1:17" hidden="1" x14ac:dyDescent="0.2">
      <c r="A16" t="s">
        <v>4</v>
      </c>
      <c r="B16" t="s">
        <v>10</v>
      </c>
      <c r="C16" t="s">
        <v>5</v>
      </c>
      <c r="D16" t="s">
        <v>11</v>
      </c>
    </row>
    <row r="17" spans="1:17" x14ac:dyDescent="0.2">
      <c r="A17" t="s">
        <v>4</v>
      </c>
      <c r="B17" t="s">
        <v>5</v>
      </c>
      <c r="C17" t="s">
        <v>10</v>
      </c>
      <c r="D17" t="s">
        <v>6</v>
      </c>
      <c r="F17" s="7" t="s">
        <v>2</v>
      </c>
      <c r="G17" s="26">
        <v>1.875</v>
      </c>
      <c r="H17" s="27">
        <v>1.139</v>
      </c>
      <c r="I17" s="29"/>
      <c r="K17" s="11" t="s">
        <v>21</v>
      </c>
      <c r="L17" s="12">
        <f>8/103</f>
        <v>7.7669902912621352E-2</v>
      </c>
      <c r="M17">
        <f t="shared" ref="M17:M18" si="0">-L17*LOG(L17,2)</f>
        <v>0.28633013803364804</v>
      </c>
      <c r="O17" s="11" t="s">
        <v>21</v>
      </c>
      <c r="P17" s="12">
        <f>8/97</f>
        <v>8.247422680412371E-2</v>
      </c>
      <c r="Q17">
        <f t="shared" ref="Q17:Q18" si="1">-P17*LOG(P17,2)</f>
        <v>0.29690002822161882</v>
      </c>
    </row>
    <row r="18" spans="1:17" x14ac:dyDescent="0.2">
      <c r="A18" t="s">
        <v>7</v>
      </c>
      <c r="B18" t="s">
        <v>8</v>
      </c>
      <c r="C18" t="s">
        <v>10</v>
      </c>
      <c r="D18" t="s">
        <v>11</v>
      </c>
      <c r="K18" s="13" t="s">
        <v>22</v>
      </c>
      <c r="L18" s="14">
        <f>16/103</f>
        <v>0.1553398058252427</v>
      </c>
      <c r="M18">
        <f t="shared" si="0"/>
        <v>0.41732047024205332</v>
      </c>
      <c r="O18" s="13" t="s">
        <v>23</v>
      </c>
      <c r="P18" s="14">
        <f>34/97</f>
        <v>0.35051546391752575</v>
      </c>
      <c r="Q18">
        <f t="shared" si="1"/>
        <v>0.53013711373042072</v>
      </c>
    </row>
    <row r="19" spans="1:17" hidden="1" x14ac:dyDescent="0.2">
      <c r="A19" t="s">
        <v>7</v>
      </c>
      <c r="B19" t="s">
        <v>5</v>
      </c>
      <c r="C19" t="s">
        <v>5</v>
      </c>
      <c r="D19" t="s">
        <v>12</v>
      </c>
    </row>
    <row r="20" spans="1:17" hidden="1" x14ac:dyDescent="0.2">
      <c r="A20" t="s">
        <v>7</v>
      </c>
      <c r="B20" t="s">
        <v>8</v>
      </c>
      <c r="C20" t="s">
        <v>5</v>
      </c>
      <c r="D20" t="s">
        <v>9</v>
      </c>
    </row>
    <row r="21" spans="1:17" x14ac:dyDescent="0.2">
      <c r="A21" t="s">
        <v>4</v>
      </c>
      <c r="B21" t="s">
        <v>5</v>
      </c>
      <c r="C21" t="s">
        <v>10</v>
      </c>
      <c r="D21" t="s">
        <v>6</v>
      </c>
      <c r="K21" s="11" t="s">
        <v>23</v>
      </c>
      <c r="L21" s="12">
        <f>20/103</f>
        <v>0.1941747572815534</v>
      </c>
      <c r="M21">
        <f t="shared" ref="M21:M22" si="2">-L21*LOG(L21,2)</f>
        <v>0.45914027811570024</v>
      </c>
      <c r="O21" s="11" t="s">
        <v>24</v>
      </c>
      <c r="P21" s="12">
        <f>44/97</f>
        <v>0.45360824742268041</v>
      </c>
      <c r="Q21">
        <f>-P21*LOG(P21,2)</f>
        <v>0.51733168903291282</v>
      </c>
    </row>
    <row r="22" spans="1:17" x14ac:dyDescent="0.2">
      <c r="A22" t="s">
        <v>7</v>
      </c>
      <c r="B22" t="s">
        <v>8</v>
      </c>
      <c r="C22" t="s">
        <v>10</v>
      </c>
      <c r="D22" t="s">
        <v>6</v>
      </c>
      <c r="K22" s="13" t="s">
        <v>24</v>
      </c>
      <c r="L22" s="14">
        <f>47/103</f>
        <v>0.4563106796116505</v>
      </c>
      <c r="M22">
        <f t="shared" si="2"/>
        <v>0.51650338591031364</v>
      </c>
      <c r="O22" s="13"/>
      <c r="P22" s="14"/>
    </row>
    <row r="23" spans="1:17" hidden="1" x14ac:dyDescent="0.2">
      <c r="A23" t="s">
        <v>7</v>
      </c>
      <c r="B23" t="s">
        <v>10</v>
      </c>
      <c r="C23" t="s">
        <v>5</v>
      </c>
      <c r="D23" t="s">
        <v>6</v>
      </c>
    </row>
    <row r="24" spans="1:17" x14ac:dyDescent="0.2">
      <c r="A24" t="s">
        <v>7</v>
      </c>
      <c r="B24" t="s">
        <v>8</v>
      </c>
      <c r="C24" t="s">
        <v>10</v>
      </c>
      <c r="D24" t="s">
        <v>6</v>
      </c>
      <c r="K24" t="s">
        <v>25</v>
      </c>
      <c r="M24">
        <f>SUM(M13:M22)</f>
        <v>2.040638508394383</v>
      </c>
    </row>
    <row r="25" spans="1:17" hidden="1" x14ac:dyDescent="0.2">
      <c r="A25" t="s">
        <v>4</v>
      </c>
      <c r="B25" t="s">
        <v>8</v>
      </c>
      <c r="C25" t="s">
        <v>5</v>
      </c>
      <c r="D25" t="s">
        <v>6</v>
      </c>
    </row>
    <row r="26" spans="1:17" hidden="1" x14ac:dyDescent="0.2">
      <c r="A26" t="s">
        <v>4</v>
      </c>
      <c r="B26" t="s">
        <v>8</v>
      </c>
      <c r="C26" t="s">
        <v>5</v>
      </c>
      <c r="D26" t="s">
        <v>6</v>
      </c>
    </row>
    <row r="27" spans="1:17" x14ac:dyDescent="0.2">
      <c r="A27" t="s">
        <v>4</v>
      </c>
      <c r="B27" t="s">
        <v>5</v>
      </c>
      <c r="C27" t="s">
        <v>10</v>
      </c>
      <c r="D27" t="s">
        <v>6</v>
      </c>
      <c r="K27" t="s">
        <v>26</v>
      </c>
      <c r="M27">
        <f>SUM(Q13:Q21)</f>
        <v>1.7005058769545207</v>
      </c>
    </row>
    <row r="28" spans="1:17" hidden="1" x14ac:dyDescent="0.2">
      <c r="A28" t="s">
        <v>7</v>
      </c>
      <c r="B28" t="s">
        <v>5</v>
      </c>
      <c r="C28" t="s">
        <v>5</v>
      </c>
      <c r="D28" t="s">
        <v>6</v>
      </c>
    </row>
    <row r="29" spans="1:17" x14ac:dyDescent="0.2">
      <c r="A29" t="s">
        <v>4</v>
      </c>
      <c r="B29" t="s">
        <v>10</v>
      </c>
      <c r="C29" t="s">
        <v>10</v>
      </c>
      <c r="D29" t="s">
        <v>11</v>
      </c>
      <c r="K29" t="s">
        <v>27</v>
      </c>
      <c r="M29">
        <v>103</v>
      </c>
    </row>
    <row r="30" spans="1:17" x14ac:dyDescent="0.2">
      <c r="A30" t="s">
        <v>4</v>
      </c>
      <c r="B30" t="s">
        <v>8</v>
      </c>
      <c r="C30" t="s">
        <v>10</v>
      </c>
      <c r="D30" t="s">
        <v>6</v>
      </c>
      <c r="K30" t="s">
        <v>28</v>
      </c>
      <c r="M30">
        <v>97</v>
      </c>
    </row>
    <row r="31" spans="1:17" hidden="1" x14ac:dyDescent="0.2">
      <c r="A31" t="s">
        <v>7</v>
      </c>
      <c r="B31" t="s">
        <v>8</v>
      </c>
      <c r="C31" t="s">
        <v>5</v>
      </c>
      <c r="D31" t="s">
        <v>6</v>
      </c>
    </row>
    <row r="32" spans="1:17" x14ac:dyDescent="0.2">
      <c r="A32" t="s">
        <v>4</v>
      </c>
      <c r="B32" t="s">
        <v>10</v>
      </c>
      <c r="C32" t="s">
        <v>10</v>
      </c>
      <c r="D32" t="s">
        <v>11</v>
      </c>
    </row>
    <row r="33" spans="1:13" hidden="1" x14ac:dyDescent="0.2">
      <c r="A33" t="s">
        <v>7</v>
      </c>
      <c r="B33" t="s">
        <v>5</v>
      </c>
      <c r="C33" t="s">
        <v>5</v>
      </c>
      <c r="D33" t="s">
        <v>13</v>
      </c>
    </row>
    <row r="34" spans="1:13" x14ac:dyDescent="0.2">
      <c r="A34" t="s">
        <v>7</v>
      </c>
      <c r="B34" t="s">
        <v>8</v>
      </c>
      <c r="C34" t="s">
        <v>10</v>
      </c>
      <c r="D34" t="s">
        <v>11</v>
      </c>
      <c r="K34" t="s">
        <v>29</v>
      </c>
      <c r="M34">
        <f>(103/200) * 2.04+(97/200)*1.7</f>
        <v>1.8751</v>
      </c>
    </row>
    <row r="35" spans="1:13" x14ac:dyDescent="0.2">
      <c r="A35" t="s">
        <v>4</v>
      </c>
      <c r="B35" t="s">
        <v>5</v>
      </c>
      <c r="C35" t="s">
        <v>10</v>
      </c>
      <c r="D35" t="s">
        <v>6</v>
      </c>
      <c r="K35" t="s">
        <v>32</v>
      </c>
      <c r="M35">
        <f>1.53 * (64/200)+0.96 *(59/200)+1.49*(77/200)</f>
        <v>1.3464499999999999</v>
      </c>
    </row>
    <row r="36" spans="1:13" hidden="1" x14ac:dyDescent="0.2">
      <c r="A36" t="s">
        <v>7</v>
      </c>
      <c r="B36" t="s">
        <v>10</v>
      </c>
      <c r="C36" t="s">
        <v>5</v>
      </c>
      <c r="D36" t="s">
        <v>11</v>
      </c>
    </row>
    <row r="37" spans="1:13" x14ac:dyDescent="0.2">
      <c r="A37" t="s">
        <v>7</v>
      </c>
      <c r="B37" t="s">
        <v>10</v>
      </c>
      <c r="C37" t="s">
        <v>10</v>
      </c>
      <c r="D37" t="s">
        <v>11</v>
      </c>
      <c r="K37" t="s">
        <v>31</v>
      </c>
      <c r="M37">
        <f>(96/200)*1.86+(104/200)*2.05</f>
        <v>1.9587999999999999</v>
      </c>
    </row>
    <row r="38" spans="1:13" x14ac:dyDescent="0.2">
      <c r="A38" t="s">
        <v>7</v>
      </c>
      <c r="B38" t="s">
        <v>5</v>
      </c>
      <c r="C38" t="s">
        <v>10</v>
      </c>
      <c r="D38" t="s">
        <v>12</v>
      </c>
    </row>
    <row r="39" spans="1:13" x14ac:dyDescent="0.2">
      <c r="A39" t="s">
        <v>7</v>
      </c>
      <c r="B39" t="s">
        <v>8</v>
      </c>
      <c r="C39" t="s">
        <v>10</v>
      </c>
      <c r="D39" t="s">
        <v>11</v>
      </c>
    </row>
    <row r="40" spans="1:13" x14ac:dyDescent="0.2">
      <c r="A40" t="s">
        <v>4</v>
      </c>
      <c r="B40" t="s">
        <v>10</v>
      </c>
      <c r="C40" t="s">
        <v>10</v>
      </c>
      <c r="D40" t="s">
        <v>11</v>
      </c>
    </row>
    <row r="41" spans="1:13" hidden="1" x14ac:dyDescent="0.2">
      <c r="A41" t="s">
        <v>7</v>
      </c>
      <c r="B41" t="s">
        <v>10</v>
      </c>
      <c r="C41" t="s">
        <v>5</v>
      </c>
      <c r="D41" t="s">
        <v>11</v>
      </c>
    </row>
    <row r="42" spans="1:13" hidden="1" x14ac:dyDescent="0.2">
      <c r="A42" t="s">
        <v>4</v>
      </c>
      <c r="B42" t="s">
        <v>10</v>
      </c>
      <c r="C42" t="s">
        <v>5</v>
      </c>
      <c r="D42" t="s">
        <v>6</v>
      </c>
    </row>
    <row r="43" spans="1:13" x14ac:dyDescent="0.2">
      <c r="A43" t="s">
        <v>4</v>
      </c>
      <c r="B43" t="s">
        <v>5</v>
      </c>
      <c r="C43" t="s">
        <v>10</v>
      </c>
      <c r="D43" t="s">
        <v>13</v>
      </c>
    </row>
    <row r="44" spans="1:13" x14ac:dyDescent="0.2">
      <c r="A44" t="s">
        <v>7</v>
      </c>
      <c r="B44" t="s">
        <v>10</v>
      </c>
      <c r="C44" t="s">
        <v>10</v>
      </c>
      <c r="D44" t="s">
        <v>6</v>
      </c>
    </row>
    <row r="45" spans="1:13" hidden="1" x14ac:dyDescent="0.2">
      <c r="A45" t="s">
        <v>7</v>
      </c>
      <c r="B45" t="s">
        <v>10</v>
      </c>
      <c r="C45" t="s">
        <v>5</v>
      </c>
      <c r="D45" t="s">
        <v>11</v>
      </c>
    </row>
    <row r="46" spans="1:13" x14ac:dyDescent="0.2">
      <c r="A46" t="s">
        <v>4</v>
      </c>
      <c r="B46" t="s">
        <v>10</v>
      </c>
      <c r="C46" t="s">
        <v>10</v>
      </c>
      <c r="D46" t="s">
        <v>11</v>
      </c>
    </row>
    <row r="47" spans="1:13" x14ac:dyDescent="0.2">
      <c r="A47" t="s">
        <v>4</v>
      </c>
      <c r="B47" t="s">
        <v>10</v>
      </c>
      <c r="C47" t="s">
        <v>10</v>
      </c>
      <c r="D47" t="s">
        <v>11</v>
      </c>
    </row>
    <row r="48" spans="1:13" hidden="1" x14ac:dyDescent="0.2">
      <c r="A48" t="s">
        <v>4</v>
      </c>
      <c r="B48" t="s">
        <v>5</v>
      </c>
      <c r="C48" t="s">
        <v>5</v>
      </c>
      <c r="D48" t="s">
        <v>12</v>
      </c>
    </row>
    <row r="49" spans="1:4" hidden="1" x14ac:dyDescent="0.2">
      <c r="A49" t="s">
        <v>7</v>
      </c>
      <c r="B49" t="s">
        <v>8</v>
      </c>
      <c r="C49" t="s">
        <v>5</v>
      </c>
      <c r="D49" t="s">
        <v>9</v>
      </c>
    </row>
    <row r="50" spans="1:4" hidden="1" x14ac:dyDescent="0.2">
      <c r="A50" t="s">
        <v>7</v>
      </c>
      <c r="B50" t="s">
        <v>10</v>
      </c>
      <c r="C50" t="s">
        <v>5</v>
      </c>
      <c r="D50" t="s">
        <v>6</v>
      </c>
    </row>
    <row r="51" spans="1:4" hidden="1" x14ac:dyDescent="0.2">
      <c r="A51" t="s">
        <v>4</v>
      </c>
      <c r="B51" t="s">
        <v>8</v>
      </c>
      <c r="C51" t="s">
        <v>5</v>
      </c>
      <c r="D51" t="s">
        <v>6</v>
      </c>
    </row>
    <row r="52" spans="1:4" hidden="1" x14ac:dyDescent="0.2">
      <c r="A52" t="s">
        <v>4</v>
      </c>
      <c r="B52" t="s">
        <v>5</v>
      </c>
      <c r="C52" t="s">
        <v>5</v>
      </c>
      <c r="D52" t="s">
        <v>6</v>
      </c>
    </row>
    <row r="53" spans="1:4" x14ac:dyDescent="0.2">
      <c r="A53" t="s">
        <v>7</v>
      </c>
      <c r="B53" t="s">
        <v>10</v>
      </c>
      <c r="C53" t="s">
        <v>10</v>
      </c>
      <c r="D53" t="s">
        <v>11</v>
      </c>
    </row>
    <row r="54" spans="1:4" x14ac:dyDescent="0.2">
      <c r="A54" t="s">
        <v>7</v>
      </c>
      <c r="B54" t="s">
        <v>8</v>
      </c>
      <c r="C54" t="s">
        <v>10</v>
      </c>
      <c r="D54" t="s">
        <v>6</v>
      </c>
    </row>
    <row r="55" spans="1:4" x14ac:dyDescent="0.2">
      <c r="A55" t="s">
        <v>4</v>
      </c>
      <c r="B55" t="s">
        <v>5</v>
      </c>
      <c r="C55" t="s">
        <v>10</v>
      </c>
      <c r="D55" t="s">
        <v>6</v>
      </c>
    </row>
    <row r="56" spans="1:4" x14ac:dyDescent="0.2">
      <c r="A56" t="s">
        <v>4</v>
      </c>
      <c r="B56" t="s">
        <v>5</v>
      </c>
      <c r="C56" t="s">
        <v>10</v>
      </c>
      <c r="D56" t="s">
        <v>13</v>
      </c>
    </row>
    <row r="57" spans="1:4" hidden="1" x14ac:dyDescent="0.2">
      <c r="A57" t="s">
        <v>4</v>
      </c>
      <c r="B57" t="s">
        <v>8</v>
      </c>
      <c r="C57" t="s">
        <v>5</v>
      </c>
      <c r="D57" t="s">
        <v>9</v>
      </c>
    </row>
    <row r="58" spans="1:4" x14ac:dyDescent="0.2">
      <c r="A58" t="s">
        <v>7</v>
      </c>
      <c r="B58" t="s">
        <v>5</v>
      </c>
      <c r="C58" t="s">
        <v>10</v>
      </c>
      <c r="D58" t="s">
        <v>13</v>
      </c>
    </row>
    <row r="59" spans="1:4" hidden="1" x14ac:dyDescent="0.2">
      <c r="A59" t="s">
        <v>7</v>
      </c>
      <c r="B59" t="s">
        <v>5</v>
      </c>
      <c r="C59" t="s">
        <v>5</v>
      </c>
      <c r="D59" t="s">
        <v>6</v>
      </c>
    </row>
    <row r="60" spans="1:4" x14ac:dyDescent="0.2">
      <c r="A60" t="s">
        <v>7</v>
      </c>
      <c r="B60" t="s">
        <v>10</v>
      </c>
      <c r="C60" t="s">
        <v>10</v>
      </c>
      <c r="D60" t="s">
        <v>11</v>
      </c>
    </row>
    <row r="61" spans="1:4" hidden="1" x14ac:dyDescent="0.2">
      <c r="A61" t="s">
        <v>7</v>
      </c>
      <c r="B61" t="s">
        <v>5</v>
      </c>
      <c r="C61" t="s">
        <v>5</v>
      </c>
      <c r="D61" t="s">
        <v>6</v>
      </c>
    </row>
    <row r="62" spans="1:4" x14ac:dyDescent="0.2">
      <c r="A62" t="s">
        <v>4</v>
      </c>
      <c r="B62" t="s">
        <v>8</v>
      </c>
      <c r="C62" t="s">
        <v>10</v>
      </c>
      <c r="D62" t="s">
        <v>6</v>
      </c>
    </row>
    <row r="63" spans="1:4" x14ac:dyDescent="0.2">
      <c r="A63" t="s">
        <v>7</v>
      </c>
      <c r="B63" t="s">
        <v>5</v>
      </c>
      <c r="C63" t="s">
        <v>10</v>
      </c>
      <c r="D63" t="s">
        <v>12</v>
      </c>
    </row>
    <row r="64" spans="1:4" x14ac:dyDescent="0.2">
      <c r="A64" t="s">
        <v>7</v>
      </c>
      <c r="B64" t="s">
        <v>8</v>
      </c>
      <c r="C64" t="s">
        <v>10</v>
      </c>
      <c r="D64" t="s">
        <v>6</v>
      </c>
    </row>
    <row r="65" spans="1:4" x14ac:dyDescent="0.2">
      <c r="A65" t="s">
        <v>7</v>
      </c>
      <c r="B65" t="s">
        <v>8</v>
      </c>
      <c r="C65" t="s">
        <v>10</v>
      </c>
      <c r="D65" t="s">
        <v>11</v>
      </c>
    </row>
    <row r="66" spans="1:4" hidden="1" x14ac:dyDescent="0.2">
      <c r="A66" t="s">
        <v>4</v>
      </c>
      <c r="B66" t="s">
        <v>5</v>
      </c>
      <c r="C66" t="s">
        <v>5</v>
      </c>
      <c r="D66" t="s">
        <v>13</v>
      </c>
    </row>
    <row r="67" spans="1:4" x14ac:dyDescent="0.2">
      <c r="A67" t="s">
        <v>4</v>
      </c>
      <c r="B67" t="s">
        <v>10</v>
      </c>
      <c r="C67" t="s">
        <v>10</v>
      </c>
      <c r="D67" t="s">
        <v>6</v>
      </c>
    </row>
    <row r="68" spans="1:4" hidden="1" x14ac:dyDescent="0.2">
      <c r="A68" t="s">
        <v>7</v>
      </c>
      <c r="B68" t="s">
        <v>5</v>
      </c>
      <c r="C68" t="s">
        <v>5</v>
      </c>
      <c r="D68" t="s">
        <v>12</v>
      </c>
    </row>
    <row r="69" spans="1:4" x14ac:dyDescent="0.2">
      <c r="A69" t="s">
        <v>7</v>
      </c>
      <c r="B69" t="s">
        <v>10</v>
      </c>
      <c r="C69" t="s">
        <v>10</v>
      </c>
      <c r="D69" t="s">
        <v>11</v>
      </c>
    </row>
    <row r="70" spans="1:4" hidden="1" x14ac:dyDescent="0.2">
      <c r="A70" t="s">
        <v>7</v>
      </c>
      <c r="B70" t="s">
        <v>10</v>
      </c>
      <c r="C70" t="s">
        <v>5</v>
      </c>
      <c r="D70" t="s">
        <v>6</v>
      </c>
    </row>
    <row r="71" spans="1:4" x14ac:dyDescent="0.2">
      <c r="A71" t="s">
        <v>4</v>
      </c>
      <c r="B71" t="s">
        <v>5</v>
      </c>
      <c r="C71" t="s">
        <v>10</v>
      </c>
      <c r="D71" t="s">
        <v>6</v>
      </c>
    </row>
    <row r="72" spans="1:4" hidden="1" x14ac:dyDescent="0.2">
      <c r="A72" t="s">
        <v>7</v>
      </c>
      <c r="B72" t="s">
        <v>5</v>
      </c>
      <c r="C72" t="s">
        <v>5</v>
      </c>
      <c r="D72" t="s">
        <v>13</v>
      </c>
    </row>
    <row r="73" spans="1:4" hidden="1" x14ac:dyDescent="0.2">
      <c r="A73" t="s">
        <v>4</v>
      </c>
      <c r="B73" t="s">
        <v>10</v>
      </c>
      <c r="C73" t="s">
        <v>5</v>
      </c>
      <c r="D73" t="s">
        <v>6</v>
      </c>
    </row>
    <row r="74" spans="1:4" hidden="1" x14ac:dyDescent="0.2">
      <c r="A74" t="s">
        <v>4</v>
      </c>
      <c r="B74" t="s">
        <v>10</v>
      </c>
      <c r="C74" t="s">
        <v>5</v>
      </c>
      <c r="D74" t="s">
        <v>11</v>
      </c>
    </row>
    <row r="75" spans="1:4" x14ac:dyDescent="0.2">
      <c r="A75" t="s">
        <v>4</v>
      </c>
      <c r="B75" t="s">
        <v>10</v>
      </c>
      <c r="C75" t="s">
        <v>10</v>
      </c>
      <c r="D75" t="s">
        <v>6</v>
      </c>
    </row>
    <row r="76" spans="1:4" x14ac:dyDescent="0.2">
      <c r="A76" t="s">
        <v>7</v>
      </c>
      <c r="B76" t="s">
        <v>5</v>
      </c>
      <c r="C76" t="s">
        <v>10</v>
      </c>
      <c r="D76" t="s">
        <v>6</v>
      </c>
    </row>
    <row r="77" spans="1:4" x14ac:dyDescent="0.2">
      <c r="A77" t="s">
        <v>7</v>
      </c>
      <c r="B77" t="s">
        <v>8</v>
      </c>
      <c r="C77" t="s">
        <v>10</v>
      </c>
      <c r="D77" t="s">
        <v>6</v>
      </c>
    </row>
    <row r="78" spans="1:4" hidden="1" x14ac:dyDescent="0.2">
      <c r="A78" t="s">
        <v>4</v>
      </c>
      <c r="B78" t="s">
        <v>5</v>
      </c>
      <c r="C78" t="s">
        <v>5</v>
      </c>
      <c r="D78" t="s">
        <v>12</v>
      </c>
    </row>
    <row r="79" spans="1:4" x14ac:dyDescent="0.2">
      <c r="A79" t="s">
        <v>4</v>
      </c>
      <c r="B79" t="s">
        <v>5</v>
      </c>
      <c r="C79" t="s">
        <v>10</v>
      </c>
      <c r="D79" t="s">
        <v>6</v>
      </c>
    </row>
    <row r="80" spans="1:4" hidden="1" x14ac:dyDescent="0.2">
      <c r="A80" t="s">
        <v>4</v>
      </c>
      <c r="B80" t="s">
        <v>5</v>
      </c>
      <c r="C80" t="s">
        <v>5</v>
      </c>
      <c r="D80" t="s">
        <v>12</v>
      </c>
    </row>
    <row r="81" spans="1:4" x14ac:dyDescent="0.2">
      <c r="A81" t="s">
        <v>4</v>
      </c>
      <c r="B81" t="s">
        <v>8</v>
      </c>
      <c r="C81" t="s">
        <v>10</v>
      </c>
      <c r="D81" t="s">
        <v>11</v>
      </c>
    </row>
    <row r="82" spans="1:4" hidden="1" x14ac:dyDescent="0.2">
      <c r="A82" t="s">
        <v>7</v>
      </c>
      <c r="B82" t="s">
        <v>5</v>
      </c>
      <c r="C82" t="s">
        <v>5</v>
      </c>
      <c r="D82" t="s">
        <v>13</v>
      </c>
    </row>
    <row r="83" spans="1:4" hidden="1" x14ac:dyDescent="0.2">
      <c r="A83" t="s">
        <v>7</v>
      </c>
      <c r="B83" t="s">
        <v>10</v>
      </c>
      <c r="C83" t="s">
        <v>5</v>
      </c>
      <c r="D83" t="s">
        <v>11</v>
      </c>
    </row>
    <row r="84" spans="1:4" hidden="1" x14ac:dyDescent="0.2">
      <c r="A84" t="s">
        <v>4</v>
      </c>
      <c r="B84" t="s">
        <v>8</v>
      </c>
      <c r="C84" t="s">
        <v>5</v>
      </c>
      <c r="D84" t="s">
        <v>9</v>
      </c>
    </row>
    <row r="85" spans="1:4" x14ac:dyDescent="0.2">
      <c r="A85" t="s">
        <v>4</v>
      </c>
      <c r="B85" t="s">
        <v>5</v>
      </c>
      <c r="C85" t="s">
        <v>10</v>
      </c>
      <c r="D85" t="s">
        <v>12</v>
      </c>
    </row>
    <row r="86" spans="1:4" hidden="1" x14ac:dyDescent="0.2">
      <c r="A86" t="s">
        <v>4</v>
      </c>
      <c r="B86" t="s">
        <v>8</v>
      </c>
      <c r="C86" t="s">
        <v>5</v>
      </c>
      <c r="D86" t="s">
        <v>9</v>
      </c>
    </row>
    <row r="87" spans="1:4" hidden="1" x14ac:dyDescent="0.2">
      <c r="A87" t="s">
        <v>7</v>
      </c>
      <c r="B87" t="s">
        <v>5</v>
      </c>
      <c r="C87" t="s">
        <v>5</v>
      </c>
      <c r="D87" t="s">
        <v>13</v>
      </c>
    </row>
    <row r="88" spans="1:4" hidden="1" x14ac:dyDescent="0.2">
      <c r="A88" t="s">
        <v>4</v>
      </c>
      <c r="B88" t="s">
        <v>10</v>
      </c>
      <c r="C88" t="s">
        <v>5</v>
      </c>
      <c r="D88" t="s">
        <v>11</v>
      </c>
    </row>
    <row r="89" spans="1:4" hidden="1" x14ac:dyDescent="0.2">
      <c r="A89" t="s">
        <v>7</v>
      </c>
      <c r="B89" t="s">
        <v>8</v>
      </c>
      <c r="C89" t="s">
        <v>5</v>
      </c>
      <c r="D89" t="s">
        <v>6</v>
      </c>
    </row>
    <row r="90" spans="1:4" x14ac:dyDescent="0.2">
      <c r="A90" t="s">
        <v>4</v>
      </c>
      <c r="B90" t="s">
        <v>5</v>
      </c>
      <c r="C90" t="s">
        <v>10</v>
      </c>
      <c r="D90" t="s">
        <v>6</v>
      </c>
    </row>
    <row r="91" spans="1:4" x14ac:dyDescent="0.2">
      <c r="A91" t="s">
        <v>4</v>
      </c>
      <c r="B91" t="s">
        <v>10</v>
      </c>
      <c r="C91" t="s">
        <v>10</v>
      </c>
      <c r="D91" t="s">
        <v>6</v>
      </c>
    </row>
    <row r="92" spans="1:4" hidden="1" x14ac:dyDescent="0.2">
      <c r="A92" t="s">
        <v>7</v>
      </c>
      <c r="B92" t="s">
        <v>10</v>
      </c>
      <c r="C92" t="s">
        <v>5</v>
      </c>
      <c r="D92" t="s">
        <v>6</v>
      </c>
    </row>
    <row r="93" spans="1:4" x14ac:dyDescent="0.2">
      <c r="A93" t="s">
        <v>7</v>
      </c>
      <c r="B93" t="s">
        <v>5</v>
      </c>
      <c r="C93" t="s">
        <v>10</v>
      </c>
      <c r="D93" t="s">
        <v>6</v>
      </c>
    </row>
    <row r="94" spans="1:4" hidden="1" x14ac:dyDescent="0.2">
      <c r="A94" t="s">
        <v>4</v>
      </c>
      <c r="B94" t="s">
        <v>5</v>
      </c>
      <c r="C94" t="s">
        <v>5</v>
      </c>
      <c r="D94" t="s">
        <v>6</v>
      </c>
    </row>
    <row r="95" spans="1:4" x14ac:dyDescent="0.2">
      <c r="A95" t="s">
        <v>4</v>
      </c>
      <c r="B95" t="s">
        <v>8</v>
      </c>
      <c r="C95" t="s">
        <v>10</v>
      </c>
      <c r="D95" t="s">
        <v>6</v>
      </c>
    </row>
    <row r="96" spans="1:4" hidden="1" x14ac:dyDescent="0.2">
      <c r="A96" t="s">
        <v>7</v>
      </c>
      <c r="B96" t="s">
        <v>8</v>
      </c>
      <c r="C96" t="s">
        <v>5</v>
      </c>
      <c r="D96" t="s">
        <v>6</v>
      </c>
    </row>
    <row r="97" spans="1:4" x14ac:dyDescent="0.2">
      <c r="A97" t="s">
        <v>7</v>
      </c>
      <c r="B97" t="s">
        <v>8</v>
      </c>
      <c r="C97" t="s">
        <v>10</v>
      </c>
      <c r="D97" t="s">
        <v>11</v>
      </c>
    </row>
    <row r="98" spans="1:4" hidden="1" x14ac:dyDescent="0.2">
      <c r="A98" t="s">
        <v>4</v>
      </c>
      <c r="B98" t="s">
        <v>8</v>
      </c>
      <c r="C98" t="s">
        <v>5</v>
      </c>
      <c r="D98" t="s">
        <v>6</v>
      </c>
    </row>
    <row r="99" spans="1:4" hidden="1" x14ac:dyDescent="0.2">
      <c r="A99" t="s">
        <v>4</v>
      </c>
      <c r="B99" t="s">
        <v>5</v>
      </c>
      <c r="C99" t="s">
        <v>5</v>
      </c>
      <c r="D99" t="s">
        <v>6</v>
      </c>
    </row>
    <row r="100" spans="1:4" x14ac:dyDescent="0.2">
      <c r="A100" t="s">
        <v>7</v>
      </c>
      <c r="B100" t="s">
        <v>5</v>
      </c>
      <c r="C100" t="s">
        <v>10</v>
      </c>
      <c r="D100" t="s">
        <v>6</v>
      </c>
    </row>
    <row r="101" spans="1:4" x14ac:dyDescent="0.2">
      <c r="A101" t="s">
        <v>4</v>
      </c>
      <c r="B101" t="s">
        <v>5</v>
      </c>
      <c r="C101" t="s">
        <v>10</v>
      </c>
      <c r="D101" t="s">
        <v>6</v>
      </c>
    </row>
    <row r="102" spans="1:4" x14ac:dyDescent="0.2">
      <c r="A102" t="s">
        <v>7</v>
      </c>
      <c r="B102" t="s">
        <v>5</v>
      </c>
      <c r="C102" t="s">
        <v>10</v>
      </c>
      <c r="D102" t="s">
        <v>12</v>
      </c>
    </row>
    <row r="103" spans="1:4" hidden="1" x14ac:dyDescent="0.2">
      <c r="A103" t="s">
        <v>4</v>
      </c>
      <c r="B103" t="s">
        <v>5</v>
      </c>
      <c r="C103" t="s">
        <v>5</v>
      </c>
      <c r="D103" t="s">
        <v>12</v>
      </c>
    </row>
    <row r="104" spans="1:4" hidden="1" x14ac:dyDescent="0.2">
      <c r="A104" t="s">
        <v>4</v>
      </c>
      <c r="B104" t="s">
        <v>8</v>
      </c>
      <c r="C104" t="s">
        <v>5</v>
      </c>
      <c r="D104" t="s">
        <v>9</v>
      </c>
    </row>
    <row r="105" spans="1:4" hidden="1" x14ac:dyDescent="0.2">
      <c r="A105" t="s">
        <v>7</v>
      </c>
      <c r="B105" t="s">
        <v>10</v>
      </c>
      <c r="C105" t="s">
        <v>5</v>
      </c>
      <c r="D105" t="s">
        <v>11</v>
      </c>
    </row>
    <row r="106" spans="1:4" x14ac:dyDescent="0.2">
      <c r="A106" t="s">
        <v>7</v>
      </c>
      <c r="B106" t="s">
        <v>5</v>
      </c>
      <c r="C106" t="s">
        <v>10</v>
      </c>
      <c r="D106" t="s">
        <v>6</v>
      </c>
    </row>
    <row r="107" spans="1:4" x14ac:dyDescent="0.2">
      <c r="A107" t="s">
        <v>7</v>
      </c>
      <c r="B107" t="s">
        <v>8</v>
      </c>
      <c r="C107" t="s">
        <v>10</v>
      </c>
      <c r="D107" t="s">
        <v>11</v>
      </c>
    </row>
    <row r="108" spans="1:4" hidden="1" x14ac:dyDescent="0.2">
      <c r="A108" t="s">
        <v>7</v>
      </c>
      <c r="B108" t="s">
        <v>10</v>
      </c>
      <c r="C108" t="s">
        <v>5</v>
      </c>
      <c r="D108" t="s">
        <v>11</v>
      </c>
    </row>
    <row r="109" spans="1:4" hidden="1" x14ac:dyDescent="0.2">
      <c r="A109" t="s">
        <v>7</v>
      </c>
      <c r="B109" t="s">
        <v>8</v>
      </c>
      <c r="C109" t="s">
        <v>5</v>
      </c>
      <c r="D109" t="s">
        <v>6</v>
      </c>
    </row>
    <row r="110" spans="1:4" x14ac:dyDescent="0.2">
      <c r="A110" t="s">
        <v>7</v>
      </c>
      <c r="B110" t="s">
        <v>5</v>
      </c>
      <c r="C110" t="s">
        <v>10</v>
      </c>
      <c r="D110" t="s">
        <v>13</v>
      </c>
    </row>
    <row r="111" spans="1:4" hidden="1" x14ac:dyDescent="0.2">
      <c r="A111" t="s">
        <v>7</v>
      </c>
      <c r="B111" t="s">
        <v>10</v>
      </c>
      <c r="C111" t="s">
        <v>5</v>
      </c>
      <c r="D111" t="s">
        <v>6</v>
      </c>
    </row>
    <row r="112" spans="1:4" hidden="1" x14ac:dyDescent="0.2">
      <c r="A112" t="s">
        <v>7</v>
      </c>
      <c r="B112" t="s">
        <v>5</v>
      </c>
      <c r="C112" t="s">
        <v>5</v>
      </c>
      <c r="D112" t="s">
        <v>12</v>
      </c>
    </row>
    <row r="113" spans="1:4" x14ac:dyDescent="0.2">
      <c r="A113" t="s">
        <v>4</v>
      </c>
      <c r="B113" t="s">
        <v>10</v>
      </c>
      <c r="C113" t="s">
        <v>10</v>
      </c>
      <c r="D113" t="s">
        <v>11</v>
      </c>
    </row>
    <row r="114" spans="1:4" x14ac:dyDescent="0.2">
      <c r="A114" t="s">
        <v>7</v>
      </c>
      <c r="B114" t="s">
        <v>8</v>
      </c>
      <c r="C114" t="s">
        <v>10</v>
      </c>
      <c r="D114" t="s">
        <v>11</v>
      </c>
    </row>
    <row r="115" spans="1:4" x14ac:dyDescent="0.2">
      <c r="A115" t="s">
        <v>4</v>
      </c>
      <c r="B115" t="s">
        <v>8</v>
      </c>
      <c r="C115" t="s">
        <v>10</v>
      </c>
      <c r="D115" t="s">
        <v>11</v>
      </c>
    </row>
    <row r="116" spans="1:4" x14ac:dyDescent="0.2">
      <c r="A116" t="s">
        <v>4</v>
      </c>
      <c r="B116" t="s">
        <v>10</v>
      </c>
      <c r="C116" t="s">
        <v>10</v>
      </c>
      <c r="D116" t="s">
        <v>11</v>
      </c>
    </row>
    <row r="117" spans="1:4" hidden="1" x14ac:dyDescent="0.2">
      <c r="A117" t="s">
        <v>7</v>
      </c>
      <c r="B117" t="s">
        <v>5</v>
      </c>
      <c r="C117" t="s">
        <v>5</v>
      </c>
      <c r="D117" t="s">
        <v>6</v>
      </c>
    </row>
    <row r="118" spans="1:4" x14ac:dyDescent="0.2">
      <c r="A118" t="s">
        <v>7</v>
      </c>
      <c r="B118" t="s">
        <v>10</v>
      </c>
      <c r="C118" t="s">
        <v>10</v>
      </c>
      <c r="D118" t="s">
        <v>11</v>
      </c>
    </row>
    <row r="119" spans="1:4" hidden="1" x14ac:dyDescent="0.2">
      <c r="A119" t="s">
        <v>4</v>
      </c>
      <c r="B119" t="s">
        <v>10</v>
      </c>
      <c r="C119" t="s">
        <v>5</v>
      </c>
      <c r="D119" t="s">
        <v>11</v>
      </c>
    </row>
    <row r="120" spans="1:4" x14ac:dyDescent="0.2">
      <c r="A120" t="s">
        <v>4</v>
      </c>
      <c r="B120" t="s">
        <v>5</v>
      </c>
      <c r="C120" t="s">
        <v>10</v>
      </c>
      <c r="D120" t="s">
        <v>12</v>
      </c>
    </row>
    <row r="121" spans="1:4" hidden="1" x14ac:dyDescent="0.2">
      <c r="A121" t="s">
        <v>4</v>
      </c>
      <c r="B121" t="s">
        <v>5</v>
      </c>
      <c r="C121" t="s">
        <v>5</v>
      </c>
      <c r="D121" t="s">
        <v>6</v>
      </c>
    </row>
    <row r="122" spans="1:4" hidden="1" x14ac:dyDescent="0.2">
      <c r="A122" t="s">
        <v>7</v>
      </c>
      <c r="B122" t="s">
        <v>10</v>
      </c>
      <c r="C122" t="s">
        <v>5</v>
      </c>
      <c r="D122" t="s">
        <v>6</v>
      </c>
    </row>
    <row r="123" spans="1:4" x14ac:dyDescent="0.2">
      <c r="A123" t="s">
        <v>7</v>
      </c>
      <c r="B123" t="s">
        <v>5</v>
      </c>
      <c r="C123" t="s">
        <v>10</v>
      </c>
      <c r="D123" t="s">
        <v>6</v>
      </c>
    </row>
    <row r="124" spans="1:4" hidden="1" x14ac:dyDescent="0.2">
      <c r="A124" t="s">
        <v>7</v>
      </c>
      <c r="B124" t="s">
        <v>10</v>
      </c>
      <c r="C124" t="s">
        <v>5</v>
      </c>
      <c r="D124" t="s">
        <v>6</v>
      </c>
    </row>
    <row r="125" spans="1:4" hidden="1" x14ac:dyDescent="0.2">
      <c r="A125" t="s">
        <v>4</v>
      </c>
      <c r="B125" t="s">
        <v>10</v>
      </c>
      <c r="C125" t="s">
        <v>5</v>
      </c>
      <c r="D125" t="s">
        <v>6</v>
      </c>
    </row>
    <row r="126" spans="1:4" x14ac:dyDescent="0.2">
      <c r="A126" t="s">
        <v>4</v>
      </c>
      <c r="B126" t="s">
        <v>5</v>
      </c>
      <c r="C126" t="s">
        <v>10</v>
      </c>
      <c r="D126" t="s">
        <v>13</v>
      </c>
    </row>
    <row r="127" spans="1:4" x14ac:dyDescent="0.2">
      <c r="A127" t="s">
        <v>4</v>
      </c>
      <c r="B127" t="s">
        <v>5</v>
      </c>
      <c r="C127" t="s">
        <v>10</v>
      </c>
      <c r="D127" t="s">
        <v>6</v>
      </c>
    </row>
    <row r="128" spans="1:4" hidden="1" x14ac:dyDescent="0.2">
      <c r="A128" t="s">
        <v>7</v>
      </c>
      <c r="B128" t="s">
        <v>5</v>
      </c>
      <c r="C128" t="s">
        <v>5</v>
      </c>
      <c r="D128" t="s">
        <v>6</v>
      </c>
    </row>
    <row r="129" spans="1:4" x14ac:dyDescent="0.2">
      <c r="A129" t="s">
        <v>7</v>
      </c>
      <c r="B129" t="s">
        <v>10</v>
      </c>
      <c r="C129" t="s">
        <v>10</v>
      </c>
      <c r="D129" t="s">
        <v>11</v>
      </c>
    </row>
    <row r="130" spans="1:4" x14ac:dyDescent="0.2">
      <c r="A130" t="s">
        <v>7</v>
      </c>
      <c r="B130" t="s">
        <v>8</v>
      </c>
      <c r="C130" t="s">
        <v>10</v>
      </c>
      <c r="D130" t="s">
        <v>6</v>
      </c>
    </row>
    <row r="131" spans="1:4" hidden="1" x14ac:dyDescent="0.2">
      <c r="A131" t="s">
        <v>4</v>
      </c>
      <c r="B131" t="s">
        <v>10</v>
      </c>
      <c r="C131" t="s">
        <v>5</v>
      </c>
      <c r="D131" t="s">
        <v>11</v>
      </c>
    </row>
    <row r="132" spans="1:4" hidden="1" x14ac:dyDescent="0.2">
      <c r="A132" t="s">
        <v>4</v>
      </c>
      <c r="B132" t="s">
        <v>10</v>
      </c>
      <c r="C132" t="s">
        <v>5</v>
      </c>
      <c r="D132" t="s">
        <v>6</v>
      </c>
    </row>
    <row r="133" spans="1:4" x14ac:dyDescent="0.2">
      <c r="A133" t="s">
        <v>7</v>
      </c>
      <c r="B133" t="s">
        <v>8</v>
      </c>
      <c r="C133" t="s">
        <v>10</v>
      </c>
      <c r="D133" t="s">
        <v>6</v>
      </c>
    </row>
    <row r="134" spans="1:4" x14ac:dyDescent="0.2">
      <c r="A134" t="s">
        <v>7</v>
      </c>
      <c r="B134" t="s">
        <v>8</v>
      </c>
      <c r="C134" t="s">
        <v>10</v>
      </c>
      <c r="D134" t="s">
        <v>11</v>
      </c>
    </row>
    <row r="135" spans="1:4" hidden="1" x14ac:dyDescent="0.2">
      <c r="A135" t="s">
        <v>7</v>
      </c>
      <c r="B135" t="s">
        <v>10</v>
      </c>
      <c r="C135" t="s">
        <v>5</v>
      </c>
      <c r="D135" t="s">
        <v>6</v>
      </c>
    </row>
    <row r="136" spans="1:4" hidden="1" x14ac:dyDescent="0.2">
      <c r="A136" t="s">
        <v>4</v>
      </c>
      <c r="B136" t="s">
        <v>5</v>
      </c>
      <c r="C136" t="s">
        <v>5</v>
      </c>
      <c r="D136" t="s">
        <v>6</v>
      </c>
    </row>
    <row r="137" spans="1:4" x14ac:dyDescent="0.2">
      <c r="A137" t="s">
        <v>7</v>
      </c>
      <c r="B137" t="s">
        <v>8</v>
      </c>
      <c r="C137" t="s">
        <v>10</v>
      </c>
      <c r="D137" t="s">
        <v>11</v>
      </c>
    </row>
    <row r="138" spans="1:4" hidden="1" x14ac:dyDescent="0.2">
      <c r="A138" t="s">
        <v>4</v>
      </c>
      <c r="B138" t="s">
        <v>5</v>
      </c>
      <c r="C138" t="s">
        <v>5</v>
      </c>
      <c r="D138" t="s">
        <v>13</v>
      </c>
    </row>
    <row r="139" spans="1:4" hidden="1" x14ac:dyDescent="0.2">
      <c r="A139" t="s">
        <v>4</v>
      </c>
      <c r="B139" t="s">
        <v>5</v>
      </c>
      <c r="C139" t="s">
        <v>5</v>
      </c>
      <c r="D139" t="s">
        <v>12</v>
      </c>
    </row>
    <row r="140" spans="1:4" x14ac:dyDescent="0.2">
      <c r="A140" t="s">
        <v>7</v>
      </c>
      <c r="B140" t="s">
        <v>5</v>
      </c>
      <c r="C140" t="s">
        <v>10</v>
      </c>
      <c r="D140" t="s">
        <v>13</v>
      </c>
    </row>
    <row r="141" spans="1:4" hidden="1" x14ac:dyDescent="0.2">
      <c r="A141" t="s">
        <v>4</v>
      </c>
      <c r="B141" t="s">
        <v>10</v>
      </c>
      <c r="C141" t="s">
        <v>5</v>
      </c>
      <c r="D141" t="s">
        <v>11</v>
      </c>
    </row>
    <row r="142" spans="1:4" x14ac:dyDescent="0.2">
      <c r="A142" t="s">
        <v>7</v>
      </c>
      <c r="B142" t="s">
        <v>5</v>
      </c>
      <c r="C142" t="s">
        <v>10</v>
      </c>
      <c r="D142" t="s">
        <v>12</v>
      </c>
    </row>
    <row r="143" spans="1:4" x14ac:dyDescent="0.2">
      <c r="A143" t="s">
        <v>4</v>
      </c>
      <c r="B143" t="s">
        <v>8</v>
      </c>
      <c r="C143" t="s">
        <v>10</v>
      </c>
      <c r="D143" t="s">
        <v>6</v>
      </c>
    </row>
    <row r="144" spans="1:4" x14ac:dyDescent="0.2">
      <c r="A144" t="s">
        <v>7</v>
      </c>
      <c r="B144" t="s">
        <v>5</v>
      </c>
      <c r="C144" t="s">
        <v>10</v>
      </c>
      <c r="D144" t="s">
        <v>13</v>
      </c>
    </row>
    <row r="145" spans="1:4" x14ac:dyDescent="0.2">
      <c r="A145" t="s">
        <v>7</v>
      </c>
      <c r="B145" t="s">
        <v>5</v>
      </c>
      <c r="C145" t="s">
        <v>10</v>
      </c>
      <c r="D145" t="s">
        <v>6</v>
      </c>
    </row>
    <row r="146" spans="1:4" hidden="1" x14ac:dyDescent="0.2">
      <c r="A146" t="s">
        <v>7</v>
      </c>
      <c r="B146" t="s">
        <v>5</v>
      </c>
      <c r="C146" t="s">
        <v>5</v>
      </c>
      <c r="D146" t="s">
        <v>12</v>
      </c>
    </row>
    <row r="147" spans="1:4" hidden="1" x14ac:dyDescent="0.2">
      <c r="A147" t="s">
        <v>7</v>
      </c>
      <c r="B147" t="s">
        <v>10</v>
      </c>
      <c r="C147" t="s">
        <v>5</v>
      </c>
      <c r="D147" t="s">
        <v>11</v>
      </c>
    </row>
    <row r="148" spans="1:4" x14ac:dyDescent="0.2">
      <c r="A148" t="s">
        <v>4</v>
      </c>
      <c r="B148" t="s">
        <v>8</v>
      </c>
      <c r="C148" t="s">
        <v>10</v>
      </c>
      <c r="D148" t="s">
        <v>11</v>
      </c>
    </row>
    <row r="149" spans="1:4" x14ac:dyDescent="0.2">
      <c r="A149" t="s">
        <v>4</v>
      </c>
      <c r="B149" t="s">
        <v>5</v>
      </c>
      <c r="C149" t="s">
        <v>10</v>
      </c>
      <c r="D149" t="s">
        <v>12</v>
      </c>
    </row>
    <row r="150" spans="1:4" x14ac:dyDescent="0.2">
      <c r="A150" t="s">
        <v>4</v>
      </c>
      <c r="B150" t="s">
        <v>8</v>
      </c>
      <c r="C150" t="s">
        <v>10</v>
      </c>
      <c r="D150" t="s">
        <v>11</v>
      </c>
    </row>
    <row r="151" spans="1:4" hidden="1" x14ac:dyDescent="0.2">
      <c r="A151" t="s">
        <v>7</v>
      </c>
      <c r="B151" t="s">
        <v>8</v>
      </c>
      <c r="C151" t="s">
        <v>5</v>
      </c>
      <c r="D151" t="s">
        <v>9</v>
      </c>
    </row>
    <row r="152" spans="1:4" x14ac:dyDescent="0.2">
      <c r="A152" t="s">
        <v>7</v>
      </c>
      <c r="B152" t="s">
        <v>5</v>
      </c>
      <c r="C152" t="s">
        <v>10</v>
      </c>
      <c r="D152" t="s">
        <v>12</v>
      </c>
    </row>
    <row r="153" spans="1:4" hidden="1" x14ac:dyDescent="0.2">
      <c r="A153" t="s">
        <v>7</v>
      </c>
      <c r="B153" t="s">
        <v>5</v>
      </c>
      <c r="C153" t="s">
        <v>5</v>
      </c>
      <c r="D153" t="s">
        <v>13</v>
      </c>
    </row>
    <row r="154" spans="1:4" x14ac:dyDescent="0.2">
      <c r="A154" t="s">
        <v>7</v>
      </c>
      <c r="B154" t="s">
        <v>10</v>
      </c>
      <c r="C154" t="s">
        <v>10</v>
      </c>
      <c r="D154" t="s">
        <v>11</v>
      </c>
    </row>
    <row r="155" spans="1:4" x14ac:dyDescent="0.2">
      <c r="A155" t="s">
        <v>4</v>
      </c>
      <c r="B155" t="s">
        <v>8</v>
      </c>
      <c r="C155" t="s">
        <v>10</v>
      </c>
      <c r="D155" t="s">
        <v>11</v>
      </c>
    </row>
    <row r="156" spans="1:4" x14ac:dyDescent="0.2">
      <c r="A156" t="s">
        <v>7</v>
      </c>
      <c r="B156" t="s">
        <v>8</v>
      </c>
      <c r="C156" t="s">
        <v>10</v>
      </c>
      <c r="D156" t="s">
        <v>6</v>
      </c>
    </row>
    <row r="157" spans="1:4" hidden="1" x14ac:dyDescent="0.2">
      <c r="A157" t="s">
        <v>7</v>
      </c>
      <c r="B157" t="s">
        <v>8</v>
      </c>
      <c r="C157" t="s">
        <v>5</v>
      </c>
      <c r="D157" t="s">
        <v>9</v>
      </c>
    </row>
    <row r="158" spans="1:4" x14ac:dyDescent="0.2">
      <c r="A158" t="s">
        <v>7</v>
      </c>
      <c r="B158" t="s">
        <v>5</v>
      </c>
      <c r="C158" t="s">
        <v>10</v>
      </c>
      <c r="D158" t="s">
        <v>12</v>
      </c>
    </row>
    <row r="159" spans="1:4" hidden="1" x14ac:dyDescent="0.2">
      <c r="A159" t="s">
        <v>7</v>
      </c>
      <c r="B159" t="s">
        <v>8</v>
      </c>
      <c r="C159" t="s">
        <v>5</v>
      </c>
      <c r="D159" t="s">
        <v>6</v>
      </c>
    </row>
    <row r="160" spans="1:4" hidden="1" x14ac:dyDescent="0.2">
      <c r="A160" t="s">
        <v>4</v>
      </c>
      <c r="B160" t="s">
        <v>8</v>
      </c>
      <c r="C160" t="s">
        <v>5</v>
      </c>
      <c r="D160" t="s">
        <v>9</v>
      </c>
    </row>
    <row r="161" spans="1:4" x14ac:dyDescent="0.2">
      <c r="A161" t="s">
        <v>4</v>
      </c>
      <c r="B161" t="s">
        <v>8</v>
      </c>
      <c r="C161" t="s">
        <v>10</v>
      </c>
      <c r="D161" t="s">
        <v>11</v>
      </c>
    </row>
    <row r="162" spans="1:4" hidden="1" x14ac:dyDescent="0.2">
      <c r="A162" t="s">
        <v>4</v>
      </c>
      <c r="B162" t="s">
        <v>10</v>
      </c>
      <c r="C162" t="s">
        <v>5</v>
      </c>
      <c r="D162" t="s">
        <v>11</v>
      </c>
    </row>
    <row r="163" spans="1:4" x14ac:dyDescent="0.2">
      <c r="A163" t="s">
        <v>4</v>
      </c>
      <c r="B163" t="s">
        <v>5</v>
      </c>
      <c r="C163" t="s">
        <v>10</v>
      </c>
      <c r="D163" t="s">
        <v>13</v>
      </c>
    </row>
    <row r="164" spans="1:4" x14ac:dyDescent="0.2">
      <c r="A164" t="s">
        <v>7</v>
      </c>
      <c r="B164" t="s">
        <v>10</v>
      </c>
      <c r="C164" t="s">
        <v>10</v>
      </c>
      <c r="D164" t="s">
        <v>11</v>
      </c>
    </row>
    <row r="165" spans="1:4" x14ac:dyDescent="0.2">
      <c r="A165" t="s">
        <v>4</v>
      </c>
      <c r="B165" t="s">
        <v>5</v>
      </c>
      <c r="C165" t="s">
        <v>10</v>
      </c>
      <c r="D165" t="s">
        <v>6</v>
      </c>
    </row>
    <row r="166" spans="1:4" x14ac:dyDescent="0.2">
      <c r="A166" t="s">
        <v>7</v>
      </c>
      <c r="B166" t="s">
        <v>5</v>
      </c>
      <c r="C166" t="s">
        <v>10</v>
      </c>
      <c r="D166" t="s">
        <v>6</v>
      </c>
    </row>
    <row r="167" spans="1:4" hidden="1" x14ac:dyDescent="0.2">
      <c r="A167" t="s">
        <v>7</v>
      </c>
      <c r="B167" t="s">
        <v>8</v>
      </c>
      <c r="C167" t="s">
        <v>5</v>
      </c>
      <c r="D167" t="s">
        <v>6</v>
      </c>
    </row>
    <row r="168" spans="1:4" hidden="1" x14ac:dyDescent="0.2">
      <c r="A168" t="s">
        <v>4</v>
      </c>
      <c r="B168" t="s">
        <v>8</v>
      </c>
      <c r="C168" t="s">
        <v>5</v>
      </c>
      <c r="D168" t="s">
        <v>6</v>
      </c>
    </row>
    <row r="169" spans="1:4" hidden="1" x14ac:dyDescent="0.2">
      <c r="A169" t="s">
        <v>4</v>
      </c>
      <c r="B169" t="s">
        <v>10</v>
      </c>
      <c r="C169" t="s">
        <v>5</v>
      </c>
      <c r="D169" t="s">
        <v>11</v>
      </c>
    </row>
    <row r="170" spans="1:4" x14ac:dyDescent="0.2">
      <c r="A170" t="s">
        <v>4</v>
      </c>
      <c r="B170" t="s">
        <v>8</v>
      </c>
      <c r="C170" t="s">
        <v>10</v>
      </c>
      <c r="D170" t="s">
        <v>6</v>
      </c>
    </row>
    <row r="171" spans="1:4" hidden="1" x14ac:dyDescent="0.2">
      <c r="A171" t="s">
        <v>4</v>
      </c>
      <c r="B171" t="s">
        <v>5</v>
      </c>
      <c r="C171" t="s">
        <v>5</v>
      </c>
      <c r="D171" t="s">
        <v>12</v>
      </c>
    </row>
    <row r="172" spans="1:4" hidden="1" x14ac:dyDescent="0.2">
      <c r="A172" t="s">
        <v>4</v>
      </c>
      <c r="B172" t="s">
        <v>10</v>
      </c>
      <c r="C172" t="s">
        <v>5</v>
      </c>
      <c r="D172" t="s">
        <v>11</v>
      </c>
    </row>
    <row r="173" spans="1:4" x14ac:dyDescent="0.2">
      <c r="A173" t="s">
        <v>7</v>
      </c>
      <c r="B173" t="s">
        <v>8</v>
      </c>
      <c r="C173" t="s">
        <v>10</v>
      </c>
      <c r="D173" t="s">
        <v>11</v>
      </c>
    </row>
    <row r="174" spans="1:4" x14ac:dyDescent="0.2">
      <c r="A174" t="s">
        <v>4</v>
      </c>
      <c r="B174" t="s">
        <v>10</v>
      </c>
      <c r="C174" t="s">
        <v>10</v>
      </c>
      <c r="D174" t="s">
        <v>6</v>
      </c>
    </row>
    <row r="175" spans="1:4" x14ac:dyDescent="0.2">
      <c r="A175" t="s">
        <v>4</v>
      </c>
      <c r="B175" t="s">
        <v>8</v>
      </c>
      <c r="C175" t="s">
        <v>10</v>
      </c>
      <c r="D175" t="s">
        <v>6</v>
      </c>
    </row>
    <row r="176" spans="1:4" x14ac:dyDescent="0.2">
      <c r="A176" t="s">
        <v>7</v>
      </c>
      <c r="B176" t="s">
        <v>5</v>
      </c>
      <c r="C176" t="s">
        <v>10</v>
      </c>
      <c r="D176" t="s">
        <v>12</v>
      </c>
    </row>
    <row r="177" spans="1:4" hidden="1" x14ac:dyDescent="0.2">
      <c r="A177" t="s">
        <v>4</v>
      </c>
      <c r="B177" t="s">
        <v>5</v>
      </c>
      <c r="C177" t="s">
        <v>5</v>
      </c>
      <c r="D177" t="s">
        <v>6</v>
      </c>
    </row>
    <row r="178" spans="1:4" x14ac:dyDescent="0.2">
      <c r="A178" t="s">
        <v>7</v>
      </c>
      <c r="B178" t="s">
        <v>5</v>
      </c>
      <c r="C178" t="s">
        <v>10</v>
      </c>
      <c r="D178" t="s">
        <v>12</v>
      </c>
    </row>
    <row r="179" spans="1:4" hidden="1" x14ac:dyDescent="0.2">
      <c r="A179" t="s">
        <v>7</v>
      </c>
      <c r="B179" t="s">
        <v>10</v>
      </c>
      <c r="C179" t="s">
        <v>5</v>
      </c>
      <c r="D179" t="s">
        <v>6</v>
      </c>
    </row>
    <row r="180" spans="1:4" hidden="1" x14ac:dyDescent="0.2">
      <c r="A180" t="s">
        <v>7</v>
      </c>
      <c r="B180" t="s">
        <v>10</v>
      </c>
      <c r="C180" t="s">
        <v>5</v>
      </c>
      <c r="D180" t="s">
        <v>6</v>
      </c>
    </row>
    <row r="181" spans="1:4" hidden="1" x14ac:dyDescent="0.2">
      <c r="A181" t="s">
        <v>4</v>
      </c>
      <c r="B181" t="s">
        <v>10</v>
      </c>
      <c r="C181" t="s">
        <v>5</v>
      </c>
      <c r="D181" t="s">
        <v>6</v>
      </c>
    </row>
    <row r="182" spans="1:4" x14ac:dyDescent="0.2">
      <c r="A182" t="s">
        <v>4</v>
      </c>
      <c r="B182" t="s">
        <v>5</v>
      </c>
      <c r="C182" t="s">
        <v>10</v>
      </c>
      <c r="D182" t="s">
        <v>6</v>
      </c>
    </row>
    <row r="183" spans="1:4" hidden="1" x14ac:dyDescent="0.2">
      <c r="A183" t="s">
        <v>4</v>
      </c>
      <c r="B183" t="s">
        <v>10</v>
      </c>
      <c r="C183" t="s">
        <v>5</v>
      </c>
      <c r="D183" t="s">
        <v>11</v>
      </c>
    </row>
    <row r="184" spans="1:4" x14ac:dyDescent="0.2">
      <c r="A184" t="s">
        <v>4</v>
      </c>
      <c r="B184" t="s">
        <v>8</v>
      </c>
      <c r="C184" t="s">
        <v>10</v>
      </c>
      <c r="D184" t="s">
        <v>11</v>
      </c>
    </row>
    <row r="185" spans="1:4" x14ac:dyDescent="0.2">
      <c r="A185" t="s">
        <v>4</v>
      </c>
      <c r="B185" t="s">
        <v>5</v>
      </c>
      <c r="C185" t="s">
        <v>10</v>
      </c>
      <c r="D185" t="s">
        <v>6</v>
      </c>
    </row>
    <row r="186" spans="1:4" hidden="1" x14ac:dyDescent="0.2">
      <c r="A186" t="s">
        <v>4</v>
      </c>
      <c r="B186" t="s">
        <v>5</v>
      </c>
      <c r="C186" t="s">
        <v>5</v>
      </c>
      <c r="D186" t="s">
        <v>6</v>
      </c>
    </row>
    <row r="187" spans="1:4" x14ac:dyDescent="0.2">
      <c r="A187" t="s">
        <v>4</v>
      </c>
      <c r="B187" t="s">
        <v>10</v>
      </c>
      <c r="C187" t="s">
        <v>10</v>
      </c>
      <c r="D187" t="s">
        <v>6</v>
      </c>
    </row>
    <row r="188" spans="1:4" hidden="1" x14ac:dyDescent="0.2">
      <c r="A188" t="s">
        <v>7</v>
      </c>
      <c r="B188" t="s">
        <v>5</v>
      </c>
      <c r="C188" t="s">
        <v>5</v>
      </c>
      <c r="D188" t="s">
        <v>13</v>
      </c>
    </row>
    <row r="189" spans="1:4" hidden="1" x14ac:dyDescent="0.2">
      <c r="A189" t="s">
        <v>7</v>
      </c>
      <c r="B189" t="s">
        <v>5</v>
      </c>
      <c r="C189" t="s">
        <v>5</v>
      </c>
      <c r="D189" t="s">
        <v>12</v>
      </c>
    </row>
    <row r="190" spans="1:4" x14ac:dyDescent="0.2">
      <c r="A190" t="s">
        <v>7</v>
      </c>
      <c r="B190" t="s">
        <v>5</v>
      </c>
      <c r="C190" t="s">
        <v>10</v>
      </c>
      <c r="D190" t="s">
        <v>6</v>
      </c>
    </row>
    <row r="191" spans="1:4" x14ac:dyDescent="0.2">
      <c r="A191" t="s">
        <v>7</v>
      </c>
      <c r="B191" t="s">
        <v>5</v>
      </c>
      <c r="C191" t="s">
        <v>10</v>
      </c>
      <c r="D191" t="s">
        <v>6</v>
      </c>
    </row>
    <row r="192" spans="1:4" hidden="1" x14ac:dyDescent="0.2">
      <c r="A192" t="s">
        <v>7</v>
      </c>
      <c r="B192" t="s">
        <v>5</v>
      </c>
      <c r="C192" t="s">
        <v>5</v>
      </c>
      <c r="D192" t="s">
        <v>6</v>
      </c>
    </row>
    <row r="193" spans="1:4" hidden="1" x14ac:dyDescent="0.2">
      <c r="A193" t="s">
        <v>7</v>
      </c>
      <c r="B193" t="s">
        <v>5</v>
      </c>
      <c r="C193" t="s">
        <v>5</v>
      </c>
      <c r="D193" t="s">
        <v>12</v>
      </c>
    </row>
    <row r="194" spans="1:4" hidden="1" x14ac:dyDescent="0.2">
      <c r="A194" t="s">
        <v>7</v>
      </c>
      <c r="B194" t="s">
        <v>8</v>
      </c>
      <c r="C194" t="s">
        <v>5</v>
      </c>
      <c r="D194" t="s">
        <v>6</v>
      </c>
    </row>
    <row r="195" spans="1:4" hidden="1" x14ac:dyDescent="0.2">
      <c r="A195" t="s">
        <v>7</v>
      </c>
      <c r="B195" t="s">
        <v>8</v>
      </c>
      <c r="C195" t="s">
        <v>5</v>
      </c>
      <c r="D195" t="s">
        <v>9</v>
      </c>
    </row>
    <row r="196" spans="1:4" hidden="1" x14ac:dyDescent="0.2">
      <c r="A196" t="s">
        <v>4</v>
      </c>
      <c r="B196" t="s">
        <v>5</v>
      </c>
      <c r="C196" t="s">
        <v>5</v>
      </c>
      <c r="D196" t="s">
        <v>6</v>
      </c>
    </row>
    <row r="197" spans="1:4" hidden="1" x14ac:dyDescent="0.2">
      <c r="A197" t="s">
        <v>4</v>
      </c>
      <c r="B197" t="s">
        <v>8</v>
      </c>
      <c r="C197" t="s">
        <v>5</v>
      </c>
      <c r="D197" t="s">
        <v>9</v>
      </c>
    </row>
    <row r="198" spans="1:4" hidden="1" x14ac:dyDescent="0.2">
      <c r="A198" t="s">
        <v>7</v>
      </c>
      <c r="B198" t="s">
        <v>8</v>
      </c>
      <c r="C198" t="s">
        <v>5</v>
      </c>
      <c r="D198" t="s">
        <v>9</v>
      </c>
    </row>
    <row r="199" spans="1:4" hidden="1" x14ac:dyDescent="0.2">
      <c r="A199" t="s">
        <v>7</v>
      </c>
      <c r="B199" t="s">
        <v>10</v>
      </c>
      <c r="C199" t="s">
        <v>5</v>
      </c>
      <c r="D199" t="s">
        <v>11</v>
      </c>
    </row>
    <row r="200" spans="1:4" x14ac:dyDescent="0.2">
      <c r="A200" t="s">
        <v>7</v>
      </c>
      <c r="B200" t="s">
        <v>10</v>
      </c>
      <c r="C200" t="s">
        <v>10</v>
      </c>
      <c r="D200" t="s">
        <v>11</v>
      </c>
    </row>
    <row r="201" spans="1:4" x14ac:dyDescent="0.2">
      <c r="A201" t="s">
        <v>4</v>
      </c>
      <c r="B201" t="s">
        <v>8</v>
      </c>
      <c r="C201" t="s">
        <v>10</v>
      </c>
      <c r="D201" t="s">
        <v>11</v>
      </c>
    </row>
  </sheetData>
  <autoFilter ref="A1:D201" xr:uid="{00000000-0009-0000-0000-000001000000}">
    <filterColumn colId="2">
      <filters>
        <filter val="NORMAL"/>
      </filters>
    </filterColumn>
  </autoFilter>
  <mergeCells count="2">
    <mergeCell ref="K1:L1"/>
    <mergeCell ref="O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drug_classification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Fox, Sarah Helen</dc:creator>
  <cp:lastModifiedBy>Fox, Sarah Helen</cp:lastModifiedBy>
  <dcterms:created xsi:type="dcterms:W3CDTF">2021-10-28T16:17:53Z</dcterms:created>
  <dcterms:modified xsi:type="dcterms:W3CDTF">2021-11-19T16:08:15Z</dcterms:modified>
</cp:coreProperties>
</file>