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autoCompressPictures="0"/>
  <mc:AlternateContent xmlns:mc="http://schemas.openxmlformats.org/markup-compatibility/2006">
    <mc:Choice Requires="x15">
      <x15ac:absPath xmlns:x15ac="http://schemas.microsoft.com/office/spreadsheetml/2010/11/ac" url="/Users/florianpagnoux/Dev/openfisca/baremes-ipp/"/>
    </mc:Choice>
  </mc:AlternateContent>
  <bookViews>
    <workbookView xWindow="0" yWindow="0" windowWidth="28800" windowHeight="18000" tabRatio="901" activeTab="2"/>
  </bookViews>
  <sheets>
    <sheet name="Sommaire (FR)" sheetId="121" r:id="rId1"/>
    <sheet name="Outline (EN)" sheetId="122" r:id="rId2"/>
    <sheet name="def_pac" sheetId="4" r:id="rId3"/>
    <sheet name="def_biactif" sheetId="35" r:id="rId4"/>
    <sheet name="BMAF" sheetId="2" r:id="rId5"/>
    <sheet name="AF_CM" sheetId="3" r:id="rId6"/>
    <sheet name="AF_cond" sheetId="128" r:id="rId7"/>
    <sheet name="AF_maj" sheetId="36" r:id="rId8"/>
    <sheet name="AF_maj_DOM" sheetId="138" r:id="rId9"/>
    <sheet name="AF_plaf" sheetId="37" r:id="rId10"/>
    <sheet name="ICAF" sheetId="80" r:id="rId11"/>
    <sheet name="ASU_plaf" sheetId="81" r:id="rId12"/>
    <sheet name="ASU_M" sheetId="82" r:id="rId13"/>
    <sheet name="AFG_C" sheetId="83" r:id="rId14"/>
    <sheet name="AFG_plaf" sheetId="84" r:id="rId15"/>
    <sheet name="AMF_plaf" sheetId="85" r:id="rId16"/>
    <sheet name="AMF_M" sheetId="86" r:id="rId17"/>
    <sheet name="AMF_maj" sheetId="87" r:id="rId18"/>
    <sheet name="CF_CM" sheetId="5" r:id="rId19"/>
    <sheet name="CF_maj" sheetId="38" r:id="rId20"/>
    <sheet name="CF_plaf" sheetId="88" r:id="rId21"/>
    <sheet name="CF_cm_dom" sheetId="142" r:id="rId22"/>
    <sheet name="APN_T_maj" sheetId="93" r:id="rId23"/>
    <sheet name="APrN_T" sheetId="94" r:id="rId24"/>
    <sheet name="APJE_CM" sheetId="44" r:id="rId25"/>
    <sheet name="APJE_plaf" sheetId="45" r:id="rId26"/>
    <sheet name="AA_M" sheetId="20" r:id="rId27"/>
    <sheet name="AA_plaf" sheetId="46" r:id="rId28"/>
    <sheet name="PAJE_CM" sheetId="9" r:id="rId29"/>
    <sheet name="PAJE_CM2" sheetId="19" r:id="rId30"/>
    <sheet name="PAJE_plaf" sheetId="47" r:id="rId31"/>
    <sheet name="PAJE_CMG" sheetId="143" r:id="rId32"/>
    <sheet name="plaf_cmg" sheetId="146" r:id="rId33"/>
    <sheet name="PAJE_CLCA" sheetId="144" r:id="rId34"/>
    <sheet name="PAJE_PreParE" sheetId="145" r:id="rId35"/>
    <sheet name="ARS_cond" sheetId="39" r:id="rId36"/>
    <sheet name="ARS_M" sheetId="40" r:id="rId37"/>
    <sheet name="ARS_maj" sheetId="41" r:id="rId38"/>
    <sheet name="ARS_plaf" sheetId="42" r:id="rId39"/>
    <sheet name="ARS_min" sheetId="43" r:id="rId40"/>
    <sheet name="APE" sheetId="89" r:id="rId41"/>
    <sheet name="ASF" sheetId="21" r:id="rId42"/>
    <sheet name="AES" sheetId="95" r:id="rId43"/>
    <sheet name="APP" sheetId="97" r:id="rId44"/>
    <sheet name="AEEH" sheetId="96" r:id="rId45"/>
    <sheet name="AJPP" sheetId="98" r:id="rId46"/>
    <sheet name="PD" sheetId="90" r:id="rId47"/>
    <sheet name="PJM_C_plaf" sheetId="91" r:id="rId48"/>
    <sheet name="PJM_prets" sheetId="92" r:id="rId49"/>
    <sheet name="AL_pac" sheetId="58" r:id="rId50"/>
    <sheet name="AL_param_acc_univ" sheetId="59" r:id="rId51"/>
    <sheet name="AL_param_R0" sheetId="66" r:id="rId52"/>
    <sheet name="AL_param_accAPL" sheetId="125" r:id="rId53"/>
    <sheet name="AL_plaf_acc" sheetId="62" r:id="rId54"/>
    <sheet name="AL_loc1" sheetId="61" r:id="rId55"/>
    <sheet name="AL_loc2" sheetId="65" r:id="rId56"/>
    <sheet name="AL_charge" sheetId="79" r:id="rId57"/>
    <sheet name="AL_étudiant" sheetId="63" r:id="rId58"/>
    <sheet name="AL_min" sheetId="60" r:id="rId59"/>
    <sheet name="RMI_cond" sheetId="119" r:id="rId60"/>
    <sheet name="RMI_M" sheetId="118" r:id="rId61"/>
    <sheet name="RMI_maj" sheetId="117" r:id="rId62"/>
    <sheet name="RMI_FL" sheetId="116" r:id="rId63"/>
    <sheet name="API_cond" sheetId="114" r:id="rId64"/>
    <sheet name="API_M" sheetId="113" r:id="rId65"/>
    <sheet name="API_FL" sheetId="112" r:id="rId66"/>
    <sheet name="RSA_cond" sheetId="24" r:id="rId67"/>
    <sheet name="RSA_M" sheetId="54" r:id="rId68"/>
    <sheet name="RSA_maj" sheetId="74" r:id="rId69"/>
    <sheet name="RSA_FL" sheetId="76" r:id="rId70"/>
    <sheet name="PA_M" sheetId="127" r:id="rId71"/>
    <sheet name="PA_fl" sheetId="139" r:id="rId72"/>
    <sheet name="AAH" sheetId="140" r:id="rId73"/>
    <sheet name="CAAH" sheetId="141" r:id="rId74"/>
    <sheet name="ASI_cond" sheetId="100" r:id="rId75"/>
    <sheet name="ASI_M_plaf" sheetId="99" r:id="rId76"/>
    <sheet name="APA_MTP" sheetId="148" r:id="rId77"/>
    <sheet name="APA_dom" sheetId="149" r:id="rId78"/>
    <sheet name="APA_instit" sheetId="150" r:id="rId79"/>
    <sheet name="PSD" sheetId="153" r:id="rId80"/>
    <sheet name="ASPA" sheetId="131" r:id="rId81"/>
    <sheet name="AVTS" sheetId="132" r:id="rId82"/>
    <sheet name="AVTS_av_1961" sheetId="133" r:id="rId83"/>
    <sheet name="MAJCONJ" sheetId="134" r:id="rId84"/>
    <sheet name="MAJCONJ_plaf" sheetId="135" r:id="rId85"/>
    <sheet name="AS" sheetId="136" r:id="rId86"/>
    <sheet name="AVPF" sheetId="137" r:id="rId87"/>
    <sheet name="ADA" sheetId="130" r:id="rId88"/>
    <sheet name="ATA" sheetId="129" r:id="rId89"/>
    <sheet name="AEFA" sheetId="147" r:id="rId9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6" i="58" l="1"/>
  <c r="G15" i="58"/>
  <c r="G14" i="58"/>
  <c r="G13" i="58"/>
  <c r="G5" i="58"/>
  <c r="G6" i="58"/>
  <c r="G12" i="58"/>
  <c r="G11" i="58"/>
  <c r="G10" i="58"/>
  <c r="G9" i="58"/>
  <c r="G8" i="58"/>
  <c r="G7" i="58"/>
  <c r="G4" i="58"/>
  <c r="C5" i="37"/>
  <c r="D5" i="37"/>
  <c r="B5" i="37"/>
  <c r="D20" i="121"/>
  <c r="D21" i="121"/>
  <c r="D22" i="121"/>
  <c r="D23" i="121"/>
  <c r="D24" i="121"/>
  <c r="D25" i="121"/>
  <c r="D26" i="121"/>
  <c r="D27" i="121"/>
  <c r="D28" i="121"/>
  <c r="D29" i="121"/>
  <c r="D30" i="121"/>
  <c r="D31" i="121"/>
  <c r="D32" i="121"/>
  <c r="D35" i="121"/>
  <c r="D36" i="121"/>
  <c r="D37" i="121"/>
  <c r="D38" i="121"/>
  <c r="D39" i="121"/>
  <c r="D40" i="121"/>
  <c r="D41" i="121"/>
  <c r="D42" i="121"/>
  <c r="D43" i="121"/>
  <c r="D44" i="121"/>
  <c r="D45" i="121"/>
  <c r="D46" i="121"/>
  <c r="D47" i="121"/>
  <c r="D50" i="121"/>
  <c r="D51" i="121"/>
  <c r="D52" i="121"/>
  <c r="D53" i="121"/>
  <c r="D54" i="121"/>
  <c r="D55" i="121"/>
  <c r="D56" i="121"/>
  <c r="D57" i="121"/>
  <c r="D58" i="121"/>
  <c r="D59" i="121"/>
  <c r="D60" i="121"/>
  <c r="D63" i="121"/>
  <c r="D64" i="121"/>
  <c r="D65" i="121"/>
  <c r="D68" i="121"/>
  <c r="D69" i="121"/>
  <c r="D70" i="121"/>
  <c r="D71" i="121"/>
  <c r="D6" i="137"/>
  <c r="C6" i="137"/>
  <c r="B6" i="137"/>
  <c r="D5" i="137"/>
  <c r="C5" i="137"/>
  <c r="B5" i="137"/>
  <c r="D7" i="91"/>
  <c r="D8" i="91"/>
  <c r="D9" i="91"/>
  <c r="C8" i="38"/>
  <c r="B11" i="54"/>
  <c r="D14" i="122"/>
  <c r="D15" i="122"/>
  <c r="D16" i="122"/>
  <c r="D17" i="122"/>
  <c r="D18" i="122"/>
  <c r="D19" i="122"/>
  <c r="D20" i="122"/>
  <c r="D21" i="122"/>
  <c r="D22" i="122"/>
  <c r="D23" i="122"/>
  <c r="D24" i="122"/>
  <c r="D25" i="122"/>
  <c r="D26" i="122"/>
  <c r="D27" i="122"/>
  <c r="D28" i="122"/>
  <c r="D29" i="122"/>
  <c r="D30" i="122"/>
  <c r="D33" i="122"/>
  <c r="D34" i="122"/>
  <c r="D35" i="122"/>
  <c r="D36" i="122"/>
  <c r="D37" i="122"/>
  <c r="D38" i="122"/>
  <c r="D39" i="122"/>
  <c r="D40" i="122"/>
  <c r="D41" i="122"/>
  <c r="D42" i="122"/>
  <c r="D43" i="122"/>
  <c r="D44" i="122"/>
  <c r="D45" i="122"/>
  <c r="D48" i="122"/>
  <c r="D49" i="122"/>
  <c r="D50" i="122"/>
  <c r="D51" i="122"/>
  <c r="D52" i="122"/>
  <c r="D53" i="122"/>
  <c r="D54" i="122"/>
  <c r="D55" i="122"/>
  <c r="D56" i="122"/>
  <c r="D57" i="122"/>
  <c r="D58" i="122"/>
  <c r="D61" i="122"/>
  <c r="D62" i="122"/>
  <c r="D63" i="122"/>
  <c r="D68" i="122"/>
  <c r="D69" i="122"/>
  <c r="D70" i="122"/>
  <c r="D71" i="122"/>
  <c r="B5" i="2"/>
  <c r="D16" i="121"/>
  <c r="D17" i="121"/>
  <c r="D18" i="121"/>
  <c r="C4" i="88"/>
  <c r="B10" i="54"/>
  <c r="C8" i="42"/>
  <c r="C25" i="42"/>
  <c r="C13" i="42"/>
  <c r="C10" i="42"/>
  <c r="C9" i="42"/>
  <c r="I8" i="89"/>
  <c r="E4" i="88"/>
  <c r="C5" i="88"/>
  <c r="E5" i="88"/>
  <c r="C6" i="88"/>
  <c r="E6" i="88"/>
  <c r="C7" i="88"/>
  <c r="E7" i="88"/>
  <c r="D73" i="122"/>
  <c r="D74" i="122"/>
  <c r="D75" i="122"/>
  <c r="D76" i="122"/>
  <c r="D77" i="122"/>
  <c r="D82" i="122"/>
  <c r="D83" i="122"/>
  <c r="D84" i="122"/>
  <c r="D85" i="122"/>
  <c r="D86" i="122"/>
  <c r="D87" i="122"/>
  <c r="D88" i="122"/>
  <c r="D89" i="122"/>
  <c r="D90" i="122"/>
  <c r="D91" i="122"/>
  <c r="D92" i="122"/>
  <c r="D93" i="122"/>
  <c r="D94" i="122"/>
  <c r="D97" i="122"/>
  <c r="D98" i="122"/>
  <c r="D99" i="122"/>
  <c r="D100" i="122"/>
  <c r="D103" i="122"/>
  <c r="D104" i="122"/>
  <c r="D105" i="122"/>
  <c r="D106" i="122"/>
  <c r="D109" i="122"/>
  <c r="D110" i="122"/>
  <c r="D111" i="122"/>
  <c r="D112" i="122"/>
  <c r="D113" i="122"/>
  <c r="D114" i="122"/>
  <c r="D115" i="122"/>
  <c r="D118" i="122"/>
  <c r="D119" i="122"/>
  <c r="D120" i="122"/>
  <c r="D72" i="122"/>
  <c r="D72" i="121"/>
  <c r="D73" i="121"/>
  <c r="D74" i="121"/>
  <c r="D75" i="121"/>
  <c r="D76" i="121"/>
  <c r="D77" i="121"/>
  <c r="D82" i="121"/>
  <c r="D83" i="121"/>
  <c r="D84" i="121"/>
  <c r="D85" i="121"/>
  <c r="D86" i="121"/>
  <c r="D87" i="121"/>
  <c r="D88" i="121"/>
  <c r="D89" i="121"/>
  <c r="D90" i="121"/>
  <c r="D91" i="121"/>
  <c r="D92" i="121"/>
  <c r="D93" i="121"/>
  <c r="D94" i="121"/>
  <c r="D97" i="121"/>
  <c r="D98" i="121"/>
  <c r="D99" i="121"/>
  <c r="D100" i="121"/>
  <c r="D103" i="121"/>
  <c r="D104" i="121"/>
  <c r="D105" i="121"/>
  <c r="D106" i="121"/>
  <c r="D109" i="121"/>
  <c r="D110" i="121"/>
  <c r="D111" i="121"/>
  <c r="D112" i="121"/>
  <c r="D113" i="121"/>
  <c r="D114" i="121"/>
  <c r="D115" i="121"/>
  <c r="D118" i="121"/>
  <c r="D119" i="121"/>
  <c r="D120" i="121"/>
</calcChain>
</file>

<file path=xl/sharedStrings.xml><?xml version="1.0" encoding="utf-8"?>
<sst xmlns="http://schemas.openxmlformats.org/spreadsheetml/2006/main" count="3661" uniqueCount="2363">
  <si>
    <t>Plafonds de ressources</t>
  </si>
  <si>
    <t>Décret 96-1246 du 26/12/1996</t>
  </si>
  <si>
    <t>Décret 98-1200 du 28/12/1998</t>
  </si>
  <si>
    <t>Décret 99-1222 du 30/12/1999</t>
  </si>
  <si>
    <t>Arrêté du 16/07/2004</t>
    <phoneticPr fontId="13" type="noConversion"/>
  </si>
  <si>
    <t>Arrêté du 10/07/2007</t>
    <phoneticPr fontId="13" type="noConversion"/>
  </si>
  <si>
    <t>Arrêté du 31/12/2008</t>
    <phoneticPr fontId="13" type="noConversion"/>
  </si>
  <si>
    <t>Arrêté du 30/12/2010</t>
    <phoneticPr fontId="13" type="noConversion"/>
  </si>
  <si>
    <t>Décret 97-794 du 22/08/1997</t>
  </si>
  <si>
    <t>Décret 98-718 du 19/08/1998</t>
  </si>
  <si>
    <t>Décret 99-712 du 03/08/1999</t>
  </si>
  <si>
    <t>Décret 2000-776 du 01/08/2000</t>
  </si>
  <si>
    <t>21/12/2007
02/08/2008</t>
  </si>
  <si>
    <t>Décret 99-535 du 28/06/1999</t>
  </si>
  <si>
    <t>Création d'une condition de ressources transitoire (avant une réforme globale prévue des prestations familiales)</t>
  </si>
  <si>
    <t>Suppression de la condition de ressources</t>
  </si>
  <si>
    <t>Modification des conditions d'âge pour les majorations</t>
  </si>
  <si>
    <t>Création majoration pour les enfants de plus de 20 ans</t>
  </si>
  <si>
    <t>Notes</t>
  </si>
  <si>
    <t>Nombre d'enfants minimal</t>
  </si>
  <si>
    <t>Arrêté du 14/05/1997</t>
  </si>
  <si>
    <t>Décret 99-534 du 25/06/1999</t>
  </si>
  <si>
    <t>Arrêté du 26/06/2003</t>
  </si>
  <si>
    <t>Arrêté du 16/07/2004</t>
  </si>
  <si>
    <t>Arrêté du 10/07/2007</t>
  </si>
  <si>
    <t>Arrêté du 29/12/2009</t>
  </si>
  <si>
    <t>Arrêté du 30/12/2010</t>
  </si>
  <si>
    <t>Décret 2001-8 du 04/01/2001</t>
  </si>
  <si>
    <t>Décret 2002-1567 du 23/12/2002</t>
  </si>
  <si>
    <t>Décret 2001-1241 du 21/12/2001</t>
  </si>
  <si>
    <t>Décret 2003-1251 du 23/12/2003</t>
  </si>
  <si>
    <t>Décret 2004-1458 du 23/12/2004</t>
  </si>
  <si>
    <t>Décret 2005-1769 du 30/12/2005</t>
  </si>
  <si>
    <t>Décret 2006-1754 du 23/12/2006</t>
  </si>
  <si>
    <t>Décret 2007-1755 du 13/12/2007</t>
  </si>
  <si>
    <t>Décret 2008-1559 du 31/12/2008</t>
  </si>
  <si>
    <t>Décret 2010-1766 du 30/12/2010</t>
  </si>
  <si>
    <t>25/01/1996
22/06/1996
23/02/1995</t>
  </si>
  <si>
    <t>Passage de l'âge limite à 21 ans (sous réserve d'un plafond de ressources)</t>
  </si>
  <si>
    <t>Changement de taux. Au regard de la date, ce changement s'applique à la rentrée 2001</t>
  </si>
  <si>
    <t>Arrêté du 31/12/2008</t>
  </si>
  <si>
    <t>Références législatives</t>
  </si>
  <si>
    <t>05/07/2005
17/09/2005</t>
  </si>
  <si>
    <t>Arrêté du 01/08/2005</t>
  </si>
  <si>
    <t>Arrêté du 17/07/2006</t>
  </si>
  <si>
    <t>Arrêté du 29/04/2002</t>
  </si>
  <si>
    <t>Arrêté du 28/06/2001</t>
  </si>
  <si>
    <t>Arrêté du 30/06/2000</t>
  </si>
  <si>
    <t>Décret 96-1168 du 26/12/1996</t>
  </si>
  <si>
    <t>Décret 97-1250 du 29/12/1997</t>
  </si>
  <si>
    <t>Décret 98-1181 du 23/12/1998</t>
  </si>
  <si>
    <t>Décret 99-1045 du 14/12/1999</t>
  </si>
  <si>
    <t>Décret 2000-1286 du 26/12/2000</t>
  </si>
  <si>
    <t>Décret 2001-1319 du 28/12/2001</t>
  </si>
  <si>
    <t>Décret 2002-1617 du 31/12/2002</t>
  </si>
  <si>
    <t>Décret 2003-1282 du 26/12/2003</t>
  </si>
  <si>
    <t>Décret 2004-1537 du 30/12/2004</t>
  </si>
  <si>
    <t>Décret 2005-1700 du 29/12/2005</t>
  </si>
  <si>
    <t>Décret 2007-32 du 08/01/2007</t>
  </si>
  <si>
    <t>Décret 2009-190 du 17/02/2009</t>
  </si>
  <si>
    <t>Décret 2010-54 du 15/01/2010</t>
  </si>
  <si>
    <t>Décret 2011-230 du 01/03/2011</t>
  </si>
  <si>
    <t>Décret 2010-961 du 25/08/2010, art. 1 (crée art. D262-25-1 du CASF)</t>
  </si>
  <si>
    <t>Même évaluation de l'avantage en nature que pour les cotisations sociales</t>
  </si>
  <si>
    <t>29/04/2008
29/04/2008</t>
  </si>
  <si>
    <t>23/12/1997
27/02/1998</t>
  </si>
  <si>
    <t>21/12/1985
31/08/1989</t>
  </si>
  <si>
    <r>
      <rPr>
        <i/>
        <sz val="11"/>
        <color theme="1"/>
        <rFont val="Calibri"/>
        <family val="2"/>
        <scheme val="minor"/>
      </rPr>
      <t>La loi :</t>
    </r>
    <r>
      <rPr>
        <sz val="11"/>
        <color theme="1"/>
        <rFont val="Calibri"/>
        <family val="2"/>
        <scheme val="minor"/>
      </rPr>
      <t xml:space="preserve"> Le montant varie avec l'âge
</t>
    </r>
    <r>
      <rPr>
        <i/>
        <sz val="11"/>
        <color theme="1"/>
        <rFont val="Calibri"/>
        <family val="2"/>
        <scheme val="minor"/>
      </rPr>
      <t>Le décret :</t>
    </r>
    <r>
      <rPr>
        <sz val="11"/>
        <color theme="1"/>
        <rFont val="Calibri"/>
        <family val="2"/>
        <scheme val="minor"/>
      </rPr>
      <t xml:space="preserve"> Changement de taux. Au regard de la date du JO, ce nouveau taux devrait s'appliquer pour la rentrée 2008. Or, ce n'est pas la cas : cf. dico permanent</t>
    </r>
  </si>
  <si>
    <t>19/12/2003
01/01/2004</t>
  </si>
  <si>
    <t>01/01/2004
19/12/2003</t>
  </si>
  <si>
    <t>Suppression de l'APJE =&gt; le renvoi à la réglementation des plafonds de l'APJE n'est plus possible.
=&gt; règlementation propre au CF</t>
  </si>
  <si>
    <t>La PAJE remplace en partie l'allocation d'adoption. Mais, transition progressive, jusqu'à fin 2006 (cf. art. 60, VIII de la loi).</t>
  </si>
  <si>
    <t>art. D531-1 : fixe l'âge limite
art. D531-3 : fixe le montant de l'aide (en % de la BMAF)</t>
  </si>
  <si>
    <t>24/12/2002
28/06/2003</t>
  </si>
  <si>
    <t>27/12/2006
31/01/2007</t>
  </si>
  <si>
    <t>Abrogation de l'API</t>
  </si>
  <si>
    <t>Condition d'âge pour l'allocataire</t>
  </si>
  <si>
    <t>Conditions pour qu'un enfant adopté ouvre droit à la prime à son arrivée</t>
  </si>
  <si>
    <t>Intervalles de ressources considérés</t>
  </si>
  <si>
    <t xml:space="preserve">Constante du coefficient K
</t>
  </si>
  <si>
    <t>Multiplicateur de N dans la formule de K</t>
  </si>
  <si>
    <t>Arrêté du 14/11/1994, art. 1 et 3</t>
  </si>
  <si>
    <t>Arrêté du 10/09/1997, art. 1 et 3</t>
  </si>
  <si>
    <t>Arrêté du 11/09/1998, art. 1 et 3</t>
  </si>
  <si>
    <t>Après le 31/12/2007</t>
  </si>
  <si>
    <t>Arrêté du 26/12/2007, art. 4</t>
  </si>
  <si>
    <t>Après le 31/12/2008</t>
  </si>
  <si>
    <t>Arrêté du 31/12/2008, art. 4</t>
  </si>
  <si>
    <t>Arrêté du 30/12/2009, art. 4</t>
  </si>
  <si>
    <t>Après le 31/12/2009</t>
  </si>
  <si>
    <t>Après le 31/12/2010</t>
  </si>
  <si>
    <t>Arrêté du 30/12/2010, art. 4</t>
  </si>
  <si>
    <t>Après le 30/06/1994</t>
  </si>
  <si>
    <t>Après le 30/06/1997</t>
  </si>
  <si>
    <t>Après le 30/06/1998</t>
  </si>
  <si>
    <t>Après le 30/06/1999</t>
  </si>
  <si>
    <t>Arrêté du 28/06/1999, art. 1</t>
  </si>
  <si>
    <t xml:space="preserve">Arrêté du 11/09/1998, art. 1 </t>
  </si>
  <si>
    <t xml:space="preserve">Arrêté du 10/09/1997, art. 1 </t>
  </si>
  <si>
    <t xml:space="preserve">Arrêté du 14/11/1994, art. 1 </t>
  </si>
  <si>
    <t>Arrêté du 20/12/2002, art. 3</t>
  </si>
  <si>
    <t>Après le 30/06/2002</t>
  </si>
  <si>
    <t>Après le 30/06/2003</t>
  </si>
  <si>
    <t>Arrêté du 20/12/2002, art. 2</t>
  </si>
  <si>
    <t>Arrêté du 28/05/2004, art. 2</t>
  </si>
  <si>
    <t>Après le 31/08/2005</t>
  </si>
  <si>
    <t>Arrêté du 19/12/2005, art. 2</t>
  </si>
  <si>
    <t>Après le 31/12/2006</t>
  </si>
  <si>
    <t>Arrêté du 23/12/2006, art. 2</t>
  </si>
  <si>
    <t>Arrêté du 23/12/2006, art. 4</t>
  </si>
  <si>
    <t>Après le 30/06/2001</t>
  </si>
  <si>
    <t>Arrêté du 31/07/2001, art. 2</t>
  </si>
  <si>
    <t>Arrêté du 31/07/2001, art. 3</t>
  </si>
  <si>
    <t>Arrêté du 01/08/2000, art. 1</t>
  </si>
  <si>
    <t>Après le 30/06/2000</t>
  </si>
  <si>
    <t>Arrêté du 31/07/2001</t>
  </si>
  <si>
    <t>Décret 2000-1269, art. 2 du 26/12/2000 (crée art. D542-5-2 du CSS)</t>
  </si>
  <si>
    <t>Arrêté du 26/12/2000</t>
  </si>
  <si>
    <t>Décret 2001-698, art. 6 du 31/07/2001 (modif art. D542-5-2 du CSS)</t>
  </si>
  <si>
    <t>Changement de la participation minimale forfaitaire (composante de Po)</t>
  </si>
  <si>
    <t>Décret 2002-1485, art. 3 du 20/12/2002 (modif art. D542-5-2 du CSS)</t>
  </si>
  <si>
    <t>Décret 2004-463, art. 2 du 28/05/2004 (modif art. D542-5-2 du CSS)</t>
  </si>
  <si>
    <t>Article qui décrit le mode de calcul de la nouvelle ALF pour les locataires. On y trouve aussi les paramètres relatifs à Po (la participation minimale)</t>
  </si>
  <si>
    <t>Décret 2006-1817, art. 2 du 23/12/2006 (modif art. D542-5-2 du CSS)</t>
  </si>
  <si>
    <t>Décret 2007-1906, art. 1 du 26/12/2007 (modif art. D542-5-2 du CSS)</t>
  </si>
  <si>
    <t>Décret 2008-1557, art. 1 du 31/12/2008 (modif art. D542-5-2 du CSS)</t>
  </si>
  <si>
    <t>Décret 2009-1740, art. 1 du 30/12/2009 (modif art. D542-5-2 du CSS)</t>
  </si>
  <si>
    <t>Décret 2010-1765, art. 1 du 30/12/2010 (modif art. D542-5-2 du CSS)</t>
  </si>
  <si>
    <t>Arrêté du 30/12/2009</t>
  </si>
  <si>
    <t>Arrêté du 23/12/2006</t>
  </si>
  <si>
    <t>Arrêté du 19/12/2005</t>
  </si>
  <si>
    <t>Arrêté du 28/05/2004</t>
  </si>
  <si>
    <t>Arrêté du 20/12/2002</t>
  </si>
  <si>
    <t>Montant forfaitaire de la participation minimale (Po)</t>
  </si>
  <si>
    <t>Montant proportionnel de la participation minimale (Po)</t>
  </si>
  <si>
    <t>Variation de TF par enfant supplémentaire</t>
  </si>
  <si>
    <t>Début de la 3ème tranche pour le calcul de TL</t>
  </si>
  <si>
    <t>TL pour la 2ème tranche</t>
  </si>
  <si>
    <t>TL pour la 3ème tranche</t>
  </si>
  <si>
    <t>TL pour la 1ère tranche</t>
  </si>
  <si>
    <t>Début de la 2ème tranche pour le calcul de TL (et fin de la 1ère tranche)</t>
  </si>
  <si>
    <t>Arrêté du 26/12/2000, art. 2</t>
  </si>
  <si>
    <t>Après le 30/06/1991</t>
  </si>
  <si>
    <t>Arrêté du 24/10/1990, art. 1</t>
  </si>
  <si>
    <t>Après le 30/06/1990</t>
  </si>
  <si>
    <t>Arrêté du 08/11/1991, art. 1</t>
  </si>
  <si>
    <t>Après le 30/06/1992</t>
  </si>
  <si>
    <t>Arrêté du 23/09/1992, art. 1</t>
  </si>
  <si>
    <t>Instaure un nouvel âge limite pour les enfants</t>
  </si>
  <si>
    <t>Décret 2005-1607 : déplace les barèmes à l'art. D831-2-1 du CSS.</t>
  </si>
  <si>
    <t>Mesure du loyer pour les étudiants logeant en résidence universitaire</t>
  </si>
  <si>
    <t>Arrêté du 30/12/2010, art. 2</t>
  </si>
  <si>
    <t>Arrêté du 30/12/2009, art. 2</t>
  </si>
  <si>
    <t>Arrêté du 31/12/2008, art. 2</t>
  </si>
  <si>
    <t>Arrêté du 26/12/2007, art. 2</t>
  </si>
  <si>
    <t xml:space="preserve">Majoration N par personne à charge supplémentaire
</t>
  </si>
  <si>
    <t>Majoration du loyer minimum (Lo)</t>
  </si>
  <si>
    <t>Décret 96-93 du 06/02/1996</t>
  </si>
  <si>
    <t>Décret 94-1164 du 29/12/1994</t>
  </si>
  <si>
    <t>Décret 94-1231 du 30/12/1994</t>
  </si>
  <si>
    <t>Notes bis</t>
  </si>
  <si>
    <t>Taux minimum d'invalidité</t>
  </si>
  <si>
    <t>Crée le montant minimal d'ARS (suite à l'instauration de l'ARS différentielle).</t>
  </si>
  <si>
    <t>Les textes d'abrogation datent de fin 2003 et début 2004. Néanmoins, l'allocation d'adoption n'est totalement supprimée que fin 2006 car la transition est progressive : cf. art. 60 VIII de la loi 2003-1199, du 18/12/2003.</t>
  </si>
  <si>
    <t>Arrêté du 28/12/2011, art. 3</t>
  </si>
  <si>
    <t>Arrêté du 28/12/2011, art. 2</t>
  </si>
  <si>
    <t>Décret 2011-2040 du 28/12/2011</t>
  </si>
  <si>
    <t>Décret 2011-2099, art. 1 du 30/12/2011 (modif art. D542-5-2 du CSS)</t>
  </si>
  <si>
    <t>Arrêté du 30/12/2011</t>
  </si>
  <si>
    <t>Après le 31/12/2011</t>
  </si>
  <si>
    <t>Arrêté du 30/12/2011, art. 2</t>
  </si>
  <si>
    <t>Arrêté du 30/12/2011, art. 4</t>
  </si>
  <si>
    <t>II. Allocations logement</t>
  </si>
  <si>
    <t>21/12/1985
02/02/1986</t>
  </si>
  <si>
    <t>Majoration exceptionnelle</t>
  </si>
  <si>
    <r>
      <rPr>
        <i/>
        <sz val="11"/>
        <color theme="1"/>
        <rFont val="Calibri"/>
        <family val="2"/>
        <scheme val="minor"/>
      </rPr>
      <t>Loi</t>
    </r>
    <r>
      <rPr>
        <sz val="11"/>
        <color theme="1"/>
        <rFont val="Calibri"/>
        <family val="2"/>
        <scheme val="minor"/>
      </rPr>
      <t xml:space="preserve"> : remplacement de l'APJE par la PAJE; Mais, la transition est progressive, de janvier 2004 à décembre 2006 (cf. art. 60, VIII de la loi).
</t>
    </r>
    <r>
      <rPr>
        <i/>
        <sz val="11"/>
        <color theme="1"/>
        <rFont val="Calibri"/>
        <family val="2"/>
        <scheme val="minor"/>
      </rPr>
      <t>Décret</t>
    </r>
    <r>
      <rPr>
        <sz val="11"/>
        <color theme="1"/>
        <rFont val="Calibri"/>
        <family val="2"/>
        <scheme val="minor"/>
      </rPr>
      <t xml:space="preserve"> : suppression du taux d'APJE dans art. D531-1 du CSS</t>
    </r>
  </si>
  <si>
    <t xml:space="preserve">art. R222-2 : la réglementation des plafonds est la même que pour l'APJE
</t>
  </si>
  <si>
    <t>Mêmes plafonds que pour l'APJE</t>
  </si>
  <si>
    <t>Décret 2008-52 du 16/01/2008</t>
  </si>
  <si>
    <t>Le décret 2004-1136 (art. 4) abroge en 2004 le décret 88-1111 et crée l'art. R262-1 du CASF</t>
  </si>
  <si>
    <t>Loi 2008-1249 du 01/12/2008</t>
  </si>
  <si>
    <t>Création du RSA qui remplace le RMI</t>
  </si>
  <si>
    <t>Le décret 2009-404, art. 2 change de l'emplacement du règlement :
L'art 4 est remplacé par l'art. R262-4 du CASF (version du 26/10/2004)
L'art 9 est remplacé par l'art. R262-7 du CASF (version du 26/10/2004)</t>
  </si>
  <si>
    <t>Décret 2009-404 du 15/04/2009</t>
  </si>
  <si>
    <t>On procède au calcul en considérant des intervalles de ressources de 500F. Donc, R n'est plus égal aux ressources mais à la limite supérieure de l'intervalle dans lequel les ressources se situent.</t>
  </si>
  <si>
    <t>Arrêté du 28/06/1999, art. 1 et 3</t>
  </si>
  <si>
    <t>Réforme de 2001 qui change le calcul de l'ALF pour les locataires</t>
  </si>
  <si>
    <t>Arrêté du 26/12/2007</t>
  </si>
  <si>
    <t>Condition d'âge et de ressources</t>
  </si>
  <si>
    <t>Pas d'âge minimum</t>
  </si>
  <si>
    <t>La PAJE remplace entre en vigueur de manière progressive jusqu'à fin 2006 (cf. art. 60, VIII de la loi).</t>
  </si>
  <si>
    <t>Création de la PAJE. Mais entrée en vigueur progressive : de janvier 2004 à décembre 2006 inclus (cf. art. 60, VIII de la loi 2003-1199)</t>
  </si>
  <si>
    <t>Majoration par enfant 
(en % du plafond de ressources avec 0 enfant)</t>
  </si>
  <si>
    <t>Montant de l'APJE
(en % de la BMAF)</t>
  </si>
  <si>
    <t>Montant de l'allocation d'adoption
(en % de la BMAF)</t>
  </si>
  <si>
    <r>
      <rPr>
        <i/>
        <sz val="11"/>
        <color theme="1"/>
        <rFont val="Calibri"/>
        <family val="2"/>
        <scheme val="minor"/>
      </rPr>
      <t xml:space="preserve">Art 4 : </t>
    </r>
    <r>
      <rPr>
        <sz val="11"/>
        <color theme="1"/>
        <rFont val="Calibri"/>
        <family val="2"/>
        <scheme val="minor"/>
      </rPr>
      <t xml:space="preserve">pour les propriétaires sans AL et les logés à titre gratuit (on entend par AL les 3 types d'aides au logement)
</t>
    </r>
    <r>
      <rPr>
        <i/>
        <sz val="11"/>
        <color theme="1"/>
        <rFont val="Calibri"/>
        <family val="2"/>
        <scheme val="minor"/>
      </rPr>
      <t xml:space="preserve">Art 9 : </t>
    </r>
    <r>
      <rPr>
        <sz val="11"/>
        <color theme="1"/>
        <rFont val="Calibri"/>
        <family val="2"/>
        <scheme val="minor"/>
      </rPr>
      <t>pour les bénéficiaires des aides au logement. NB : la somme retenue est en fait le minimum entre le forfait logement et les aides au logement.</t>
    </r>
  </si>
  <si>
    <t>Durée du droit
(en mois)</t>
  </si>
  <si>
    <r>
      <rPr>
        <i/>
        <sz val="11"/>
        <color theme="1"/>
        <rFont val="Calibri"/>
        <family val="2"/>
        <scheme val="minor"/>
      </rPr>
      <t>Loi :</t>
    </r>
    <r>
      <rPr>
        <sz val="11"/>
        <color theme="1"/>
        <rFont val="Calibri"/>
        <family val="2"/>
        <scheme val="minor"/>
      </rPr>
      <t xml:space="preserve"> Calcul du forfait passe en % du RMI
</t>
    </r>
    <r>
      <rPr>
        <i/>
        <sz val="11"/>
        <color theme="1"/>
        <rFont val="Calibri"/>
        <family val="2"/>
        <scheme val="minor"/>
      </rPr>
      <t>Décret :</t>
    </r>
    <r>
      <rPr>
        <sz val="11"/>
        <color theme="1"/>
        <rFont val="Calibri"/>
        <family val="2"/>
        <scheme val="minor"/>
      </rPr>
      <t xml:space="preserve"> dit que le forfait logement de l'API suit maintenant la même règle que le RMI</t>
    </r>
  </si>
  <si>
    <r>
      <rPr>
        <i/>
        <sz val="11"/>
        <color theme="1"/>
        <rFont val="Calibri"/>
        <family val="2"/>
        <scheme val="minor"/>
      </rPr>
      <t xml:space="preserve">Art. R262-9 : </t>
    </r>
    <r>
      <rPr>
        <sz val="11"/>
        <color theme="1"/>
        <rFont val="Calibri"/>
        <family val="2"/>
        <scheme val="minor"/>
      </rPr>
      <t xml:space="preserve">pour les propriétaires sans AL et les logés à titre gratuit (on entend par AL les 3 types d'aides au logement).
</t>
    </r>
    <r>
      <rPr>
        <i/>
        <sz val="11"/>
        <color theme="1"/>
        <rFont val="Calibri"/>
        <family val="2"/>
        <scheme val="minor"/>
      </rPr>
      <t xml:space="preserve">Art. R262-10 : </t>
    </r>
    <r>
      <rPr>
        <sz val="11"/>
        <color theme="1"/>
        <rFont val="Calibri"/>
        <family val="2"/>
        <scheme val="minor"/>
      </rPr>
      <t>pour les bénéficiaires des AL.</t>
    </r>
  </si>
  <si>
    <t>I. Prestations familiales</t>
  </si>
  <si>
    <t>Définition des personnes à charge</t>
  </si>
  <si>
    <r>
      <rPr>
        <i/>
        <sz val="11"/>
        <color theme="1"/>
        <rFont val="Calibri"/>
        <family val="2"/>
        <scheme val="minor"/>
      </rPr>
      <t>Loi 2003-1199</t>
    </r>
    <r>
      <rPr>
        <sz val="11"/>
        <color theme="1"/>
        <rFont val="Calibri"/>
        <family val="2"/>
        <scheme val="minor"/>
      </rPr>
      <t xml:space="preserve"> : crée la PAJE qui remplace en partie l'APJE. Mais la transition est progressive, de janvier 2004 à décembre 2006 inclus</t>
    </r>
  </si>
  <si>
    <t>Plafonds d'annuités de remboursement pour les accédants à la propriété</t>
  </si>
  <si>
    <t>Durée pendant laquelle la majoration pour les plus de 20 ans est versée
(En année)</t>
  </si>
  <si>
    <t>02/02/1986
21/12/1985</t>
  </si>
  <si>
    <t>Âge minimum pour l'allocataire</t>
  </si>
  <si>
    <t>Base mensuelle de calcul des allocations familiales (BMAF)</t>
  </si>
  <si>
    <t>plaf_af_0enf</t>
  </si>
  <si>
    <t>maj_plaf_af_bi</t>
  </si>
  <si>
    <t>maj_plaf_af_enf</t>
  </si>
  <si>
    <t>tx_cf</t>
  </si>
  <si>
    <t>tx_apje</t>
  </si>
  <si>
    <t>tx_paje_naiss</t>
  </si>
  <si>
    <t>tx_paje_base</t>
  </si>
  <si>
    <t>plaf_paje_0enf</t>
  </si>
  <si>
    <t>maj_plaf_paje_enf1et2</t>
  </si>
  <si>
    <t>maj_plaf_paje_enf3pl</t>
  </si>
  <si>
    <t>ars610</t>
  </si>
  <si>
    <t>ars1114</t>
  </si>
  <si>
    <t>ars1517</t>
  </si>
  <si>
    <t>maj_ars</t>
  </si>
  <si>
    <t>plaf_ars_0enf</t>
  </si>
  <si>
    <t>maj_plaf_ars_enf</t>
  </si>
  <si>
    <t>min_ars</t>
  </si>
  <si>
    <t>asf_1parent</t>
  </si>
  <si>
    <t>asf_2parents</t>
  </si>
  <si>
    <t>age_rsa_rmi</t>
  </si>
  <si>
    <t>min_npac_rmi_rsa</t>
  </si>
  <si>
    <t>brmi</t>
  </si>
  <si>
    <t>brsa</t>
  </si>
  <si>
    <t>rsa_rmi_coup</t>
  </si>
  <si>
    <t>rsa_rmi_enf2</t>
  </si>
  <si>
    <t>rsa_rmi_enf3</t>
  </si>
  <si>
    <t>rsa_isole_enceinte</t>
  </si>
  <si>
    <t>rsa_isole_enf</t>
  </si>
  <si>
    <t>api_enceinte</t>
  </si>
  <si>
    <t>api_enf</t>
  </si>
  <si>
    <t>rsa_rmi_logt1</t>
  </si>
  <si>
    <t>rsa_rmi_logt2</t>
  </si>
  <si>
    <t>rsa_rmi_logt3</t>
  </si>
  <si>
    <t>api_logt1</t>
  </si>
  <si>
    <t>api_logt2</t>
  </si>
  <si>
    <t>api_logt3</t>
  </si>
  <si>
    <t>ag_max_pac_alf</t>
  </si>
  <si>
    <t>n_1enf</t>
  </si>
  <si>
    <t>n_2enf</t>
  </si>
  <si>
    <t>n_3enf</t>
  </si>
  <si>
    <t>n_4enf</t>
  </si>
  <si>
    <t>n_enfsupp</t>
  </si>
  <si>
    <t>maj_lo</t>
  </si>
  <si>
    <t>lo_tx1</t>
  </si>
  <si>
    <t>lo_tx2</t>
  </si>
  <si>
    <t>lo_tx3</t>
  </si>
  <si>
    <t>lo_tx4</t>
  </si>
  <si>
    <t>lo_tx5</t>
  </si>
  <si>
    <t>seuil_tr1_lo</t>
  </si>
  <si>
    <t>seuil_tr2_lo</t>
  </si>
  <si>
    <t>seuil_tr3_lo</t>
  </si>
  <si>
    <t>seuil_tr4_lo</t>
  </si>
  <si>
    <t>interv_ress</t>
  </si>
  <si>
    <t>min_alf</t>
  </si>
  <si>
    <t>p0_cons</t>
  </si>
  <si>
    <t>p0_tx</t>
  </si>
  <si>
    <t>tf_isol</t>
  </si>
  <si>
    <t>tf_coup</t>
  </si>
  <si>
    <t>tf_enf1</t>
  </si>
  <si>
    <t>tf_enf2</t>
  </si>
  <si>
    <t>tf_enf3</t>
  </si>
  <si>
    <t>tf_enf4</t>
  </si>
  <si>
    <t>tf_enfsupp</t>
  </si>
  <si>
    <t>tl_0</t>
  </si>
  <si>
    <t>tl_1</t>
  </si>
  <si>
    <t>tl_2</t>
  </si>
  <si>
    <t>tl_tr1</t>
  </si>
  <si>
    <t>r1_isol</t>
  </si>
  <si>
    <t>r1_coup</t>
  </si>
  <si>
    <t>r1_enf1</t>
  </si>
  <si>
    <t>r1_enf2</t>
  </si>
  <si>
    <t>r1_enfsupp</t>
  </si>
  <si>
    <t>r2_enf2</t>
  </si>
  <si>
    <t>r2_enfsupp</t>
  </si>
  <si>
    <t>tx_plaf_r0_enf0</t>
  </si>
  <si>
    <t>tx_plaf_r0_enf1</t>
  </si>
  <si>
    <t>tx_plaf_r0_enf2</t>
  </si>
  <si>
    <t>tx_plaf_r0_enf3</t>
  </si>
  <si>
    <t>tx_plaf_r0_enf4pl</t>
  </si>
  <si>
    <t>Majoration forfaitaire au titre des charges</t>
  </si>
  <si>
    <t>plaf_cf_apje_adopt_0enf</t>
  </si>
  <si>
    <t>maj_plaf_cf_apje_adopt_bi</t>
  </si>
  <si>
    <t>maj_plaf_cf_apje_adopt_enf1et2</t>
  </si>
  <si>
    <t>maj_plaf_cf_apje_adopt_enf3pl</t>
  </si>
  <si>
    <t>plaf_loy_isol_z1</t>
  </si>
  <si>
    <t>plaf_loy_coup_z1</t>
  </si>
  <si>
    <t>plaf_loy_enf1_z1</t>
  </si>
  <si>
    <t>plaf_loy_enfsupp_z1</t>
  </si>
  <si>
    <t>plaf_loy_isol_z2</t>
  </si>
  <si>
    <t>plaf_loy_coup_z2</t>
  </si>
  <si>
    <t>plaf_loy_enf1_z2</t>
  </si>
  <si>
    <t>plaf_loy_enfsupp_z2</t>
  </si>
  <si>
    <t>plaf_loy_isol_z3</t>
  </si>
  <si>
    <t>plaf_loy_coup_z3</t>
  </si>
  <si>
    <t>plaf_loy_enf1_z3</t>
  </si>
  <si>
    <t>plaf_loy_enfsupp_z3</t>
  </si>
  <si>
    <t>date</t>
  </si>
  <si>
    <t>Nombre minimal d'enfant pour avoir droit à la majoration forfaitaire pour les plus de 20 ans</t>
  </si>
  <si>
    <t>Nombre d'enfant à partir duquel l'aîné donne droit à majoration</t>
  </si>
  <si>
    <t>Âge minimal des enfants pris en compte</t>
  </si>
  <si>
    <t>Âge maximal des enfants pris en compte</t>
  </si>
  <si>
    <t>Intervalle de date du certificat d'emprunt correspondant aux plafonds d'accession à la propriété</t>
  </si>
  <si>
    <t>Âge minimal</t>
  </si>
  <si>
    <t>Remplacée par le complément familial à partir du 01/01/1978</t>
  </si>
  <si>
    <t>Pour les salariés uniquement</t>
  </si>
  <si>
    <t>Par enfant supplémentaire</t>
  </si>
  <si>
    <t>2 enfants à charge</t>
  </si>
  <si>
    <t>Note</t>
  </si>
  <si>
    <t>Base</t>
  </si>
  <si>
    <t>Nombre minimal d'enfants à charge</t>
  </si>
  <si>
    <t>Plafond unique (montant mensuel max + majoration du S.U.)</t>
  </si>
  <si>
    <t>Plafond de ressources pour la majoration - 0 enfant</t>
  </si>
  <si>
    <t>Plafond de ressources pour le droit à l'AMF - 3 enfants</t>
  </si>
  <si>
    <t>09/05/1955 03/11/1955</t>
  </si>
  <si>
    <t>Décret 78-728 du 11/07/1978</t>
  </si>
  <si>
    <t>Décret 82-1137 du 29/12/82 (Taux)</t>
  </si>
  <si>
    <t>Loi 04/01/1985 (art. L 524-526 du CSS)  Décrets 85-477 et 478 du 26/04/1985</t>
  </si>
  <si>
    <t>Pour les enfants nés à partir du 01/01/1980</t>
  </si>
  <si>
    <t>Décret 93-1344 du 29/12/1993</t>
  </si>
  <si>
    <t>Décret 93-144 du 02/02/1993</t>
  </si>
  <si>
    <t>Décret 91-1376 du 30/12/1991</t>
  </si>
  <si>
    <t>Décret 91-766 du 07/08/1991</t>
  </si>
  <si>
    <t>Décret 91-170 du 13/02/1991</t>
  </si>
  <si>
    <t>Décret 90-64 du 15/01/1990</t>
  </si>
  <si>
    <t>Décret 89-600 du 28/08/1989</t>
  </si>
  <si>
    <t>Décret 89-36 du 25/01/1989</t>
  </si>
  <si>
    <t>Décret 88-912 du 05/09/1988</t>
  </si>
  <si>
    <t>Décret 87-1174 du 24/12/1987</t>
  </si>
  <si>
    <t>Décret 87-627 du 04/08/1987</t>
  </si>
  <si>
    <t>Décret 86-150 du 30/01/1986</t>
  </si>
  <si>
    <t>Décret 85-758 du 18/07/1985</t>
  </si>
  <si>
    <t>Décret 84-644 du 17/07/1984</t>
  </si>
  <si>
    <t>Décret 83-554 du 30/06/1983</t>
  </si>
  <si>
    <t>Décret 82-1136 du 29/12/1982</t>
  </si>
  <si>
    <t>Arrêté du 22/04/1981</t>
  </si>
  <si>
    <t>Décret 78-30 du 10/01/1978</t>
  </si>
  <si>
    <t>Décret 76-768 du 16/08/1976</t>
  </si>
  <si>
    <t>Baisse de 46% à 40% pour le 3e enfant</t>
  </si>
  <si>
    <t>Majoration 46% pour le 3e enfant, 41% pour le 4e</t>
  </si>
  <si>
    <t xml:space="preserve">Décret 79-722 du 27/08/1979 </t>
  </si>
  <si>
    <t>Majoration de 41% pour le 3e enfant, 37% pour le 4e.</t>
  </si>
  <si>
    <t>37% par enfant supplémentaire jusqu'à 4 enfants à charge, puis 33%</t>
  </si>
  <si>
    <t>02/06/1985 02/06/1985 02/02/1986</t>
  </si>
  <si>
    <t>Décrets 85-566 et 567 du 31/05/1985                                                    Arrêté du 31/05/1985                                                                                  Décret 86-150 du 30/001/1986</t>
  </si>
  <si>
    <t>APE pendant 1 an en cas d'adoption d'un enfant entre 2 et 16 ans. APE pendant 3 ans si adoption simultanée d'au moins 3 enfants</t>
  </si>
  <si>
    <t>Remplacée par PAJE. Toujours pas de cumul avec CF</t>
  </si>
  <si>
    <t>Durée de l'allocation maximale (mois)</t>
  </si>
  <si>
    <t>Nombre minimal d'enfants pris en charge</t>
  </si>
  <si>
    <t>Majoration par enfant supplémentaire</t>
  </si>
  <si>
    <t>Smic de l'année de référence (n-2)</t>
  </si>
  <si>
    <t>Age moyen maximum des conjoints</t>
  </si>
  <si>
    <t>Cumul de prêts</t>
  </si>
  <si>
    <t>Extension de l'ARS</t>
  </si>
  <si>
    <t>Décret 96-730 du 14/08/1996</t>
  </si>
  <si>
    <t>Décret 94-691 du 11/08/1994</t>
  </si>
  <si>
    <t>Décret 93-1016 du 25/08/1993</t>
  </si>
  <si>
    <t>Décret 11-1039 du 14/09/1977</t>
  </si>
  <si>
    <t>Décret 79-724 du 27/08/1979</t>
  </si>
  <si>
    <t>Nombre de fractions de versement</t>
  </si>
  <si>
    <t>Taux de la base de calcul versé</t>
  </si>
  <si>
    <t>Loi 86-1307, art 2 et 13 du 29/12/1986 (modif. Art. L531-1 et 2)</t>
  </si>
  <si>
    <t>05/01/1985                 04/05/1985             21/12/1985</t>
  </si>
  <si>
    <t>AJE, Allocation au Jeune Enfant (remplace pour les enfants conçus après 31/12/1984 les allocations pré &amp; post natales). Sans conditions de ressources jusqu'au 3e anniversaire de l'enfant</t>
  </si>
  <si>
    <t>24/06/2006 11/04/2008</t>
  </si>
  <si>
    <t xml:space="preserve">Loi 85-17 du 04/01/1985 </t>
  </si>
  <si>
    <t>Loi 84-1171 du 22/12/1984 (modif art. L 543-5 du CSS)</t>
  </si>
  <si>
    <t>Allocation de Soutien Familial</t>
  </si>
  <si>
    <t>Décret 82-534 du 23/06/1982</t>
  </si>
  <si>
    <t>Droit à l'allocation pour abandon manifeste au bout de 2 mois et non 6 mois</t>
  </si>
  <si>
    <t>Appelé "Allocation d'orphelin"</t>
  </si>
  <si>
    <t>Création de l'allocation d'orphelin</t>
  </si>
  <si>
    <t xml:space="preserve">Se substitue à l'allocation d'éducation spécialisée, à l'allocation aux mineurs handicapés, à l'allocation spéciale aux parents de mineurs grands infirmés de moins de 15 ans. </t>
  </si>
  <si>
    <t>01/07/1975       23/12/1975  17/08/1976</t>
  </si>
  <si>
    <t>Loi 75-534 du 30/06/1975                                                              Décrets 75-1198, 96, 98 du 16/12/1975                                    Décret 76-768 du 16/08/1976</t>
  </si>
  <si>
    <t>Décret 83-66 du 31/01/1983 (modif art. L 543-1 à 3 du CSS)</t>
  </si>
  <si>
    <t>Montant (% de BMAF)</t>
  </si>
  <si>
    <t>Age maximum de l'enfant</t>
  </si>
  <si>
    <t>Durée maximale de l'allocation (année)</t>
  </si>
  <si>
    <t>Création de AJPP</t>
  </si>
  <si>
    <t>Durée de l'allocation (années)</t>
  </si>
  <si>
    <t>Nombre max d'allocations journalières par mois</t>
  </si>
  <si>
    <t>Décret 2007/57 du 12/01/2007</t>
  </si>
  <si>
    <t>Circulaire Cnav 2006/75 du 20/12/2006</t>
  </si>
  <si>
    <t>Circulaire Cnav 2007/76 du 07/12/2007 et Arrêté du 21/12/2007</t>
  </si>
  <si>
    <t>Circulaire Cnav 2008/45 du 12/08/2008</t>
  </si>
  <si>
    <t>Circulaire Cnav 2009/31 du 16/04/2009</t>
  </si>
  <si>
    <t>Circulaire Cnav 2010/43 du 23/04/2010</t>
  </si>
  <si>
    <t>Circulaire Cnav 2011/30 du 14/04/2011</t>
  </si>
  <si>
    <t>Source : site législation cnav</t>
  </si>
  <si>
    <t>Circulaire Cnav 2012/35 du 17/04/2012</t>
  </si>
  <si>
    <t>Mêmes paramètres que pour l'ASPA</t>
  </si>
  <si>
    <t>API créée par la loi 76-617, en insérant un chapitre V-3 au CSS</t>
  </si>
  <si>
    <t>Décret 76-893 du 28/09/1976</t>
  </si>
  <si>
    <t>Décret 88-1112 du 12/12/1988</t>
  </si>
  <si>
    <t>Décret 89-619 du 01/09/1989</t>
  </si>
  <si>
    <t>Décret 90-163 du 20/02/1990</t>
  </si>
  <si>
    <t>Décret 91-194 du 21/02/1991</t>
  </si>
  <si>
    <t>Décret 91-923 du 12/09/1991</t>
  </si>
  <si>
    <t>Décret 91-1373 du 30/12/91</t>
  </si>
  <si>
    <t>Décret 93-143 du 02/02/1993</t>
  </si>
  <si>
    <t>Décret 93-1356 du 30/12/1993</t>
  </si>
  <si>
    <t>Loi 88-1088 du 01/12/1988, art. 2</t>
  </si>
  <si>
    <t>Nombre minimal d'enfant si la condition d'âge n'est pas respectée</t>
  </si>
  <si>
    <t>Ménage seul</t>
  </si>
  <si>
    <t>Ménage ou isolé avec 1 enfant</t>
  </si>
  <si>
    <t>Ménage ou isolé avec 2 enfants</t>
  </si>
  <si>
    <t>Ménage ou isolé avec 3 enfants</t>
  </si>
  <si>
    <t>Ménage ou isolé avec 4 enfants</t>
  </si>
  <si>
    <t>Ménage ou isolé avec 5 enfants</t>
  </si>
  <si>
    <t>Ménage ou isolé - par enfant en plus</t>
  </si>
  <si>
    <t>Plafond de loyers - Zone 1</t>
  </si>
  <si>
    <t>Personnes seules</t>
  </si>
  <si>
    <t>Couples</t>
  </si>
  <si>
    <t>Personnes seules ou couples avec 1 enfant</t>
  </si>
  <si>
    <t>Plafond de loyers - Zone 2</t>
  </si>
  <si>
    <t>Plafond de loyers - Zone 3</t>
  </si>
  <si>
    <t>TF</t>
  </si>
  <si>
    <t>Couples sans enfant</t>
  </si>
  <si>
    <t>Personnes isolées</t>
  </si>
  <si>
    <t>Personnes seules et couples avec 1 enfant</t>
  </si>
  <si>
    <t>Personnes seules et couples avec 2 enfants</t>
  </si>
  <si>
    <t>Personnes seules et couples avec 3 enfants</t>
  </si>
  <si>
    <t>Personnes seules et couples avec 4 enfants</t>
  </si>
  <si>
    <t>TL</t>
  </si>
  <si>
    <t>Personnes isolées 
(en % du RMI de base)</t>
  </si>
  <si>
    <t>Couples 
(en % du RMI de base)</t>
  </si>
  <si>
    <t>Personnes isolées ou couples avec 1 enfant
(en % du RMI de base)</t>
  </si>
  <si>
    <t>Personnes isolées ou couples avec 2 enfants
(en % du RMI de base)</t>
  </si>
  <si>
    <t>Majoration par enfant à charge supplémentaire
(en % du RMI de base)</t>
  </si>
  <si>
    <t>Personnes isolées ou couples avec 2 enfants
(en % de la BMAF au 01/01/N-2)</t>
  </si>
  <si>
    <t>Majoration par enfant à charge supplémentaire
(en % de la BMAF au 01/01/N-2)</t>
  </si>
  <si>
    <t>Plafond de R0</t>
  </si>
  <si>
    <t>Loyer considéré comme payé par les étudiants logeant en résidence universitaire</t>
  </si>
  <si>
    <t>Ménages</t>
  </si>
  <si>
    <t>Décret 2000-1269 du 26/12/2000</t>
  </si>
  <si>
    <t>Plafond pour accession à la propriété - Zone 1</t>
  </si>
  <si>
    <t>Personne isolée sans enfant</t>
  </si>
  <si>
    <t>Plafond pour accession à la propriété - Zone 2</t>
  </si>
  <si>
    <t>Plafond pour accession à la propriété - Zone 3</t>
  </si>
  <si>
    <t>Modification du taux.</t>
  </si>
  <si>
    <t>cf. "évolution de la législation familiale en métropole depuis 1945"</t>
  </si>
  <si>
    <t>Décret 2002-1059, art 1 du 07/08/2002 (JORF 08/08/2002): L'allocation différentielle de rentrée scolaire est égale, pour chaque enfant, à la différence entre, d'une part, le plafond défini au deuxième alinéa de l'article R. 543-5, majoré du montant de l'allocation de rentrée scolaire en vigueur au 1er juillet de l'année en cours multiplié par le nombre d'enfants y ouvrant droit au titre de la rentrée scolaire en cours et, d'autre part, le montant des ressources, cette différence étant divisée par le nombre d'enfants à charge ouvrant droit à cette allocation.</t>
  </si>
  <si>
    <t>Décret 92-1015 du 23/06/1992 (modif art. D542-5 du CSS)</t>
  </si>
  <si>
    <t>Décret 90-945 du 24/10/1990 (modif art. D542-5 du CSS)</t>
  </si>
  <si>
    <t>Décret 89-831 du 10/11/1989 (modif art. D542-5 du CSS)</t>
  </si>
  <si>
    <t>Décret 88-1071 du 29/11/1988 (modif art. D542-5 du CSS)</t>
  </si>
  <si>
    <t>Décret 88-569 du 04/05/1988 (modif art. D542-5 du CSS)</t>
  </si>
  <si>
    <t>Décret 91-1159 du 08/11/1991 (modif art. D542-5 du CSS)</t>
  </si>
  <si>
    <t>Décret 87-611 du 31/07/1987 (modif art. D542-5 du CSS)</t>
  </si>
  <si>
    <t xml:space="preserve"> </t>
  </si>
  <si>
    <t>Décret 86-1091 du 08/10/1986 (modif art. D542-5 du CSS)</t>
  </si>
  <si>
    <t>Décret 85-1354 du 17/12/1985 (modif art. D542-5 du CSS)</t>
  </si>
  <si>
    <t>Les articles L522-1 et R522-1 du CSS prévoient la revalorisation des plafonds par Arrêté Ministériel, au rythme de l'évolution des prix hors tabac</t>
  </si>
  <si>
    <t>Circulaire DSS/SD2B/2012/423</t>
  </si>
  <si>
    <t>03/08/2008 (version consolidée)</t>
  </si>
  <si>
    <t>Montant (% de BMAF ou en Euros)</t>
  </si>
  <si>
    <t>Création de 6 catégories; les taux de chaque catégorie sont fixés par le décret de 2002; mais pour la 6ème catégorie il est prévu que le montant de l'allocation soit égal au montant de la majoration pour tierce personne accordée aux invalides de la 3e catégorie définis à l'article L. 341-4. »</t>
  </si>
  <si>
    <t>Circulaire DSS/SD2B/2013/417</t>
  </si>
  <si>
    <t>af_plaf_revenf</t>
  </si>
  <si>
    <t>ars_enf_agemax</t>
  </si>
  <si>
    <t>ars_enf_agemin</t>
  </si>
  <si>
    <t>ape_agemax</t>
  </si>
  <si>
    <t>ape_taux_base</t>
  </si>
  <si>
    <t>ape_taux_50</t>
  </si>
  <si>
    <t>ape_taux_80</t>
  </si>
  <si>
    <t>tx_paje_adopt</t>
  </si>
  <si>
    <t>clca_age_min</t>
  </si>
  <si>
    <t>rsa_maj_ageenf_max</t>
  </si>
  <si>
    <t>api_ageenf_max</t>
  </si>
  <si>
    <t>Revalorisation de 1,25%</t>
  </si>
  <si>
    <t>Revalorisation de 2,5%</t>
  </si>
  <si>
    <t>Revalorisation de 3,4%</t>
  </si>
  <si>
    <t>Revalorisation de 2,35%</t>
  </si>
  <si>
    <t>Revalorisation de 4%</t>
  </si>
  <si>
    <t>Revalorisation de 7,5%</t>
  </si>
  <si>
    <t>Revalorisation de 1,42%</t>
  </si>
  <si>
    <t>Revalorisation de 1,11%</t>
  </si>
  <si>
    <t xml:space="preserve"> 17/08/1976</t>
  </si>
  <si>
    <t>Le plafonnement n'est plus indexé sur le SMIC du 1er juillet de l'année de ref mais selon le coeff de revalorisation des pensions d'invalidité</t>
  </si>
  <si>
    <t>La loi du 11 février 2005 pour l'égalité des droits et des chances, la participation et la citoyenneté des personnes handicapées transforme l'AES en l'AEEH</t>
  </si>
  <si>
    <t xml:space="preserve">(1) 50% du salaire moyen (cotisations versées au cours des 10 années civiles d'assurance dont la prise en considération est la plus avantageuse pour l'assuré. Ces années sont comprises entre 31/12/1947 et la date d'interruption de travail suivie d'invalidité, ou entre 47 et la constataion médicale d'invalidité. Si l'assuré ne compte pas 10 années d'assurance, on prend les années d'assurances accomplies depuis l'immatriculation) majoré de 40%, cette majoration doit être supérieur à un minimum annuel fixé par décret </t>
  </si>
  <si>
    <t>(2) Le montant du complément de la sixième catégorie de l'allocation d'éducation de l'enfant handicapé est égal au montant de la majoration pour tierce personne accordée aux invalides de la 3e catégorie définis à l'article L. 341-4.(24/09/1991)</t>
  </si>
  <si>
    <t>Arrêté du 28/12/2012</t>
  </si>
  <si>
    <t>Après le 31/12/2012</t>
  </si>
  <si>
    <t>Arrêté du 28/12/2012, art. 7</t>
  </si>
  <si>
    <t>Décret 76-117: PJM a 2% du budget total pour les prestations familiales</t>
  </si>
  <si>
    <t>Loi 2013-1203 du 23 /12/2013</t>
  </si>
  <si>
    <t>Cf. http://circulaires.legifrance.gouv.fr/pdf/2009/04/cir_10648.pdf &amp; http://circulaires.legifrance.gouv.fr/pdf/2009/04/cir_6840.pdf pour les taux</t>
  </si>
  <si>
    <t>À partir de 2000, une seule limite d'âge pour tous les enfants.</t>
  </si>
  <si>
    <t>Majoration de 38% pour le 3e, 37% pour le 4e enfant. Soit 98% pour 4, 61% pour 3 enfants à charge, +35% par enfant supplémentaire</t>
  </si>
  <si>
    <t>Mise en place d'une majoration unique à partir de 14 ans. Mais, la transition est progressive (chaque année, la majoration dépendra à la fois de l'âge et de la date de naissance des enfants ; cf. plus bas)</t>
  </si>
  <si>
    <t>Trois enfants de plus de 3 ans.
 Suppression du CF de maintenance lorsque la famille passe de 3 à 2 enfants</t>
  </si>
  <si>
    <t xml:space="preserve">Références législatives </t>
  </si>
  <si>
    <t>Plafond: 2,130 fois le salaire minimum de croissance prévu à l'article L 141-4 du code du travail en vigueur au 01/07 de l'année de référence, majoré de 30% à partir du premier enfant, par enfant à charge</t>
  </si>
  <si>
    <t>Remplacement de l'AJE par l'APJE. Une seule allocation sous conditons de ressources quel que soit le nombre d'enfants de moins de 3 ans. Cumul possible pendant la période prénatale jusqu'aux 3 mois de l'enfant à naître si la famille a déjà un enfant de moins de 3 ans. Cumul avec le CF pendant la période prénatale - mois de naissance possible</t>
  </si>
  <si>
    <t>Loi qui assure la parité des droits sociaux attachés à la naissance et à l'adoption.
Loi qui aligne l'allocation d'adoption sur l'APJE. Mêmes montants et mêmes plafonds (par contre, durée de l'aide, à fixer par décret).</t>
  </si>
  <si>
    <t>Création de la 5e tranche et ajout de valeurs de N avec 2, 3 et 4 enfants</t>
  </si>
  <si>
    <t>Ici, la revalorisation des barèmes entre en vigueur le 01/07/2001. Donc, du 01/07 au 31/12/2001 : ces montants sont en francs</t>
  </si>
  <si>
    <t>Références législatives des règles de calcul et du paramètre Po</t>
  </si>
  <si>
    <t>A. Prestations générales</t>
  </si>
  <si>
    <t>B. Petite enfance</t>
  </si>
  <si>
    <t>D. Logement et cadre de vie</t>
  </si>
  <si>
    <t>Mêmes conditions que celles pour les personnes à charge évoquées dans la feuille "def_pac"</t>
  </si>
  <si>
    <t>Même forfait logement que le RMI : cf. feuille "RMI_FL"</t>
  </si>
  <si>
    <t>Références manquantes</t>
  </si>
  <si>
    <t>La BMAF est à partir de décembre 2011 revalorisée au 1er avril de chaque année suivant l'évolution de l'indice des prix (sauf pour 2012 où par dérogation, la revalorisation reste au 1er janvier) Cf. LFSS 2012 (loi 2011-1906 du 21 décembre 2011) &amp;Article L 551-1 du CSS en vigueur à partir du 23 décembre 2011</t>
  </si>
  <si>
    <t>facteur_yamin_biact_pss</t>
  </si>
  <si>
    <t>facteur_yamin_biact_bmaf</t>
  </si>
  <si>
    <t>age_max_pac</t>
  </si>
  <si>
    <t>age_min_pac</t>
  </si>
  <si>
    <t>duree_maj</t>
  </si>
  <si>
    <t>nb_enf_maj</t>
  </si>
  <si>
    <t>icaf_enf</t>
  </si>
  <si>
    <t>icaf_enf_supp</t>
  </si>
  <si>
    <t>plaf_sans_enf</t>
  </si>
  <si>
    <t>plaf_1_enf</t>
  </si>
  <si>
    <t>plaf_2_enf</t>
  </si>
  <si>
    <t>plaf_enf_plus</t>
  </si>
  <si>
    <t>plaf_maj_sans_enf</t>
  </si>
  <si>
    <t>plaf_maj_1_enf</t>
  </si>
  <si>
    <t>plaf_maj_2_enf</t>
  </si>
  <si>
    <t>plaf_maj_enf_plus</t>
  </si>
  <si>
    <t>base</t>
  </si>
  <si>
    <t>taux_1_enf_moins2ans</t>
  </si>
  <si>
    <t>montant_1_enf_moins2ans</t>
  </si>
  <si>
    <t>taux_1_enf_plus2ans</t>
  </si>
  <si>
    <t>montant_1_enf_plus2ans</t>
  </si>
  <si>
    <t>montant_2_enf</t>
  </si>
  <si>
    <t>taux_2_enf</t>
  </si>
  <si>
    <t>taux_3_enf</t>
  </si>
  <si>
    <t>montant_3_enf</t>
  </si>
  <si>
    <t>majo_base</t>
  </si>
  <si>
    <t>majo_montant</t>
  </si>
  <si>
    <t>plaf_3_enf</t>
  </si>
  <si>
    <t>majplaf_4_enf</t>
  </si>
  <si>
    <t>majplaf_5_enf</t>
  </si>
  <si>
    <t>majplaf_6plus_enf</t>
  </si>
  <si>
    <t>plafmaj_0_enf</t>
  </si>
  <si>
    <t>plafmaj_1_enf</t>
  </si>
  <si>
    <t>plafmaj_2_enf</t>
  </si>
  <si>
    <t>plafmaj_supp_enf</t>
  </si>
  <si>
    <t>tx_gene_02ans</t>
  </si>
  <si>
    <t>tx_gene_26ans</t>
  </si>
  <si>
    <t>tx_gene_6ans</t>
  </si>
  <si>
    <t>tx_agri_2enf_02ans</t>
  </si>
  <si>
    <t>tx_agri_3enf_02ans</t>
  </si>
  <si>
    <t>tx_agri_1enf_02ans</t>
  </si>
  <si>
    <t>tx_agri_2ans</t>
  </si>
  <si>
    <t>maj_gene_base</t>
  </si>
  <si>
    <t>maj_gene_montant</t>
  </si>
  <si>
    <t>maj_agri_base</t>
  </si>
  <si>
    <t>maj_agri_montant</t>
  </si>
  <si>
    <t>plaf_1enf_monoact</t>
  </si>
  <si>
    <t>plaf_suppenf_monoact</t>
  </si>
  <si>
    <t>plaf_1enf_biact</t>
  </si>
  <si>
    <t>plaf_suppenf_biact</t>
  </si>
  <si>
    <t>af_nenf_agemin</t>
  </si>
  <si>
    <t>afmaj_nenf_min</t>
  </si>
  <si>
    <t>asu_nenf_min</t>
  </si>
  <si>
    <t>cf_enf_agemin</t>
  </si>
  <si>
    <t>cf_enf_agemax</t>
  </si>
  <si>
    <t>tx_base</t>
  </si>
  <si>
    <t>nb_frac</t>
  </si>
  <si>
    <t>tx_versement1</t>
  </si>
  <si>
    <t>tx_versement3</t>
  </si>
  <si>
    <t>majo_naiss_adop</t>
  </si>
  <si>
    <t>majo_3enf</t>
  </si>
  <si>
    <t>majo_mult</t>
  </si>
  <si>
    <t>tx_1exam</t>
  </si>
  <si>
    <t>tx_3exam</t>
  </si>
  <si>
    <t>tx_2exam</t>
  </si>
  <si>
    <t>nb_mois</t>
  </si>
  <si>
    <t>apje_enf_agemax</t>
  </si>
  <si>
    <t>aa_montant</t>
  </si>
  <si>
    <t>aa_plaf</t>
  </si>
  <si>
    <t>duree_adopt</t>
  </si>
  <si>
    <t>colca_tx_plein</t>
  </si>
  <si>
    <t>clcmg_03ans_rev1</t>
  </si>
  <si>
    <t>clcmg_03ans_rev2</t>
  </si>
  <si>
    <t>clcmg_03ans_rev3</t>
  </si>
  <si>
    <t>ape_nenf_min</t>
  </si>
  <si>
    <t>min_annee_act</t>
  </si>
  <si>
    <t>intervalle_2enf</t>
  </si>
  <si>
    <t>intervalle_3enf</t>
  </si>
  <si>
    <t>duree_max_alloc</t>
  </si>
  <si>
    <t>aes_montant</t>
  </si>
  <si>
    <t>aes_enf_agemax</t>
  </si>
  <si>
    <t>aes_cplt1</t>
  </si>
  <si>
    <t>aes_cplt2</t>
  </si>
  <si>
    <t>aes_cplt3</t>
  </si>
  <si>
    <t>aes_cplt4</t>
  </si>
  <si>
    <t>aes_cplt5</t>
  </si>
  <si>
    <t>aes_cplt6</t>
  </si>
  <si>
    <t>aeeh_enf_agemax</t>
  </si>
  <si>
    <t>aeeh_montant</t>
  </si>
  <si>
    <t>aeeh_cplt1</t>
  </si>
  <si>
    <t>aeeh_cplt2</t>
  </si>
  <si>
    <t>aeeh_majo2</t>
  </si>
  <si>
    <t>aeeh_majo6</t>
  </si>
  <si>
    <t>aeeh_cplt6</t>
  </si>
  <si>
    <t>aeeh_cplt5</t>
  </si>
  <si>
    <t>aeeh_cplt4</t>
  </si>
  <si>
    <t>aeeh_cplt3</t>
  </si>
  <si>
    <t>app_tx_plein_couple</t>
  </si>
  <si>
    <t>app_tx_plein_seul</t>
  </si>
  <si>
    <t>app_tx_partiel1_couple</t>
  </si>
  <si>
    <t>app_tx_partiel1_seul</t>
  </si>
  <si>
    <t>app_tx_partiel2_couple</t>
  </si>
  <si>
    <t>app_tx_partiel2_seul</t>
  </si>
  <si>
    <t>app_duree_max</t>
  </si>
  <si>
    <t>ajpp_couple</t>
  </si>
  <si>
    <t>ajpp_seul</t>
  </si>
  <si>
    <t>ajpp_nbjours_max</t>
  </si>
  <si>
    <t>ajpp_duree_alloc</t>
  </si>
  <si>
    <t>tx_1enf</t>
  </si>
  <si>
    <t>tx_2enf</t>
  </si>
  <si>
    <t>tx_3enf</t>
  </si>
  <si>
    <t>tx_4enf</t>
  </si>
  <si>
    <t>tx_5enf</t>
  </si>
  <si>
    <t>tx_enfsup</t>
  </si>
  <si>
    <t>tx_jeune_travailleur</t>
  </si>
  <si>
    <t>tx_vieux</t>
  </si>
  <si>
    <t>age_moyen_conjoint</t>
  </si>
  <si>
    <t>smic_ref</t>
  </si>
  <si>
    <t>plaf_0enf</t>
  </si>
  <si>
    <t>palf_enfsup</t>
  </si>
  <si>
    <t>pret_max_location</t>
  </si>
  <si>
    <t>pret_max_equipement</t>
  </si>
  <si>
    <t>pret_max_accession</t>
  </si>
  <si>
    <t>cumul_pret</t>
  </si>
  <si>
    <t>ag_min_ascendants2</t>
  </si>
  <si>
    <t>ag_min_ascendants1</t>
  </si>
  <si>
    <t>pct_handicap</t>
  </si>
  <si>
    <t>intervalle_date</t>
  </si>
  <si>
    <t>alf_etudiant_isole</t>
  </si>
  <si>
    <t>alf_etudiant_menage</t>
  </si>
  <si>
    <t>alf_autre_isole</t>
  </si>
  <si>
    <t>alf_autre_menage</t>
  </si>
  <si>
    <t>rsa_jeune_activite</t>
  </si>
  <si>
    <t xml:space="preserve">Réservé aux ménages avec un seul revenu, sauf si l'autre conjoint a un revenu ne dépassant pas la moitié de la base de calcul des AF soit 347,25 </t>
  </si>
  <si>
    <t>tx_min</t>
  </si>
  <si>
    <t>Circulaire Cnav 2013-29 du 18/04/2013</t>
  </si>
  <si>
    <t>Circulaire DSS/SD2B/2013/416</t>
  </si>
  <si>
    <t>Ne pas confondre la circulaire pour la France métropolitaine avec celle pour les départements d'Outre-mer</t>
  </si>
  <si>
    <t>Monthly basis for the computation of family allowances (BMAF)</t>
  </si>
  <si>
    <t>I. Family allowances</t>
  </si>
  <si>
    <t>Family allowances (AF): General conditions and amount</t>
  </si>
  <si>
    <t>Family allowances (AF): Extra allowances</t>
  </si>
  <si>
    <t>Compensatory payments of tax benefits (ICAF): Amount</t>
  </si>
  <si>
    <t>Child care costs allowance (AFG): General conditions and amounts</t>
  </si>
  <si>
    <t>Allowance for stay-at-home-mother (AMF): Rates and monthly amounts</t>
  </si>
  <si>
    <t>Allowance for stay-at-home-mother (AMF): Extra allowances</t>
  </si>
  <si>
    <t>Family complement (CF): General conditions and amounts</t>
  </si>
  <si>
    <t>Family complement (CF): Extra allowances</t>
  </si>
  <si>
    <t>Back-to-school allowance (ARS): Age conditions of dependants</t>
  </si>
  <si>
    <t>Back-to-school allowance (ARS): Amounts</t>
  </si>
  <si>
    <t>Back-to-school allowance (ARS): Exceptionnal extra allowance</t>
  </si>
  <si>
    <t>Back-to-school allowance (ARS): Minimal amount</t>
  </si>
  <si>
    <t>Postnatal allowance (APN): Rate and payment</t>
  </si>
  <si>
    <t>Prenatal allowance (APrN): Rate and payment</t>
  </si>
  <si>
    <t>Allowance for Young Children (APJE): General conditions and amount</t>
  </si>
  <si>
    <t>Parental leave allowance (APE): Conditions and amounts</t>
  </si>
  <si>
    <t>Family support allowance (ASF): Amounts</t>
  </si>
  <si>
    <t>Special education allowance (AES): Conditions and amounts</t>
  </si>
  <si>
    <t>Daily parental presence allowance (AJPP): Amounts</t>
  </si>
  <si>
    <t>D. Housing and living environment</t>
  </si>
  <si>
    <t>B. Early childhood</t>
  </si>
  <si>
    <t>II. Housing allowances</t>
  </si>
  <si>
    <t>Definition of dependants</t>
  </si>
  <si>
    <t>Annual ceiling of reimbursement for new homebuyers</t>
  </si>
  <si>
    <t>Minimal amount</t>
  </si>
  <si>
    <t>Measure of rent for students living in university residences</t>
  </si>
  <si>
    <t>tx_cf_maj</t>
  </si>
  <si>
    <t>Majoration progressive de 50 % d'ici à 2018 du CF</t>
  </si>
  <si>
    <t>Art. L. 341-6 du CSS</t>
  </si>
  <si>
    <t>Lump sum extra allowance for charges</t>
  </si>
  <si>
    <t>Authors:</t>
  </si>
  <si>
    <t>Contacts:</t>
  </si>
  <si>
    <r>
      <t xml:space="preserve">Ce document présente l'ensemble des barèmes permettant le calcul prestations sociales. Il s'agit des barèmes bruts de la législation utilisés dans le micro-simulateur de l'IPP, TAXIPP. Les sources législatives (texte de loi, numéro du décret ou arrêté) ainsi que la date de publication au </t>
    </r>
    <r>
      <rPr>
        <i/>
        <sz val="11"/>
        <color theme="1"/>
        <rFont val="Calibri"/>
        <family val="2"/>
        <scheme val="minor"/>
      </rPr>
      <t>Journal Officiel</t>
    </r>
    <r>
      <rPr>
        <sz val="11"/>
        <color theme="1"/>
        <rFont val="Calibri"/>
        <family val="2"/>
        <scheme val="minor"/>
      </rPr>
      <t xml:space="preserve"> (JO) sont systématiquement indiquées. La première ligne du fichier (masquée) indique le nom des paramètres dans TAXIPP. </t>
    </r>
  </si>
  <si>
    <t>CSS: Social Security Code</t>
  </si>
  <si>
    <t>CGI: General Tax Code</t>
  </si>
  <si>
    <t>JO (or JORF): Official Journal of the French Republic</t>
  </si>
  <si>
    <t>BSP: Periodical Social Schedule (gives the parameters of social legislation every trimester)</t>
  </si>
  <si>
    <t>PSS: Social Security Ceiling</t>
  </si>
  <si>
    <t xml:space="preserve">AM: refers to the local regime of Alsace-Moselle </t>
  </si>
  <si>
    <t>Abréviations</t>
  </si>
  <si>
    <t>LFSS : loi de financement de la sécurité sociale</t>
  </si>
  <si>
    <t>LF : loi de finances</t>
  </si>
  <si>
    <t>LFR : loi de finances rectificative</t>
  </si>
  <si>
    <t>CSS: Code de la Sécurité sociale</t>
  </si>
  <si>
    <t>CGI: Code général des impôts</t>
  </si>
  <si>
    <t>JO (ou JORF): Journal Officiel de la République française</t>
  </si>
  <si>
    <t>BSP: Barème social périodique</t>
  </si>
  <si>
    <t>PSS: Plafond de Sécurité sociale</t>
  </si>
  <si>
    <t>AM: renvoie au régime local de l'Alsace-Moselle (départements du Bas-Rhin, du Haut-Rhin et de la Moselle)</t>
  </si>
  <si>
    <t>Barèmes IPP : Prestations sociales</t>
  </si>
  <si>
    <t>Single parent allowance (API): General conditions</t>
  </si>
  <si>
    <t>Single parent allowance (API): Amounts</t>
  </si>
  <si>
    <t>Single parent allowance (API): Accomodation allowance</t>
  </si>
  <si>
    <t>Active solidarity income (RSA): General conditions</t>
  </si>
  <si>
    <t>Active solidarity income (RSA): Basic amount</t>
  </si>
  <si>
    <t>Active solidarity income (RSA): accomodation allowance</t>
  </si>
  <si>
    <t>Minimum insertion income (RMI): General conditions</t>
  </si>
  <si>
    <t>Minimum insertion income (RMI): Basic amount</t>
  </si>
  <si>
    <t>Minimum insertion income (RMI): Accomodation allowance</t>
  </si>
  <si>
    <t>A. General benefits</t>
  </si>
  <si>
    <t>Acronym</t>
  </si>
  <si>
    <t>To quote this source:</t>
  </si>
  <si>
    <t>IPP tax and benefit tables : social benefits</t>
  </si>
  <si>
    <t>The file below presents all the parameters necessary to compute French social benefits (child benefits, housing benefits and means-tested benefits), and which correspond to the parameters used in the micro-simulation model TAXIPP. All legal references such as law and decrees are systematically indicated. The first row of the file (concealed) indicates the parameter names used in TAXIPP.</t>
  </si>
  <si>
    <t>asi1</t>
  </si>
  <si>
    <t>asi2</t>
  </si>
  <si>
    <t>plaf_ressource_seul</t>
  </si>
  <si>
    <t>plaf_ressource_couple</t>
  </si>
  <si>
    <t>plaf_loy_coup_z1_acc</t>
  </si>
  <si>
    <t>plaf_loy_enf1_z1_acc</t>
  </si>
  <si>
    <t>plaf_loy_enf2_z1_acc</t>
  </si>
  <si>
    <t>plaf_loy_enf3_z1_acc</t>
  </si>
  <si>
    <t>plaf_loy_enf4_z1_acc</t>
  </si>
  <si>
    <t>plaf_loy_enf5_z1_acc</t>
  </si>
  <si>
    <t>plaf_loy_enfsupp_z1_acc</t>
  </si>
  <si>
    <t>plaf_loy_coup_z2_acc</t>
  </si>
  <si>
    <t>plaf_loy_enf1_z2_acc_acc</t>
  </si>
  <si>
    <t>plaf_loy_enf2_z2_acc</t>
  </si>
  <si>
    <t>plaf_loy_enf3_z2_acc</t>
  </si>
  <si>
    <t>plaf_loy_enf4_z2_acc</t>
  </si>
  <si>
    <t>plaf_loy_enf5_z2_acc</t>
  </si>
  <si>
    <t>plaf_loy_enfsupp_z2_acc</t>
  </si>
  <si>
    <t>plaf_loy_enfsupp_z3_acc</t>
  </si>
  <si>
    <t>plaf_loy_enf5_z3_acc</t>
  </si>
  <si>
    <t>plaf_loy_enf4_z3_acc</t>
  </si>
  <si>
    <t>plaf_loy_enf3_z3_acc</t>
  </si>
  <si>
    <t>plaf_loy_enf2_z3_acc</t>
  </si>
  <si>
    <t>plaf_loy_enf1_z3_acc</t>
  </si>
  <si>
    <t>plaf_loy_coup_z3_acc</t>
  </si>
  <si>
    <t>min_rmi</t>
  </si>
  <si>
    <t>rmi_logt1</t>
  </si>
  <si>
    <t>rmi_logt2</t>
  </si>
  <si>
    <t>rmi_logt3</t>
  </si>
  <si>
    <t>duree_droit_api</t>
  </si>
  <si>
    <t>limite_duree_api</t>
  </si>
  <si>
    <t>duree_droit_rsa</t>
  </si>
  <si>
    <t>limite_dureet_rsa</t>
  </si>
  <si>
    <t>plaf_apje_adopt_0enf</t>
  </si>
  <si>
    <t>maj_plaf_apje_adopt_bi</t>
  </si>
  <si>
    <t>maj_plaf_apje_adopt_enf1et2</t>
  </si>
  <si>
    <t>maj_plaf_apje_adopt_enf3pl</t>
  </si>
  <si>
    <t>age_rmi</t>
  </si>
  <si>
    <t>min_npac_rmi</t>
  </si>
  <si>
    <t>rmi_coup</t>
  </si>
  <si>
    <t>rmi_enf1</t>
  </si>
  <si>
    <t>rmi_enf2</t>
  </si>
  <si>
    <t>rmi_enf3</t>
  </si>
  <si>
    <t>tl_tr2</t>
  </si>
  <si>
    <t>agf_plaf_1_enf</t>
  </si>
  <si>
    <t>agf_plaf_2_enf</t>
  </si>
  <si>
    <t>agf_plaf_3_enf</t>
  </si>
  <si>
    <t>agf_plaf_sup3_enf</t>
  </si>
  <si>
    <t>agf_plaf_1_enf_biact</t>
  </si>
  <si>
    <t>agf_plaf_2_enf_biact</t>
  </si>
  <si>
    <t>agf_plaf_3_enf_biact</t>
  </si>
  <si>
    <t>agf_plaf_sup3_enf_biact</t>
  </si>
  <si>
    <t>agf_plaf_unique</t>
  </si>
  <si>
    <t>Remplacé par "complément familial" depuis 01/01/1978</t>
  </si>
  <si>
    <t>nenf_cf_min</t>
  </si>
  <si>
    <t>bmaf</t>
  </si>
  <si>
    <t>Cas général</t>
  </si>
  <si>
    <t>1 enfant</t>
  </si>
  <si>
    <t>5 enfants</t>
  </si>
  <si>
    <t>(1) Également applicable aux personnes âgées ou handicapées adultes hébergées à titre onéreux chez des particuliers.</t>
  </si>
  <si>
    <t>Cas des colocataires ou des propriétaires (1)</t>
  </si>
  <si>
    <t xml:space="preserve">Minorant pour la 1e tranche </t>
  </si>
  <si>
    <t xml:space="preserve">Minorant pour la 2e tranche </t>
  </si>
  <si>
    <t xml:space="preserve">Minorant pour la 3e tranche </t>
  </si>
  <si>
    <t>tl_min_tr1</t>
  </si>
  <si>
    <t>tl_min_tr2</t>
  </si>
  <si>
    <t>tl_min_tr0</t>
  </si>
  <si>
    <t>cons_k_apl</t>
  </si>
  <si>
    <t>n_isol_apl</t>
  </si>
  <si>
    <t>lo_apl_tx1</t>
  </si>
  <si>
    <t>lo_apl_tx2</t>
  </si>
  <si>
    <t>lo_apl_tx3</t>
  </si>
  <si>
    <t>lo_apl_tx4</t>
  </si>
  <si>
    <t>lo_apl_tx5</t>
  </si>
  <si>
    <t>lo_apl_tx6</t>
  </si>
  <si>
    <t>mult_ka_apl</t>
  </si>
  <si>
    <t>mult_kl_apl</t>
  </si>
  <si>
    <t>mult_kl2_apl</t>
  </si>
  <si>
    <t>seuil_tr1_lo_apl</t>
  </si>
  <si>
    <t>seuil_tr2_lo_apl</t>
  </si>
  <si>
    <t>seuil_tr3_lo_apl</t>
  </si>
  <si>
    <t>seuil_tr4_lo_apl</t>
  </si>
  <si>
    <t>seuil_tr5_lo_apl</t>
  </si>
  <si>
    <t>maj_lo_apl</t>
  </si>
  <si>
    <t>n_coup_al</t>
  </si>
  <si>
    <t>mult_k_al</t>
  </si>
  <si>
    <t>plaf_remb_isol_z1_al</t>
  </si>
  <si>
    <t>plaf_remb_coup_z1_al</t>
  </si>
  <si>
    <t>plaf_remb_enf1_z1_al</t>
  </si>
  <si>
    <t>plaf_remb_enf2_z1_al</t>
  </si>
  <si>
    <t>plaf_remb_enf3_z1_al</t>
  </si>
  <si>
    <t>plaf_remb_enf4_z1_al</t>
  </si>
  <si>
    <t>plaf_remb_enf5_z1_al</t>
  </si>
  <si>
    <t>plaf_remb_enfsupp_z1_al</t>
  </si>
  <si>
    <t>plaf_remb_isol_z2_al</t>
  </si>
  <si>
    <t>plaf_remb_coup_z2_al</t>
  </si>
  <si>
    <t>plaf_remb_enf1_z2_al</t>
  </si>
  <si>
    <t>plaf_remb_enf2_z2_al</t>
  </si>
  <si>
    <t>plaf_remb_enf3_z2_al</t>
  </si>
  <si>
    <t>plaf_remb_enf4_z2_al</t>
  </si>
  <si>
    <t>plaf_remb_enf5_z2_al</t>
  </si>
  <si>
    <t>plaf_remb_enfsupp_z2_al</t>
  </si>
  <si>
    <t>plaf_remb_isol_z3_al</t>
  </si>
  <si>
    <t>plaf_remb_coup_z3_al</t>
  </si>
  <si>
    <t>plaf_remb_enf1_z3_al</t>
  </si>
  <si>
    <t>plaf_remb_enf2_z3_al</t>
  </si>
  <si>
    <t>plaf_remb_enf3_z3_al</t>
  </si>
  <si>
    <t>plaf_remb_enf4_z3_al</t>
  </si>
  <si>
    <t>plaf_remb_enf5_z3_al</t>
  </si>
  <si>
    <t>plaf_remb_enfsupp_z3_al</t>
  </si>
  <si>
    <t>cons_k_al</t>
  </si>
  <si>
    <t>n_coup_apl</t>
  </si>
  <si>
    <t>Circulaire Cnav 2014-29 du 09/04/2014</t>
  </si>
  <si>
    <t>Arrêté du 27/10/2014</t>
  </si>
  <si>
    <t>Après le 30/09/2014</t>
  </si>
  <si>
    <t>Arrêté du 28/10/2014, art. 3</t>
  </si>
  <si>
    <t>Circulaire DSS/SD2B/2014/345</t>
  </si>
  <si>
    <t>Décret 2000-71 du 28/01/2000, art. 1 (modif art. R512-2 du CSS)</t>
  </si>
  <si>
    <t>Décret 98-1213 du 29/12/1998, art. 1 (modif art. R512-2 du CSS)</t>
  </si>
  <si>
    <t>Décret 97-1245 du 29/12/1997, art. 1 (modif art. R512-2 du CSS)</t>
  </si>
  <si>
    <t>Décret 90-526 du 28/06/1990, art. 1 et 5 (modif art. R512-2 du CSS)</t>
  </si>
  <si>
    <t>Décret 82-703 du 09/08/1982</t>
  </si>
  <si>
    <t>28/12/1972       02/02/1978</t>
  </si>
  <si>
    <t>Loi 77-765 du 12/07/1977</t>
  </si>
  <si>
    <t>Décret 2008-766 du 30/07/2008, art. 1</t>
  </si>
  <si>
    <t>Revalorisation de 2,66%</t>
  </si>
  <si>
    <t>Revalorisation de 1,01%</t>
  </si>
  <si>
    <t>Revalorisation de 2,24%</t>
  </si>
  <si>
    <t>Revalorisation de 1,35%</t>
  </si>
  <si>
    <t>17/07/1974                       14/08/1974                 12/07/1978</t>
  </si>
  <si>
    <t>Loi 74-644 du 16/07/1974                                                                           Décret 74-706 du 13/08/1974                                                                  Décret 78-728 du 11/07/1978</t>
  </si>
  <si>
    <t>17/07/1974  14/08/1974                16/09/1977</t>
  </si>
  <si>
    <t>17/07/1974  14/08/1974                 12/07/1978</t>
  </si>
  <si>
    <t>17/07/1974  14/08/1974                 18/08/1976</t>
  </si>
  <si>
    <t>Loi 74-644 du 16/07/1974
Décret 74-706 du 13/08/1974
Décret 76-768 du 16/08/1976</t>
  </si>
  <si>
    <t>Loi 74-644 du 16/07/1974                                                                           Décret 74-706 du 13/08/1974                                                                  Décret 77-1039 du 14/09/1977</t>
  </si>
  <si>
    <t>16/10/1958 (rect. 11/11/1958)</t>
  </si>
  <si>
    <t>05/01/1972 30/06/1972 17/08/1976</t>
  </si>
  <si>
    <t>Décret 74-568 du 17/05/1974 Décret 75-556 du 02/07/1975</t>
  </si>
  <si>
    <t>28/05/1974 03/07/1975</t>
  </si>
  <si>
    <t>Décret 74-568 du 17/05/1974                                  Décret 75-556 du 02/07/1975</t>
  </si>
  <si>
    <t>Plafond calculé sur le revenu fiscal net de 1975 pour la période de paiement 01/07/76-30/06/1977</t>
  </si>
  <si>
    <t>Décret 76-767 du 16/08/1976 (majoration)</t>
  </si>
  <si>
    <t xml:space="preserve">05/01/1972 30/06/1972 </t>
  </si>
  <si>
    <t>Décret 76-1084 du 29/11/1976 (majoration)</t>
  </si>
  <si>
    <t xml:space="preserve"> 01/12/1976</t>
  </si>
  <si>
    <t>Loi 77-765 du 12/07/1977
Décret 77-1265 du 16/11/1977
Décret 78-957 du 05/09/1978</t>
  </si>
  <si>
    <t>13/07/1977                17/11/1977              06/09/1978</t>
  </si>
  <si>
    <t>Loi 77-765 du 12/07/1977                                                                                                                Décret 77-1265 du 16/11/1977</t>
  </si>
  <si>
    <t>13/07/1977                17/11/1977</t>
  </si>
  <si>
    <t xml:space="preserve">04/01/1975 15/04/1975 </t>
  </si>
  <si>
    <t xml:space="preserve">Loi 75-6 du 03/01/1975                   Décret 75-244 du 24/04/1975  </t>
  </si>
  <si>
    <t>Loi 85-17 du 04/01/1985                                                                                         Décret 85-475 du 26/04/1985                                                                                        Décret 85-1354, art. 1 du 17/12/1985 (crée L531-1, 2, 3 du CSS)</t>
  </si>
  <si>
    <t>Prestation d'accueil jeune enfant non cumulable avec CF et ASF. Prolongation jusqu'au 6e anniversaire en cas de naissance multiple</t>
  </si>
  <si>
    <t>Majoration de 25 % en plus de l'inflation à horizon 2018</t>
  </si>
  <si>
    <t>Loi 70-1218 du 23/12/1970 (modif art. L543 du CSS)</t>
  </si>
  <si>
    <t xml:space="preserve">18/11/1972 04/01/1975 05/02/1976      29/12/1977    </t>
  </si>
  <si>
    <t>Décret 77-1452 du 27/12/1977</t>
  </si>
  <si>
    <t>Décret 82-1139 du 29/12/1982</t>
  </si>
  <si>
    <t xml:space="preserve"> 05/02/1976 </t>
  </si>
  <si>
    <t>29/12/1977 08/04/1979 29/05/1980 24/04/1981 09/04/1982</t>
  </si>
  <si>
    <t>Décret 77-1290 du 24/11/1977</t>
  </si>
  <si>
    <t xml:space="preserve">Loi 72-8 du 03/01/1972                          Décret 72-530 du 29/06/1972 (S.U.)                                                                Décret 76-767 du 16/08/1976 </t>
  </si>
  <si>
    <t>Allocations familiales (AF) : conditions générales et montants</t>
  </si>
  <si>
    <t>Allocations familiales (AF) : majorations</t>
  </si>
  <si>
    <t>Allocations familiales (AF) : plafonds de ressources</t>
  </si>
  <si>
    <t>Indemnité compensatrice des avantages fiscaux (ICAF) : montant</t>
  </si>
  <si>
    <t>Allocation de salaire unique (ASU) : plafond de ressources</t>
  </si>
  <si>
    <t>Allocation de salaire unique (ASU) : montant mensuel</t>
  </si>
  <si>
    <t>Allocation pour frais de garde (AFG) : conditions générales et montants</t>
  </si>
  <si>
    <t>Allocation pour frais de garde (AFG) : plafonds de ressources</t>
  </si>
  <si>
    <t>Allocation de la mère au foyer (AMF) : plafond de ressources</t>
  </si>
  <si>
    <t>Allocation de la mère au foyer (AMF) : taux et montant mensuel</t>
  </si>
  <si>
    <t>Allocation de la mère au foyer (AMF) : majorations</t>
  </si>
  <si>
    <t>Complément familial (CF) : conditions générales et montants</t>
  </si>
  <si>
    <t>Complément familial (CF) : majorations</t>
  </si>
  <si>
    <t>Complément familial (CF) : plafonds de ressources</t>
  </si>
  <si>
    <t>Allocation de rentrée scolaire (ARS) : condition d'âge des personnes à charge</t>
  </si>
  <si>
    <t>Allocation de rentrée scolaire (ARS) : montants</t>
  </si>
  <si>
    <t>Allocation de rentrée scolaire (ARS) : majoration exceptionnelle</t>
  </si>
  <si>
    <t>Allocation de rentrée scolaire (ARS) : plafonds de ressources</t>
  </si>
  <si>
    <t>Allocation de rentrée scolaire (ARS) : montant minimum</t>
  </si>
  <si>
    <t>Allocations postnatales (APN) : taux et versement</t>
  </si>
  <si>
    <t>Allocations prénatales (APrN) : taux et versement</t>
  </si>
  <si>
    <t>Allocation pour jeune enfant (APJE) : conditions générales et montants</t>
  </si>
  <si>
    <t>Allocation pour jeune enfant (APJE) : plafonds de ressources</t>
  </si>
  <si>
    <t>Allocation d'adoption : plafonds de ressources</t>
  </si>
  <si>
    <t>Prestation d'accueil du jeune enfant (PAJE) - Prime à la naissance et à l'adoption : conditions et montants</t>
  </si>
  <si>
    <t>Prestation d'accueil du jeune enfant (PAJE) : plafonds de ressources</t>
  </si>
  <si>
    <t>Allocation parentale d'éducation (APE) : conditions et montant</t>
  </si>
  <si>
    <t>Allocation de soutien familial (ASF) : montants</t>
  </si>
  <si>
    <t>Allocation d'éducation spéciale (AES) : conditions et montants</t>
  </si>
  <si>
    <t>Prêt aux jeunes ménages (PJM) : conditions et plafond de ressources</t>
  </si>
  <si>
    <t>Revenu minimum d'insertion (RMI) : conditions générales</t>
  </si>
  <si>
    <t>Revenu minimum d'insertion (RMI) : montant de base</t>
  </si>
  <si>
    <t>Revenu minimum d'insertion (RMI) : forfait logement</t>
  </si>
  <si>
    <t>Allocation parent isolé (API) : conditions générales</t>
  </si>
  <si>
    <t>Allocation parent isolé (API) : montants</t>
  </si>
  <si>
    <t>Allocation parent isolé (API) : forfait logement</t>
  </si>
  <si>
    <t>Revenu de solidarité active (RSA) : conditions générales</t>
  </si>
  <si>
    <t>Revenu de solidarité active (RSA) : montant de base</t>
  </si>
  <si>
    <t>Revenu de solidarité active (RSA) : forfait logement</t>
  </si>
  <si>
    <t>marion.monnet@ipp.eu</t>
  </si>
  <si>
    <t xml:space="preserve">marion.monnet@ipp.eu </t>
  </si>
  <si>
    <t>Citer cette source :</t>
  </si>
  <si>
    <t>Auteurs :</t>
  </si>
  <si>
    <t>Contacts :</t>
  </si>
  <si>
    <t>Plafond de ressources</t>
  </si>
  <si>
    <t>Majoration plafond</t>
  </si>
  <si>
    <t>Couples biactifs et parents isolés</t>
  </si>
  <si>
    <t>par enfant supplémentaire</t>
  </si>
  <si>
    <t xml:space="preserve"> 0 enfant - couples monoactifs</t>
  </si>
  <si>
    <t>Plafond de ressources - 0 enfant</t>
  </si>
  <si>
    <t>Décret 95-909 du 11/08/1995</t>
  </si>
  <si>
    <t>Les majorations ci-dessus étaient exceptionnelles et ne concernaient qu'une année à chaque fois. L'absence de nouveau décret en 2001 signifie qu'il n'y a plus de majoration.</t>
  </si>
  <si>
    <t>Note:</t>
  </si>
  <si>
    <t xml:space="preserve">Plafond de ressources - 0 enfant
</t>
  </si>
  <si>
    <r>
      <t>Loi</t>
    </r>
    <r>
      <rPr>
        <sz val="11"/>
        <rFont val="Calibri"/>
        <family val="2"/>
        <scheme val="minor"/>
      </rPr>
      <t> 80-545 du 17 juillet 1980</t>
    </r>
  </si>
  <si>
    <t>Allocation remplacée par Allocation au jeune enfant le 01/01/1985 : majoration pour 3e naissance ou plus supprimée pour les enfants conçus après le 31/12/84.</t>
  </si>
  <si>
    <t>Remplacée par l'allocation au jeune enfant à partir du 01/01/1985</t>
  </si>
  <si>
    <t>En pourcentage du PSS</t>
  </si>
  <si>
    <t>En nombre de fois de la BMAF</t>
  </si>
  <si>
    <t>Circulaire n° DSS/2B/2011/447 du 01/12/2011</t>
  </si>
  <si>
    <t>Les revenus professionnels pris en compte sont ceux de l'année N-2 jusqu'au 01/01/2012, puis ceux de l'année N à partir de cette date.</t>
  </si>
  <si>
    <t>Revenu professionnel plancher pour les couples biactifs</t>
  </si>
  <si>
    <t xml:space="preserve">Définition d'un couple bi-actif </t>
  </si>
  <si>
    <t>Décret 85-286 du 28/02/1985</t>
  </si>
  <si>
    <t>Montant (en % de la BMAF)</t>
  </si>
  <si>
    <t xml:space="preserve">Par enfant supplémentaire 
</t>
  </si>
  <si>
    <t>Majoration pour les enfants (en % de la BMAF)</t>
  </si>
  <si>
    <t xml:space="preserve">Définition biactifs : cf. feuille "def_biactif" </t>
  </si>
  <si>
    <t>Plafond de ressources pour le droit au salaire unique</t>
  </si>
  <si>
    <t>Sans enfant</t>
  </si>
  <si>
    <t>2 enfants</t>
  </si>
  <si>
    <t>Plafond de ressources pour la majoration du salaire unique</t>
  </si>
  <si>
    <t>Taux</t>
  </si>
  <si>
    <t xml:space="preserve">Montant </t>
  </si>
  <si>
    <t>Au moins 1 enfant de moins de 2 ans</t>
  </si>
  <si>
    <t>1 enfant, plus de 2 ans</t>
  </si>
  <si>
    <t>2 enfants, plus de 2 ans</t>
  </si>
  <si>
    <t>3 ou + enfants, plus de 2 ans</t>
  </si>
  <si>
    <t>Plafond de ressources pour un revenu</t>
  </si>
  <si>
    <t>Plafond de ressources pour 2 revenus</t>
  </si>
  <si>
    <t xml:space="preserve"> 1 enfant </t>
  </si>
  <si>
    <t xml:space="preserve"> 2 enfants </t>
  </si>
  <si>
    <t xml:space="preserve"> 3 enfants</t>
  </si>
  <si>
    <t xml:space="preserve"> 3 enfants </t>
  </si>
  <si>
    <t>Majoration plafond pour le droit à l'AMF</t>
  </si>
  <si>
    <t xml:space="preserve"> 4 enfants</t>
  </si>
  <si>
    <t xml:space="preserve"> 6+ enfants</t>
  </si>
  <si>
    <t xml:space="preserve">Majoration plafond pour la majoration </t>
  </si>
  <si>
    <t xml:space="preserve"> 2 enfants</t>
  </si>
  <si>
    <t>Régime général (taux en % de la BMAF)</t>
  </si>
  <si>
    <t>Régime agricole (taux en % de la BMAF)</t>
  </si>
  <si>
    <t xml:space="preserve">Au moins 1 enfant de moins de 2 ans </t>
  </si>
  <si>
    <t>Points par enfant de plus de 2 ans, avec entre 2 et 6 enfants</t>
  </si>
  <si>
    <t>Plus de 6 enfants, tous plus de 2 ans</t>
  </si>
  <si>
    <t>Un enfant et plus, de moins de 2 ans</t>
  </si>
  <si>
    <t>Au plus un enfant, sans moins de 2 ans</t>
  </si>
  <si>
    <t>Deux enfants de plus de 2 ans</t>
  </si>
  <si>
    <t>3 enfants et + de plus de 2 ans</t>
  </si>
  <si>
    <t>Régime général- Majoration</t>
  </si>
  <si>
    <t>Régime agricole - Majoration</t>
  </si>
  <si>
    <t xml:space="preserve"> Base</t>
  </si>
  <si>
    <t>Montant</t>
  </si>
  <si>
    <t>Majoration</t>
  </si>
  <si>
    <t>Biactifs et parents isolés</t>
  </si>
  <si>
    <t xml:space="preserve"> 1er et 2ème enfants
(en % du plafond de ressources avec 0 enfant)</t>
  </si>
  <si>
    <t>3ème enfant et plus
(en % du plafond de ressources avec 0 enfant)</t>
  </si>
  <si>
    <t xml:space="preserve"> Enfant supplémentaire</t>
  </si>
  <si>
    <t>09/10/2008         02/08/2008</t>
  </si>
  <si>
    <t>Majoration naissance ou adoption</t>
  </si>
  <si>
    <t>A partir du 3e enfant</t>
  </si>
  <si>
    <t>A partir du 2e enfant</t>
  </si>
  <si>
    <t>Naissances multiples</t>
  </si>
  <si>
    <t>Taux en % de la base</t>
  </si>
  <si>
    <t>2e examen</t>
  </si>
  <si>
    <t>3e examen</t>
  </si>
  <si>
    <t>Mise sous conditions de ressources de l'allocation versée avant le 4e mois de l'enfant</t>
  </si>
  <si>
    <t>Majoration en € ou en en % du plafond de ressources avec 0 enfant</t>
  </si>
  <si>
    <t xml:space="preserve">1er et 2ème enfant
</t>
  </si>
  <si>
    <t xml:space="preserve">3ème enfant et plus
</t>
  </si>
  <si>
    <t>Age limite</t>
  </si>
  <si>
    <t xml:space="preserve"> Taux plein </t>
  </si>
  <si>
    <t xml:space="preserve"> Taux partiel
&lt; 50%</t>
  </si>
  <si>
    <t xml:space="preserve">Taux partiel entre 50% et 80% </t>
  </si>
  <si>
    <t>Revenus inférieurs à 45% du plafond d'allocation</t>
  </si>
  <si>
    <t>Revenus supérieurs à 45% du plafond d'allocation</t>
  </si>
  <si>
    <t>Revenus supérieurs au plafond d'allocation</t>
  </si>
  <si>
    <t xml:space="preserve">PAJE </t>
  </si>
  <si>
    <t>Allocation de base (en % de la BMAF)</t>
  </si>
  <si>
    <t>Complément optionnel de libre choix d'activité</t>
  </si>
  <si>
    <t xml:space="preserve"> Taux plein (durée de l'arrêt prédéterminée)</t>
  </si>
  <si>
    <t>Majoration (en € ou en % du plafond de ressources avec 0 enfant)</t>
  </si>
  <si>
    <t xml:space="preserve"> 1er et 2ème enfant
</t>
  </si>
  <si>
    <t>Complément d'allocation</t>
  </si>
  <si>
    <t>1ere catégorie</t>
  </si>
  <si>
    <t xml:space="preserve"> 2e catégorie</t>
  </si>
  <si>
    <t>3e catégorie</t>
  </si>
  <si>
    <t xml:space="preserve"> 4e catégorie</t>
  </si>
  <si>
    <t xml:space="preserve"> 5e catégorie</t>
  </si>
  <si>
    <t xml:space="preserve"> 6e catégorie (2)</t>
  </si>
  <si>
    <t>2e catégorie</t>
  </si>
  <si>
    <t xml:space="preserve"> 6e catégorie</t>
  </si>
  <si>
    <t>Majoration pour parent isolé</t>
  </si>
  <si>
    <t>5e catégorie</t>
  </si>
  <si>
    <t>aeeh_majo3</t>
  </si>
  <si>
    <t>aeeh_majo4</t>
  </si>
  <si>
    <t>aeeh_majo5</t>
  </si>
  <si>
    <t>12/02/2005     01/01/2006</t>
  </si>
  <si>
    <t xml:space="preserve">Montant taux plein (% BMAF) </t>
  </si>
  <si>
    <t xml:space="preserve"> Couple</t>
  </si>
  <si>
    <t>Seul</t>
  </si>
  <si>
    <t>Montant taux partiel (% BMAF)</t>
  </si>
  <si>
    <t xml:space="preserve"> 80% durée légale, Couple</t>
  </si>
  <si>
    <t xml:space="preserve"> 50% durée légale, Couple</t>
  </si>
  <si>
    <t xml:space="preserve"> 80% durée légale, Seul</t>
  </si>
  <si>
    <t>50% durée légale, Seul</t>
  </si>
  <si>
    <t>Décret 2006-659 du 02/06/2006</t>
  </si>
  <si>
    <t>APP devient AJPP</t>
  </si>
  <si>
    <t>Taux (en % de la BMAF)</t>
  </si>
  <si>
    <t xml:space="preserve">1 enfant </t>
  </si>
  <si>
    <t xml:space="preserve">3 enfants </t>
  </si>
  <si>
    <t xml:space="preserve">4 enfants </t>
  </si>
  <si>
    <t xml:space="preserve">Par enfants en plus </t>
  </si>
  <si>
    <t xml:space="preserve">Personne âgée ou infirme </t>
  </si>
  <si>
    <t xml:space="preserve">Jeune travailleur salarié </t>
  </si>
  <si>
    <t>Prêt maximum</t>
  </si>
  <si>
    <t>Pour les premiers frais de location</t>
  </si>
  <si>
    <t>Pour l'équipement mobilier et ménager</t>
  </si>
  <si>
    <t>Pour l'accession à la propriété d'un logement neuf ou ancien</t>
  </si>
  <si>
    <t>Intervalle considéré pour le calcul du nombre d'années d'activité précédant la demande d'APE (mois)</t>
  </si>
  <si>
    <t>Pour le 2e enfant</t>
  </si>
  <si>
    <t>Pour le 3e enfant</t>
  </si>
  <si>
    <t>Montant mensuel (en % de la base de calcul)</t>
  </si>
  <si>
    <t>A taux plein</t>
  </si>
  <si>
    <t>Pour une activité de plus de 85h/mois (50% durée légale)</t>
  </si>
  <si>
    <t>Pour une activité ou formation comprise entre 50% et 80% de la durée légale</t>
  </si>
  <si>
    <t>Age minimal</t>
  </si>
  <si>
    <t>Dans la formule de KA</t>
  </si>
  <si>
    <t>Dans la formule de KL</t>
  </si>
  <si>
    <t>Dans la formule de KL (numérateur)</t>
  </si>
  <si>
    <t>N (0 personnes à charge)</t>
  </si>
  <si>
    <t>Isolé</t>
  </si>
  <si>
    <t>Ménage</t>
  </si>
  <si>
    <t>1ère tranche</t>
  </si>
  <si>
    <t>2ème tranche</t>
  </si>
  <si>
    <t>3ème tranche</t>
  </si>
  <si>
    <t>4ème tranche</t>
  </si>
  <si>
    <t>5ème tranche</t>
  </si>
  <si>
    <t>6ème tranche</t>
  </si>
  <si>
    <t xml:space="preserve"> 2ème tranche</t>
  </si>
  <si>
    <t>4ème tranche (et début 5ème tranche)</t>
  </si>
  <si>
    <t>5ème tranche (et début 6ème tranche)</t>
  </si>
  <si>
    <t xml:space="preserve"> Menage - 0 personnes à charge</t>
  </si>
  <si>
    <t xml:space="preserve"> 1 personne à charge
</t>
  </si>
  <si>
    <t xml:space="preserve"> 2 personnes à charge
</t>
  </si>
  <si>
    <t xml:space="preserve"> 3 personnes à charge
</t>
  </si>
  <si>
    <t xml:space="preserve">4 personnes à charge
</t>
  </si>
  <si>
    <t xml:space="preserve">Seuils </t>
  </si>
  <si>
    <t>Il s'agit du montant des mensualités plafonds en AL pour des contrats de prêts signés à compter du 1e janvier 2013.</t>
  </si>
  <si>
    <t>Plafonds de loyer en zone 1</t>
  </si>
  <si>
    <t>Ménage ou isolé</t>
  </si>
  <si>
    <t>Plafonds de loyer en zone 2</t>
  </si>
  <si>
    <t>Avec 1 enfant</t>
  </si>
  <si>
    <t>Avec 2 enfants</t>
  </si>
  <si>
    <t>Avec 3 enfants</t>
  </si>
  <si>
    <t>Avec 4 enfants</t>
  </si>
  <si>
    <t>Avec 5 enfants</t>
  </si>
  <si>
    <t>Par enfant en plus</t>
  </si>
  <si>
    <t>Décret 84-128 du 22/02/1984</t>
  </si>
  <si>
    <t>01/01/2004      28/06/2003</t>
  </si>
  <si>
    <t>Pas de revalorisation en 2010, Décret 2009-1733 du 29/12/2009.</t>
  </si>
  <si>
    <t>Montant maximum: Taux*Base</t>
  </si>
  <si>
    <t>Pas de revalorisation en 1996</t>
  </si>
  <si>
    <t>Âge maximal pour les personnes à charge (1)</t>
  </si>
  <si>
    <t>Âge maximal pour les personnes à charge en apprentissage, en stage de formation, ou donnant droit à l'AES (1)</t>
  </si>
  <si>
    <t>Revenu plafond pour les personnes à charge n'étant plus sous l'obligation scolaire
(en % du SMIC) (2)</t>
  </si>
  <si>
    <t>(2)En vertu de l'article R512-2 du CSS*, la base à appliquer à ce pourcentage est le SMIC horaire défini aux articles L141-1 à L141-9 du Code du Travail, multiplié par 169.</t>
  </si>
  <si>
    <t xml:space="preserve">1 enfant 
</t>
  </si>
  <si>
    <t>Plafond de ressources pour un revenu (brut imposable) (1)</t>
  </si>
  <si>
    <t>(1) Le brut imposable est calculé à partir du net imposable dans le cas de salariés n'ayant d'autres sources de revenus que leurs salaires et ne bénéficiant pas d'un abattement supplémentaire pour frais professionnels, ie abattements de 10% puis de 20% uniquement</t>
  </si>
  <si>
    <t>1 enfant, biactifs et parents isolés (2)</t>
  </si>
  <si>
    <t xml:space="preserve">(2) Deux revenus chacun égaux à 6 fois la bmaf en vigueur le 01/07 de ladite année. </t>
  </si>
  <si>
    <t>(1) Entrée à 6 ans : Chaque enfant "qui atteindra son sixième anniversaire avant le 1er février de l'année suivant celle de la rentrée scolaire" (art. R543-2 du CSS)
Limite de 11 ans : l'enfant sort de cette catégorie s'il atteint ses 11 ans "au cours de l'année civile de la rentrée scolaire" (art. R543-2 du CSS)</t>
  </si>
  <si>
    <t>(2) Limite de 11 ans : l'enfant entre dans cette catégorie s'il atteint ses 11 ans "au cours de l'année civile de la rentrée scolaire" (art. R543-2 du CSS)
Limite de 15 ans : l'enfant sort de cette catégorie s'il atteint ses 15 ans "au cours de l'année civile de la rentrée scolaire" (art. R543-2 du CSS)</t>
  </si>
  <si>
    <t>(3)Limite de 15 ans : l'enfant entre dans cette catégorie s'il atteint ses 15 ans "au cours de l'année civile de la rentrée scolaire" (art. R543-2 du CSS)
Limite de 18 ans : "tout enfant qui n'a pas atteint l'âge de dix-huit ans révolus au 15 septembre de l'année considérée"(art. R543-2 du CSS)</t>
  </si>
  <si>
    <t>Mois de grossesse où ouverture des droits (1)</t>
  </si>
  <si>
    <t>Âge limite des enfants ouvrant droit à l'APJE (2)</t>
  </si>
  <si>
    <t>(1) Ouverture des droits "à compter du premier jour du mois civil suivant le troisième mois de grossesse" (art. R531-1 du CSS).</t>
  </si>
  <si>
    <t>(2) Ouverture des droits "jusqu'au dernier jour du mois civil précédant celui au cours duquel l'enfant ou le plus jeune des enfants à charge atteint l'âge de trois ans" (art. R531-1 du CSS).</t>
  </si>
  <si>
    <t xml:space="preserve">Biactifs et parents isolés (1)
</t>
  </si>
  <si>
    <t>(1) Définition biactifs : cf. feuille "def_biactifs"</t>
  </si>
  <si>
    <t>Prime à la naissance de la PAJE
(1)</t>
  </si>
  <si>
    <t>Prime à l'adoption de la PAJE
(2)</t>
  </si>
  <si>
    <t>(1) Prime versée "avant la fin du dernier jour du mois civil suivant le sixième mois de la grossesse" (cf. art. D531-2 du CSS)</t>
  </si>
  <si>
    <t>(2) La prime est versée "au plus tard le deuxième mois qui suit l'arrivée des enfants au foyer des adoptants" (cf. art. D531-2 du CSS)</t>
  </si>
  <si>
    <t>Biactifs et parents isolés
(1)</t>
  </si>
  <si>
    <t>(1) Définition biactifs : cf. feuille "def_biactif"</t>
  </si>
  <si>
    <t>Plafond de ressources - sans enfant (1)</t>
  </si>
  <si>
    <t xml:space="preserve">Forfait logement </t>
  </si>
  <si>
    <t>Majoration montant maximal (en % de la base RSA)</t>
  </si>
  <si>
    <t xml:space="preserve">Majoration isolement (en % de la base RSA) </t>
  </si>
  <si>
    <t xml:space="preserve">Femmes enceintes
</t>
  </si>
  <si>
    <t xml:space="preserve">Par enfant à charge
</t>
  </si>
  <si>
    <t>art. R542-31 du CSS</t>
  </si>
  <si>
    <t xml:space="preserve"> 6e catégorie (1)</t>
  </si>
  <si>
    <t>(1) Le montant du complément de la sixième catégorie de l'allocation d'éducation de l'enfant handicapé est égal au montant de la majoration pour tierce personne accordée aux invalides de la 3e catégorie définis à l'article L 341-4 du CSS.</t>
  </si>
  <si>
    <t xml:space="preserve">Majoration par enfant supplémentaire </t>
  </si>
  <si>
    <t>(1) Le plafond se calcule sur la base du SMIC en vigueur au 1er juillet de l'année de référence selon la formule suivante pour les couples sans enfants: (SMIC*4260*25%)*4</t>
  </si>
  <si>
    <t>Décret 76-117 du 03/02/1976</t>
  </si>
  <si>
    <t>Décret 85-526 du 13/05/1985</t>
  </si>
  <si>
    <t>Décret 85-526 abroge le décret 76-117.</t>
  </si>
  <si>
    <t>Décret 79-526 du 03/07/1979</t>
  </si>
  <si>
    <t>R1 (en % du RSA socle) (1)</t>
  </si>
  <si>
    <t>R2 (en % de la BMAF) (1)</t>
  </si>
  <si>
    <t>(1) Les abattements appliqués aux traitements et salaires mentionnés dans le code général des impôts s'appliquent à R1-R2 (cf. feuille "deduc_sal" du fichier "Barèmes IPP - Paramètres_IR.xlsx".)</t>
  </si>
  <si>
    <t>Autres (dont les étudiants en chambres réhabilitées de résidences universitaires)</t>
  </si>
  <si>
    <t>Montant minimum versé</t>
  </si>
  <si>
    <t>Multiplicateur de N</t>
  </si>
  <si>
    <t>Montant minimal mensuel</t>
  </si>
  <si>
    <t>APL1 (foyer)</t>
  </si>
  <si>
    <t>APL2 (foyer)</t>
  </si>
  <si>
    <t>APL ou AL</t>
  </si>
  <si>
    <t>Majoration du montant maximal (en % de la base de RMI)</t>
  </si>
  <si>
    <t>Célibataire, 1 enfant</t>
  </si>
  <si>
    <t>(1) Quel que soit le type de ménage.</t>
  </si>
  <si>
    <t>Couple, 1 enfant - ou pour le deuxième enfant (1)</t>
  </si>
  <si>
    <t>Forfait logement (en % du montant forfaitaire du RMI)</t>
  </si>
  <si>
    <t>2 personnes</t>
  </si>
  <si>
    <t>3 personnes ou plus</t>
  </si>
  <si>
    <t>1 personne (1)</t>
  </si>
  <si>
    <t>Revenu minimum d'insertion (RMI) : majoration et montant minimum versés</t>
  </si>
  <si>
    <t>Limite de durée
(en mois) (1)</t>
  </si>
  <si>
    <t>Âge limite de l'enfant 
(en année) (2)</t>
  </si>
  <si>
    <t>(2) Pour prolongation du droit.</t>
  </si>
  <si>
    <t>Personne isolée avec un enfant à charge</t>
  </si>
  <si>
    <t xml:space="preserve">Supplément par enfant
</t>
  </si>
  <si>
    <t>Femmes enceintes sans enfant à charge</t>
  </si>
  <si>
    <t xml:space="preserve"> Femmes enceintes (1)</t>
  </si>
  <si>
    <t>Couple, 1 enfant (1)</t>
  </si>
  <si>
    <t>(1) A partir de février 2007 : en % du RMI pour 1 personne. Jusqu'en janvier 2007 inclus : en % de la BMAF.</t>
  </si>
  <si>
    <t>03/12/2008         16/04/2009</t>
  </si>
  <si>
    <t>Nombre minimal d'enfants (1)</t>
  </si>
  <si>
    <t>(1) Nés ou à naître si la condition d'âge n'est pas respectée.</t>
  </si>
  <si>
    <t>(2) Par rapport au moment où le droit aurait pu être ouvert.</t>
  </si>
  <si>
    <t>(3) Pour prolongation du droit à la majoration pour isolement.</t>
  </si>
  <si>
    <t>Âge limite de l'enfant (3)
(en année)</t>
  </si>
  <si>
    <t>Montant de base du RSA</t>
  </si>
  <si>
    <t xml:space="preserve">Par enfant supplémentaire
</t>
  </si>
  <si>
    <t xml:space="preserve">Majoration des ressources sur les revenus d'activité </t>
  </si>
  <si>
    <t>Durée du droit</t>
  </si>
  <si>
    <t>Majoration pour isolement (en mois)</t>
  </si>
  <si>
    <t xml:space="preserve">Limite de durée du droit à la majoration pour isolement (2)
</t>
  </si>
  <si>
    <t>Forfait logement (en % du montant forfaitaire du RSA)</t>
  </si>
  <si>
    <t xml:space="preserve">1 personne </t>
  </si>
  <si>
    <t>Revenu de solidarité active (RSA) : majorations (montant de base et revenus) et montant minimum versé</t>
  </si>
  <si>
    <t>(4) Activité préalable pendant les 3 dernières années si non respect de la condition d'âge minimal ou d'enfant à charge.</t>
  </si>
  <si>
    <t>RSA jeune (en heure) (4)</t>
  </si>
  <si>
    <t>1 allocataire</t>
  </si>
  <si>
    <t xml:space="preserve"> 2 allocataires</t>
  </si>
  <si>
    <t xml:space="preserve">Plafond de ressources </t>
  </si>
  <si>
    <t xml:space="preserve">1er examen </t>
  </si>
  <si>
    <t>1er versement</t>
  </si>
  <si>
    <t>Dernier versement</t>
  </si>
  <si>
    <t xml:space="preserve">Majoration </t>
  </si>
  <si>
    <t xml:space="preserve">
Montant de base</t>
  </si>
  <si>
    <t>Complément familial (en % de la BMAF)
(en % de la BMAF)</t>
  </si>
  <si>
    <t xml:space="preserve">
Montant majoré</t>
  </si>
  <si>
    <t>Majoration du plafond de ressources -enfant supplémentaire</t>
  </si>
  <si>
    <t>Âge minimal de l'enfant (1)</t>
  </si>
  <si>
    <t xml:space="preserve">(1) Age de l'enfant à charge avant le 1er février de l'année suivant celle la rentrée scolaire. </t>
  </si>
  <si>
    <t>Âge maximal de l'enfant (2)</t>
  </si>
  <si>
    <t xml:space="preserve">(2) Age de l'enfant à charge au 15 septembre de l'année de la rentrée scolaire. </t>
  </si>
  <si>
    <t>Allocation d'adoption : montants</t>
  </si>
  <si>
    <t>Durée de versement pour les enfants adoptés 
(en année)</t>
  </si>
  <si>
    <t>Âge maximal de l'enfant (1)</t>
  </si>
  <si>
    <t>(1)  Hors adoption après l'âge de 2 ans.</t>
  </si>
  <si>
    <t xml:space="preserve"> L'activité professionnelle et les situations assimilées sont prises en comptes, au titre des vingt-quatre mois, si elles ont assuré un revenu moyen annuel d'au moins 40 p. 100 d'une somme égale à 2.028 fois le montant horaire du salaire minimum de croissance en vigueur au 1er janvier de l'année de la demande d'allocation parentale d'éducation.</t>
  </si>
  <si>
    <t xml:space="preserve">Années d'activité précédant la demande </t>
  </si>
  <si>
    <t>Montant de l'ASF (en % de la BMAF)</t>
  </si>
  <si>
    <t xml:space="preserve">Orphelin ou assimilé d'un seul parent
</t>
  </si>
  <si>
    <t xml:space="preserve">Orphelin ou assimilé des deux parents
</t>
  </si>
  <si>
    <t>Couple</t>
  </si>
  <si>
    <t xml:space="preserve">Personne seule </t>
  </si>
  <si>
    <t>Allocation journalière de présence parentale (AJPP) : montants</t>
  </si>
  <si>
    <t>Prime de déménagement (PD) : taux de montant maximum</t>
  </si>
  <si>
    <t>Allocation supplémentaire d'invalidité (ASI): conditions générales</t>
  </si>
  <si>
    <t>Allocation supplémentaire d'invalidité (ASI): montants et plafonds de ressources</t>
  </si>
  <si>
    <t>Les ALF, APL et ALS ne sont plus révisées au 1 janvier de chaque année N mais au 1 octobre de l'année N.</t>
  </si>
  <si>
    <t>Montant mensuel maximum (1)</t>
  </si>
  <si>
    <t>(1) L'allocation couvre le montant des frais réellement exposés pour un ou plusieurs enfants dans la limite du plafond mentionné dans cette colonne.</t>
  </si>
  <si>
    <t>Definition of a biactive couple</t>
  </si>
  <si>
    <t>Family allowances (AF): Thresholds for means-testing</t>
  </si>
  <si>
    <t>Single earner allowance (ASU): Thresholds for means-testing</t>
  </si>
  <si>
    <t>Single earner allowance (ASU): Monthly amount</t>
  </si>
  <si>
    <t>Child care costs allowance (AFG): Thresholds for means-testing</t>
  </si>
  <si>
    <t>Allowance for stay-at-home-mother (AMF): Thresholds for means-testing</t>
  </si>
  <si>
    <t>Family complement (CF): Thresholds for means-testing</t>
  </si>
  <si>
    <t>Back-to-school allowance (ARS): Thresholds for means-testing</t>
  </si>
  <si>
    <t>Allowance for Young Children (APJE): Thresholds for means-testing</t>
  </si>
  <si>
    <t>Early childhood benefit (PAJE) -- Basic allowance: conditions and amounts</t>
  </si>
  <si>
    <t>Early childhood benefit (PAJE) -- Birth and adoption premium : conditions and amounts</t>
  </si>
  <si>
    <t>Early childhood benefit (PAJE): Thresholds for means-testing</t>
  </si>
  <si>
    <t>Parental presence allowance (AA): Amounts</t>
  </si>
  <si>
    <t>Loans to young household (PJM): Thresholds for means-testing</t>
  </si>
  <si>
    <t>Loans to young household (PJM): Amount of loans</t>
  </si>
  <si>
    <t>Minimum insertion income (RMI): Extra allowance and minimal amount</t>
  </si>
  <si>
    <t>Active solidarity income (RSA): Extra allowance and minimal amount</t>
  </si>
  <si>
    <t>Supplementary disability allowance (ASI): General conditions</t>
  </si>
  <si>
    <t>Supplementary disability allowance (ASI): Amount</t>
  </si>
  <si>
    <t>Adoption allowance (AA): Thresholds for means-testing</t>
  </si>
  <si>
    <t>Adoption allowance (AA): General conditions and amounts</t>
  </si>
  <si>
    <t>Relocation allowance (PD): Rate and maximum amount</t>
  </si>
  <si>
    <t>Loi 2011-1906 du 21/12/2011, art. 104 (modif art. L551-1 du CSS)</t>
  </si>
  <si>
    <t>Loi 2002-1487 du 20/12/2002, art. 58 (modif art. L521-1 du CSS)</t>
  </si>
  <si>
    <t>Décret 85-1353 du 17/12/1985, art. 1 (crée art. D521-1 et R521-1 du CSS)
Décret 86-150 du 30/01/1986, art. 2 (modif art. D521-1 du CSS)</t>
  </si>
  <si>
    <t>Loi 2002-1487 du 20/12/2002, art. 58 (modif art. L521-1 du CSS)
Décret 2003-573 du 27/06/2003, art. 1 (crée art. D521-2 du CSS)</t>
  </si>
  <si>
    <t>Décret 98-1214 du 29/12/1998, art. 1 (modif art. D521-1 du CSS)</t>
  </si>
  <si>
    <t>Décret 86-150 du 30/01/1986, art. 2 (modif art. D521-1 du CSS)
Décret 85-1353 du 17/12/1985, art. 1 (crée art. R521-1 du CSS)</t>
  </si>
  <si>
    <t>LFSS 98-1194 du 23/12/1998, art. 18 (modif art. L521-1 du CSS)</t>
  </si>
  <si>
    <t>Loi 72-8 du 03/01/1972
Décret 72-530 du 29/06/1972 (S.U.)
Décret 76-767 du 16/08/1976 ("Majoration")</t>
  </si>
  <si>
    <t>Loi 55-1045 du 06/08/1955, art. 2                               Décret 55-1429 du 02/11/1955</t>
  </si>
  <si>
    <t>Décret 85-1353 du 17/12/1985, art. 1 (crée art. L522-1 et R522-1 du CSS)
Décret 89-600 du 28/08/1989, art. 4 (modif art. D522-1)</t>
  </si>
  <si>
    <t>Loi 86-1307 du 29/12/1986, art. 10 et 14 (modif art. L522-1 du CSS)</t>
  </si>
  <si>
    <t>Loi 2003-1199 du 18/12/2003, art. 60 (modif L522-1 du CSS)</t>
  </si>
  <si>
    <t>Décret 2000-71 du 28/01/2000, art. 3 (modif art. R522-1 du CSS)</t>
  </si>
  <si>
    <t>Ordonnance 96-51 du 24/01/1996, art. 4</t>
  </si>
  <si>
    <t>Arrêté du 28/12/2011, art. 1</t>
  </si>
  <si>
    <t>Décret 85-1353 du 17/12/1985, art. 1 (crée art. L522-2 et R522-2 du CSS)</t>
  </si>
  <si>
    <t>Loi 2007-1786 du 19/12/2007, art. 93 (modif art. L 543-1 du CSS)</t>
  </si>
  <si>
    <t>Décret 90-776 du 03/09/1990, art. 1 (modif R543-2 du CSS)           Loi 90-590 du  06/07/1990</t>
  </si>
  <si>
    <t>Décret 2001-719 du 31/07/2001, art. 1 (modif art. D543-1 du CSS)</t>
  </si>
  <si>
    <t>Décret 97-794 du 22/08/1997, art.1</t>
  </si>
  <si>
    <t>Décret 95-909 du 11/08/1995, art. 1</t>
  </si>
  <si>
    <t>Loi 90-590 du 06/07/1990, art.1 (modif art. L543-1 du CSS)</t>
  </si>
  <si>
    <t>Décret 85-1353 du 17/12/1985, art. 1 (crée art. D543-1 du CSS)</t>
  </si>
  <si>
    <t>Décret 2008-1025 du 07/10/2008                   Décret 2008-767 du 30/07/2008, art. 1 (modif art. D543-1)</t>
  </si>
  <si>
    <t>Décret 85-1353 du 17/12/1985, art. 1 (crée art. R543-2 du CSS)</t>
  </si>
  <si>
    <t>Décret 2002-1060 du 07/08/2002, art. 2 (crée art. D543-2 du CSS)</t>
  </si>
  <si>
    <t xml:space="preserve"> Décret 82-1138 du 29/12/1982, art. 3(modif art. L516 du CSS)</t>
  </si>
  <si>
    <t>Décret 82-1138 du 29/12/1982, art. 2 (modif art. L516 du CSS)</t>
  </si>
  <si>
    <t>Décret 2003-1393 du 31/12/2003, art. 2 (abroge art. R531-9 du CSS)
Loi 2003-1199 du 18/12/2003, art. 60 II (modif L531-2 du CSS)</t>
  </si>
  <si>
    <t>Loi 2003-1199 du 18/12/2003, art. 60 II (abroge art. L535-1 et L535-2 du CSS)</t>
  </si>
  <si>
    <t>Décret 95-165 du 16/02/1995, art. 3 (crée art R 535-1, R 755-14-3 du CSS)</t>
  </si>
  <si>
    <t>Loi 2003-1199 du 18/12/2003, art. 60 II (abroge art.L535-2 du CSS)
Décret 2003-1393 du 31/12/2003, art. 2 (abroge art. R535-2 du CSS)</t>
  </si>
  <si>
    <t>Loi 96-604 du 05/07/1996, art. 49 (modif art. L535-2 du CSS)</t>
  </si>
  <si>
    <t xml:space="preserve">Décret 2008-331 du 09/04/2008, art. 1                                                                                                                                             Décret 2006-732 du 22/06/2006, art.1 et 2 </t>
  </si>
  <si>
    <t>Loi 2005-744 du 04/07/2005, art. 8 (modif art. L531-2 du CSS)
Décret 2005-1172 du 12/09/2005, art. 1 (modif art. D531-2 du CSS)</t>
  </si>
  <si>
    <t>Loi 2003-1199 du 18/12/2003, art. 60 II (modif art. L531-2 du CSS)
Décret 2003-1394 du 31/12/2003, art. 1 (crée art. D531-2 du CSS)</t>
  </si>
  <si>
    <t>Décret 2003-1393 du 31/12/2003, art. 2 (modif art. R531-1 du CSS)</t>
  </si>
  <si>
    <t>Loi 96-604 du 05/07/1996, art. 47 (modif art. L532-1 du CSS)</t>
  </si>
  <si>
    <t>Loi 86-1307 du 29/12/1986, art. 3 (modif L 532-2, 3, 4)</t>
  </si>
  <si>
    <t xml:space="preserve">Loi 85-17 du 04/01/1985, art. 6 et 7    </t>
  </si>
  <si>
    <t>Circulaire DSS/SD2B/2014/84 du 20/03/2014</t>
  </si>
  <si>
    <t>Loi 2008-1425 du 27/12/2008, art. 181 (modif L523-1 du CSS)</t>
  </si>
  <si>
    <t>Loi 99-944 du 15/11/1999, art. 10 (modif L523-2 du CSS)</t>
  </si>
  <si>
    <t>Décret 85-1353 du 17/12/1985, art. 1 (crée art. art. R523-7 et s. du CSS)</t>
  </si>
  <si>
    <t>Loi 2005-102 du 11/02/2005, art. 68 (modif art. L 541 du CSS)</t>
  </si>
  <si>
    <t>Décret 2002-373 du 19/03/2002, art. 1</t>
  </si>
  <si>
    <t>Décret 2001-106 du 05/02/2001, art. 2</t>
  </si>
  <si>
    <t>Décret 2006-659 du 02/06/2006, art. 4 (modif art. D544-1,2 du CSS)</t>
  </si>
  <si>
    <t>Décret 2007-1081 du 10/07/2007, art. 4 (modif art. D542-4 du CSS)</t>
  </si>
  <si>
    <t>Décret 2000-72 du 28/01/2000, art. 1 (modif art. D542-4 du CSS)</t>
  </si>
  <si>
    <t>Décret 2007-1081 du 10/07/2007, art. 1 (modif art. D542-5 du CSS)</t>
  </si>
  <si>
    <t>Décret 2004-464 du 28/05/2004, art. 1 (modif art. D542-5 du CSS)</t>
  </si>
  <si>
    <t>Décret 2002-1485 du 20/12/2002, art. 2 (modif art. D542-5 du CSS)</t>
  </si>
  <si>
    <t>Décret 2000-750 du 01/08/2000, art. 1 (modif art. D542-5 du CSS)</t>
  </si>
  <si>
    <t>Décret 99-539 du 28/06/1999, art. 1 (modif art. D542-5 du CSS)</t>
  </si>
  <si>
    <t>Décret 98-813 du 11/09/1998, art. 1 (modif art. D542-5 du CSS)</t>
  </si>
  <si>
    <t>Décret 97-831 du 10/09/1997, art. 1 (modif art. D542-5 du CSS)</t>
  </si>
  <si>
    <t>Décret 97-84 du 30/01/1997, art. 1 (modif art. D542-5 du CSS)</t>
  </si>
  <si>
    <t>Décret 94-982 du 14/11/1984, art. 1 (modif art. D542-5 du CSS)</t>
  </si>
  <si>
    <t>Décret 2013-49 du 14/01/2013 et arrêté du 14/01/2013</t>
  </si>
  <si>
    <t>Décret 2013-49 du 14/01/2013, art. 2 (modif art. D831-2-1 du CSS)</t>
  </si>
  <si>
    <t>Décret 2011-2099 du 30/12/2011, art. 2 (modif art. D831-2-1 du CSS)</t>
  </si>
  <si>
    <t>Décret 2010-1765 du 30/12/2010, art. 2 (modif art. D831-2-1 du CSS)</t>
  </si>
  <si>
    <t>Décret 2009-1740 du 30/12/2009, art. 2 (modif art. D831-2-1 du CSS)</t>
  </si>
  <si>
    <t>Décret 2008-1557 du 31/12/2008, art. 4 (modif art. D831-2-1 du CSS)</t>
  </si>
  <si>
    <t>Décret 2007-1906 du 26/12/2007, art. 2 (modif art. D831-2-1 du CSS)</t>
  </si>
  <si>
    <t>Décret 2006-1817 du 23/12/2006, art. 3 (modif art. D831-2-1 du CSS)</t>
  </si>
  <si>
    <t>Décret 2004-464 du 28/05/2004, art. 3 (modif art. D542-21 du CSS)</t>
  </si>
  <si>
    <t>Décret 2005-1607 du 19/12/2005, art. 1 et 2 (modif art. D542-21 et D831-2-1 du CSS)</t>
  </si>
  <si>
    <t>Décret 2002-1485 du 20/12/2002, art. 5 (modif art. D542-21 du CSS)</t>
  </si>
  <si>
    <t>Décret 2001-698 du 31/07/2001, art. 2 (modif art. D542-21 du CSS)</t>
  </si>
  <si>
    <t xml:space="preserve">Décret 2000-750 du 01/08/2000, art. 2 (modif art. D542-21 du CSS) </t>
  </si>
  <si>
    <t>Décret 99-539 du 28/09/1999, art. 2 (modif art. D542-21 du CSS)</t>
  </si>
  <si>
    <t>Décret 98-813 du 11/09/1998, art. 3 (modif art. D542-21 du CSS)</t>
  </si>
  <si>
    <t>Décret 97-831 du 10/09/1997, art. 3 (modif art. D542-21 du CSS)</t>
  </si>
  <si>
    <t>Décret 94-982 du 14/11/1994, art. 4 (modif art. D542-21 du CSS)</t>
  </si>
  <si>
    <t>Décret 2006-1817 du 23/12/2006, art. 1 (modif art. D542-7 du CSS)</t>
  </si>
  <si>
    <t>Décret 2004-463 du 28/05/2004, art. 1 (modif art. D542-7 du CSS)</t>
  </si>
  <si>
    <t>Décret 89-831 du 10/11/1989, art. 2 (modif art. D542-7 du CSS)</t>
  </si>
  <si>
    <r>
      <t>Décret 2001-1203 du 17/12/2001, art. 2 (modif Décret 88-1112, art. 2 du 12/12/1988)</t>
    </r>
    <r>
      <rPr>
        <i/>
        <sz val="11"/>
        <color theme="1"/>
        <rFont val="Calibri"/>
        <family val="2"/>
        <scheme val="minor"/>
      </rPr>
      <t xml:space="preserve"> (pour le montant minimum)</t>
    </r>
  </si>
  <si>
    <r>
      <t xml:space="preserve">Décret 90-386 du 09/05/1990, art. 1 (modif Décret 88-1111 du 12/12/1988, art. 1) </t>
    </r>
    <r>
      <rPr>
        <i/>
        <sz val="11"/>
        <color theme="1"/>
        <rFont val="Calibri"/>
        <family val="2"/>
        <scheme val="minor"/>
      </rPr>
      <t>(pour les majorations)</t>
    </r>
    <r>
      <rPr>
        <sz val="11"/>
        <color theme="1"/>
        <rFont val="Calibri"/>
        <family val="2"/>
        <scheme val="minor"/>
      </rPr>
      <t xml:space="preserve">                                                                                                                  Décret 88-1112 du 12/12/1988, art. 2</t>
    </r>
    <r>
      <rPr>
        <i/>
        <sz val="11"/>
        <color theme="1"/>
        <rFont val="Calibri"/>
        <family val="2"/>
        <scheme val="minor"/>
      </rPr>
      <t xml:space="preserve"> (pour le montant minimum)</t>
    </r>
  </si>
  <si>
    <r>
      <t xml:space="preserve">Décret 88-1111 du 12/12/1988, art. 1 </t>
    </r>
    <r>
      <rPr>
        <i/>
        <sz val="11"/>
        <color theme="1"/>
        <rFont val="Calibri"/>
        <family val="2"/>
        <scheme val="minor"/>
      </rPr>
      <t xml:space="preserve">(pour les majorations)       </t>
    </r>
    <r>
      <rPr>
        <sz val="11"/>
        <color theme="1"/>
        <rFont val="Calibri"/>
        <family val="2"/>
        <scheme val="minor"/>
      </rPr>
      <t xml:space="preserve">                              Décret 88-1112 du 12/12/1988, art. 2 </t>
    </r>
    <r>
      <rPr>
        <i/>
        <sz val="11"/>
        <color theme="1"/>
        <rFont val="Calibri"/>
        <family val="2"/>
        <scheme val="minor"/>
      </rPr>
      <t>(pour le montant minimum)</t>
    </r>
    <r>
      <rPr>
        <sz val="11"/>
        <color theme="1"/>
        <rFont val="Calibri"/>
        <family val="2"/>
        <scheme val="minor"/>
      </rPr>
      <t xml:space="preserve">                       </t>
    </r>
  </si>
  <si>
    <t>Décret 88-1111 du 12/12/1988, art. 4 et 9</t>
  </si>
  <si>
    <t>Décret 2009-404 du 15/04/2009, art. 4 (abroge art. R524-18 du CSS)</t>
  </si>
  <si>
    <t>Décret 2009-404 du 15/04/2009, art. 4 (abroge l'art. R524-2 du CSS)</t>
  </si>
  <si>
    <t>Décret 2009-404 du 15/04/2009, art. 4 (abroge art. D524-1 du CSS)</t>
  </si>
  <si>
    <t>Loi 2006-1666 du 21/12/2006, art. 135 (modif art. L524-1 du CSS)
Décret 2007-125 du 30/01/2007, art. 1 (modif art. D524-1 du CSS)</t>
  </si>
  <si>
    <t>Décret 97-359 du 16/04/1997, art. 1 (crée art. D524-1 du CSS)</t>
  </si>
  <si>
    <t>Décret 2009-404 du 15/04/2009, art. 2 (modif art. R262-1 du CASF)</t>
  </si>
  <si>
    <t>Décret 2009-404 du 15/04/2009, art. 2 (modif art. R262-9 et R262-10 du CASF)</t>
  </si>
  <si>
    <t>Pourcentage minimal de handicap pour les ascendants ou descendants du 3ème degré maximum</t>
  </si>
  <si>
    <t>Paramètres de calcul dans le secteur en accession (APL)</t>
  </si>
  <si>
    <t>Parameters for new home-buyers (APL)</t>
  </si>
  <si>
    <t>Décret 2015-314 du 19/03/2015, art. 1.</t>
  </si>
  <si>
    <t>Décret 2015-314 du 19/03/2015, art. 1</t>
  </si>
  <si>
    <t>nc</t>
  </si>
  <si>
    <t>Circulaire DSS/SD2B/2015/371</t>
  </si>
  <si>
    <t xml:space="preserve">Circulaire DSS/SD2B/2015/371 </t>
  </si>
  <si>
    <t>Décret 2014-1589 du 23/12/2014</t>
  </si>
  <si>
    <t>Décret 2015-1231 du 06/10/2015</t>
  </si>
  <si>
    <t>Circulaire DSS/SD2B/2016/77 du 15/03/2016</t>
  </si>
  <si>
    <t>Circulaire DSS/SD2B/2015/371 du 18/12/2015</t>
  </si>
  <si>
    <t>Circulaire DSS/4 A 98-395 du 30/061998</t>
  </si>
  <si>
    <r>
      <rPr>
        <i/>
        <sz val="11"/>
        <color theme="1"/>
        <rFont val="Calibri"/>
        <family val="2"/>
        <scheme val="minor"/>
      </rPr>
      <t>Loi</t>
    </r>
    <r>
      <rPr>
        <sz val="11"/>
        <color theme="1"/>
        <rFont val="Calibri"/>
        <family val="2"/>
        <scheme val="minor"/>
      </rPr>
      <t xml:space="preserve"> : Le montant de la prime devient majoré en cas d'adoption.
</t>
    </r>
    <r>
      <rPr>
        <i/>
        <sz val="11"/>
        <color theme="1"/>
        <rFont val="Calibri"/>
        <family val="2"/>
        <scheme val="minor"/>
      </rPr>
      <t xml:space="preserve">Décret </t>
    </r>
    <r>
      <rPr>
        <sz val="11"/>
        <color theme="1"/>
        <rFont val="Calibri"/>
        <family val="2"/>
        <scheme val="minor"/>
      </rPr>
      <t>: précise le nouveau taux pour la prime à l'adoption.
Taux toujours non modifiés en 2016</t>
    </r>
  </si>
  <si>
    <t>Taux non modifiés en 2016</t>
  </si>
  <si>
    <t>Paramètres toutefois disponibles dans "Eléments de calcul des aides personnelles au logement", Ministère de l'égalité des territoires et du logement, 2013, p 13.</t>
  </si>
  <si>
    <t>Taux pour le loyer minimum (Lo) pour l'APL accession</t>
  </si>
  <si>
    <t>Seuils de revenus</t>
  </si>
  <si>
    <t>Taux pour le loyer minimum (Lo) en AL accession</t>
  </si>
  <si>
    <t>Paramètres dispo dans "Eléments de calcul des aides personnelles au logement", 2013</t>
  </si>
  <si>
    <t xml:space="preserve">Taux TL et TF disponibles pages 14 et 15 du document "Elément de calcul des aides personnelles au logement" </t>
  </si>
  <si>
    <t>Montants toujours identiques en 2016</t>
  </si>
  <si>
    <t>Circulaire Cnav 2016-18 du 29/03/2016</t>
  </si>
  <si>
    <t>Décret 2015-1710 du 21/12/2015, art. 2 (crée art. D843-1 du CSS)</t>
  </si>
  <si>
    <t>Remplacement du RSA activité par la Prime d'activité</t>
  </si>
  <si>
    <t>Foyer - 1 personne</t>
  </si>
  <si>
    <t>Foyer - 2 personnes</t>
  </si>
  <si>
    <t>Foyer - 3 personnes</t>
  </si>
  <si>
    <t>Décret 2015-611 du 03/06/2015 
Circulaire DSS/SD2B/2016/77 du 15/03/2016</t>
  </si>
  <si>
    <t>Plafond de ressources - Tranche 1</t>
  </si>
  <si>
    <t>Majoration ressource par enfant supplémentaire</t>
  </si>
  <si>
    <t>plaf_enf_sup</t>
  </si>
  <si>
    <t>Allocations familiales (AF): conditions de ressources</t>
  </si>
  <si>
    <t>Active solidarity income - Activity premium (PA) : Amounts</t>
  </si>
  <si>
    <t xml:space="preserve">2 enfants </t>
  </si>
  <si>
    <t>Décret 2015-611 du 03/06/2015
Circulaire DSS/SD2B/2016/77 du 15/03/2016</t>
  </si>
  <si>
    <t>af_enf_sup</t>
  </si>
  <si>
    <t>Parution au JO</t>
  </si>
  <si>
    <t>Date d'effet</t>
  </si>
  <si>
    <t>af_t1_2enf</t>
  </si>
  <si>
    <t>plaf_t1_2enf</t>
  </si>
  <si>
    <t>plaf_t2_2enf</t>
  </si>
  <si>
    <t>pa_maj1</t>
  </si>
  <si>
    <t>pa_maj3</t>
  </si>
  <si>
    <t>pa_maj4</t>
  </si>
  <si>
    <t>pa_maj5</t>
  </si>
  <si>
    <t>pa_maj6</t>
  </si>
  <si>
    <t>pa_maj_revenu</t>
  </si>
  <si>
    <t>pa_bonification</t>
  </si>
  <si>
    <t>pa_montant_min</t>
  </si>
  <si>
    <t>Foyers sans personne à charge
(en % du R0 )</t>
  </si>
  <si>
    <t>Foyers avec 1 personne à charge
(en % du R0)</t>
  </si>
  <si>
    <t>Foyers avec 2 personnes à charge
(en % du R0)</t>
  </si>
  <si>
    <t>Foyers avec 3 personnes à charge
(en % du R0 )</t>
  </si>
  <si>
    <t>Foyers avec 4 personnes à charge et plus
(en % du R0 )</t>
  </si>
  <si>
    <t>ata_fixe</t>
  </si>
  <si>
    <t>Montant journalier</t>
  </si>
  <si>
    <t>Décret 2014-1719 du 31/12/2014 </t>
  </si>
  <si>
    <t>Décret 2013-1274 du 27/12/2013 </t>
  </si>
  <si>
    <t>Décret 2012-1496 du 28/12/2012</t>
  </si>
  <si>
    <t>Décret 2012-196 du 09/02/2012</t>
  </si>
  <si>
    <t>Décret 2011-123 du 29/01/2011</t>
  </si>
  <si>
    <t>30/01/2011</t>
  </si>
  <si>
    <t>Décret 2009-1703 du 30/12/2009 </t>
  </si>
  <si>
    <t>Décret 2009-124 du 04/02/2009</t>
  </si>
  <si>
    <t>Décret 2006-1381 du 13/11/2006</t>
  </si>
  <si>
    <t>Remplacée par l'allocation pour demandeur d'asile (ADA)</t>
  </si>
  <si>
    <t>Loi du 29/07/2015, art. 23</t>
  </si>
  <si>
    <t>Notes :</t>
  </si>
  <si>
    <t>L'ADA est gérée par l'Office français de l'immigration et de l'intégration (OFII).</t>
  </si>
  <si>
    <t>Sources :</t>
  </si>
  <si>
    <t>"Son montant est révisé, le cas échéant, une fois par an, en fonction de l'évolution des prix, hors tabac, prévue dans le rapport économique, social et financier annexé au projet de loi de finances de l'année."</t>
  </si>
  <si>
    <t>"Un décret définit le barème de l'allocation pour demandeur d'asile, en prenant en compte les ressources de l'intéressé, son mode d'hébergement et, le cas échéant, les prestations offertes par son lieu d'hébergement.</t>
  </si>
  <si>
    <t xml:space="preserve"> Le barème de l'allocation pour demandeur d'asile prend en compte le nombre d'adultes et d'enfants composant la famille du demandeur d'asile et accompagnant celui-ci."</t>
  </si>
  <si>
    <t>Créé l'allocation pour demandeur d'asile (ADA). Remplace l'allocation temporaire d'attente (ATA) versée par Pôle Emploi, et l'allocation mensuelle de subsistance (AMS).</t>
  </si>
  <si>
    <t xml:space="preserve">Supplément si non-hébergé dans centres d'accueil ou hébergement d'urgence </t>
  </si>
  <si>
    <t>Code de l'entrée et du séjour des étrangers et du droit d'asile (CESEDA), titre IV, chapitre IV, Section 4.</t>
  </si>
  <si>
    <t>CESEDA, Annexe 7.1</t>
  </si>
  <si>
    <t>C. Education et présence parentale</t>
  </si>
  <si>
    <t>III. Solidarité et insertion</t>
  </si>
  <si>
    <t>A. Minima sociaux</t>
  </si>
  <si>
    <t>B. Invalidité</t>
  </si>
  <si>
    <t>Allocation temporaire d'attente (ATA) : montants</t>
  </si>
  <si>
    <t>Allocation pour demandeur d'asile (ADA) : montants</t>
  </si>
  <si>
    <t>C. Education and parental presence</t>
  </si>
  <si>
    <t>III. Solidarity and insertion</t>
  </si>
  <si>
    <t>A. Social minima</t>
  </si>
  <si>
    <t>Temporary waiting allowance (ATA): Amounts</t>
  </si>
  <si>
    <t>Asylum-seeker allowance (ADA): Amounts</t>
  </si>
  <si>
    <t>LFSS: Social security budget law</t>
  </si>
  <si>
    <t>LF: (Central government) budget law</t>
  </si>
  <si>
    <t>LFR: Amended budget law</t>
  </si>
  <si>
    <t>(local governments of Bas-Rhin, Haut-Rhin and Moselle,that were under German rule between 1871 and 1918)</t>
  </si>
  <si>
    <t>Prime d'activité (PA) : paramètre pour le calcul du montant</t>
  </si>
  <si>
    <t>Prêt aux jeunes ménages (PJM) : montant des prêts susceptibles d'être accordés</t>
  </si>
  <si>
    <t>Prestation d'accueil du jeune enfant (PAJE) - Allocation de base : conditions et montants</t>
  </si>
  <si>
    <t>Allocation de présence parentale (APP) : montants</t>
  </si>
  <si>
    <t>Allocation d'éducation de l'enfant handicapé (AEEH) : conditions et montants</t>
  </si>
  <si>
    <t>Disabled-child education allowance (AEEH): Conditions and amounts</t>
  </si>
  <si>
    <t>Revalorisation de 1%</t>
  </si>
  <si>
    <t>Loi 98-1194 du 23/12/1998, art. 18 (modif art. D521-1 du CSS)</t>
  </si>
  <si>
    <t xml:space="preserve">Décret 82-319 du 08/04/1982 (Taux : modif art. L 544 du CSS) </t>
  </si>
  <si>
    <t xml:space="preserve">Décret 78-107 du 31/01/78 (Taux : modif art. L544 du CSS) </t>
  </si>
  <si>
    <t xml:space="preserve">Décret 76-768 du 16/08/1976 </t>
  </si>
  <si>
    <t>Décret 2008-409 du 28/04/2008, art. 1 (modif art. R521-1 du CSS)
Décret 2008-410 du 28/04/2008, art. 1 (modif art. D521-1 du CSS)</t>
  </si>
  <si>
    <t>Majoration pour le 3e enfant de façon à porter à 10000 le montant cumulé des prestations familiales afférant à la naissance</t>
  </si>
  <si>
    <t>Loi 2003-1199 du 18/12/2003, art. 60 II (modif art. L531-1 du CSS)
Décret 2003-1394 du 31/12/2003, art. 1 (modif art. D531-1 du CSS)</t>
  </si>
  <si>
    <t>Loi 2003-1199 du 18/12/2003, art. 60 (modif art. L511-1 du CSS)</t>
  </si>
  <si>
    <t>Loi 94-629 du 25/07/1994, art.2 (modif art. L532-1, 2 ,4 du CSS) Décret 94-755 du 01/09/1994 (modif art. R 532-1,2,3,4,5 du CSS)                Décret 94-756 du 01/09/1994, art. L532-3, 5, 6 du CSS</t>
  </si>
  <si>
    <t>Décret 2002-422 du 29/03/2002, art. 1 (modif art. L 541-2 du CSS) et Décret 2002-421</t>
  </si>
  <si>
    <t xml:space="preserve">Loi 2005-102 du 11/02/2005, art. 68 (modif. Art. L541 du CSS)
Décret 2005-1761 du 29/12/2005, art. 12 </t>
  </si>
  <si>
    <t>Décret 76-117 du 03/02/1976 modifie  décrets 27-12-77, 6-4-79, 23-5-80, 22-4-81, 8-4-82</t>
  </si>
  <si>
    <t>Décret 91-1159 du 08/11/1991, art. 1 (modif art. D542-4 du CSS)</t>
  </si>
  <si>
    <t>Décret 2001-698 du 31/07/2001, art. 1 et 4 (modif art. D542-5 du CSS)</t>
  </si>
  <si>
    <t xml:space="preserve">Loi 72-8 du 03/01/1972
Décret 72-528 et 530 du 9/06/1972 (AMF)           </t>
  </si>
  <si>
    <t>Décret 2015-1329 du 21/10/2015, art. 2</t>
  </si>
  <si>
    <t>Loi 2005-1719 du 30/12/2005, art. 154</t>
  </si>
  <si>
    <t>Références législatives - revalorisation des plafonds</t>
  </si>
  <si>
    <t>Références législatives de tous les autres paramètres</t>
  </si>
  <si>
    <t>Nombre minimal d'enfants pour avoir droit à l'allocation</t>
  </si>
  <si>
    <t>Montant de base du RMI</t>
  </si>
  <si>
    <t>Décret 2014-1127 du 03/10/2014</t>
  </si>
  <si>
    <t>Décret 2016-538 du 27/04/2016</t>
  </si>
  <si>
    <t>Décret 2013-1263 du 27/12/2013</t>
  </si>
  <si>
    <t>Décret 2013-793 du 30 /08/2013</t>
  </si>
  <si>
    <t>Décret 2012-1488 du 28/12/2012</t>
  </si>
  <si>
    <t>Modulation</t>
  </si>
  <si>
    <t>af_modulation_taux1</t>
  </si>
  <si>
    <t>af_modulation_taux2</t>
  </si>
  <si>
    <t xml:space="preserve">Plafond de ressources - Tranche 2 </t>
  </si>
  <si>
    <t>Modulation des AF en fonction du revenu (divisé en 3 tranches)</t>
  </si>
  <si>
    <r>
      <rPr>
        <u/>
        <sz val="11"/>
        <color theme="1"/>
        <rFont val="Calibri"/>
        <family val="2"/>
        <scheme val="minor"/>
      </rPr>
      <t xml:space="preserve">Notes </t>
    </r>
    <r>
      <rPr>
        <sz val="11"/>
        <color theme="1"/>
        <rFont val="Calibri"/>
        <family val="2"/>
        <scheme val="minor"/>
      </rPr>
      <t xml:space="preserve">: </t>
    </r>
  </si>
  <si>
    <t>Même loyers que les plafonds pour la zone 2</t>
  </si>
  <si>
    <t xml:space="preserve">Loyer de référence </t>
  </si>
  <si>
    <t>Âge limite pour les enfants à charge</t>
  </si>
  <si>
    <t>plaf_char_gen</t>
  </si>
  <si>
    <t>plaf_char_col</t>
  </si>
  <si>
    <t>plaf_maj</t>
  </si>
  <si>
    <t xml:space="preserve">Personne isolée ou ménage seul </t>
  </si>
  <si>
    <t>Majoration par enfant de la majoration pour charges (2)</t>
  </si>
  <si>
    <t>(2) Les majorations sont les mêmes dans le cas général que dans le cas des colocataires ou des propriétaires</t>
  </si>
  <si>
    <t>Le montant est en francs bien qu'il soit valable du 1/07/2001 au 31/12/2001 mais aussi du 01/01/2002 au 30/06/2002. En fait, une simple conversion sans revalorisation suffit pour avoir le montant en euros de début 2002.</t>
  </si>
  <si>
    <t>Montant journalier pour une personne</t>
  </si>
  <si>
    <t>Majoration par personne supplémentaire (maximum 10 par famille)</t>
  </si>
  <si>
    <t>Allocation de solidarité aux personnes âgées (ASPA)</t>
  </si>
  <si>
    <t>Allocation aux vieux travailleurs salariés (AVTS)</t>
  </si>
  <si>
    <t>Allocation aux vieux travailleurs salariés, AVTS (1941-1961)</t>
  </si>
  <si>
    <t>Majoration pour conjoint à charge (montant)</t>
  </si>
  <si>
    <t>Majoration pour conjoint à charge (plafond de ressources)</t>
  </si>
  <si>
    <t>Allocation supplémentaire - montants</t>
  </si>
  <si>
    <t>Assurance vieillesse des parents au foyer (AVPF )</t>
  </si>
  <si>
    <t>aspa_seul</t>
  </si>
  <si>
    <t>aspa_men</t>
  </si>
  <si>
    <t>plaf_mv_seul</t>
  </si>
  <si>
    <t>plaf_mv_men</t>
  </si>
  <si>
    <t>ref_leg</t>
  </si>
  <si>
    <t>jorf</t>
  </si>
  <si>
    <t>notes</t>
  </si>
  <si>
    <t>Montant maximum annuel</t>
  </si>
  <si>
    <t>Personnes seules (ou lorsque un seul des conjoints bénéficie de l'ASPA)</t>
  </si>
  <si>
    <t>Couple (ou lorsqu'un seul conjoint est bénéficiaire de l'ASPA et l'autre de l'allocation supplémentaire d'invalidité)</t>
  </si>
  <si>
    <t>Circulaire Cnav 2016/18 du 29/03/2016</t>
  </si>
  <si>
    <t>Décret 2014-1215 du 20/10/2014</t>
  </si>
  <si>
    <t>Circulaire Cnav 2014/28 du 09/04/2014</t>
  </si>
  <si>
    <t>Circulaire Cnav 2013/29 du 18/04/2014</t>
  </si>
  <si>
    <t>Décret 2009-473 du 28/04/2009, art. 1</t>
  </si>
  <si>
    <t xml:space="preserve">Circulaire Cnav 2008/45 du 12/08/2008 </t>
  </si>
  <si>
    <t>Arrêté du 21/12/2007, art. 1</t>
  </si>
  <si>
    <t>Arrêté du 19/12/2006, art. 1</t>
  </si>
  <si>
    <t xml:space="preserve">Décret 2007-57 du 12/01/2007, art. 1 </t>
  </si>
  <si>
    <t>Modifie art. D815-1 et D815-2 du CSS. Les montants ci-contre sont valables à partir du 01/01/2006, même si le décret date de 2007.</t>
  </si>
  <si>
    <t xml:space="preserve">L'ASPA vise à remplacer le minimum vieillesse et une série de dispositifs destinés aux personnes âgées disposant de faibles ressources. </t>
  </si>
  <si>
    <t xml:space="preserve">L'ASPA est ouverte à toute personne de plus de 65 ans, cette condition d'âge étant abaissée à l'âge minimun de départ en retraite pour les personnes reconnues inaptes au travail (incapcité d'au moins 50%) et les bénéficiaires </t>
  </si>
  <si>
    <t>d'une retraite anticipée pour handicap. Par ailleurs, le demandeur doit satisfaire aux conditions de ressources et de résidence (régulière en métropole ou dans les départements d'outre-mer).</t>
  </si>
  <si>
    <t>avts</t>
  </si>
  <si>
    <t>Montants annuels</t>
  </si>
  <si>
    <t>Plafonds de ressources - personnes seules</t>
  </si>
  <si>
    <t>Plafonds de ressources - ménages</t>
  </si>
  <si>
    <t>3 383,32 €</t>
  </si>
  <si>
    <t>9 609,60 €</t>
  </si>
  <si>
    <t>14 918,90 €</t>
  </si>
  <si>
    <t>Circulaire Cnav 2016/21 du 04/04/2016</t>
  </si>
  <si>
    <t>29/04/2009 pour le décret, mais pas pour les circulaires qui sont disponibles sur le site de la Cnav
Les changements de montant entrent en vigueur le 01/04 de chaque année</t>
  </si>
  <si>
    <t>3 379,95 €</t>
  </si>
  <si>
    <t>9 600,00 €</t>
  </si>
  <si>
    <t>14 904,00 €</t>
  </si>
  <si>
    <t>Circulaire Cnav 2014/53 du 29/10/2014</t>
  </si>
  <si>
    <t>Pas de revalorisation du montant mais revalorisation du plafond</t>
  </si>
  <si>
    <t>9 503,89 €</t>
  </si>
  <si>
    <t>14 755,32 €</t>
  </si>
  <si>
    <t>Circulaire Cnav 2014/28 du 09/04/2014</t>
  </si>
  <si>
    <t>Circulaire Cnav 2013/29 du 18/04/2013</t>
  </si>
  <si>
    <t>L'AVTS est remplacé par l'ASPA en 2007 par le décret 2007-57. Cependant, comme le mentionne l'ordonnance 2004-605,  les personnes qui bénéficiaient au moment de l'entrée en vigueur de l'ASPA des anciens dispositifs de mimimum vieillesse continuent à percevoir ces anciennes prestations selon les règles applicables avant cette entrée en vigueur. D'où le fait qu'on garde les barèmes de l'AVTS après 2007.</t>
  </si>
  <si>
    <t>Décret 2009-473, art. 1 du 28/04/2009 (modif art. D815-1 et D815-2 du CSS). Ce décret fixe les montants jusqu'à celui en vigueur à partir du 01/04/2012</t>
  </si>
  <si>
    <t>Circulaire Cnav 2009/31 du 16/04/2009 et Lettre Ministérielle du 25/03/2009</t>
  </si>
  <si>
    <t>Arrêté du 21/12/2007</t>
  </si>
  <si>
    <t>Arrêté du 19/12/2006</t>
  </si>
  <si>
    <t>Arrêté du 23/12/2005</t>
  </si>
  <si>
    <t>Arrêté du 16/12/2004</t>
  </si>
  <si>
    <t>Arrêté du 23/12/2003</t>
  </si>
  <si>
    <t>Décret 2002-1619 du 31/12/2002</t>
  </si>
  <si>
    <t>Décret 2002-115 du 25/01/2002</t>
  </si>
  <si>
    <t>Décret 2000-1324 du 26/12/2000</t>
  </si>
  <si>
    <t>Décret 99-1146 du 29/12/1999</t>
  </si>
  <si>
    <t>Décret 98-1224 du 29/12/1998</t>
  </si>
  <si>
    <t>Décret 97-1246 du 29/12/1997</t>
  </si>
  <si>
    <t>Décret 96-1185 du 30/12/1996</t>
  </si>
  <si>
    <t>Décret 96-86 du 02/02/1996</t>
  </si>
  <si>
    <t>Décret 95-864 du 31/07/1995</t>
  </si>
  <si>
    <t>Décret 95-254 du 06/03/1995</t>
  </si>
  <si>
    <t>Décret 93-1357 du 30/12/1993</t>
  </si>
  <si>
    <t>Décret 93-202 du 11/02/1993</t>
  </si>
  <si>
    <t>Décret 92-50 du 16/01/1992</t>
  </si>
  <si>
    <t>Décret 91-751 du 31/07/1991</t>
  </si>
  <si>
    <t>Décret 90-1241 du 31/12/1990</t>
  </si>
  <si>
    <t>Décret 90-265 du 23/03/1990</t>
  </si>
  <si>
    <t>Décret 88-1238 du 30/12/1988</t>
  </si>
  <si>
    <t>Décret 87-1176 du 24/12/1987</t>
  </si>
  <si>
    <t>Décret 87-77 du 06/02/1987</t>
  </si>
  <si>
    <t>Décret 86-1101 du 09/10/1986</t>
  </si>
  <si>
    <t>Décret 85-1490 du 31/12/1985</t>
  </si>
  <si>
    <t>Décret 85-784 du 24/07/1985</t>
  </si>
  <si>
    <t>Décret 84-1288 du 31/12/1984</t>
  </si>
  <si>
    <t>Décret 84-643 du 17/07/1984</t>
  </si>
  <si>
    <t>Décret 84-92 du 08/02/1984</t>
  </si>
  <si>
    <t>Décret 83-551 du 30/06/1983</t>
  </si>
  <si>
    <t>Décret 82-1142 du 29/12/1982</t>
  </si>
  <si>
    <t>Décret 82-561 du 29/06/1982</t>
  </si>
  <si>
    <t>Décret 81-1166 du 30/12/1981</t>
  </si>
  <si>
    <t>Décret 81-681 du 30/06/1981</t>
  </si>
  <si>
    <t>Décret 80-1159 du 31/12/1980</t>
  </si>
  <si>
    <t>Décret 80-498 du 01/07/1980</t>
  </si>
  <si>
    <t>Décret 79-1057 du 07/12/1979</t>
  </si>
  <si>
    <t>Décret 79-567 du 03/07/1979</t>
  </si>
  <si>
    <t>Décret 78-1241 du 29/12/1978</t>
  </si>
  <si>
    <t>Décret 78-719 du 10/07/1978</t>
  </si>
  <si>
    <t>Décret 77-1291 du 24/11/1977</t>
  </si>
  <si>
    <t>Décret 77-615 du 15/06/1977</t>
  </si>
  <si>
    <t>Décret 76-1242 du 29/12/1976</t>
  </si>
  <si>
    <t>Décret 76-559 du 25/06/1976</t>
  </si>
  <si>
    <t>Décret 75-1341 du 31/12/1975</t>
  </si>
  <si>
    <t>Décret 75-209 du 28/03/1975</t>
  </si>
  <si>
    <t>Décret 74-1126 du 26/12/1974</t>
  </si>
  <si>
    <t>Décret 74-611 du 27/06/1974</t>
  </si>
  <si>
    <t>Décret 73-1137 du 21/12/1973</t>
  </si>
  <si>
    <t>Décret 73-691 du 18/07/1973</t>
  </si>
  <si>
    <t>Décret 72-929 du 11/10/1972</t>
  </si>
  <si>
    <t>Décret 71-1106 du 30/12/1971</t>
  </si>
  <si>
    <t>Décret 71-705 du 27/08/1971</t>
  </si>
  <si>
    <t>Décret 70-1004 du 30/10/1970</t>
  </si>
  <si>
    <t>Décret 70-879 du 29/09/1970</t>
  </si>
  <si>
    <t>Décret 69-879 du 26/09/1969</t>
  </si>
  <si>
    <t>Décret 69-878 du 26/09/1969</t>
  </si>
  <si>
    <t>Décret 69-60 du 20/01/1969</t>
  </si>
  <si>
    <t>Décret 68-585 du 29/06/1968</t>
  </si>
  <si>
    <t>Décret 68-101 du 31/01/1968</t>
  </si>
  <si>
    <t>Décret 67-1168 du 22/12/1967</t>
  </si>
  <si>
    <t>Décret 67-969 du 27/10/1967</t>
  </si>
  <si>
    <t>Décret 67-35 du 11/01/1967</t>
  </si>
  <si>
    <t>Décret 66-452 du 30/06/1966</t>
  </si>
  <si>
    <t>Décret 65-1153 du 24/12/1965</t>
  </si>
  <si>
    <t>Décret 65-12 du 08/01/1965</t>
  </si>
  <si>
    <t>Décret 63-921 du 06/09/1963</t>
  </si>
  <si>
    <t>Les allocataires âgés d'au moins 75 ans bénéficient d'un montant de 900,00 F.</t>
  </si>
  <si>
    <t>Décret 62-440 du 14/04/1962</t>
  </si>
  <si>
    <t>Sources:</t>
  </si>
  <si>
    <r>
      <t xml:space="preserve">Bozio, A. (2006), </t>
    </r>
    <r>
      <rPr>
        <i/>
        <sz val="11"/>
        <color theme="1"/>
        <rFont val="Calibri"/>
        <family val="2"/>
        <scheme val="minor"/>
      </rPr>
      <t>Réformes des retraites : estimations sur données françaises</t>
    </r>
    <r>
      <rPr>
        <sz val="11"/>
        <color theme="1"/>
        <rFont val="Calibri"/>
        <family val="2"/>
        <scheme val="minor"/>
      </rPr>
      <t>, thèse de doctorat, EHESS, annexe A.</t>
    </r>
  </si>
  <si>
    <t>Site législation CNAV depuis 1956, Sécurité sociale - son histoire à travers les textes p 242 avant; légifrance pour les références exactes.</t>
  </si>
  <si>
    <t>allocbase_sup5000</t>
  </si>
  <si>
    <t>bonif_sup5000</t>
  </si>
  <si>
    <t>allocbase_inf5000</t>
  </si>
  <si>
    <t>bonif_inf5000</t>
  </si>
  <si>
    <t>majconj</t>
  </si>
  <si>
    <t>ildf</t>
  </si>
  <si>
    <t>Villes de plus de 5000 ha</t>
  </si>
  <si>
    <t>Villes de moins de 5000 ha</t>
  </si>
  <si>
    <t>Majoration pour conjoint</t>
  </si>
  <si>
    <t>Région parisienne</t>
  </si>
  <si>
    <t>allocation de base</t>
  </si>
  <si>
    <t>bonification pour enfants</t>
  </si>
  <si>
    <t>Loi 56-331 du 27/03/1956</t>
  </si>
  <si>
    <t>72 380,00 AF</t>
  </si>
  <si>
    <t>7 238,00 AF</t>
  </si>
  <si>
    <t>68 640,00 AF</t>
  </si>
  <si>
    <t>6 864,00 AF</t>
  </si>
  <si>
    <t>3 6190,00 AF</t>
  </si>
  <si>
    <t>3 400,00 AF</t>
  </si>
  <si>
    <t>65 800,00 AF</t>
  </si>
  <si>
    <t>6 580,00 AF</t>
  </si>
  <si>
    <t>62 400,00 AF</t>
  </si>
  <si>
    <t>6 240,00 AF</t>
  </si>
  <si>
    <t>32 900,00 AF</t>
  </si>
  <si>
    <t>Loi 54-301 du 20/03/1954</t>
  </si>
  <si>
    <t>59 800, 00 AF</t>
  </si>
  <si>
    <t>5 980,00 AF</t>
  </si>
  <si>
    <t>56 400,00 AF</t>
  </si>
  <si>
    <t>5 640,00 AF</t>
  </si>
  <si>
    <t>29 900,00 AF</t>
  </si>
  <si>
    <t>Loi 15-1126 du 26/09/1951</t>
  </si>
  <si>
    <t>52 000,00 AF</t>
  </si>
  <si>
    <t>5 200,00 AF</t>
  </si>
  <si>
    <t>49 000,00 AF</t>
  </si>
  <si>
    <t>4 900,00 AF</t>
  </si>
  <si>
    <t>26 000,00 AF</t>
  </si>
  <si>
    <t>3 000,00 AF</t>
  </si>
  <si>
    <t>Loi 51-374 du 27/03/1951</t>
  </si>
  <si>
    <t>45 000,00 AF</t>
  </si>
  <si>
    <t>4 500,00 AF</t>
  </si>
  <si>
    <t>42 000,00 AF</t>
  </si>
  <si>
    <t>4 200,00 AF</t>
  </si>
  <si>
    <t>22 500,00 AF</t>
  </si>
  <si>
    <t>Loi 50-147 du 03/02/1950</t>
  </si>
  <si>
    <t>39 000,00 AF</t>
  </si>
  <si>
    <t>3 900,00 AF</t>
  </si>
  <si>
    <t>36 000,00 AF</t>
  </si>
  <si>
    <t>3 600,00 AF</t>
  </si>
  <si>
    <t>19 500,00 AF</t>
  </si>
  <si>
    <t>Loi 49-922 du 13/07/1949</t>
  </si>
  <si>
    <t>34 000,00 AF</t>
  </si>
  <si>
    <t>31 000,00 AF</t>
  </si>
  <si>
    <t>3 100,00 AF</t>
  </si>
  <si>
    <t>17 000,00 AF</t>
  </si>
  <si>
    <t>Loi 49-244 du 24/02/1949</t>
  </si>
  <si>
    <t>29 000,00 AF</t>
  </si>
  <si>
    <t>2 900,00 AF</t>
  </si>
  <si>
    <t>2 600,00 AF</t>
  </si>
  <si>
    <t>14 500,00 AF</t>
  </si>
  <si>
    <t>Loi 48-1306 du 23/08/1948</t>
  </si>
  <si>
    <t>22 000,00 AF</t>
  </si>
  <si>
    <t>2 000,00 AF</t>
  </si>
  <si>
    <t>19 000,00 AF</t>
  </si>
  <si>
    <t>5 000,00 AF</t>
  </si>
  <si>
    <t>Loi 48-35 du 07/01/1948</t>
  </si>
  <si>
    <t>18 000,00 AF</t>
  </si>
  <si>
    <t>15 000,00 AF</t>
  </si>
  <si>
    <t>Loi 47-1127 du 25/06/1947, art. 19</t>
  </si>
  <si>
    <t>12 000,00 AF</t>
  </si>
  <si>
    <t>4 000,00 AF</t>
  </si>
  <si>
    <t>Loi 46-2153 du 07/10/1946</t>
  </si>
  <si>
    <t>10 800,00 AF</t>
  </si>
  <si>
    <t>1 500,00 AF</t>
  </si>
  <si>
    <t>8 200,00 AF</t>
  </si>
  <si>
    <t>2 400,00 AF</t>
  </si>
  <si>
    <t>Loi 46-1 du 03/01/1946</t>
  </si>
  <si>
    <t>7 200,00 AF</t>
  </si>
  <si>
    <t>1 000,00 AF</t>
  </si>
  <si>
    <t>5 400,00 AF</t>
  </si>
  <si>
    <t>1 600,00 AF</t>
  </si>
  <si>
    <t>Ordonnance 45-170 du 02/02/1945 mise en application par l'arrêté du 01/06/1945.</t>
  </si>
  <si>
    <t>500,00 AF</t>
  </si>
  <si>
    <t>Loi du 14/03/1941</t>
  </si>
  <si>
    <r>
      <t xml:space="preserve">Condition d'attribution de l'AVTS : </t>
    </r>
    <r>
      <rPr>
        <sz val="11"/>
        <rFont val="Calibri"/>
        <family val="2"/>
        <scheme val="minor"/>
      </rPr>
      <t xml:space="preserve">Le bénéficiaire doit être âgé de plus de 65 ans (de plus de 60 ans en cas d'invalidité ou de résidence dans un département d'outre-mer). Il doit également avoir été salarié pendant 15 ans après l'âge de 50 ans ou 25 années au cours de son activité, sachant que pour être comptabilisées, les périodes d'activité salariées doivent avoir été exercées en France  ( ou en Algérie ou à Monaco selon certaines conditions) et avoir procuré au demandeur  une rémunération annuelle minimum. </t>
    </r>
  </si>
  <si>
    <r>
      <t xml:space="preserve">Condition d'attribution de l'allocation spéciale : </t>
    </r>
    <r>
      <rPr>
        <sz val="11"/>
        <rFont val="Calibri"/>
        <family val="2"/>
        <scheme val="minor"/>
      </rPr>
      <t>Elle est égale au montant de l'AVTS et vise les personnes de plus de 65 ans qui n'ont droit à aucune prestation vieillesse. Elle peut ainsi être attribuée aux personnes ne relevant d'aucun
régime de vieillesse de base (toutes les dépenses qui se rattachent au service de cette allocation
sont également prises en charge par le FSV).</t>
    </r>
  </si>
  <si>
    <r>
      <t xml:space="preserve">Condition d'attribution de l'AMF : </t>
    </r>
    <r>
      <rPr>
        <sz val="11"/>
        <rFont val="Calibri"/>
        <family val="2"/>
        <scheme val="minor"/>
      </rPr>
      <t>l'Allocation aux mères de famille est attribuée selon les mêmes montants et plafonds que l'AVTS. Elle est destinée aux femmes de salariés qui ont élevé au moins 5 enfants. (Voir aussi secours viagier, alligné sur ATVS).</t>
    </r>
  </si>
  <si>
    <r>
      <t>Condition d'attribution de l</t>
    </r>
    <r>
      <rPr>
        <sz val="11"/>
        <rFont val="Calibri"/>
        <family val="2"/>
        <scheme val="minor"/>
      </rPr>
      <t>'allocation aux vieux travailleurs non salariés (AVTNS): Elle correspond à l'extension de l'AVTS aux personnes relevant des régimes de non salariés des professions artisanales, industrielles et commerciales.</t>
    </r>
  </si>
  <si>
    <t>Attention : Ces conditions sont celles en vigueur à partir de 1956. Pour les évolutions législatives, notamment pour l'allongement progressif de la durée de travail salarié apmrès 50 ans, se référer à la loi du 14 mars 1941 qui créé l'allocation puis à l'ordonnance 45/170 du 2/02/1945.</t>
  </si>
  <si>
    <t>maj_avts_conj</t>
  </si>
  <si>
    <t>Montant de la majoration pour conjoint à charge</t>
  </si>
  <si>
    <t>Loi 2010-1330 du 09/11/2010, art. 51</t>
  </si>
  <si>
    <t>Passage à l'euro</t>
  </si>
  <si>
    <t>Décret 85-1353, art. 1 du 17/12/1985 (crée art. L811-10 du CSS)
Décret 85-1354, art. 1 du 17/12/1985 (crée art D811-10 et D811-12 du CSS)           Décret 76-559 du 25/06/1976</t>
  </si>
  <si>
    <t>21/12/1985
21/12/1985
27/06/1976</t>
  </si>
  <si>
    <t>Décret 74-1126 du 26/12/19874</t>
  </si>
  <si>
    <t>Décret 67-1153 du 24/12/1965</t>
  </si>
  <si>
    <t>36 190,00 AF</t>
  </si>
  <si>
    <t>19 200,00 AF</t>
  </si>
  <si>
    <r>
      <rPr>
        <b/>
        <sz val="11"/>
        <color theme="1"/>
        <rFont val="Calibri"/>
        <family val="2"/>
        <scheme val="minor"/>
      </rPr>
      <t xml:space="preserve">Conditions d'attribution : </t>
    </r>
    <r>
      <rPr>
        <sz val="11"/>
        <color theme="1"/>
        <rFont val="Calibri"/>
        <family val="2"/>
        <scheme val="minor"/>
      </rPr>
      <t xml:space="preserve">La majoration pour conjoint à charge était attribuée au titulaire d'une pension de retraite et aux bénéficiaires de l'AVTS, de l'AMF ou d'une rente garantie. Le conjoint est considére à charge dès lors que ses revenus personnels sont inférieures aux montants précisés dans l'onglet suivant. Il doit être âgé de plus de 65 ans (plus de 60 ans en cas d'inaptitude au travail). </t>
    </r>
  </si>
  <si>
    <t>Plafond des ressources personnelles du conjoint pour bénéficier de la majoration pour personne à charge</t>
  </si>
  <si>
    <t>La majoration pour conjoint à charge n'est plus attribuée depuis le 01/01/2011. Elle continue à être servie tant que le conjoint à charge remplit les conditions de ressources (Loi 2010-1330 du 09/11/2010, art. 51).</t>
  </si>
  <si>
    <t>Circulaire Cnav 2014/58 du 25/11/2014</t>
  </si>
  <si>
    <t>Lettre ministérielle du 25/03/2009</t>
  </si>
  <si>
    <t>Lettre ministérielle du 31/07/2008</t>
  </si>
  <si>
    <t>Décret 90265 du 23/03/1990</t>
  </si>
  <si>
    <t>Décret 80-499 du 01/07/1980</t>
  </si>
  <si>
    <t>Décret 74-1137 du 21/12/1973</t>
  </si>
  <si>
    <t>Décret 73-691 du 18/07/1993</t>
  </si>
  <si>
    <t>Décret 65-12 du 18/01/1965</t>
  </si>
  <si>
    <t>Passage aux nouveaux francs.</t>
  </si>
  <si>
    <t>164 810 AF</t>
  </si>
  <si>
    <t>161 100 AF</t>
  </si>
  <si>
    <t>158 100 AF</t>
  </si>
  <si>
    <t>154 000 AF</t>
  </si>
  <si>
    <t>121 500 AF</t>
  </si>
  <si>
    <t>80 500 AF</t>
  </si>
  <si>
    <t>58 000 AF</t>
  </si>
  <si>
    <r>
      <rPr>
        <b/>
        <sz val="11"/>
        <color theme="1"/>
        <rFont val="Calibri"/>
        <family val="2"/>
        <scheme val="minor"/>
      </rPr>
      <t>Définition des ressources personnelles :</t>
    </r>
    <r>
      <rPr>
        <sz val="11"/>
        <color theme="1"/>
        <rFont val="Calibri"/>
        <family val="2"/>
        <scheme val="minor"/>
      </rPr>
      <t xml:space="preserve"> Les ressources à retenir sont celles des trois mois précédant la date d'effet de la majoration. Si les ressources des trois mois dépassent le plafond autorisé, les ressources prises en considération sont celles des 12 mois précédant la date d'effet. </t>
    </r>
  </si>
  <si>
    <t>alloc_sup_seul</t>
  </si>
  <si>
    <t>alloc_sup_men</t>
  </si>
  <si>
    <t>complement</t>
  </si>
  <si>
    <t>Allocation supplémentaire - personnes isolées</t>
  </si>
  <si>
    <t>Allocation supplémentaire - ménages</t>
  </si>
  <si>
    <t>Complément exceptionnel</t>
  </si>
  <si>
    <t>Plafond de ressources - personnes seules</t>
  </si>
  <si>
    <t>Plafond de ressources - ménages</t>
  </si>
  <si>
    <t>-</t>
  </si>
  <si>
    <t>Décret 93-1357 du 30/12/1993</t>
  </si>
  <si>
    <t>Décret 91-752 du 31/07/1991</t>
  </si>
  <si>
    <t>Décret 90-1242 du 31/12/1990</t>
  </si>
  <si>
    <t>Décret 90-266 du 23/03/1990</t>
  </si>
  <si>
    <t>Décret 90-266 du 23/03/1990</t>
  </si>
  <si>
    <t>Décret 88-1239 du 30/12/1988</t>
  </si>
  <si>
    <t>Décret 88-1239 du 30/12/1988</t>
  </si>
  <si>
    <t>Décret 87-1175 du 24/12/1987</t>
  </si>
  <si>
    <t>Décret 87-78 du 06/02/1987</t>
  </si>
  <si>
    <t>Décret 86-1102 du 09/10/1986</t>
  </si>
  <si>
    <t>Décret 85-1491 du 31/12/1985</t>
  </si>
  <si>
    <t>Décret 85-785 du 24/07/1985</t>
  </si>
  <si>
    <t>Décret 84-1289 du 1/12/1984</t>
  </si>
  <si>
    <t>Décret 84-642 du 17/07/1984</t>
  </si>
  <si>
    <t>Décret 84-93 du 08/02/1984</t>
  </si>
  <si>
    <t>Décret 82-1143 du 29/12/1982</t>
  </si>
  <si>
    <t>Décret 82-560 du 29/06/1982</t>
  </si>
  <si>
    <t>Décret 81-1167 du 30/12/1981</t>
  </si>
  <si>
    <t>Décret 81-680 du 30/06/1981</t>
  </si>
  <si>
    <t>Décret 80-1158 du 31/12/1980</t>
  </si>
  <si>
    <t>Décret 80-865 du 31/10/1980</t>
  </si>
  <si>
    <t>Décret 80-99 du 30/01/1980</t>
  </si>
  <si>
    <t>Décret 79-1058 du 07/12/1979</t>
  </si>
  <si>
    <t>Décret 79-811 du 20/09/1979</t>
  </si>
  <si>
    <t>Décret 79-568 du 03/07/1979</t>
  </si>
  <si>
    <t>Décret 78-1242 du 29/12/1978</t>
  </si>
  <si>
    <t>Décret 78-720 du 10/07/1978</t>
  </si>
  <si>
    <t>Décret 77-1292 du 24/11/1977</t>
  </si>
  <si>
    <t>Décret 77-614 du 15/06/1977</t>
  </si>
  <si>
    <t>Décret 76-1243 du 29/12/1976</t>
  </si>
  <si>
    <t>Décret 76-560 du 25/06/1976</t>
  </si>
  <si>
    <t>Décret 75-1342 du 31/12/1975</t>
  </si>
  <si>
    <t>Décret du 13/09/1975</t>
  </si>
  <si>
    <t>Décret 75-210 du 28/03/1975</t>
  </si>
  <si>
    <t>Décret 74-1125 du 26/12/1974</t>
  </si>
  <si>
    <t>Décret 74-612 du 27/06/1974</t>
  </si>
  <si>
    <t>Décret 74-160 du 26/02/1974</t>
  </si>
  <si>
    <t>Décret 73-1138 du 21/12/1973</t>
  </si>
  <si>
    <t>Décret 73-692 du 18/07/1973</t>
  </si>
  <si>
    <t>Décret 72-930 du 11/10/1972</t>
  </si>
  <si>
    <t>Décret 71-706 du 27/08/1971</t>
  </si>
  <si>
    <t>Décret 61-172 du 16/02/1961</t>
  </si>
  <si>
    <t>31 200,00 AF</t>
  </si>
  <si>
    <t>5200,00 AF</t>
  </si>
  <si>
    <t>201 000,00 AF</t>
  </si>
  <si>
    <t>258 000,00 AF</t>
  </si>
  <si>
    <t>Ordonnance 58-1374 du 30/12/1958, art. 19</t>
  </si>
  <si>
    <t>Ordonnance 58-890 du 24/09/1958</t>
  </si>
  <si>
    <t>Loi 56-639 du 30/06/1956, art. 6</t>
  </si>
  <si>
    <t xml:space="preserve">Le complément versé entre 1958 et 1962 est à ajouter au montant de l'allocation supplémentaire. Il s'agit de compléments cumulés. </t>
  </si>
  <si>
    <t>A partir de 1963, il y a simple revalorisation. Après 1962, le complément est une majoration exceptionnelle.</t>
  </si>
  <si>
    <t xml:space="preserve">CNAV, site web législation - barèmes. </t>
  </si>
  <si>
    <t>avpf_fr</t>
  </si>
  <si>
    <t>avpf_ggm</t>
  </si>
  <si>
    <t>avpf_r</t>
  </si>
  <si>
    <t>avpf_taux</t>
  </si>
  <si>
    <t>Salaire forfaitaire de l'Assurance vieillesse des parents au foyer (AVPF)</t>
  </si>
  <si>
    <t>Métropole</t>
  </si>
  <si>
    <t>Guadeloupe Guyane Martinique</t>
  </si>
  <si>
    <t>Réunion</t>
  </si>
  <si>
    <t>Circulaire Cnav 2015/64 du 18/12/2015</t>
  </si>
  <si>
    <t>Le salaire forfaitaire est calculé sur la base du SMIC: SMIC horaire en vigueur au 1er juillet de l’année précédente * 169 (durée hebdomadaire légale du travail (39h) * 52 / 12)
cf. article Article R381-3 du CSS</t>
  </si>
  <si>
    <t>Circulaire Cnav 2015/4 du 26/01/2015</t>
  </si>
  <si>
    <t>Circulaire Cnav 2014/27 du 03/04/2014</t>
  </si>
  <si>
    <t>7101,38 F</t>
  </si>
  <si>
    <t>Convergence des trois montants</t>
  </si>
  <si>
    <t>6881,68 F</t>
  </si>
  <si>
    <t>6797,18 F</t>
  </si>
  <si>
    <t>6663,67 F</t>
  </si>
  <si>
    <t>6406,79 F</t>
  </si>
  <si>
    <t>6249,62 F</t>
  </si>
  <si>
    <t>5854,16 F</t>
  </si>
  <si>
    <t>6009,64 F</t>
  </si>
  <si>
    <t>5370,82 F</t>
  </si>
  <si>
    <t>5886,27 F</t>
  </si>
  <si>
    <t>5260,97 F</t>
  </si>
  <si>
    <t>5756,14 F</t>
  </si>
  <si>
    <t>4995,64 F</t>
  </si>
  <si>
    <t>5519,54 F</t>
  </si>
  <si>
    <t>4691,68 F</t>
  </si>
  <si>
    <t>4570,70 F</t>
  </si>
  <si>
    <t>5286,32 F</t>
  </si>
  <si>
    <t>4404,34 F</t>
  </si>
  <si>
    <t>4207,98 F</t>
  </si>
  <si>
    <t>5054,79 F</t>
  </si>
  <si>
    <t>4210,79 F</t>
  </si>
  <si>
    <t>3928,99 F</t>
  </si>
  <si>
    <t>4860,44 F</t>
  </si>
  <si>
    <t>4048,80 F</t>
  </si>
  <si>
    <t>3777,83 F</t>
  </si>
  <si>
    <t>4704,96 F</t>
  </si>
  <si>
    <t>3918,99 F</t>
  </si>
  <si>
    <t>3656,72 F</t>
  </si>
  <si>
    <t>4549,48 F</t>
  </si>
  <si>
    <t>3790,13 F</t>
  </si>
  <si>
    <t>3536,48 F</t>
  </si>
  <si>
    <t>4400,76 F</t>
  </si>
  <si>
    <t>3665,86 F</t>
  </si>
  <si>
    <t>3420,52 F</t>
  </si>
  <si>
    <t>4028,96 F</t>
  </si>
  <si>
    <t>3356,35 F</t>
  </si>
  <si>
    <t>3131,71 F</t>
  </si>
  <si>
    <t>3699,41 F</t>
  </si>
  <si>
    <t>3082,22 F</t>
  </si>
  <si>
    <t>2875,94 F</t>
  </si>
  <si>
    <t>3319,16 F</t>
  </si>
  <si>
    <t>2737,42 F</t>
  </si>
  <si>
    <t>2554,22 F</t>
  </si>
  <si>
    <t>2898,07 F</t>
  </si>
  <si>
    <t>2367,42 F</t>
  </si>
  <si>
    <t>2208,90 F</t>
  </si>
  <si>
    <t>2426,62 F</t>
  </si>
  <si>
    <t>1980,88 F</t>
  </si>
  <si>
    <t>1815,26 F</t>
  </si>
  <si>
    <t>2105,95 F</t>
  </si>
  <si>
    <t>1719,18 F</t>
  </si>
  <si>
    <t>1554,51 F</t>
  </si>
  <si>
    <t>1880,63 F</t>
  </si>
  <si>
    <t>1534,63 F</t>
  </si>
  <si>
    <t>1351,69 F</t>
  </si>
  <si>
    <t>1660,50 F</t>
  </si>
  <si>
    <t>1354,20 F</t>
  </si>
  <si>
    <t>1169,31 F</t>
  </si>
  <si>
    <t>1487,17 F</t>
  </si>
  <si>
    <t>1308,64 F</t>
  </si>
  <si>
    <t>1109,31 F</t>
  </si>
  <si>
    <t>901,32 F</t>
  </si>
  <si>
    <t>745,32 F</t>
  </si>
  <si>
    <t>667,32 F</t>
  </si>
  <si>
    <t>Les allocations familiales pour un enfant (en % de la BMAF)</t>
  </si>
  <si>
    <t>Tranches d'âge</t>
  </si>
  <si>
    <t>Taux appliqués aux différentes tranches d'âge</t>
  </si>
  <si>
    <t>Âge début de la première tranche</t>
  </si>
  <si>
    <t>Âge début de la deuxième tranche</t>
  </si>
  <si>
    <t>taux de la tranche 1</t>
  </si>
  <si>
    <t>taux de la tranche 2</t>
  </si>
  <si>
    <t>Durée minimum du titre de séjour (année)</t>
  </si>
  <si>
    <t>Taux Forfait logement</t>
  </si>
  <si>
    <t>Il faut appliquer ces taux au montant du RSA en tenant compte de la composition du foyer</t>
  </si>
  <si>
    <t>Âge minimum</t>
  </si>
  <si>
    <t>Allocations familiales (AF) : majorations pour les DOM</t>
  </si>
  <si>
    <t>Prime d'activité (PA) : forfait logement</t>
  </si>
  <si>
    <t xml:space="preserve">Montant de l'ASF dans le calcul du RSA et de la PPA (en % de la BMAF) </t>
  </si>
  <si>
    <t>Le RSA intègre dans son calcul l'ASF mais avec des taux différents</t>
  </si>
  <si>
    <t>pa_logt1</t>
  </si>
  <si>
    <t>pa_logt3</t>
  </si>
  <si>
    <t>pa_logt2</t>
  </si>
  <si>
    <t>asf_1parent_rsa</t>
  </si>
  <si>
    <t>asf_2parents_rsa</t>
  </si>
  <si>
    <t>duree_min_titre_sejour</t>
  </si>
  <si>
    <t xml:space="preserve">Modifie : Code de la sécurité sociale - Article D521-1 </t>
  </si>
  <si>
    <t>Taux de la tranche 1</t>
  </si>
  <si>
    <t>Taux de la tranche 2</t>
  </si>
  <si>
    <t>Taux 2ème enfant</t>
  </si>
  <si>
    <t>Taux 3ème enfant</t>
  </si>
  <si>
    <t>Taux 4ème enfant</t>
  </si>
  <si>
    <t>Taux 5ème enfant</t>
  </si>
  <si>
    <t>Taux 6ème enfant et plus</t>
  </si>
  <si>
    <t>Taux de majoration de la 1ère tranche d'âge</t>
  </si>
  <si>
    <t>Taux de majoration de la 2ème tranche d'âge</t>
  </si>
  <si>
    <t>https://www.legifrance.gouv.fr/affichCodeArticle.do;jsessionid=2A260692D32D2E4519DE12737F8C0ACF.tpdila16v_1?idArticle=LEGIARTI000006738573&amp;cidTexte=LEGITEXT000006073189&amp;categorieLien=id&amp;dateTexte=19930630</t>
  </si>
  <si>
    <t>A partir du 01/01/1993, les taux et majorations à partir du 2ème enfant sont les mêmes qu'en métropôle (cf article D. 521-1)</t>
  </si>
  <si>
    <t xml:space="preserve">Couples ou célibataire avec un enfant
</t>
  </si>
  <si>
    <t>Bonification</t>
  </si>
  <si>
    <t>Seuil de salaire minimum pour bénéficier de la bonification (en multiple du smic horaire brut)</t>
  </si>
  <si>
    <t>Seuil de salaire pour bénéficier de la bonification maximale (en multiple du smic horaire brut)</t>
  </si>
  <si>
    <t xml:space="preserve">Couples ou seul avec un enfant
</t>
  </si>
  <si>
    <t>Allocations aux adultes handicapés (AAH)</t>
  </si>
  <si>
    <t>Taux d'incapcité</t>
  </si>
  <si>
    <t>Plafond de ressources (en multiple du montant de base)</t>
  </si>
  <si>
    <t>Majoration du plafond pour un couple</t>
  </si>
  <si>
    <t>https://www.legifrance.gouv.fr/affichCodeArticle.do?cidTexte=LEGITEXT000006073189&amp;idArticle=LEGIARTI000020037365&amp;dateTexte=29990101&amp;categorieLien=cid</t>
  </si>
  <si>
    <t>Montant mensuel de la garantie de ressources pour les personnes handicapées</t>
  </si>
  <si>
    <t>Majoration pour la vie autonome</t>
  </si>
  <si>
    <t>Montant mensuel du complément de ressources aux adultes handicapés (1)</t>
  </si>
  <si>
    <t>Taux du montant mensuel du complément aux adultes handicapé (2)</t>
  </si>
  <si>
    <t>(1) Montant à ajouter à l'aah pour obtenir le montant mensuel de la garantie de ressources pour les personnes handicapées</t>
  </si>
  <si>
    <t>(2) A multiplier au montant de l'aah</t>
  </si>
  <si>
    <t>Complément de l'Allocations aux adultes handicapés (CAAH)</t>
  </si>
  <si>
    <t>Complément familial (CF) : majorations dans les DOM</t>
  </si>
  <si>
    <t>Complément familial (en % de la BMAF) - DOM</t>
  </si>
  <si>
    <t>Nombre d'enfant minimum</t>
  </si>
  <si>
    <t xml:space="preserve">
Montant de base </t>
  </si>
  <si>
    <t xml:space="preserve">
Montant majoré </t>
  </si>
  <si>
    <t>https://www.legifrance.gouv.fr/affichCode.do;jsessionid=FBD69DED0FC244A283AEC3364D8ECD4D.tpdila19v_3?idSectionTA=LEGISCTA000006173063&amp;cidTexte=LEGITEXT000006073189&amp;dateTexte=20160719</t>
  </si>
  <si>
    <t>Prestation d'accueil du jeune enfant (PAJE) : Complément de libre choix de mode de garde (CMG)</t>
  </si>
  <si>
    <t>Prestation d'accueil du jeune enfant (PAJE) : Complément de libre choix d'activité (CLCA)</t>
  </si>
  <si>
    <t>Prestation d'accueil du jeune enfant (PAJE) : Prestation partagée d'éducation de l'enfant (PreParE)</t>
  </si>
  <si>
    <t>Age limite de l'enfant (adopté ou non)</t>
  </si>
  <si>
    <t>Période de référence pour justifier les 8 trimestres de cotisation vieillesse (1)</t>
  </si>
  <si>
    <t>Un enfant</t>
  </si>
  <si>
    <t>Deux enfants</t>
  </si>
  <si>
    <t>Trois enfants ou plus</t>
  </si>
  <si>
    <t>(1) Pour bénéficier de la CLCA ou ensuite de la PrePare, on doit justifier d'au moins 8 trimestres de cotisation sur une période de référence précédant la naissance, l'adoption ou l'accueil de l'enfant concerné.</t>
  </si>
  <si>
    <t>(1)Pour les enfants de 3 à 6 ans, le taux du CLCMG est égal à la moitié de celui pour un enfant de moins de 3 ans. En 2012 :
57,02 % si &lt; 45 %*plafond
35,96 % si &lt; plafond &amp; &gt; 45 %*plafond</t>
  </si>
  <si>
    <t>Complément de libre choix d'activité (CLCA) pour les bénéficiaires de l'allocation de base
(enfant né ou adopté après avril 2014)</t>
  </si>
  <si>
    <t>Complément de libre choix d'activité (CLCA) pour les non bénéficiaires de l'allocation de base
(enfant né ou adopté avant avril 2014)</t>
  </si>
  <si>
    <t xml:space="preserve">Prestation partagée d'éducation de l'enfant (PreParE) </t>
  </si>
  <si>
    <t>Age maximal du plus jeune enfant pour bénéficier de la PrePare (en année) (1)</t>
  </si>
  <si>
    <t>Prestation partagée d'éducation de l'enfant (PreParE) (en % de la BMAF)</t>
  </si>
  <si>
    <t>Condition PreParE majorée</t>
  </si>
  <si>
    <t>PreParE majorée (en % de la BMAF)</t>
  </si>
  <si>
    <t>être né ou adopté après</t>
  </si>
  <si>
    <t xml:space="preserve">Un enfant </t>
  </si>
  <si>
    <t>deux enfants ou plus</t>
  </si>
  <si>
    <t>Nombre d'enfants à charge minimum</t>
  </si>
  <si>
    <t xml:space="preserve">Taux </t>
  </si>
  <si>
    <t>Sous le premier plafond</t>
  </si>
  <si>
    <t>Sous le second plafond</t>
  </si>
  <si>
    <t>Après le second plafond</t>
  </si>
  <si>
    <t>Rémunération brute maximale de l'assistante maternelle (par jour et par enfant) (en multiple du SMIC horaire)</t>
  </si>
  <si>
    <t>Taux pour recours à une assistante maternelle, une association, une entreprise ou une microcréche (en % de la BMAF)</t>
  </si>
  <si>
    <t>Taux pour recours à une garde à domicile (en % de la BMAF)</t>
  </si>
  <si>
    <t>Majoration du plafond pour une personne isolée</t>
  </si>
  <si>
    <t>Majoration du plafond par enfant à charge</t>
  </si>
  <si>
    <t>Taux plein</t>
  </si>
  <si>
    <t>Complément libre choix du mode de garde (en % de la BMAF) (1)</t>
  </si>
  <si>
    <t>Premier plafond (né ou adopté avant le 1er avril 2014)</t>
  </si>
  <si>
    <t>Premier plafond (né ou adopté après le 1er avril 2014)</t>
  </si>
  <si>
    <t>Majoration pour un enfant supplémentaire</t>
  </si>
  <si>
    <t>Enfant de moins de 3 ans</t>
  </si>
  <si>
    <t>Enfant de 3 à 6 ans</t>
  </si>
  <si>
    <t>Prestation d'accueil du jeune enfant (PAJE) : Plafonds de ressources pour le CMG</t>
  </si>
  <si>
    <t>La CLCA est remplacée par la PreParE mais elle continue d'être effective tant que l'enfant est né ou adopté avant le 1er janvier 2015</t>
  </si>
  <si>
    <t>Montant de la prime</t>
  </si>
  <si>
    <t>Deux personnes</t>
  </si>
  <si>
    <t>(1) Le montant de l'aide mentionnée à l'article 3 est égal à 152,45 euros pour une personne seule, majoré de 50 % lorsque le foyer se compose de deux personnes et de 30 % pour chaque personne supplémentaire présente au foyer, à condition que ces personnes soient le conjoint, le partenaire lié par un pacte civil de solidarité ou le concubin de l'intéressé ou soient à sa charge.
Lorsque le foyer comporte plus de deux enfants ou personnes de moins de vingt-cinq ans à charge, à l'exception du conjoint, du partenaire lié par un pacte civil de solidarité ou du concubin de l'intéressé, la majoration à laquelle ouvre droit chacun des enfants ou chacune des personnes est portée à 40 % à partir du troisième enfant ou de la troisième personne</t>
  </si>
  <si>
    <t>Taux de majoration selon la taille du foyer (1)</t>
  </si>
  <si>
    <t>Taux au delà de la troisième personne à charge incluse</t>
  </si>
  <si>
    <t>Personne supplémentaire si conjoint</t>
  </si>
  <si>
    <t>Aide exceptionnelle de fin d'année (AEFA): montant</t>
  </si>
  <si>
    <t>Décret 2016-1276 du 29/09/2016</t>
  </si>
  <si>
    <t>tx_clca_base</t>
  </si>
  <si>
    <t>tx_clca_nonbase</t>
  </si>
  <si>
    <t>tx_clca_base_partiel1</t>
  </si>
  <si>
    <t>tx_clca_base_partiel2</t>
  </si>
  <si>
    <t>tx_clca_nonbase_partiel1</t>
  </si>
  <si>
    <t>tx_clca_nonbase_partiel2</t>
  </si>
  <si>
    <t>Décret 2014-1708 du 30/12/2014 - art. 1</t>
  </si>
  <si>
    <t xml:space="preserve">Loi 2003-1199 du 18/12/2003, art. 60 II (crée art. L531-3 du CSS)
Décret 2003-1394 du 31/12/2003, art. 1 (modif art. D531-1 du CSS et crée art. D531-3 du CSS) </t>
  </si>
  <si>
    <t>tx_rsa</t>
  </si>
  <si>
    <t>min_rsa_rmi</t>
  </si>
  <si>
    <t xml:space="preserve">Décret 81-683 du 30 juin 1981 </t>
  </si>
  <si>
    <t>Allocation forfaitaire</t>
  </si>
  <si>
    <t>maj_enf_age1</t>
  </si>
  <si>
    <t>maj_enf_age2</t>
  </si>
  <si>
    <t>maj_forf_age</t>
  </si>
  <si>
    <t>maj_forf_tx</t>
  </si>
  <si>
    <t>maj_enf_tx2</t>
  </si>
  <si>
    <t>maj_enf_tx1</t>
  </si>
  <si>
    <t>Décret 61-170 du 16/02/1961</t>
  </si>
  <si>
    <t>Décret 75-709 du 30/07/1975</t>
  </si>
  <si>
    <t>Décret 75-211 du 28/03/1975</t>
  </si>
  <si>
    <t>Décret 74-717 du 14/08/1974</t>
  </si>
  <si>
    <t>Décret 77-692 du 30/06/1977</t>
  </si>
  <si>
    <t>Décret 2015-611 du 03/06/2015</t>
  </si>
  <si>
    <t>Décret 98-3 du 05/01/1998</t>
  </si>
  <si>
    <t>Décret 73-843 du 28/08/1973</t>
  </si>
  <si>
    <t>458,20 FRF</t>
  </si>
  <si>
    <t>Décret 72-1248 du 30/12/1972</t>
  </si>
  <si>
    <t>Décret 72-701 du 28/07/1972</t>
  </si>
  <si>
    <t>Décret 71-624 du 28/07/1971</t>
  </si>
  <si>
    <t>394,50 FRF</t>
  </si>
  <si>
    <t>Décret 70-678 du 30/07/1970</t>
  </si>
  <si>
    <t>Décret 69-793 du 12/08/1969</t>
  </si>
  <si>
    <t>343,00 FRF</t>
  </si>
  <si>
    <t>Décret 68-150 du 16/02/1968</t>
  </si>
  <si>
    <t>Décret 67-659 du 4/08/1967</t>
  </si>
  <si>
    <t>Décret 66-574 du 30/07/1966</t>
  </si>
  <si>
    <t>Décret 65-573 du 13/07/1965</t>
  </si>
  <si>
    <t>Décret 64-584 du 23/06/1964</t>
  </si>
  <si>
    <t>Décret 63-743 du 23/07/1963</t>
  </si>
  <si>
    <t>264,50 FRF</t>
  </si>
  <si>
    <t>Décret 62-1268 du 30/10/1962</t>
  </si>
  <si>
    <t>253,00 FRF</t>
  </si>
  <si>
    <t>Décret 61-1440 du 27/12/1961</t>
  </si>
  <si>
    <t>243,00 FRF</t>
  </si>
  <si>
    <t>220,50 FRF</t>
  </si>
  <si>
    <t>Décret 60-967 du 08/09/1960 </t>
  </si>
  <si>
    <t>Sur le site internet Légifrance la date du décret est le 31/08/1960, la date ici référencée est celle du PDF</t>
  </si>
  <si>
    <t>210,00 FRF</t>
  </si>
  <si>
    <t>Décret 59-911 du 31/07/1959</t>
  </si>
  <si>
    <t>190,00 FRF</t>
  </si>
  <si>
    <t>Loi 57-1344 du 30/12/1957, art. 7 §1 (modif art. L 544 du CSS)</t>
  </si>
  <si>
    <t>180,00 FRF</t>
  </si>
  <si>
    <t>Décret 54-1323 du 31/12/1954</t>
  </si>
  <si>
    <t>172,50 FRF</t>
  </si>
  <si>
    <t>Décret 53-101 du 12/02/1953</t>
  </si>
  <si>
    <r>
      <rPr>
        <i/>
        <sz val="11"/>
        <rFont val="Calibri"/>
        <family val="2"/>
        <scheme val="minor"/>
      </rPr>
      <t xml:space="preserve">La sécurité sociale, son histoire à partir des textes </t>
    </r>
    <r>
      <rPr>
        <sz val="11"/>
        <rFont val="Calibri"/>
        <family val="2"/>
        <scheme val="minor"/>
      </rPr>
      <t>indique p.223 qu'il s'agit d'un arrêté (en contradiction avec le Journal Officiel)</t>
    </r>
  </si>
  <si>
    <t>151,80 FRF</t>
  </si>
  <si>
    <t>Loi 52-4 du 03/01/1952, art. 2</t>
  </si>
  <si>
    <t>119,60 FRF</t>
  </si>
  <si>
    <t>150,00 FRF</t>
  </si>
  <si>
    <t>104,00 FRF</t>
  </si>
  <si>
    <t>132,00 FRF</t>
  </si>
  <si>
    <t>Loi 51-520 du 09/05/1951, art. 2, 4 et 5</t>
  </si>
  <si>
    <t>144,00 FRF</t>
  </si>
  <si>
    <t>96,00 FRF</t>
  </si>
  <si>
    <t>120,00 FRF</t>
  </si>
  <si>
    <t>Loi 50-1598 du 30/12/1950</t>
  </si>
  <si>
    <t>80,00 FRF</t>
  </si>
  <si>
    <t>100,00 FRF</t>
  </si>
  <si>
    <t>Décret 50-1220 du 30/09/1950 </t>
  </si>
  <si>
    <r>
      <rPr>
        <i/>
        <sz val="11"/>
        <color theme="1"/>
        <rFont val="Calibri"/>
        <family val="2"/>
        <scheme val="minor"/>
      </rPr>
      <t>La sécurité sociale, son histoire à partir des textes</t>
    </r>
    <r>
      <rPr>
        <sz val="11"/>
        <color theme="1"/>
        <rFont val="Calibri"/>
        <family val="2"/>
        <scheme val="minor"/>
      </rPr>
      <t xml:space="preserve"> indique p.223 qu'il s'agit d'un arrêté (en contradiction avec le Journal Officiel)</t>
    </r>
  </si>
  <si>
    <t>90,00 FRF</t>
  </si>
  <si>
    <t>62,50 FRF</t>
  </si>
  <si>
    <t>Décret 50-667 du 14/06/1950</t>
  </si>
  <si>
    <t>75,00 FRF</t>
  </si>
  <si>
    <t>105,00 FRF</t>
  </si>
  <si>
    <t xml:space="preserve">Loi 48-354 du 02/03/1948 , art. 1 </t>
  </si>
  <si>
    <t>85,00 FRF</t>
  </si>
  <si>
    <t>Loi 47-2441 du 31/12/1947, art. 5 (modif loi 47-1127 art.17)</t>
  </si>
  <si>
    <t>70,00 FRF</t>
  </si>
  <si>
    <t>Loi 47-1127 du 25/06/1947, art. 17</t>
  </si>
  <si>
    <t>reg_spec_agri</t>
  </si>
  <si>
    <t>reg_spec_eti</t>
  </si>
  <si>
    <t>BMAF régimes agricoles</t>
  </si>
  <si>
    <t>BMAF E.T.I.</t>
  </si>
  <si>
    <t>Loi 48-1555 du 06/10/1948, art. 1</t>
  </si>
  <si>
    <t>Loi 51-1126 du 26/09/1951, art. 9 et 10</t>
  </si>
  <si>
    <t>Arrêté du 13/02/1950</t>
  </si>
  <si>
    <t>62,15 FRF</t>
  </si>
  <si>
    <t>56,5 FRF</t>
  </si>
  <si>
    <t>Loi 47-614 du 31/03/1947</t>
  </si>
  <si>
    <r>
      <rPr>
        <sz val="11"/>
        <rFont val="Calibri"/>
        <family val="2"/>
        <scheme val="minor"/>
      </rPr>
      <t xml:space="preserve">Arrêté du 21 août 1947 d'après </t>
    </r>
    <r>
      <rPr>
        <i/>
        <sz val="11"/>
        <rFont val="Calibri"/>
        <family val="2"/>
        <scheme val="minor"/>
      </rPr>
      <t xml:space="preserve">La sécurité sociale, son histoire à partir des textes </t>
    </r>
    <r>
      <rPr>
        <sz val="11"/>
        <rFont val="Calibri"/>
        <family val="2"/>
        <scheme val="minor"/>
      </rPr>
      <t>p.223</t>
    </r>
  </si>
  <si>
    <t>Loi 46-1835 du 22/08/1946</t>
  </si>
  <si>
    <t>Circulaire DSS/SD2B/2017/97 du 21/03/2017</t>
  </si>
  <si>
    <t>Circulaire DSS/SD2B/2016/396 du 21/12/2016</t>
  </si>
  <si>
    <t>Pas de modification en 2017 cf. circulaire DSS/SD2B/2016/396 du 21/12/2016</t>
  </si>
  <si>
    <t>Pas de modification pour 2017 cf. Circulaire DSS/SD2B/2016/396 du 21/12/2016</t>
  </si>
  <si>
    <t>Pas de modification pour 2017 cf. DSS/SD2B/2017/97 du 21/03/2017</t>
  </si>
  <si>
    <t>Pas de changement en 2017 cf. circulaire DSS/SD2B/2016/396 du 21/12/2016</t>
  </si>
  <si>
    <t>Arrêté du 16/10/2015</t>
  </si>
  <si>
    <t>Paramètres toujours identiques en 2017</t>
  </si>
  <si>
    <t>Idem en 2017</t>
  </si>
  <si>
    <t>Après le 30/09/2015</t>
  </si>
  <si>
    <t>Arrêté du 16/10/2015, art. 2</t>
  </si>
  <si>
    <t>Arrêté du 27/10/2014, art. 4</t>
  </si>
  <si>
    <t>Arrêté du 16/10/2015, art.1</t>
  </si>
  <si>
    <t xml:space="preserve">Circulaire Cnav 2017-13 du 04/04/2017 </t>
  </si>
  <si>
    <t>​​Circulaire Cnav 2016/55 du 30/12/2016</t>
  </si>
  <si>
    <t>Décret 2003-1283 du 26/12/2003</t>
  </si>
  <si>
    <t>(2) la prime existe depuis 1988 mais nous n'avons pu remonter que jusqu'à 2003
https://www.service-public.fr/particuliers/vosdroits/F1325</t>
  </si>
  <si>
    <t>Enfants entre 6 et 10 ans
(En % de la BMAF) (1)</t>
  </si>
  <si>
    <t>Enfants entre 11 et 14 ans
(En % de la BMAF) (2)</t>
  </si>
  <si>
    <t>Enfants 15 ans et +
(En % de la BMAF) (3)</t>
  </si>
  <si>
    <t>plaf_paje_0enf_2</t>
  </si>
  <si>
    <t>maj_plaf_paje_bi_2</t>
  </si>
  <si>
    <t>maj_plaf_paje_enf_2</t>
  </si>
  <si>
    <t xml:space="preserve">Majoration pour enfant supplémentaire
</t>
  </si>
  <si>
    <t>Depuis 2008 on ajoute 179,31 au montant de base de l'AAH, voir (1)</t>
  </si>
  <si>
    <t>Décret 2017-534 du 12 /04/2017 - art. 1</t>
  </si>
  <si>
    <t>Décret 2016-438 du 11/04/2016 - art. 1</t>
  </si>
  <si>
    <t>Décret 2015-488 du 29/04/2015 - art. 1</t>
  </si>
  <si>
    <t>Décret 2014-419 du 23/04/2014 - art. 3</t>
  </si>
  <si>
    <t>Age en dessous duquel l'enfant prive la famille du complément familial</t>
  </si>
  <si>
    <t>Ce décret n'est pas référencé sur légifrance (mais présent page 5462 du JO)</t>
  </si>
  <si>
    <t>Ce décret n'est pas référencé sur légifrance (mais présent page 9442 du JO)</t>
  </si>
  <si>
    <t>Ce décret n'est pas référencé sur légifrance (mais présent page 8186 du JO)</t>
  </si>
  <si>
    <t>Cette loi n'est pas référencée sur légifrance (mais présente page 4862 du JO)</t>
  </si>
  <si>
    <t>Décret 85-1353 du 17/12/1985, art. 1 (crée art. R 512-2 du CSS)</t>
  </si>
  <si>
    <t xml:space="preserve">Décret 58-962 du 27/09/1958 </t>
  </si>
  <si>
    <t>(1) Majoration pour les ménages avec 4 enfants et plus ou au moins 1 enfant de moins de 3 ans et des ressources ne dépassant pas le plafond.</t>
  </si>
  <si>
    <t xml:space="preserve">(2) L'allocation pour frais de garde est instituée par la loi 72-8 du 3 janvier 1972 art 7 à 9 </t>
  </si>
  <si>
    <r>
      <rPr>
        <u/>
        <sz val="11"/>
        <color theme="1"/>
        <rFont val="Calibri"/>
        <family val="2"/>
        <scheme val="minor"/>
      </rPr>
      <t>Notes</t>
    </r>
    <r>
      <rPr>
        <sz val="11"/>
        <color theme="1"/>
        <rFont val="Calibri"/>
        <family val="2"/>
        <scheme val="minor"/>
      </rPr>
      <t xml:space="preserve"> :   </t>
    </r>
  </si>
  <si>
    <t>(2) La PreParE remplace la CLCA pour les enfants nés ou adoptés à compter du 1er janvier 2015</t>
  </si>
  <si>
    <t>Création de l'Allocation d'éducation de l'enfant handicapé</t>
  </si>
  <si>
    <t>Création des plafonds de ressources des allocations familiales</t>
  </si>
  <si>
    <t xml:space="preserve">Remplacé par le "Complément Familial" depuis 01/01/1978 </t>
  </si>
  <si>
    <t>Création de l'AMF</t>
  </si>
  <si>
    <t>Au moins un enfant de moins de 3 ans ou alors 3+ enfants.
Le complément familial remplace l'AFG et l'AMF à compter du 01/01/1978</t>
  </si>
  <si>
    <t>La loi 75-6 du 3 janvier 1975 crée l'APN</t>
  </si>
  <si>
    <t>Pas cumulable avec l'ASF. Pour les enfants nés à partir du 01/01/1995
Le décret 95-165 du 16/02/1995 crée l'Allocation à l'Adoption</t>
  </si>
  <si>
    <t>La PAJE entre en vigueur de manière progressive jusqu'à fin 2006 (cf. art. 60, VIII de la loi).</t>
  </si>
  <si>
    <t>"chaque enfant inscrit en exécution de l'obligation scolaire" (décret 76-768)  
L'article 14 de la loi 74-644 du 16/07/1974 crée l'Allocation Rentrée Scolaire</t>
  </si>
  <si>
    <t xml:space="preserve">La loi 85-17 du 4 janvier 1985 crée l'Allocation parentale d'éducation </t>
  </si>
  <si>
    <t>Création de l'Allocation de Présence Parentale</t>
  </si>
  <si>
    <t xml:space="preserve"> RMI entré en vigueur pour la première fois le 01/01/1989</t>
  </si>
  <si>
    <t>Création du RMI</t>
  </si>
  <si>
    <t>RSA créé par Loi 2008-1249 du 01/12/2008</t>
  </si>
  <si>
    <t>Fixation du régime des prestations familiales (allocations de maternité, allocations familiales, allocations de salaire unique et allocations prénatales). Journal Officiel introuvable</t>
  </si>
  <si>
    <t>Le nombre minimal de deux enfants pour obtenir l'allocation et les majorations par enfant supplémentaire sont instituées dès 1946 (Loi 46-1835 du 22 août 1946 fixant le régime des prestations familiales)</t>
  </si>
  <si>
    <t>(1) La deuxième tranche de la majoration est créée pour début 1999 (la majoration est augmentée à partir de 16 ans). Cette mesure est supprimée en 2008, mais seulement pour les nouveaux bénéficiaires: le premier taux de 9% s'applique donc jusqu'aux 16 ans des anciens bénéficiaires (jusqu'au 31 avril 2013 inclus)</t>
  </si>
  <si>
    <t>(2) 01/01/2015: Décalage de la majoration de 14 à 16 ans. S'applique aux enfant nés à partir du 1er janvier 2001.</t>
  </si>
  <si>
    <t>(3) Création de cette majoration au 1er mai 2008 et concerne les nouveaux bénéficiaires potentiels de l'ancien système, soit les enfants nés après le 31 avril 1997. Ne s'appliquera qu'à partir du 1er mai 2011. Pour les familles avec 3+ enfants, la majoration est valable pour tout enfant de plus de 14 ans (pas le cas si 2 enfants)</t>
  </si>
  <si>
    <t>(4) Majoration à appliquer à chaque enfant entre 20 et 21 ans si avant le 20ème anniversaire de l'enfant, la famille avait 3 enfants ouvrant droit aux allocations familiales.</t>
  </si>
  <si>
    <t>(5) Il faut appliquer à ces taux la modulation liée à la tranche de revenu à laquelle appartient le demandeur de l'AF (à savoir, 100% pour la 1ère tranche, 50% pour la 2ème et 25% pour la 3e. cfAF_cond)</t>
  </si>
  <si>
    <t>Création de la majoration pour âge des allocations familiales (articles L521-3 et R521-1 du CSS)</t>
  </si>
  <si>
    <t>(Lien légifrance)</t>
  </si>
  <si>
    <t xml:space="preserve">L'APL est réformée en 2001 et les paramètres ci-dessus peuvent remonter jusqu'à 2001. </t>
  </si>
  <si>
    <t>APL accession créée en 1977.</t>
  </si>
  <si>
    <t>APL créée en 1977.</t>
  </si>
  <si>
    <t xml:space="preserve">Création du dispositif qui simplifie le minimum vieillesse </t>
  </si>
  <si>
    <t>(3) Création de l'AJE en 1985 (décret 85-475 du 26/04/1985) qui devient par la suite l'APJE (décret 87-206 du 27/03/1987)</t>
  </si>
  <si>
    <t xml:space="preserve">25/01/1996
22/06/1996 </t>
  </si>
  <si>
    <t>Ordonnance 96-51 du 24/01/1996
Décret 96-553 du 20/06/1996</t>
  </si>
  <si>
    <t xml:space="preserve">Création du plafond de ressources. Les montants sont fixés par la Circulaire du 08/08/1996 relative à diverses mesures concernant les familles </t>
  </si>
  <si>
    <t>L'ARS a un plafond variable selon le nombre d'enfants dès 1974 (Loi 74-644 du 16/07/1974)</t>
  </si>
  <si>
    <t xml:space="preserve">Loi 75-6 du 03/01/1975 (crée art. L.543 CSS )                                                            Décret 76-117 du 03/02/1976          </t>
  </si>
  <si>
    <t xml:space="preserve">04/01/1975                                   
05/02/1976     </t>
  </si>
  <si>
    <t xml:space="preserve">Le décret 77-1452 institue un plafond propre au prêt aux jeunes ménages. Il n'est plus conditionné au plafond de ressources de l'allocation pour frais de garde </t>
  </si>
  <si>
    <t>Arrêté du 17/11/1972                             Loi 75-6 du 03/01/1975                                        Décret 76-117 du 03/02/1976             Décret 77-1452 (modif Décret 76-117)</t>
  </si>
  <si>
    <t>D. Minimum vieillesse et droits non-contributifs</t>
  </si>
  <si>
    <t>E. Autre solidarité</t>
  </si>
  <si>
    <t>D. Other solidarity</t>
  </si>
  <si>
    <t>D. Social minima for elderly</t>
  </si>
  <si>
    <t>B. Disability</t>
  </si>
  <si>
    <t>MTP</t>
  </si>
  <si>
    <t>Circulaire Cnav 2017/13 du 04/04/2017</t>
  </si>
  <si>
    <t xml:space="preserve">Circulaire Cnav 2016-21 du 04/04/2016 </t>
  </si>
  <si>
    <t>Circulaire Cnav 2014/28 du 09/04/204</t>
  </si>
  <si>
    <t>Circulaire Cnav 2009/31 du 16/04/2008</t>
  </si>
  <si>
    <t>Arrêté du 31/12/2002</t>
  </si>
  <si>
    <t>21/07/2001
21/11/2001
29/01/2002</t>
  </si>
  <si>
    <t>Seuil de revenu (en part du MTP)</t>
  </si>
  <si>
    <t>GIR 1</t>
  </si>
  <si>
    <t>GIR 2</t>
  </si>
  <si>
    <t>GIR 3</t>
  </si>
  <si>
    <t>GIR 4</t>
  </si>
  <si>
    <t xml:space="preserve">Seuil inférieur </t>
  </si>
  <si>
    <t>Seuil supérieur</t>
  </si>
  <si>
    <t>Part du plafond de l'APA à domicile</t>
  </si>
  <si>
    <t>Divison des ressources du ménage pour les couples</t>
  </si>
  <si>
    <t>Décret 2016-210 du 26/02/2016</t>
  </si>
  <si>
    <t>Décret 2004-1136 du 21/10/2004</t>
  </si>
  <si>
    <t>Décret 2001-1084 du 20/11/2001</t>
  </si>
  <si>
    <t>APA d'urgence</t>
  </si>
  <si>
    <t>Part du tarif dépendance GIR 1-2 de l'établissement d'accueil</t>
  </si>
  <si>
    <t>Amount of markup for constant support to a third party (MTP)</t>
  </si>
  <si>
    <t>Attendance allowance for individuals living at home (APA)</t>
  </si>
  <si>
    <t>Attendance allowance for individuals living in a nursing home (APA)</t>
  </si>
  <si>
    <t>Activity prenium (PA) : accomodation allowance</t>
  </si>
  <si>
    <t>Adult disability allowance (AAH)</t>
  </si>
  <si>
    <t>Additional adult disability allowance (CAAH)</t>
  </si>
  <si>
    <t>Solidarity income for elderly (ASPA)</t>
  </si>
  <si>
    <t>Allowance for elderly workers (AVTS)</t>
  </si>
  <si>
    <t>Allowance for elderly workers (AVTS, 1941-1961)</t>
  </si>
  <si>
    <t>Additive allowance for spouse care (amount)</t>
  </si>
  <si>
    <t>Additive allowance for spouse care (income threashold)</t>
  </si>
  <si>
    <t>Extra allowance (AS): Amount</t>
  </si>
  <si>
    <t>Elderly insurance for stay-at-home parents (AVPF )</t>
  </si>
  <si>
    <t>Exceptional end-of-year benefit (AEFA): amount</t>
  </si>
  <si>
    <t>Seuil de ressources (en Fr/an)</t>
  </si>
  <si>
    <t>Plafond pour cumul des ressources</t>
  </si>
  <si>
    <t>Arrêté du 13/03/2000</t>
  </si>
  <si>
    <t>Arrêté du 06/04/1999</t>
  </si>
  <si>
    <t>Arrêté du 02/03/1998</t>
  </si>
  <si>
    <t>Arrêté du 28/04/1997</t>
  </si>
  <si>
    <t>Montant de la majoration pour aide constante d'une tierce personne (MTP)</t>
  </si>
  <si>
    <t>Allocation personnalisée d'autonomie à domicile (APA)</t>
  </si>
  <si>
    <t>Allocation personnalisée d'autonomie en institution (APA)</t>
  </si>
  <si>
    <t>Attendance allowance (PSD, 1997-2001))</t>
  </si>
  <si>
    <t>Prestation spécifique dépendance (PSD, 1997-2001)</t>
  </si>
  <si>
    <t>Seuil  versement PSD (en part du salaire horaire brut minimum de croissance)</t>
  </si>
  <si>
    <t>Arrêté du 01/08/2001</t>
  </si>
  <si>
    <t>Personne seule</t>
  </si>
  <si>
    <t>Personne en couple</t>
  </si>
  <si>
    <t xml:space="preserve"> minimum</t>
  </si>
  <si>
    <t>Taux de participation</t>
  </si>
  <si>
    <t xml:space="preserve"> maximum</t>
  </si>
  <si>
    <t>C. Perte d'autonomie des personnes âgées</t>
  </si>
  <si>
    <t>C. Long term care foe elderly</t>
  </si>
  <si>
    <t>Condition d'âge</t>
  </si>
  <si>
    <t>Seuil de versement (en part du SMIC brut horaire)</t>
  </si>
  <si>
    <t>Création de l'allocation temporaire d'attente: remplace l'allocation d'insertion (AI). La législation de l'AI se trouve dans le fichier "baremes-ipp-chomage-unemployment.xlsx"</t>
  </si>
  <si>
    <t>Family allowances (AF): Extra allowances for oversea territories</t>
  </si>
  <si>
    <t>Family complement (CF): Thresholds for means-testing in oversea territories</t>
  </si>
  <si>
    <t>Early childhood benefit (PAJE): Extra allowance for the choice of the type of care (CMG)</t>
  </si>
  <si>
    <t>Early childhood benefit (PAJE): CMG thresholds for means-testing</t>
  </si>
  <si>
    <t>Early childhood benefit (PAJE): Extra allowance for the choice of pursuing an activity (CLCA)</t>
  </si>
  <si>
    <t>Early childhood benefit (PAJE): Shared benefit for the child's custody (PreParE)</t>
  </si>
  <si>
    <t>LFSS 97-1164 du 19/12/1997, art. 23 (modif art. L521-1 du CSS)
Décret 98-108 du 26/02/1998, art. 1 (crée art. R521-2 du CSS qui fixe les plafonds)</t>
  </si>
  <si>
    <t>Décret 2017-739 du 04/05/2017</t>
  </si>
  <si>
    <t>api_enf_sup</t>
  </si>
  <si>
    <t>maj_plaf_paje_bi</t>
  </si>
  <si>
    <t>Circulaire DSS/SD2B/2017/352  du 22/12/2017
Arrêté du 27/12/2017</t>
  </si>
  <si>
    <t>29/12/20017</t>
  </si>
  <si>
    <t>Circulaire DSS/SD2B/2017/352 du 22/12/2017
Arrêté du 27/12/2017</t>
  </si>
  <si>
    <t>Revalorisation des plafonds de 0,2%</t>
  </si>
  <si>
    <t xml:space="preserve">Montant maximal de la prise en charge </t>
  </si>
  <si>
    <t>Décret 2017-430 du 29/03/2017, art. 6</t>
  </si>
  <si>
    <t xml:space="preserve">Idem en 2017 </t>
  </si>
  <si>
    <t>Montant forfaitaire Mf0</t>
  </si>
  <si>
    <t>Décret 2017-1413 du 28/09/2017 (modif art. D542-5 du CSS) 
Arrêté du 28/09/2017</t>
  </si>
  <si>
    <t>Après le 30/09/2017</t>
  </si>
  <si>
    <t>Arrêté du 28/09/2017, art. 14</t>
  </si>
  <si>
    <t>Idem en 2016</t>
  </si>
  <si>
    <t>Arrêté du 28/09/2017, art. 5</t>
  </si>
  <si>
    <t>Arrêté du 28/09/2017, art. 11</t>
  </si>
  <si>
    <t>Décret 2017-1413 du 28/09/2017, art. 3 (modif art. D542-7 du CSS)</t>
  </si>
  <si>
    <t>Décret 2010-1734 du 30/12/2010 (art. 5) et décret 2013-140 du 14/02/2013 (art. 2) (modif. Art. D542-4 du CSS)</t>
  </si>
  <si>
    <t>Pour les ascendants et leur conjoint, s'ils sont titulaires de l'ASPA</t>
  </si>
  <si>
    <t>Réforme des âges minimals pour les ascendants et leur conjoint (alignement sur les âges de départ à la retraite à taux plein)</t>
  </si>
  <si>
    <t>Baisse de 5 euros des aides au logement</t>
  </si>
  <si>
    <t>Paramètres de calcul dans le secteur locatif (après la réforme)</t>
  </si>
  <si>
    <t>Paramètres de calcul dans le secteur locatif (avant la réforme)</t>
  </si>
  <si>
    <t>Paramètres de calcul pour les accédants et les étudiants logés en résidence universitaire</t>
  </si>
  <si>
    <t>Paramètres de calcul du montant forfaitaire R0 (que l'on déduit des ressources) - secteur locatif (après 2001)</t>
  </si>
  <si>
    <t>Parameters for new home-buyers and students residences</t>
  </si>
  <si>
    <t>Parameters for the rental sector (before the 2001 reform)</t>
  </si>
  <si>
    <t>Parameters for the rental sector (after the 2001 reform)</t>
  </si>
  <si>
    <t>Parameters for R0 (the amount deducted from revenues) - rental sector (after the 2001 reform)</t>
  </si>
  <si>
    <t>Montant forfaitaire</t>
  </si>
  <si>
    <t>Décret 2017-1413 du 28/09/2017 (modif art. D542-5-2 du CSS) et Arrêté du 28/09/2017</t>
  </si>
  <si>
    <t>Actualisation paramètres + baisse de 5 euros des aides au logement</t>
  </si>
  <si>
    <t>Décret 2001-698 du 31/07/2001, art. 7 (modif art. D542-7 du CSS) et arrêté du 08/11/2007 (modif. Art. 5 de l'arrêté du 30/06/1979)</t>
  </si>
  <si>
    <t>Revalorisation des plafonds de 0,2%. Les plafonds pour les enfants nés avant le 01/04/2014 sont supprimés, car ces enfants ont désormais plus de 3 ans.</t>
  </si>
  <si>
    <t xml:space="preserve"> Deuxième plafond (né ou adopté après le 1er avril 2014) - Taux partiel</t>
  </si>
  <si>
    <t>Majoration (en € ou en % du plafond de ressources avec 0 enfant, né ou adopté avant le 1er après 2014)- Taux partiel</t>
  </si>
  <si>
    <t xml:space="preserve"> Deuxième plafond (né ou adopté après le 1er avril 2014) - Taux plein</t>
  </si>
  <si>
    <t>Majoration (en € ou en % du plafond de ressources avec 0 enfant, né ou adopté avant le 1er après 2014) - Taux plein</t>
  </si>
  <si>
    <t>plaf_paje_0enf_2_tx_plein</t>
  </si>
  <si>
    <t>maj_plaf_paje_bi_2_tx_plein</t>
  </si>
  <si>
    <t>maj_plaf_paje_enf_2_tx_plein</t>
  </si>
  <si>
    <t xml:space="preserve">Revalorisation des plafonds de 0,2%. Plus de distinction avant/après 1 avril 2014 </t>
  </si>
  <si>
    <r>
      <rPr>
        <i/>
        <sz val="11"/>
        <color theme="1"/>
        <rFont val="Calibri"/>
        <family val="2"/>
        <scheme val="minor"/>
      </rPr>
      <t>Barèmes de l'IPP: Prestations sociales,</t>
    </r>
    <r>
      <rPr>
        <sz val="11"/>
        <color theme="1"/>
        <rFont val="Calibri"/>
        <family val="2"/>
        <scheme val="minor"/>
      </rPr>
      <t xml:space="preserve"> Institut des politiques publiques, janvier 2018.</t>
    </r>
  </si>
  <si>
    <t>Antoine Bozio, Brice Fabre, Leila Fardeau, Malka Guillot, Marion Monnet, Elsa Perdrix, Audrey Rain et Marianne Tenand.</t>
  </si>
  <si>
    <t>Actualisation plafonds de l'ASPA (utilisés pour les présents plafonds)</t>
  </si>
  <si>
    <t>Pour les ascendants et leur conjoint (2)</t>
  </si>
  <si>
    <t>Pour les ascendants et leurs conjoints qui sont invalides ou anciens déportés ou internés (2)</t>
  </si>
  <si>
    <t>(2) A partir du 01/07/2016, les âges indiqués sont ceux en vigueur pour les personnes nés à partir du 1er janvier 1955. Pour les générations d'avant, cet âge minimal varie de manière croissante. Cf. l'article. L16117-2 du CSS pour les détails</t>
  </si>
  <si>
    <r>
      <rPr>
        <u/>
        <sz val="11"/>
        <color theme="1"/>
        <rFont val="Calibri"/>
        <family val="2"/>
        <scheme val="minor"/>
      </rPr>
      <t>Notes</t>
    </r>
    <r>
      <rPr>
        <sz val="11"/>
        <color theme="1"/>
        <rFont val="Calibri"/>
        <family val="2"/>
        <scheme val="minor"/>
      </rPr>
      <t xml:space="preserve"> : L'ARS a un plafond (dependant du nombre d'enfants) dès sa création en 1976</t>
    </r>
  </si>
  <si>
    <r>
      <t>Notes :</t>
    </r>
    <r>
      <rPr>
        <sz val="11"/>
        <color theme="1"/>
        <rFont val="Calibri"/>
        <family val="2"/>
        <scheme val="minor"/>
      </rPr>
      <t xml:space="preserve"> </t>
    </r>
  </si>
  <si>
    <r>
      <rPr>
        <i/>
        <sz val="11"/>
        <color theme="1"/>
        <rFont val="Calibri"/>
        <family val="2"/>
        <scheme val="minor"/>
      </rPr>
      <t>Barèmes IPP: Prestations sociales,</t>
    </r>
    <r>
      <rPr>
        <sz val="11"/>
        <color theme="1"/>
        <rFont val="Calibri"/>
        <family val="2"/>
        <scheme val="minor"/>
      </rPr>
      <t xml:space="preserve"> Institut des politiques publiques, January 2018.</t>
    </r>
  </si>
  <si>
    <r>
      <t>Notes</t>
    </r>
    <r>
      <rPr>
        <sz val="11"/>
        <color theme="1"/>
        <rFont val="Calibri"/>
        <family val="2"/>
        <scheme val="minor"/>
      </rPr>
      <t xml:space="preserve"> : </t>
    </r>
  </si>
  <si>
    <t>L'allocation familiale est créée en 1932 par la loi Landry du 11/03/1932, art. 1 et 2 (modif titres III et V du code du travail ). Parution au JO 12/03/1932</t>
  </si>
  <si>
    <t>L'Allocation de salaire unique est instituée en 1941 par la loi du 29 mars 1941 parue au JO du 11 avril 1941 page 1555</t>
  </si>
  <si>
    <t>Ce plafond existe dès l'apparition de l'AFG (il est d'ailleurs cité par la loi 72-8 du 3 janvier 1972)</t>
  </si>
  <si>
    <t>Ce plafond est institué par la loi 72-8 du 3 janvier 1972, art 2</t>
  </si>
  <si>
    <r>
      <t>Notes</t>
    </r>
    <r>
      <rPr>
        <sz val="11"/>
        <color theme="1"/>
        <rFont val="Calibri"/>
        <family val="2"/>
        <scheme val="minor"/>
      </rPr>
      <t xml:space="preserve"> :</t>
    </r>
  </si>
  <si>
    <t xml:space="preserve"> La majoration est instituée par la loi 72-8 du 3 janvier 1972, art 2</t>
  </si>
  <si>
    <t>Age maximal</t>
  </si>
  <si>
    <t>Deuxième plafond (né ou adopté avant le 1er avril 2014)</t>
  </si>
  <si>
    <t>Circulaire DSS/2B/2009/376 du 15/12/2009</t>
  </si>
  <si>
    <t>Le montant maximal de la prise en charge existe avant 2007 mais les références n'ont pas encore été trouvées</t>
  </si>
  <si>
    <r>
      <rPr>
        <u/>
        <sz val="11"/>
        <color theme="1"/>
        <rFont val="Calibri"/>
        <family val="2"/>
        <scheme val="minor"/>
      </rPr>
      <t xml:space="preserve">Notes </t>
    </r>
    <r>
      <rPr>
        <sz val="11"/>
        <color theme="1"/>
        <rFont val="Calibri"/>
        <family val="2"/>
        <scheme val="minor"/>
      </rPr>
      <t>:</t>
    </r>
  </si>
  <si>
    <r>
      <rPr>
        <u/>
        <sz val="11"/>
        <color theme="1"/>
        <rFont val="Calibri"/>
        <family val="2"/>
        <scheme val="minor"/>
      </rPr>
      <t>Notes</t>
    </r>
    <r>
      <rPr>
        <sz val="11"/>
        <color theme="1"/>
        <rFont val="Calibri"/>
        <family val="2"/>
        <scheme val="minor"/>
      </rPr>
      <t xml:space="preserve"> : </t>
    </r>
  </si>
  <si>
    <t>le RSA n'a pas complètement éliminé l'ASF, mais les deux prestations se complètent (les montants sont indiqués pour 2013)</t>
  </si>
  <si>
    <t>Création en 1958</t>
  </si>
  <si>
    <t>La loi 75-6 du 03/01/1975 crée le Prêt aux Jeunes ménages (codifié par l'art. L543 du CSS), il est ensuite mis en application par le décrêt 76-117 du 03/02/1976 qui est applicble à compter du 1er avril 1975</t>
  </si>
  <si>
    <t>Plafonds de ressources que les potentielles personnes à charge autre que les enfants doivent respecter (1)</t>
  </si>
  <si>
    <r>
      <rPr>
        <u/>
        <sz val="11"/>
        <color theme="1"/>
        <rFont val="Calibri"/>
        <family val="2"/>
        <scheme val="minor"/>
      </rPr>
      <t>Notes :</t>
    </r>
    <r>
      <rPr>
        <sz val="11"/>
        <color theme="1"/>
        <rFont val="Calibri"/>
        <family val="2"/>
        <scheme val="minor"/>
      </rPr>
      <t xml:space="preserve"> </t>
    </r>
  </si>
  <si>
    <t>APL créée en 1977</t>
  </si>
  <si>
    <r>
      <t xml:space="preserve">Circulaire DGAS/1C </t>
    </r>
    <r>
      <rPr>
        <sz val="11"/>
        <color theme="1"/>
        <rFont val="Calibri"/>
        <family val="2"/>
        <scheme val="minor"/>
      </rPr>
      <t xml:space="preserve">2005-411 du 07/09/2005 </t>
    </r>
  </si>
  <si>
    <t>Circulaire DGAS/1C 2003-630 du 30/12/2004</t>
  </si>
  <si>
    <t>Loi 2001-647 du 20/07/2001
Décret 2001-1084 du 20/11/2001, art. 6 
Arrêté du 25/01/2002</t>
  </si>
  <si>
    <t>Décret 2003-1283 du 26 décembre 2003</t>
  </si>
  <si>
    <t>Décret 98-1214 du 29/12/1998</t>
  </si>
  <si>
    <t>Décret 92-1433 du 30/12/1992 - art. 1</t>
  </si>
  <si>
    <t>Décret 92-135 du 11/02/1992 - art. 1</t>
  </si>
  <si>
    <t>Ordonnance 96-51 du 24/01/1996, art. 5 (modif art. L531-1, L531-2 du CSS)
Décret 96-553 du 20/06/1996, art. 3 (modif art. R531-1 du CSS)
Décret 95-180 du 16/02/1995, art. 1 (modif art. D531-1 du CSS)</t>
  </si>
  <si>
    <t>Loi 96-604 du 05/07/1996, art. 51 et 49 (modif art. L535-1 et L535-2 du CSS)</t>
  </si>
  <si>
    <t>Décret 2014-422 du 24 avril 2014</t>
  </si>
  <si>
    <t>Décret 2008-331 du 9/04/2008 - art. 1</t>
  </si>
  <si>
    <t>Décret 2003-1394 du 31/12/2003 - art. 1 JORF 1er janvier 2004
Article D531-17 (multiplicateur du smic horaire)</t>
  </si>
  <si>
    <t>Décret 2012-830 du 27/06/2012</t>
  </si>
  <si>
    <t>Loi 2007-1786 du 19/12/2007, art. 93 (modif art. L543-1 du CSS)
Décret 2008-767 du 31/07/2008, art. 1 (modif art. D543-1 du CSS)</t>
  </si>
  <si>
    <t xml:space="preserve">Allocation logement créée en 1948 par la loi 48-1360 du 1er septembre 1948 (parution au JO 2/09/1948) - Titre II </t>
  </si>
  <si>
    <t>Dispositif créé par la loi 75-534 du 30 juin 1975</t>
  </si>
  <si>
    <t>Loi 50-948 du 08/08/1950, art. 7</t>
  </si>
  <si>
    <t>Décret 91-761 du 5/08/1991 - art. 1</t>
  </si>
  <si>
    <t>Depuis le 01/06/2012 (cf. Décret 2012-666 du 4 mai 2012 - art. 2), la prise en charge partielle de la rémunération par l'organisme débiteur des prestations familiales est fixée au maximum à 85 % du salaire net servi et des indemnités mentionnées à l'article L. 423-4 du code de l'action sociale et des familles.</t>
  </si>
  <si>
    <t>Décret 2017-710 du 03/05/2017 - art. 1</t>
  </si>
  <si>
    <t>Décret 2016-535 du 27/04/2016 - art. 1 (V)</t>
  </si>
  <si>
    <t>Décret 2015-1233 du 6/10/2015 - art. 1 (V)</t>
  </si>
  <si>
    <t>Décret 2014-1129 du 3/10/2014 - art. 1 (V)</t>
  </si>
  <si>
    <t>Décret 2013-831 du 17/09/2013 - art. 1 (V)</t>
  </si>
  <si>
    <t>Décret 2012-486 du 13/04/2012 - art. 1 (V)</t>
  </si>
  <si>
    <t>Décret 2011-658 du 10/06/2011 - art. 1 (V)</t>
  </si>
  <si>
    <t>Décret 2010-307 du 22/03/2010 - art. 1 (V)</t>
  </si>
  <si>
    <t>Décret 2009-353 du 31/03/2009 - art. 1 (V)</t>
  </si>
  <si>
    <t>Décret 2008-988 du 18/09/2008</t>
  </si>
  <si>
    <t>Circulaire DSS/2B/2007-251 du 21/06/2007</t>
  </si>
  <si>
    <t>Deuxième plafond (né ou adopté après le 1er avril 2014)</t>
  </si>
  <si>
    <t>(1) Ces conditions varient selon qu'on soit en couple ou un parent isolé. La durée est limitée à 6 mois pour chaque parent pour un couple avec un enfant et 24 mois pour chaque parents pour un couple avec deux enfants. 
Aussi, un couple avec plus de trois enfants demandant la PreParE majorée aura une limitiation à 8 mois maximum pour chaque parent</t>
  </si>
  <si>
    <t>Décret 91-968 du 23/09/1991, art. 1 (modif art. L 541-1 à 3 du CSS)</t>
  </si>
  <si>
    <t>Complément 3e catégorie: 6058 au 01/01/1992</t>
  </si>
  <si>
    <t>(2) Le prêt aux jeunes ménages a un plafond dès sa création en 1975, ce-dernier est d'abord institué par le décret 76-117 de la manière suivante "Art 6 - Sous réserve des conditions prévues à l'article précédent, les jeunes ménages ne peuvent prétendre à un prêt que si leur revenu net global apprécié dans les mêmes conditions que pour l'allocation pour frais de garde ne dépasse pas les plafonds de ressources prévus par l'octroi de cette prestation." L'article 5 du même décret explicite notamment les conditions d'âge (au moins l'un des conjoints doit avoir moins de 26 ans) .</t>
  </si>
  <si>
    <t>Arrêté du 27/10/2014 (modif art. D831-2-1 du CSS), art. 7</t>
  </si>
  <si>
    <t>(1) Par rapport au moment où le droit aurait pu être ouvert.</t>
  </si>
  <si>
    <t>Couples, 2 enfants ou plus (1)</t>
  </si>
  <si>
    <t>Loi 2008-1249 du 01/12/2008, art. 3 (modif art. L262-4 du CASF)    Décret 2009-404 du 15/04/2009, art. 2 (modif art. R262-2 du CASF)</t>
  </si>
  <si>
    <t xml:space="preserve">Montant maximal de la bonification (en % de la base RSA) </t>
  </si>
  <si>
    <t>Décret 2001-1203 du 17/12/2001 - art. 25</t>
  </si>
  <si>
    <t>Décret 2006-535 du 11/05/006 - art. 1 (V)</t>
  </si>
  <si>
    <t>Décret 2006-1821 du 23/12/2006 - art. 1 (V)</t>
  </si>
  <si>
    <t>Décret 2007-1902 du 26/12/2007 - art. 1 (V)</t>
  </si>
  <si>
    <t>Décret 2008-988 du 18/09/2008 - art. 1</t>
  </si>
  <si>
    <r>
      <t>Circulaire DGAS/1C n</t>
    </r>
    <r>
      <rPr>
        <vertAlign val="superscript"/>
        <sz val="11"/>
        <color theme="1"/>
        <rFont val="Calibri"/>
        <family val="2"/>
        <scheme val="minor"/>
      </rPr>
      <t>o</t>
    </r>
    <r>
      <rPr>
        <sz val="11"/>
        <color theme="1"/>
        <rFont val="Calibri"/>
        <family val="2"/>
        <scheme val="minor"/>
      </rPr>
      <t> 2007-42 du 24/01/2007</t>
    </r>
  </si>
  <si>
    <t>La majoration pour conjoint à charge n'est plus attribuée depuis le 1er janvier 2011. Cependant, le paiement de cette prestation est poursuivi pour les bénéficiaires au 31 décembre 2010, tant quele conjoint à charge remplit la condition de ressources.</t>
  </si>
  <si>
    <t>Décret 2009-473 du 28/04/2009 (modif art. D815-1 et D815-2 du CSS)</t>
  </si>
  <si>
    <t>Complément de 100 aux allocataires âgés de plus de 75 ans.</t>
  </si>
  <si>
    <t>Complément de 308 pour les plus de 75 ans.</t>
  </si>
  <si>
    <t>Complément de 208 pour les plus de 75 ans.</t>
  </si>
  <si>
    <t>L'AVTS est remplacé par l'ASPA en 2007 par le décret 2007-57. Cependant, comme le mentionne l'ordonnance 2004-605, les personnes qui bénéficiaient au moment de l'entrée en vigueur de l'ASPA des anciens dispositifs de mimimum vieillesse continuent à percevoir ces anciennes prestations selon les règles applicables avant cette entrée en vigueur. D'où le fait qu'on garde les barèmes de l'AVTS après 2007.</t>
  </si>
  <si>
    <t>Décret 2015-1870 du 30 décembre 2015</t>
  </si>
  <si>
    <t>Décret 2014-1709 du 30 décembre 2014</t>
  </si>
  <si>
    <t>Décret 2013-1294 du 30 décembre 2013</t>
  </si>
  <si>
    <t xml:space="preserve">Décret 2010-1677 du 29 décembre 2010 </t>
  </si>
  <si>
    <t xml:space="preserve">(1) Les âges maxima sont différents pour le complément familial et les aides au logement.                                                             Cf. les feuilles de barème associées à ces dispositifs. </t>
  </si>
  <si>
    <t xml:space="preserve"> Tranche 1 (en % de la BMAF) </t>
  </si>
  <si>
    <t xml:space="preserve"> Tranche 2 (en % de la BMAF) </t>
  </si>
  <si>
    <t xml:space="preserve"> Tranche 3 (en % de la BMAF) </t>
  </si>
  <si>
    <t>(2) La loi 72-8 du 3 janvier 1972 met en place les plafonds des ressource auxquels est conditionnée l'allocation de salaire unique</t>
  </si>
  <si>
    <t>(3) L'application des dispositions qui lui sont relatives sont, quant à elles, mises en place par le décret 72-532 du 29 juin 1972</t>
  </si>
  <si>
    <t>Arrêté du 26/06/2003                                      Décret 2003-1393 du 31/12/2003, art. 1 (modif art. R522-2 du CSS)</t>
  </si>
  <si>
    <t xml:space="preserve">(1) Dans les DOM, les plafonds de ressources applicables pour l’APJE, l’allocation d’adoption, le complément familial et l’allocation de rentrée scolaire sont ceux fixés pour l’allocation de rentrée scolaire en métropole
</t>
  </si>
  <si>
    <t xml:space="preserve">Décret 78-82 du 24/01/978, art. 1 (modif art. L 543-5 du CSS)  </t>
  </si>
  <si>
    <t xml:space="preserve">Décret 71-504 du 29/06/1971   </t>
  </si>
  <si>
    <t xml:space="preserve">Décret 76-117 du 03/02/1976  </t>
  </si>
  <si>
    <t>(1) "Plafonds indiqués à l'art. L815-9 du CSS (législation sur les allocations aux personnes âgées)". Ces plafonds seront multipliés par 1,25 à partir de 2007</t>
  </si>
  <si>
    <t>(1) Forfait logement maximal pour une personne, à comparer avec les allocations logement si le ménage en perçoit.</t>
  </si>
  <si>
    <t xml:space="preserve">La circulaire Cnav 2009/9 du 03/02/2009 met en œuvre de l'article 73 de la loi 2008-1330 du 17 décembre 2008 concernant la déconnexion de la revalorisation des montants et des plafonds de ressources de l'ASI de ceux de l'ASPA. </t>
  </si>
  <si>
    <t>Plafond de l'APA à domicile (en part du MTP)</t>
  </si>
  <si>
    <t>Un décret du 14 avril 1962 supprime les différences pour la France          'sources: site législation CNAV depuis 1956, Sécurité sociales - son histoire à travers les textes p 242 avant</t>
  </si>
  <si>
    <t>Majoration à partir du deuxième enfant (en % de la BMAF) - DOM</t>
  </si>
  <si>
    <t xml:space="preserve">Majoration pour le premier enfant (en % de la BMAF) - DOM </t>
  </si>
  <si>
    <t xml:space="preserve">(1) Le versement s'effectue en trois fois. Le taux de la base de calcul versé est égal au taux du premier versement plus 2 fois le taux du dernier versement. </t>
  </si>
  <si>
    <t>Le décret n'a pas de numéro</t>
  </si>
  <si>
    <t>Note : 
Les bénéficiaires de certaines prestations familiales sont affiliées obligatoirement à l'assurance vieillesse des parents au foyer (AVPF) au régime général depuis le :
- 01/07/1972 pour les femmes,
- 01/07/1979 pour les hommes</t>
  </si>
  <si>
    <t>Décision du Conseil d'Etat du 23/12/2016 d'annuler partiellement le montant de l'ADA (concernant le supplément si non-hébergé qui est insuffisant) et enjoint au Premier Ministre de fixer un nouveau montant</t>
  </si>
  <si>
    <t xml:space="preserve">Les allocations prénatales sont instituées par la loi 46-1835 fixant le régime des prestations familiales (articles 14 à 16)   </t>
  </si>
  <si>
    <t>Revalorisation de 20 %</t>
  </si>
  <si>
    <t>Revalorisation de 10 % pour les salariés du régime général</t>
  </si>
  <si>
    <t>Le régime des prestations familiales est fixé par la loi 46-1835 du 22 août 1946</t>
  </si>
  <si>
    <r>
      <rPr>
        <u/>
        <sz val="11"/>
        <color theme="1"/>
        <rFont val="Calibri"/>
        <family val="2"/>
        <scheme val="minor"/>
      </rPr>
      <t xml:space="preserve">Sources </t>
    </r>
    <r>
      <rPr>
        <sz val="11"/>
        <color theme="1"/>
        <rFont val="Calibri"/>
        <family val="2"/>
        <scheme val="minor"/>
      </rPr>
      <t xml:space="preserve">: </t>
    </r>
  </si>
  <si>
    <t>Légifrance et La sécurité sociale, son histoire à partir des textes, p. 223 (1945-1961) et p. 405 (1959-1967)</t>
  </si>
  <si>
    <t>Revalorisation de 0,1 %</t>
  </si>
  <si>
    <t>Revalorisation de 0,3 %</t>
  </si>
  <si>
    <t>Revalorisation de 0,6 %</t>
  </si>
  <si>
    <t>Date de mise en ligne sur légifrance</t>
  </si>
  <si>
    <t>Date de mise en ligne indisponible sur légifrance</t>
  </si>
  <si>
    <t>Arrêté du 31/12/2008 - art. 2 (V)
Circulaire DSS/2B/2008/371 du 22/12/2008</t>
  </si>
  <si>
    <t>Date de mise en ligne sur légifrance
Pas de changement en 2017 cf. circulaire DSS/SD2B/2016/396 du 21/12/2016</t>
  </si>
  <si>
    <t>Arrêté du 11/12/2014 - art. 2 (V)
Circulaire DSS/SD2B/2014/345 du 16/12/2014</t>
  </si>
  <si>
    <t>Arrêté du 19/12/2013 - art. 2 (V)
Circulaire DSS/SD2B/2013/416 du 19/12/2013</t>
  </si>
  <si>
    <t>Arrêté du 24/12/2012 - art. 2 (V)
Circulaire DSS/2B/2012/422 du 18/12/2012</t>
  </si>
  <si>
    <t>Circulaire DSS/2B/2011/481 du 23/12/2011</t>
  </si>
  <si>
    <t>Arrêté du 30/12/2010 - art. 2 (V)
Circulaire DSS/2B/2010/435 du 15/12/2010</t>
  </si>
  <si>
    <t>age_min_aah</t>
  </si>
  <si>
    <t>tx_incapacite_aah</t>
  </si>
  <si>
    <t>montant_80_aah</t>
  </si>
  <si>
    <t>plaf_ressources_aah</t>
  </si>
  <si>
    <t>maj_couple_aah</t>
  </si>
  <si>
    <t>maj_enf_aah</t>
  </si>
  <si>
    <t>reference</t>
  </si>
  <si>
    <t>date_parution_jo</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</si>
</sst>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164" formatCode="#,##0\ &quot;€&quot;;\-#,##0\ &quot;€&quot;"/>
    <numFmt numFmtId="165" formatCode="#,##0\ &quot;€&quot;;[Red]\-#,##0\ &quot;€&quot;"/>
    <numFmt numFmtId="166" formatCode="#,##0.00\ &quot;€&quot;;[Red]\-#,##0.00\ &quot;€&quot;"/>
    <numFmt numFmtId="167" formatCode="_-* #,##0.00\ &quot;€&quot;_-;\-* #,##0.00\ &quot;€&quot;_-;_-* &quot;-&quot;??\ &quot;€&quot;_-;_-@_-"/>
    <numFmt numFmtId="168" formatCode="_-* #,##0.00\ _€_-;\-* #,##0.00\ _€_-;_-* &quot;-&quot;??\ _€_-;_-@_-"/>
    <numFmt numFmtId="169" formatCode="0.000000"/>
    <numFmt numFmtId="170" formatCode="#,##0.00\ &quot;€&quot;"/>
    <numFmt numFmtId="171" formatCode="#,##0.00\ [$FRF]"/>
    <numFmt numFmtId="172" formatCode="0.000%"/>
    <numFmt numFmtId="173" formatCode="###,##0.00\F\R\F"/>
    <numFmt numFmtId="174" formatCode="#,##0.00,\F\R\F"/>
    <numFmt numFmtId="175" formatCode="0.0%"/>
    <numFmt numFmtId="176" formatCode="#,##0\F\R\F"/>
    <numFmt numFmtId="177" formatCode="#,##0\ [$FRF]"/>
    <numFmt numFmtId="178" formatCode="###,##0\F\R\F"/>
    <numFmt numFmtId="179" formatCode="#,##0\ &quot;€&quot;"/>
    <numFmt numFmtId="180" formatCode="#,##0\ [$FRF];\-#,##0\ [$FRF]"/>
    <numFmt numFmtId="181" formatCode="#,##0.00\ [$€-1];[Red]\-#,##0.00\ [$€-1]"/>
    <numFmt numFmtId="182" formatCode="_-* #,##0.00\ [$FRF]_-;\-* #,##0.00\ [$FRF]_-;_-* &quot;-&quot;??\ [$FRF]_-;_-@_-"/>
    <numFmt numFmtId="183" formatCode="#,##0.00\ [$€-1]"/>
    <numFmt numFmtId="184" formatCode="#,##0\ &quot;F&quot;;[Red]\-#,##0\ &quot;F&quot;"/>
    <numFmt numFmtId="185" formatCode="_-* #,##0\ _€_-;\-* #,##0\ _€_-;_-* &quot;-&quot;??\ _€_-;_-@_-"/>
    <numFmt numFmtId="186" formatCode="#,##0.00\ [$FRF];\-#,##0.00\ [$FRF]"/>
    <numFmt numFmtId="187" formatCode="0.0000%"/>
    <numFmt numFmtId="188" formatCode="0.000"/>
  </numFmts>
  <fonts count="44" x14ac:knownFonts="1">
    <font>
      <sz val="11"/>
      <color theme="1"/>
      <name val="Calibri"/>
      <family val="2"/>
      <scheme val="minor"/>
    </font>
    <font>
      <b/>
      <sz val="11"/>
      <color theme="1"/>
      <name val="Calibri"/>
      <family val="2"/>
      <scheme val="minor"/>
    </font>
    <font>
      <u/>
      <sz val="11"/>
      <color theme="8" tint="-0.249977111117893"/>
      <name val="Calibri"/>
      <family val="2"/>
      <scheme val="minor"/>
    </font>
    <font>
      <i/>
      <sz val="11"/>
      <color theme="1"/>
      <name val="Calibri"/>
      <family val="2"/>
      <scheme val="minor"/>
    </font>
    <font>
      <sz val="10"/>
      <name val="Arial"/>
      <family val="2"/>
    </font>
    <font>
      <b/>
      <i/>
      <sz val="14"/>
      <name val="Arial"/>
      <family val="2"/>
    </font>
    <font>
      <b/>
      <i/>
      <sz val="14"/>
      <color theme="1"/>
      <name val="Calibri"/>
      <family val="2"/>
      <scheme val="minor"/>
    </font>
    <font>
      <b/>
      <i/>
      <sz val="11"/>
      <color theme="1"/>
      <name val="Calibri"/>
      <family val="2"/>
      <scheme val="minor"/>
    </font>
    <font>
      <sz val="11"/>
      <name val="Calibri"/>
      <family val="2"/>
      <scheme val="minor"/>
    </font>
    <font>
      <b/>
      <sz val="11"/>
      <color rgb="FFFF0000"/>
      <name val="Calibri"/>
      <family val="2"/>
      <scheme val="minor"/>
    </font>
    <font>
      <b/>
      <sz val="14"/>
      <color rgb="FFFF0000"/>
      <name val="Calibri"/>
      <family val="2"/>
      <scheme val="minor"/>
    </font>
    <font>
      <sz val="11"/>
      <color theme="1"/>
      <name val="Calibri"/>
      <family val="2"/>
      <scheme val="minor"/>
    </font>
    <font>
      <u/>
      <sz val="11"/>
      <color indexed="12"/>
      <name val="Calibri"/>
      <family val="2"/>
    </font>
    <font>
      <sz val="8"/>
      <name val="Verdana"/>
      <family val="2"/>
    </font>
    <font>
      <sz val="11"/>
      <color indexed="8"/>
      <name val="Calibri"/>
      <family val="2"/>
      <scheme val="minor"/>
    </font>
    <font>
      <sz val="11"/>
      <name val="Calibri"/>
      <family val="2"/>
    </font>
    <font>
      <sz val="11"/>
      <color rgb="FF9C0006"/>
      <name val="Calibri"/>
      <family val="2"/>
      <scheme val="minor"/>
    </font>
    <font>
      <sz val="9"/>
      <color theme="1"/>
      <name val="Arial"/>
      <family val="2"/>
    </font>
    <font>
      <u/>
      <sz val="11"/>
      <color theme="1"/>
      <name val="Calibri"/>
      <family val="2"/>
      <scheme val="minor"/>
    </font>
    <font>
      <b/>
      <sz val="13.5"/>
      <color theme="1"/>
      <name val="Calibri"/>
      <family val="2"/>
      <scheme val="minor"/>
    </font>
    <font>
      <sz val="11"/>
      <color rgb="FF000000"/>
      <name val="Calibri"/>
      <family val="2"/>
      <scheme val="minor"/>
    </font>
    <font>
      <i/>
      <sz val="11"/>
      <name val="Calibri"/>
      <family val="2"/>
      <scheme val="minor"/>
    </font>
    <font>
      <b/>
      <i/>
      <sz val="11"/>
      <name val="Calibri"/>
      <family val="2"/>
      <scheme val="minor"/>
    </font>
    <font>
      <sz val="12"/>
      <color rgb="FF000000"/>
      <name val="Times New Roman"/>
      <family val="1"/>
    </font>
    <font>
      <sz val="10"/>
      <color theme="1"/>
      <name val="Arial"/>
      <family val="2"/>
    </font>
    <font>
      <sz val="11"/>
      <color theme="9" tint="-0.249977111117893"/>
      <name val="Calibri"/>
      <family val="2"/>
      <scheme val="minor"/>
    </font>
    <font>
      <b/>
      <sz val="10"/>
      <name val="Arial"/>
      <family val="2"/>
    </font>
    <font>
      <b/>
      <sz val="14"/>
      <color theme="8" tint="-0.249977111117893"/>
      <name val="Calibri"/>
      <family val="2"/>
      <scheme val="minor"/>
    </font>
    <font>
      <b/>
      <sz val="12"/>
      <color theme="1"/>
      <name val="Calibri"/>
      <family val="2"/>
      <scheme val="minor"/>
    </font>
    <font>
      <sz val="10"/>
      <color theme="1"/>
      <name val="Calibri"/>
      <family val="2"/>
      <scheme val="minor"/>
    </font>
    <font>
      <b/>
      <sz val="12"/>
      <color rgb="FF000000"/>
      <name val="Arial"/>
      <family val="2"/>
    </font>
    <font>
      <b/>
      <sz val="11"/>
      <name val="Calibri"/>
      <family val="2"/>
      <scheme val="minor"/>
    </font>
    <font>
      <vertAlign val="superscript"/>
      <sz val="11"/>
      <color theme="1"/>
      <name val="Calibri"/>
      <family val="2"/>
      <scheme val="minor"/>
    </font>
    <font>
      <sz val="11"/>
      <color rgb="FFFF0000"/>
      <name val="Calibri"/>
      <family val="2"/>
      <scheme val="minor"/>
    </font>
    <font>
      <i/>
      <sz val="11"/>
      <color rgb="FFFF0000"/>
      <name val="Calibri"/>
      <family val="2"/>
      <scheme val="minor"/>
    </font>
    <font>
      <b/>
      <i/>
      <sz val="11"/>
      <color rgb="FFFF0000"/>
      <name val="Calibri"/>
      <family val="2"/>
      <scheme val="minor"/>
    </font>
    <font>
      <b/>
      <sz val="11"/>
      <name val="Verdana"/>
      <family val="2"/>
    </font>
    <font>
      <sz val="11"/>
      <color theme="8" tint="0.79998168889431442"/>
      <name val="Calibri"/>
      <family val="2"/>
      <scheme val="minor"/>
    </font>
    <font>
      <sz val="12"/>
      <color rgb="FF2A2F30"/>
      <name val="Arial"/>
      <family val="2"/>
    </font>
    <font>
      <sz val="12"/>
      <color rgb="FF414856"/>
      <name val="Arial"/>
      <family val="2"/>
    </font>
    <font>
      <b/>
      <sz val="12"/>
      <color rgb="FF444444"/>
      <name val="Helvetica"/>
      <family val="2"/>
    </font>
    <font>
      <sz val="12"/>
      <color rgb="FF333333"/>
      <name val="Georgia"/>
      <family val="1"/>
    </font>
    <font>
      <sz val="24.75"/>
      <color rgb="FF000000"/>
      <name val="Georgia"/>
      <family val="1"/>
    </font>
    <font>
      <u/>
      <sz val="11"/>
      <color indexed="12"/>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8" tint="0.39994506668294322"/>
        <bgColor indexed="64"/>
      </patternFill>
    </fill>
    <fill>
      <patternFill patternType="solid">
        <fgColor theme="0"/>
        <bgColor indexed="64"/>
      </patternFill>
    </fill>
    <fill>
      <patternFill patternType="solid">
        <fgColor rgb="FFFFC7CE"/>
      </patternFill>
    </fill>
    <fill>
      <patternFill patternType="solid">
        <fgColor theme="8" tint="0.79998168889431442"/>
        <bgColor indexed="65"/>
      </patternFill>
    </fill>
    <fill>
      <patternFill patternType="solid">
        <fgColor rgb="FF00B0F0"/>
        <bgColor indexed="64"/>
      </patternFill>
    </fill>
    <fill>
      <patternFill patternType="solid">
        <fgColor theme="8" tint="0.39997558519241921"/>
        <bgColor indexed="64"/>
      </patternFill>
    </fill>
  </fills>
  <borders count="26">
    <border>
      <left/>
      <right/>
      <top/>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thin">
        <color theme="8" tint="-0.499984740745262"/>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thin">
        <color theme="8" tint="-0.499984740745262"/>
      </right>
      <top/>
      <bottom style="thin">
        <color theme="8" tint="-0.499984740745262"/>
      </bottom>
      <diagonal/>
    </border>
    <border>
      <left/>
      <right style="thin">
        <color theme="0" tint="-0.249977111117893"/>
      </right>
      <top/>
      <bottom/>
      <diagonal/>
    </border>
    <border>
      <left style="thin">
        <color theme="0" tint="-0.249977111117893"/>
      </left>
      <right/>
      <top/>
      <bottom/>
      <diagonal/>
    </border>
  </borders>
  <cellStyleXfs count="12">
    <xf numFmtId="0" fontId="0" fillId="0" borderId="0"/>
    <xf numFmtId="0" fontId="4" fillId="0" borderId="0"/>
    <xf numFmtId="0" fontId="12" fillId="0" borderId="0" applyNumberFormat="0" applyFill="0" applyBorder="0" applyAlignment="0" applyProtection="0">
      <alignment vertical="top"/>
      <protection locked="0"/>
    </xf>
    <xf numFmtId="0" fontId="1" fillId="3" borderId="0">
      <alignment horizontal="center" vertical="center" wrapText="1"/>
    </xf>
    <xf numFmtId="0" fontId="11" fillId="2" borderId="0"/>
    <xf numFmtId="0" fontId="6" fillId="0" borderId="0">
      <alignment horizontal="right" vertical="center" wrapText="1"/>
    </xf>
    <xf numFmtId="168" fontId="11" fillId="0" borderId="0" applyFont="0" applyFill="0" applyBorder="0" applyAlignment="0" applyProtection="0"/>
    <xf numFmtId="9" fontId="11" fillId="0" borderId="0" applyFont="0" applyFill="0" applyBorder="0" applyAlignment="0" applyProtection="0"/>
    <xf numFmtId="0" fontId="16" fillId="5" borderId="0" applyNumberFormat="0" applyBorder="0" applyAlignment="0" applyProtection="0"/>
    <xf numFmtId="0" fontId="11" fillId="6" borderId="0" applyNumberFormat="0" applyBorder="0" applyAlignment="0" applyProtection="0"/>
    <xf numFmtId="0" fontId="4" fillId="0" borderId="0"/>
    <xf numFmtId="167" fontId="11" fillId="0" borderId="0" applyFont="0" applyFill="0" applyBorder="0" applyAlignment="0" applyProtection="0"/>
  </cellStyleXfs>
  <cellXfs count="979">
    <xf numFmtId="0" fontId="0" fillId="0" borderId="0" xfId="0"/>
    <xf numFmtId="0" fontId="0" fillId="2" borderId="0" xfId="0" applyFill="1" applyBorder="1"/>
    <xf numFmtId="0" fontId="0" fillId="0" borderId="0" xfId="0" applyAlignment="1">
      <alignment horizontal="left"/>
    </xf>
    <xf numFmtId="0" fontId="7" fillId="0" borderId="0" xfId="0" applyFont="1"/>
    <xf numFmtId="0" fontId="10" fillId="0" borderId="0" xfId="0" applyFont="1" applyFill="1" applyAlignment="1">
      <alignment vertical="center"/>
    </xf>
    <xf numFmtId="0" fontId="9"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Border="1"/>
    <xf numFmtId="0" fontId="12" fillId="0" borderId="0" xfId="2" applyAlignment="1" applyProtection="1"/>
    <xf numFmtId="0" fontId="0" fillId="0" borderId="0" xfId="0" applyFill="1"/>
    <xf numFmtId="0" fontId="8" fillId="0" borderId="0" xfId="0" applyFont="1" applyAlignment="1">
      <alignment horizontal="left" vertical="center" wrapText="1"/>
    </xf>
    <xf numFmtId="14" fontId="0" fillId="0" borderId="0" xfId="0" applyNumberFormat="1" applyAlignment="1">
      <alignment vertical="center"/>
    </xf>
    <xf numFmtId="0" fontId="0" fillId="0" borderId="0" xfId="0" applyAlignment="1"/>
    <xf numFmtId="0" fontId="8" fillId="0" borderId="0" xfId="0" applyFont="1" applyAlignment="1">
      <alignment vertical="center" wrapText="1"/>
    </xf>
    <xf numFmtId="0" fontId="0" fillId="0" borderId="0" xfId="0" applyBorder="1" applyAlignment="1">
      <alignment vertical="center" wrapText="1"/>
    </xf>
    <xf numFmtId="14" fontId="0" fillId="0" borderId="0" xfId="0" applyNumberFormat="1"/>
    <xf numFmtId="0" fontId="8" fillId="0" borderId="0" xfId="1" applyFont="1" applyFill="1" applyBorder="1" applyAlignment="1">
      <alignment horizontal="center" vertical="center" wrapText="1"/>
    </xf>
    <xf numFmtId="0" fontId="0" fillId="0" borderId="0" xfId="0" applyFont="1" applyFill="1" applyAlignment="1">
      <alignment vertical="center"/>
    </xf>
    <xf numFmtId="170" fontId="8" fillId="0" borderId="0" xfId="1" applyNumberFormat="1" applyFont="1" applyFill="1" applyBorder="1" applyAlignment="1">
      <alignment horizontal="center" vertical="center" wrapText="1"/>
    </xf>
    <xf numFmtId="0" fontId="0" fillId="0" borderId="0" xfId="0"/>
    <xf numFmtId="10" fontId="8" fillId="0" borderId="0" xfId="1" applyNumberFormat="1" applyFont="1" applyFill="1" applyBorder="1" applyAlignment="1">
      <alignment horizontal="center" vertical="center" wrapText="1"/>
    </xf>
    <xf numFmtId="10" fontId="8" fillId="0" borderId="0" xfId="0" applyNumberFormat="1" applyFont="1" applyBorder="1" applyAlignment="1">
      <alignment horizontal="center" vertical="center" wrapText="1"/>
    </xf>
    <xf numFmtId="14" fontId="11" fillId="0" borderId="0" xfId="0" applyNumberFormat="1" applyFont="1" applyAlignment="1">
      <alignment horizontal="center" vertical="center"/>
    </xf>
    <xf numFmtId="14" fontId="14" fillId="0" borderId="0" xfId="0" applyNumberFormat="1" applyFont="1" applyAlignment="1">
      <alignment horizontal="center" vertical="center"/>
    </xf>
    <xf numFmtId="170" fontId="8" fillId="0" borderId="0" xfId="0" applyNumberFormat="1" applyFont="1" applyAlignment="1">
      <alignment horizontal="center" vertical="center"/>
    </xf>
    <xf numFmtId="171" fontId="8" fillId="0" borderId="0" xfId="0" applyNumberFormat="1" applyFont="1" applyAlignment="1">
      <alignment horizontal="center" vertical="center"/>
    </xf>
    <xf numFmtId="0" fontId="1" fillId="0" borderId="0" xfId="0" applyFont="1" applyAlignment="1">
      <alignment horizontal="left" vertical="center"/>
    </xf>
    <xf numFmtId="0" fontId="1" fillId="0" borderId="0" xfId="0" applyFont="1"/>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14" fontId="0" fillId="2" borderId="0" xfId="0" applyNumberFormat="1" applyFill="1" applyAlignment="1">
      <alignment horizontal="center"/>
    </xf>
    <xf numFmtId="14" fontId="8" fillId="2" borderId="0" xfId="1" applyNumberFormat="1" applyFont="1" applyFill="1" applyBorder="1" applyAlignment="1">
      <alignment horizontal="center" vertical="center" wrapText="1"/>
    </xf>
    <xf numFmtId="14" fontId="0" fillId="2" borderId="0" xfId="0" applyNumberFormat="1" applyFill="1" applyAlignment="1">
      <alignment horizontal="center" vertical="center"/>
    </xf>
    <xf numFmtId="14" fontId="8" fillId="0" borderId="0" xfId="1" applyNumberFormat="1" applyFont="1" applyFill="1" applyBorder="1" applyAlignment="1">
      <alignment horizontal="center" vertical="center" wrapText="1"/>
    </xf>
    <xf numFmtId="14" fontId="0" fillId="0" borderId="0" xfId="0" applyNumberFormat="1" applyFill="1" applyAlignment="1">
      <alignment horizontal="center" vertical="center"/>
    </xf>
    <xf numFmtId="0" fontId="5" fillId="0" borderId="0" xfId="1" applyFont="1" applyFill="1" applyBorder="1" applyAlignment="1">
      <alignment vertical="center" wrapText="1"/>
    </xf>
    <xf numFmtId="0" fontId="0" fillId="0" borderId="0" xfId="0" applyFill="1" applyBorder="1"/>
    <xf numFmtId="14" fontId="0" fillId="0" borderId="0" xfId="0" applyNumberFormat="1" applyFill="1" applyBorder="1"/>
    <xf numFmtId="0" fontId="0" fillId="0" borderId="0" xfId="0" applyFill="1" applyBorder="1" applyAlignment="1">
      <alignment wrapText="1"/>
    </xf>
    <xf numFmtId="170" fontId="0" fillId="0" borderId="0" xfId="0" applyNumberFormat="1" applyAlignment="1">
      <alignment horizontal="center" vertical="center"/>
    </xf>
    <xf numFmtId="0" fontId="8" fillId="0" borderId="0" xfId="0" applyFont="1" applyAlignment="1">
      <alignment vertical="center"/>
    </xf>
    <xf numFmtId="0" fontId="0" fillId="0" borderId="0" xfId="0" applyBorder="1" applyAlignment="1">
      <alignment vertical="center"/>
    </xf>
    <xf numFmtId="0" fontId="0" fillId="0" borderId="0" xfId="0" applyFill="1" applyAlignment="1">
      <alignment vertical="center"/>
    </xf>
    <xf numFmtId="0" fontId="1" fillId="3" borderId="0" xfId="3">
      <alignment horizontal="center" vertical="center" wrapText="1"/>
    </xf>
    <xf numFmtId="0" fontId="1" fillId="0" borderId="0" xfId="3" applyFill="1">
      <alignment horizontal="center" vertical="center" wrapText="1"/>
    </xf>
    <xf numFmtId="0" fontId="8"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xf>
    <xf numFmtId="14" fontId="0" fillId="0" borderId="0" xfId="0" applyNumberFormat="1" applyAlignment="1">
      <alignment horizontal="center" vertical="center" wrapText="1"/>
    </xf>
    <xf numFmtId="10" fontId="0" fillId="0" borderId="0" xfId="0" applyNumberFormat="1" applyAlignment="1">
      <alignment horizontal="center" vertical="center"/>
    </xf>
    <xf numFmtId="171" fontId="0" fillId="0" borderId="0" xfId="0" applyNumberFormat="1" applyAlignment="1">
      <alignment horizontal="center" vertical="center"/>
    </xf>
    <xf numFmtId="14" fontId="11" fillId="2" borderId="0" xfId="0" applyNumberFormat="1" applyFont="1" applyFill="1" applyAlignment="1">
      <alignment horizontal="center" vertical="center"/>
    </xf>
    <xf numFmtId="14" fontId="14" fillId="2" borderId="0" xfId="0" applyNumberFormat="1" applyFont="1" applyFill="1" applyAlignment="1">
      <alignment horizontal="center" vertical="center"/>
    </xf>
    <xf numFmtId="14" fontId="11" fillId="0" borderId="0" xfId="0" applyNumberFormat="1" applyFont="1" applyFill="1" applyBorder="1" applyAlignment="1">
      <alignment horizontal="center" vertical="center"/>
    </xf>
    <xf numFmtId="10" fontId="8" fillId="0" borderId="0" xfId="0" applyNumberFormat="1" applyFont="1" applyAlignment="1">
      <alignment horizontal="center" vertical="center"/>
    </xf>
    <xf numFmtId="169" fontId="8" fillId="0" borderId="0" xfId="0" applyNumberFormat="1" applyFont="1" applyAlignment="1">
      <alignment horizontal="left" vertical="center"/>
    </xf>
    <xf numFmtId="169" fontId="8" fillId="0" borderId="0" xfId="0" applyNumberFormat="1" applyFont="1" applyAlignment="1">
      <alignment horizontal="left" vertical="center" wrapText="1"/>
    </xf>
    <xf numFmtId="171" fontId="0" fillId="0" borderId="0" xfId="0" applyNumberFormat="1" applyFont="1" applyAlignment="1">
      <alignment horizontal="center" vertical="center"/>
    </xf>
    <xf numFmtId="170" fontId="0" fillId="0" borderId="0" xfId="0" applyNumberFormat="1" applyFont="1" applyAlignment="1">
      <alignment horizontal="center" vertical="center"/>
    </xf>
    <xf numFmtId="0" fontId="0" fillId="0" borderId="0" xfId="0" applyFont="1"/>
    <xf numFmtId="0" fontId="0" fillId="0" borderId="0" xfId="0" applyFont="1" applyAlignment="1">
      <alignment vertical="center"/>
    </xf>
    <xf numFmtId="0" fontId="0" fillId="0" borderId="0" xfId="0" applyFont="1" applyAlignment="1">
      <alignment vertical="center" wrapText="1"/>
    </xf>
    <xf numFmtId="14" fontId="0" fillId="0" borderId="0" xfId="0" applyNumberFormat="1" applyFont="1" applyAlignment="1">
      <alignment horizontal="center" vertical="center"/>
    </xf>
    <xf numFmtId="10" fontId="0" fillId="0" borderId="0" xfId="0" applyNumberFormat="1" applyFont="1" applyAlignment="1">
      <alignment horizontal="center" vertical="center"/>
    </xf>
    <xf numFmtId="0" fontId="0" fillId="0" borderId="0" xfId="0" applyFont="1" applyAlignment="1">
      <alignment horizontal="center" vertical="center"/>
    </xf>
    <xf numFmtId="10" fontId="0" fillId="0" borderId="0" xfId="0" applyNumberFormat="1" applyFont="1" applyBorder="1" applyAlignment="1">
      <alignment horizontal="center" vertical="center"/>
    </xf>
    <xf numFmtId="14" fontId="0" fillId="0" borderId="0" xfId="0" applyNumberFormat="1" applyFont="1" applyAlignment="1">
      <alignment horizontal="center" vertical="center" wrapText="1"/>
    </xf>
    <xf numFmtId="170" fontId="0" fillId="0" borderId="0" xfId="0" applyNumberFormat="1" applyFont="1" applyFill="1" applyAlignment="1">
      <alignment horizontal="center" vertical="center" wrapText="1"/>
    </xf>
    <xf numFmtId="14" fontId="8" fillId="0" borderId="0" xfId="0" applyNumberFormat="1" applyFont="1" applyAlignment="1">
      <alignment horizontal="center" vertical="center"/>
    </xf>
    <xf numFmtId="2" fontId="0" fillId="0" borderId="0" xfId="0" applyNumberFormat="1" applyFont="1" applyAlignment="1">
      <alignment vertical="center"/>
    </xf>
    <xf numFmtId="0" fontId="8" fillId="0" borderId="0" xfId="1" applyFont="1" applyFill="1" applyBorder="1" applyAlignment="1">
      <alignment vertical="center" wrapText="1"/>
    </xf>
    <xf numFmtId="14" fontId="0" fillId="0" borderId="0" xfId="0" applyNumberFormat="1" applyFont="1" applyFill="1" applyAlignment="1">
      <alignment horizontal="center" vertical="center" wrapText="1"/>
    </xf>
    <xf numFmtId="0" fontId="11" fillId="0" borderId="0" xfId="0" applyFont="1" applyAlignment="1">
      <alignment vertical="center"/>
    </xf>
    <xf numFmtId="14" fontId="11" fillId="0" borderId="0" xfId="0" applyNumberFormat="1" applyFont="1" applyFill="1" applyAlignment="1">
      <alignment horizontal="center" vertical="center" wrapText="1"/>
    </xf>
    <xf numFmtId="170" fontId="11" fillId="0" borderId="0" xfId="0" applyNumberFormat="1" applyFont="1" applyAlignment="1">
      <alignment horizontal="center" vertical="center"/>
    </xf>
    <xf numFmtId="171" fontId="11" fillId="0" borderId="0" xfId="0" applyNumberFormat="1" applyFont="1" applyAlignment="1">
      <alignment horizontal="center" vertical="center"/>
    </xf>
    <xf numFmtId="0" fontId="11" fillId="0" borderId="0" xfId="0" applyFont="1" applyAlignment="1">
      <alignment vertical="center" wrapText="1"/>
    </xf>
    <xf numFmtId="0" fontId="11" fillId="0" borderId="0" xfId="0" applyFont="1" applyAlignment="1">
      <alignment horizontal="center" vertical="center"/>
    </xf>
    <xf numFmtId="171" fontId="11" fillId="0" borderId="0" xfId="0" applyNumberFormat="1" applyFont="1" applyAlignment="1">
      <alignment horizontal="center" vertical="center" wrapText="1"/>
    </xf>
    <xf numFmtId="14" fontId="11" fillId="0" borderId="0" xfId="0" applyNumberFormat="1" applyFont="1" applyAlignment="1">
      <alignment horizontal="center" vertical="center" wrapText="1"/>
    </xf>
    <xf numFmtId="2" fontId="11" fillId="0" borderId="0" xfId="0" applyNumberFormat="1" applyFont="1" applyFill="1" applyAlignment="1">
      <alignment horizontal="left" vertical="center"/>
    </xf>
    <xf numFmtId="170" fontId="8" fillId="0" borderId="0" xfId="0" applyNumberFormat="1" applyFont="1" applyFill="1" applyAlignment="1">
      <alignment horizontal="center" vertical="center" wrapText="1"/>
    </xf>
    <xf numFmtId="170" fontId="8" fillId="0" borderId="0" xfId="0" applyNumberFormat="1" applyFont="1" applyFill="1" applyAlignment="1">
      <alignment horizontal="center" vertical="center"/>
    </xf>
    <xf numFmtId="10" fontId="8" fillId="0" borderId="0" xfId="0" applyNumberFormat="1" applyFont="1" applyFill="1" applyAlignment="1">
      <alignment horizontal="center" vertical="center"/>
    </xf>
    <xf numFmtId="14" fontId="11"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applyFont="1" applyBorder="1" applyAlignment="1">
      <alignment horizontal="center" vertical="center" wrapText="1"/>
    </xf>
    <xf numFmtId="170" fontId="0" fillId="0" borderId="0" xfId="0" applyNumberFormat="1" applyFont="1" applyBorder="1" applyAlignment="1">
      <alignment horizontal="center" vertical="center" wrapText="1"/>
    </xf>
    <xf numFmtId="0" fontId="1" fillId="3" borderId="0" xfId="3" applyAlignment="1">
      <alignment horizontal="center" vertical="center" wrapText="1"/>
    </xf>
    <xf numFmtId="2" fontId="0" fillId="0" borderId="0" xfId="0" applyNumberFormat="1" applyAlignment="1">
      <alignment horizontal="center" vertical="center"/>
    </xf>
    <xf numFmtId="2" fontId="4" fillId="0" borderId="0" xfId="0" applyNumberFormat="1" applyFont="1" applyAlignment="1">
      <alignment horizontal="center" vertical="center"/>
    </xf>
    <xf numFmtId="0" fontId="4" fillId="0" borderId="0" xfId="0" applyFont="1" applyAlignment="1">
      <alignment horizontal="center" vertical="center"/>
    </xf>
    <xf numFmtId="2" fontId="4" fillId="0" borderId="0" xfId="0" applyNumberFormat="1" applyFont="1" applyAlignment="1">
      <alignment horizontal="center" vertical="center" wrapText="1"/>
    </xf>
    <xf numFmtId="0" fontId="0" fillId="0" borderId="0" xfId="0" applyFont="1" applyBorder="1" applyAlignment="1">
      <alignment vertical="center" wrapText="1"/>
    </xf>
    <xf numFmtId="0" fontId="0" fillId="0" borderId="0" xfId="0" applyFill="1" applyBorder="1" applyAlignment="1">
      <alignment vertical="center" wrapText="1"/>
    </xf>
    <xf numFmtId="14" fontId="0" fillId="0" borderId="0" xfId="0" applyNumberFormat="1" applyFill="1" applyBorder="1" applyAlignment="1">
      <alignment vertical="center" wrapText="1"/>
    </xf>
    <xf numFmtId="0" fontId="1" fillId="3" borderId="0" xfId="3" applyFont="1">
      <alignment horizontal="center" vertical="center" wrapText="1"/>
    </xf>
    <xf numFmtId="14" fontId="0" fillId="2" borderId="0" xfId="0" applyNumberFormat="1" applyFont="1" applyFill="1" applyAlignment="1">
      <alignment horizontal="center" vertical="center"/>
    </xf>
    <xf numFmtId="174" fontId="1" fillId="3" borderId="0" xfId="3" applyNumberFormat="1">
      <alignment horizontal="center" vertical="center" wrapText="1"/>
    </xf>
    <xf numFmtId="9" fontId="0" fillId="0" borderId="0" xfId="0" applyNumberFormat="1" applyAlignment="1">
      <alignment horizontal="center" vertical="center"/>
    </xf>
    <xf numFmtId="0" fontId="0" fillId="0" borderId="0" xfId="0" applyAlignment="1">
      <alignment wrapText="1"/>
    </xf>
    <xf numFmtId="9" fontId="0" fillId="0" borderId="0" xfId="0" applyNumberFormat="1" applyAlignment="1">
      <alignment horizontal="center" vertical="center" wrapText="1"/>
    </xf>
    <xf numFmtId="10" fontId="0" fillId="0" borderId="0" xfId="7" applyNumberFormat="1" applyFont="1" applyAlignment="1">
      <alignment horizontal="center" vertical="center"/>
    </xf>
    <xf numFmtId="10" fontId="0" fillId="0" borderId="0" xfId="6" applyNumberFormat="1" applyFont="1" applyAlignment="1">
      <alignment horizontal="center" vertical="center"/>
    </xf>
    <xf numFmtId="0" fontId="11" fillId="0" borderId="0" xfId="3" applyFont="1" applyFill="1">
      <alignment horizontal="center" vertical="center" wrapText="1"/>
    </xf>
    <xf numFmtId="14" fontId="11" fillId="0" borderId="0" xfId="3" applyNumberFormat="1" applyFont="1" applyFill="1">
      <alignment horizontal="center" vertical="center" wrapText="1"/>
    </xf>
    <xf numFmtId="10" fontId="11" fillId="0" borderId="0" xfId="7" applyNumberFormat="1" applyFont="1" applyFill="1" applyAlignment="1">
      <alignment horizontal="center" vertical="center" wrapText="1"/>
    </xf>
    <xf numFmtId="0" fontId="0" fillId="4" borderId="0" xfId="0" applyFill="1"/>
    <xf numFmtId="0" fontId="14" fillId="0" borderId="0" xfId="0" applyFont="1" applyAlignment="1">
      <alignment horizontal="left" vertical="center" wrapText="1"/>
    </xf>
    <xf numFmtId="2" fontId="0" fillId="0" borderId="0" xfId="0" applyNumberFormat="1"/>
    <xf numFmtId="10" fontId="0" fillId="0" borderId="0" xfId="0" applyNumberFormat="1"/>
    <xf numFmtId="14" fontId="0" fillId="0" borderId="0" xfId="0" applyNumberFormat="1" applyFont="1" applyFill="1" applyAlignment="1">
      <alignment horizontal="center" vertical="center"/>
    </xf>
    <xf numFmtId="175" fontId="8" fillId="0" borderId="0" xfId="0" applyNumberFormat="1" applyFont="1" applyAlignment="1">
      <alignment horizontal="center" vertical="center"/>
    </xf>
    <xf numFmtId="175" fontId="0" fillId="0" borderId="0" xfId="0" applyNumberFormat="1" applyAlignment="1">
      <alignment horizontal="center" vertical="center"/>
    </xf>
    <xf numFmtId="0" fontId="0" fillId="0" borderId="0" xfId="0" applyFill="1" applyAlignment="1">
      <alignment horizontal="center" vertical="center"/>
    </xf>
    <xf numFmtId="10" fontId="0" fillId="0" borderId="0" xfId="0" applyNumberFormat="1" applyFill="1" applyAlignment="1">
      <alignment horizontal="center" vertical="center"/>
    </xf>
    <xf numFmtId="0" fontId="15" fillId="0" borderId="0" xfId="2" applyFont="1" applyAlignment="1" applyProtection="1"/>
    <xf numFmtId="9" fontId="0" fillId="0" borderId="0" xfId="7" applyFont="1" applyAlignment="1">
      <alignment horizontal="center" vertical="center"/>
    </xf>
    <xf numFmtId="14" fontId="0" fillId="0" borderId="0" xfId="0" applyNumberFormat="1" applyFill="1" applyAlignment="1">
      <alignment horizontal="center" vertical="center" wrapText="1"/>
    </xf>
    <xf numFmtId="171" fontId="0" fillId="0" borderId="0" xfId="0" applyNumberFormat="1"/>
    <xf numFmtId="0" fontId="0" fillId="0" borderId="0" xfId="0" applyNumberFormat="1"/>
    <xf numFmtId="10" fontId="0" fillId="0" borderId="0" xfId="0" applyNumberFormat="1"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vertical="center" wrapText="1"/>
    </xf>
    <xf numFmtId="9" fontId="0" fillId="0" borderId="0" xfId="0" applyNumberFormat="1" applyAlignment="1">
      <alignment vertical="center" wrapText="1"/>
    </xf>
    <xf numFmtId="0" fontId="0" fillId="0" borderId="0" xfId="0" applyAlignment="1">
      <alignment horizontal="left" wrapText="1"/>
    </xf>
    <xf numFmtId="9" fontId="0" fillId="0" borderId="0" xfId="0" applyNumberFormat="1" applyAlignment="1">
      <alignment horizontal="left" vertical="center" wrapText="1"/>
    </xf>
    <xf numFmtId="9" fontId="0" fillId="0" borderId="0" xfId="0" applyNumberFormat="1" applyAlignment="1">
      <alignment horizontal="left" vertical="center"/>
    </xf>
    <xf numFmtId="10" fontId="0" fillId="0" borderId="0" xfId="7" applyNumberFormat="1" applyFont="1"/>
    <xf numFmtId="0" fontId="17" fillId="0" borderId="0" xfId="0" applyFont="1" applyBorder="1" applyAlignment="1">
      <alignment vertical="center" wrapText="1"/>
    </xf>
    <xf numFmtId="0" fontId="17" fillId="0" borderId="0" xfId="0" applyFont="1" applyBorder="1" applyAlignment="1">
      <alignment horizontal="center" vertical="center" wrapText="1"/>
    </xf>
    <xf numFmtId="166" fontId="17" fillId="0" borderId="0" xfId="0" applyNumberFormat="1" applyFont="1" applyBorder="1" applyAlignment="1">
      <alignment horizontal="center" vertical="center" wrapText="1"/>
    </xf>
    <xf numFmtId="170" fontId="11" fillId="0" borderId="0" xfId="0" applyNumberFormat="1" applyFont="1" applyBorder="1" applyAlignment="1">
      <alignment horizontal="center" vertical="center" wrapText="1"/>
    </xf>
    <xf numFmtId="14" fontId="11" fillId="2" borderId="1" xfId="4" applyNumberFormat="1" applyFont="1" applyBorder="1" applyAlignment="1">
      <alignment horizontal="center" vertical="center"/>
    </xf>
    <xf numFmtId="0" fontId="11" fillId="0" borderId="0" xfId="0" applyFont="1" applyBorder="1" applyAlignment="1">
      <alignment vertical="center" wrapText="1"/>
    </xf>
    <xf numFmtId="0" fontId="0" fillId="0" borderId="9" xfId="0" applyBorder="1"/>
    <xf numFmtId="0" fontId="1" fillId="3" borderId="9" xfId="3" applyBorder="1">
      <alignment horizontal="center" vertical="center" wrapText="1"/>
    </xf>
    <xf numFmtId="14" fontId="11" fillId="2" borderId="1" xfId="4" applyNumberFormat="1" applyBorder="1" applyAlignment="1">
      <alignment horizontal="center" vertical="center"/>
    </xf>
    <xf numFmtId="0" fontId="1" fillId="3" borderId="10" xfId="3" applyBorder="1">
      <alignment horizontal="center" vertical="center" wrapText="1"/>
    </xf>
    <xf numFmtId="0" fontId="0" fillId="0" borderId="0" xfId="0" applyFont="1" applyBorder="1" applyAlignment="1">
      <alignment vertical="center"/>
    </xf>
    <xf numFmtId="14" fontId="0" fillId="0" borderId="0" xfId="0" applyNumberFormat="1" applyFont="1" applyBorder="1" applyAlignment="1">
      <alignment horizontal="center" vertical="center"/>
    </xf>
    <xf numFmtId="14" fontId="11" fillId="2" borderId="0" xfId="4" applyNumberFormat="1" applyAlignment="1">
      <alignment horizontal="center" vertical="center"/>
    </xf>
    <xf numFmtId="0" fontId="0" fillId="0" borderId="0" xfId="0" applyFont="1" applyBorder="1"/>
    <xf numFmtId="0" fontId="1" fillId="3" borderId="0" xfId="3" applyBorder="1">
      <alignment horizontal="center" vertical="center" wrapText="1"/>
    </xf>
    <xf numFmtId="14" fontId="0" fillId="0" borderId="0" xfId="0" applyNumberFormat="1" applyAlignment="1">
      <alignment horizontal="center"/>
    </xf>
    <xf numFmtId="166" fontId="0" fillId="0" borderId="0" xfId="0" applyNumberFormat="1" applyAlignment="1">
      <alignment horizontal="center" vertical="center"/>
    </xf>
    <xf numFmtId="14" fontId="0" fillId="0" borderId="0" xfId="0" applyNumberFormat="1" applyBorder="1" applyAlignment="1">
      <alignment horizontal="center"/>
    </xf>
    <xf numFmtId="14" fontId="0" fillId="0" borderId="0" xfId="0" applyNumberFormat="1" applyFont="1" applyBorder="1" applyAlignment="1">
      <alignment horizontal="center" vertical="center" wrapText="1"/>
    </xf>
    <xf numFmtId="10" fontId="0" fillId="0" borderId="0" xfId="0" applyNumberFormat="1" applyAlignment="1">
      <alignment horizontal="center"/>
    </xf>
    <xf numFmtId="14" fontId="11" fillId="6" borderId="0" xfId="9" applyNumberFormat="1" applyAlignment="1">
      <alignment horizontal="center"/>
    </xf>
    <xf numFmtId="0" fontId="0" fillId="0" borderId="1" xfId="0" applyBorder="1"/>
    <xf numFmtId="14" fontId="17" fillId="0" borderId="1" xfId="0" applyNumberFormat="1" applyFont="1" applyBorder="1" applyAlignment="1">
      <alignment horizontal="center" vertical="center" wrapText="1"/>
    </xf>
    <xf numFmtId="0" fontId="1" fillId="3" borderId="15" xfId="3" applyBorder="1">
      <alignment horizontal="center" vertical="center" wrapText="1"/>
    </xf>
    <xf numFmtId="0" fontId="1" fillId="3" borderId="0" xfId="3">
      <alignment horizontal="center" vertical="center" wrapText="1"/>
    </xf>
    <xf numFmtId="0" fontId="1" fillId="3" borderId="15" xfId="3" applyBorder="1">
      <alignment horizontal="center" vertical="center" wrapText="1"/>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0" fontId="1" fillId="3" borderId="0" xfId="3">
      <alignment horizontal="center" vertical="center" wrapText="1"/>
    </xf>
    <xf numFmtId="0" fontId="0" fillId="0" borderId="0" xfId="0" applyAlignment="1">
      <alignment horizontal="center" vertical="center"/>
    </xf>
    <xf numFmtId="2" fontId="4" fillId="7" borderId="0" xfId="0" applyNumberFormat="1" applyFont="1" applyFill="1" applyAlignment="1">
      <alignment horizontal="center" vertical="center"/>
    </xf>
    <xf numFmtId="14" fontId="11" fillId="2" borderId="0" xfId="3" applyNumberFormat="1" applyFont="1" applyFill="1" applyAlignment="1">
      <alignment horizontal="center" vertical="center" wrapText="1"/>
    </xf>
    <xf numFmtId="2" fontId="0" fillId="7" borderId="0" xfId="0" applyNumberFormat="1" applyFont="1" applyFill="1" applyAlignment="1">
      <alignment horizontal="center" vertical="center"/>
    </xf>
    <xf numFmtId="2" fontId="0" fillId="7" borderId="0" xfId="0" applyNumberFormat="1" applyFill="1" applyAlignment="1">
      <alignment horizontal="center" vertical="center"/>
    </xf>
    <xf numFmtId="0" fontId="0" fillId="7" borderId="0" xfId="0" applyFill="1" applyAlignment="1">
      <alignment horizontal="center" vertical="center"/>
    </xf>
    <xf numFmtId="0" fontId="18" fillId="0" borderId="0" xfId="0" applyFont="1" applyAlignment="1">
      <alignment vertical="center"/>
    </xf>
    <xf numFmtId="14" fontId="0" fillId="2" borderId="0" xfId="0" applyNumberFormat="1" applyFill="1"/>
    <xf numFmtId="14" fontId="11" fillId="2" borderId="0" xfId="3" applyNumberFormat="1" applyFont="1" applyFill="1">
      <alignment horizontal="center" vertical="center" wrapText="1"/>
    </xf>
    <xf numFmtId="10" fontId="11" fillId="0" borderId="0" xfId="3" applyNumberFormat="1" applyFont="1" applyFill="1">
      <alignment horizontal="center" vertical="center" wrapText="1"/>
    </xf>
    <xf numFmtId="0" fontId="8" fillId="0" borderId="0" xfId="3" applyFont="1" applyFill="1" applyAlignment="1">
      <alignment horizontal="left" vertical="center" wrapText="1"/>
    </xf>
    <xf numFmtId="0" fontId="19" fillId="0" borderId="0" xfId="0" applyFont="1" applyAlignment="1">
      <alignment vertical="center"/>
    </xf>
    <xf numFmtId="0" fontId="8" fillId="0" borderId="0" xfId="0" applyFont="1"/>
    <xf numFmtId="0" fontId="1" fillId="0" borderId="0" xfId="0" applyFont="1" applyAlignment="1">
      <alignment horizontal="center" vertical="center" wrapText="1"/>
    </xf>
    <xf numFmtId="0" fontId="0" fillId="0" borderId="0" xfId="0"/>
    <xf numFmtId="0" fontId="22" fillId="0" borderId="0" xfId="0" applyFont="1"/>
    <xf numFmtId="0" fontId="23" fillId="0" borderId="0" xfId="0" applyFont="1" applyAlignment="1">
      <alignment horizontal="justify" vertical="center"/>
    </xf>
    <xf numFmtId="166" fontId="0" fillId="0" borderId="0" xfId="0" applyNumberFormat="1" applyAlignment="1">
      <alignment horizontal="center"/>
    </xf>
    <xf numFmtId="0" fontId="0" fillId="0" borderId="0" xfId="0"/>
    <xf numFmtId="0" fontId="1" fillId="3" borderId="15" xfId="3" applyBorder="1">
      <alignment horizontal="center" vertical="center" wrapText="1"/>
    </xf>
    <xf numFmtId="170" fontId="0" fillId="0" borderId="0" xfId="0" applyNumberFormat="1"/>
    <xf numFmtId="0" fontId="4" fillId="7" borderId="0" xfId="0" applyFont="1" applyFill="1" applyAlignment="1">
      <alignment horizontal="center" vertical="center"/>
    </xf>
    <xf numFmtId="0" fontId="1" fillId="3" borderId="13" xfId="3" applyBorder="1">
      <alignment horizontal="center" vertical="center" wrapText="1"/>
    </xf>
    <xf numFmtId="170" fontId="11" fillId="0" borderId="0" xfId="0" applyNumberFormat="1" applyFont="1" applyBorder="1" applyAlignment="1">
      <alignment horizontal="center" vertical="center"/>
    </xf>
    <xf numFmtId="0" fontId="1" fillId="3" borderId="3" xfId="3" applyBorder="1">
      <alignment horizontal="center" vertical="center" wrapText="1"/>
    </xf>
    <xf numFmtId="0" fontId="24" fillId="0" borderId="0" xfId="0" applyFont="1" applyAlignment="1">
      <alignment vertical="center"/>
    </xf>
    <xf numFmtId="2" fontId="0" fillId="0" borderId="0" xfId="0" applyNumberFormat="1" applyFont="1" applyFill="1" applyAlignment="1">
      <alignment horizontal="left" vertical="center"/>
    </xf>
    <xf numFmtId="170" fontId="8" fillId="0" borderId="0" xfId="3" applyNumberFormat="1" applyFont="1" applyFill="1" applyBorder="1">
      <alignment horizontal="center" vertical="center" wrapText="1"/>
    </xf>
    <xf numFmtId="0" fontId="20" fillId="0" borderId="0" xfId="0" applyFont="1"/>
    <xf numFmtId="0" fontId="0" fillId="0" borderId="0" xfId="0"/>
    <xf numFmtId="14" fontId="8" fillId="0" borderId="0" xfId="3" applyNumberFormat="1" applyFont="1" applyFill="1">
      <alignment horizontal="center" vertical="center" wrapText="1"/>
    </xf>
    <xf numFmtId="0" fontId="25" fillId="0" borderId="0" xfId="0" applyFont="1"/>
    <xf numFmtId="170" fontId="0" fillId="0" borderId="0" xfId="0" applyNumberFormat="1" applyFill="1" applyAlignment="1">
      <alignment horizontal="center" vertical="center"/>
    </xf>
    <xf numFmtId="0" fontId="0" fillId="0" borderId="0" xfId="0"/>
    <xf numFmtId="0" fontId="0" fillId="0" borderId="0" xfId="0" applyAlignment="1">
      <alignment horizontal="center" vertical="center"/>
    </xf>
    <xf numFmtId="0" fontId="0" fillId="0" borderId="0" xfId="0"/>
    <xf numFmtId="0" fontId="1" fillId="3" borderId="0" xfId="3" applyAlignment="1">
      <alignment horizontal="center" vertical="center" wrapText="1"/>
    </xf>
    <xf numFmtId="0" fontId="0" fillId="0" borderId="0" xfId="0"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8" fillId="0" borderId="0" xfId="0" applyFont="1" applyFill="1" applyAlignment="1">
      <alignment vertical="center" wrapText="1"/>
    </xf>
    <xf numFmtId="0" fontId="12" fillId="0" borderId="0" xfId="2" applyAlignment="1" applyProtection="1">
      <alignment horizontal="left" vertical="center"/>
    </xf>
    <xf numFmtId="14" fontId="0" fillId="0" borderId="0" xfId="0" applyNumberFormat="1" applyAlignment="1">
      <alignment horizontal="left" vertical="center" wrapText="1"/>
    </xf>
    <xf numFmtId="0" fontId="0" fillId="0" borderId="0" xfId="3" applyFont="1" applyFill="1" applyAlignment="1">
      <alignment horizontal="left" vertical="center" wrapText="1"/>
    </xf>
    <xf numFmtId="0" fontId="8" fillId="0" borderId="0" xfId="0" applyFont="1" applyFill="1" applyAlignment="1">
      <alignment vertical="center"/>
    </xf>
    <xf numFmtId="175" fontId="0" fillId="0" borderId="0" xfId="0" applyNumberFormat="1"/>
    <xf numFmtId="14" fontId="8" fillId="2" borderId="0" xfId="8" applyNumberFormat="1" applyFont="1" applyFill="1" applyAlignment="1">
      <alignment horizontal="center" vertical="center"/>
    </xf>
    <xf numFmtId="9" fontId="8" fillId="0" borderId="0" xfId="8" applyNumberFormat="1" applyFont="1" applyFill="1" applyAlignment="1">
      <alignment horizontal="center" vertical="center"/>
    </xf>
    <xf numFmtId="0" fontId="8" fillId="0" borderId="0" xfId="8" applyFont="1" applyFill="1" applyAlignment="1">
      <alignment horizontal="center" vertical="center"/>
    </xf>
    <xf numFmtId="175" fontId="8" fillId="0" borderId="0" xfId="8" applyNumberFormat="1" applyFont="1" applyFill="1" applyAlignment="1">
      <alignment horizontal="center" vertical="center"/>
    </xf>
    <xf numFmtId="14" fontId="8" fillId="0" borderId="0" xfId="8" applyNumberFormat="1" applyFont="1" applyFill="1" applyAlignment="1">
      <alignment horizontal="center" vertical="center" wrapText="1"/>
    </xf>
    <xf numFmtId="0" fontId="8" fillId="0" borderId="0" xfId="8" applyFont="1" applyFill="1" applyAlignment="1">
      <alignment horizontal="left" vertical="center" wrapText="1"/>
    </xf>
    <xf numFmtId="0" fontId="8" fillId="0" borderId="0" xfId="8" applyFont="1" applyFill="1"/>
    <xf numFmtId="0" fontId="0" fillId="0" borderId="0" xfId="0" applyFont="1" applyFill="1" applyBorder="1" applyAlignment="1">
      <alignment horizontal="left" vertical="center" wrapText="1"/>
    </xf>
    <xf numFmtId="0" fontId="0" fillId="0" borderId="0" xfId="0" applyAlignment="1">
      <alignment horizontal="center" vertical="center"/>
    </xf>
    <xf numFmtId="0" fontId="0" fillId="0" borderId="0" xfId="0"/>
    <xf numFmtId="14" fontId="0" fillId="0" borderId="0" xfId="0" applyNumberFormat="1" applyAlignment="1">
      <alignment horizontal="center" vertical="center"/>
    </xf>
    <xf numFmtId="14" fontId="0" fillId="2" borderId="0" xfId="0" applyNumberFormat="1" applyFill="1" applyAlignment="1">
      <alignment vertical="center"/>
    </xf>
    <xf numFmtId="0" fontId="0" fillId="2" borderId="0" xfId="0" applyFill="1" applyAlignment="1">
      <alignment horizontal="center"/>
    </xf>
    <xf numFmtId="0" fontId="0" fillId="2" borderId="0" xfId="0" applyFill="1"/>
    <xf numFmtId="14" fontId="8" fillId="2" borderId="0" xfId="0" applyNumberFormat="1" applyFont="1" applyFill="1" applyAlignment="1">
      <alignment horizontal="center" vertical="center" wrapText="1"/>
    </xf>
    <xf numFmtId="170" fontId="0" fillId="0" borderId="0" xfId="0" applyNumberFormat="1" applyFill="1" applyBorder="1" applyAlignment="1">
      <alignment horizontal="center" vertical="center" wrapText="1"/>
    </xf>
    <xf numFmtId="170" fontId="0" fillId="0" borderId="0" xfId="0" applyNumberFormat="1" applyFill="1" applyBorder="1" applyAlignment="1">
      <alignment horizontal="center" vertical="center"/>
    </xf>
    <xf numFmtId="0" fontId="1" fillId="0" borderId="0" xfId="3" applyFill="1" applyBorder="1">
      <alignment horizontal="center" vertical="center" wrapText="1"/>
    </xf>
    <xf numFmtId="0" fontId="0" fillId="0" borderId="0" xfId="0" applyAlignment="1">
      <alignment horizontal="left" vertical="center" wrapText="1"/>
    </xf>
    <xf numFmtId="0" fontId="1" fillId="3" borderId="0" xfId="3" applyAlignment="1">
      <alignment horizontal="center" vertical="center" wrapText="1"/>
    </xf>
    <xf numFmtId="0" fontId="0" fillId="0" borderId="0" xfId="0"/>
    <xf numFmtId="14" fontId="0" fillId="0" borderId="0" xfId="0" applyNumberFormat="1" applyAlignment="1">
      <alignment horizontal="center" vertical="center"/>
    </xf>
    <xf numFmtId="20" fontId="1" fillId="3" borderId="0" xfId="3" applyNumberFormat="1" applyAlignment="1">
      <alignment horizontal="center" vertical="center" wrapText="1"/>
    </xf>
    <xf numFmtId="2" fontId="8" fillId="0" borderId="0" xfId="0" applyNumberFormat="1" applyFont="1" applyAlignment="1">
      <alignment horizontal="center" vertical="center"/>
    </xf>
    <xf numFmtId="170" fontId="0" fillId="2" borderId="0" xfId="0" applyNumberFormat="1" applyFill="1" applyAlignment="1">
      <alignment horizontal="center" vertical="center"/>
    </xf>
    <xf numFmtId="10" fontId="0" fillId="2" borderId="0" xfId="0" applyNumberFormat="1" applyFill="1" applyAlignment="1">
      <alignment horizontal="center" vertical="center"/>
    </xf>
    <xf numFmtId="171" fontId="0" fillId="2" borderId="0" xfId="0" applyNumberFormat="1" applyFill="1" applyAlignment="1">
      <alignment horizontal="center" vertical="center"/>
    </xf>
    <xf numFmtId="175" fontId="0" fillId="2" borderId="0" xfId="0" applyNumberFormat="1" applyFill="1" applyAlignment="1">
      <alignment horizontal="center" vertical="center"/>
    </xf>
    <xf numFmtId="9" fontId="0" fillId="2" borderId="0" xfId="0" applyNumberForma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left" vertical="center" wrapText="1"/>
    </xf>
    <xf numFmtId="14" fontId="0" fillId="2" borderId="0" xfId="0" applyNumberFormat="1" applyFill="1" applyAlignment="1">
      <alignment horizontal="center" vertical="center" wrapText="1"/>
    </xf>
    <xf numFmtId="10" fontId="8" fillId="2" borderId="0" xfId="0" applyNumberFormat="1" applyFont="1" applyFill="1" applyAlignment="1">
      <alignment horizontal="center" vertical="center"/>
    </xf>
    <xf numFmtId="0" fontId="1" fillId="0" borderId="0" xfId="3" applyFill="1" applyAlignment="1">
      <alignment horizontal="center" vertical="center" wrapText="1"/>
    </xf>
    <xf numFmtId="173" fontId="0" fillId="2" borderId="0" xfId="0" applyNumberFormat="1" applyFill="1" applyAlignment="1">
      <alignment horizontal="center" vertical="center"/>
    </xf>
    <xf numFmtId="171" fontId="0" fillId="2" borderId="0" xfId="0" applyNumberFormat="1" applyFont="1" applyFill="1" applyAlignment="1">
      <alignment horizontal="center" vertical="center"/>
    </xf>
    <xf numFmtId="0" fontId="0" fillId="2" borderId="0" xfId="0" applyFont="1" applyFill="1" applyAlignment="1">
      <alignment horizontal="center" vertical="center"/>
    </xf>
    <xf numFmtId="10" fontId="0" fillId="2" borderId="0" xfId="0" applyNumberFormat="1" applyFont="1" applyFill="1" applyAlignment="1">
      <alignment horizontal="center" vertical="center"/>
    </xf>
    <xf numFmtId="10" fontId="0" fillId="2" borderId="0" xfId="0" applyNumberFormat="1" applyFont="1" applyFill="1" applyBorder="1" applyAlignment="1">
      <alignment horizontal="center" vertical="center"/>
    </xf>
    <xf numFmtId="170" fontId="0" fillId="2" borderId="0" xfId="0" applyNumberFormat="1" applyFont="1" applyFill="1" applyAlignment="1">
      <alignment horizontal="center" vertical="center"/>
    </xf>
    <xf numFmtId="171" fontId="0" fillId="2" borderId="0" xfId="0" applyNumberFormat="1" applyFont="1" applyFill="1" applyBorder="1" applyAlignment="1">
      <alignment horizontal="center" vertical="center" wrapText="1"/>
    </xf>
    <xf numFmtId="0" fontId="0" fillId="2" borderId="0" xfId="0" applyNumberFormat="1" applyFill="1" applyAlignment="1">
      <alignment horizontal="center" vertical="center"/>
    </xf>
    <xf numFmtId="0" fontId="0" fillId="2" borderId="0" xfId="7" applyNumberFormat="1" applyFont="1" applyFill="1" applyAlignment="1">
      <alignment horizontal="center" vertical="center"/>
    </xf>
    <xf numFmtId="0" fontId="0" fillId="8" borderId="0" xfId="0" applyFill="1" applyAlignment="1">
      <alignment horizontal="center"/>
    </xf>
    <xf numFmtId="0" fontId="27" fillId="0" borderId="0" xfId="0" applyFont="1"/>
    <xf numFmtId="0" fontId="1" fillId="3" borderId="0" xfId="3" applyAlignment="1">
      <alignment horizontal="center" vertical="center" wrapText="1"/>
    </xf>
    <xf numFmtId="0" fontId="0" fillId="0" borderId="0" xfId="0" applyAlignment="1">
      <alignment wrapText="1"/>
    </xf>
    <xf numFmtId="0" fontId="2" fillId="2" borderId="16" xfId="0" applyFont="1"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2" fillId="2" borderId="19" xfId="0" applyFont="1" applyFill="1" applyBorder="1"/>
    <xf numFmtId="0" fontId="0" fillId="2" borderId="22" xfId="0" applyFill="1" applyBorder="1"/>
    <xf numFmtId="0" fontId="0" fillId="2" borderId="23" xfId="0" applyFill="1" applyBorder="1"/>
    <xf numFmtId="0" fontId="12" fillId="2" borderId="21" xfId="2" applyFill="1" applyBorder="1" applyAlignment="1" applyProtection="1"/>
    <xf numFmtId="0" fontId="0" fillId="0" borderId="0" xfId="0" applyAlignment="1">
      <alignment horizontal="left" vertical="center" wrapText="1"/>
    </xf>
    <xf numFmtId="0" fontId="0" fillId="0" borderId="0" xfId="0" applyAlignment="1">
      <alignment horizontal="center" vertical="center" wrapText="1"/>
    </xf>
    <xf numFmtId="0" fontId="0" fillId="0" borderId="0" xfId="0"/>
    <xf numFmtId="0" fontId="0" fillId="0" borderId="0" xfId="0" applyFont="1" applyAlignment="1">
      <alignment horizontal="center" vertical="center"/>
    </xf>
    <xf numFmtId="0" fontId="3" fillId="4" borderId="0" xfId="0" applyFont="1" applyFill="1"/>
    <xf numFmtId="0" fontId="0" fillId="4" borderId="0" xfId="0" applyFill="1" applyAlignment="1">
      <alignment horizontal="center" vertical="center" wrapText="1"/>
    </xf>
    <xf numFmtId="0" fontId="1" fillId="4" borderId="0" xfId="0" applyFont="1" applyFill="1" applyAlignment="1">
      <alignment horizontal="left" vertical="center"/>
    </xf>
    <xf numFmtId="0" fontId="12" fillId="4" borderId="0" xfId="2" applyFill="1" applyAlignment="1" applyProtection="1"/>
    <xf numFmtId="0" fontId="12" fillId="4" borderId="0" xfId="2" applyFill="1" applyBorder="1" applyAlignment="1" applyProtection="1"/>
    <xf numFmtId="0" fontId="0" fillId="4" borderId="0" xfId="0" applyFont="1" applyFill="1"/>
    <xf numFmtId="0" fontId="1" fillId="3" borderId="0" xfId="3" applyAlignment="1">
      <alignment vertical="center" wrapText="1"/>
    </xf>
    <xf numFmtId="0" fontId="0" fillId="2" borderId="0" xfId="0" applyFill="1" applyAlignment="1">
      <alignment horizontal="center" vertical="center" wrapText="1"/>
    </xf>
    <xf numFmtId="0" fontId="0" fillId="0" borderId="0" xfId="0" applyNumberFormat="1" applyAlignment="1">
      <alignment vertical="center"/>
    </xf>
    <xf numFmtId="0" fontId="28" fillId="0" borderId="0" xfId="0" applyFont="1" applyAlignment="1">
      <alignment horizontal="left" vertical="center"/>
    </xf>
    <xf numFmtId="0" fontId="1" fillId="4" borderId="0" xfId="0" applyFont="1" applyFill="1"/>
    <xf numFmtId="0" fontId="29" fillId="0" borderId="0" xfId="0" applyFont="1" applyAlignment="1">
      <alignment vertical="center" wrapText="1"/>
    </xf>
    <xf numFmtId="4" fontId="0" fillId="2" borderId="0" xfId="0" applyNumberFormat="1" applyFont="1" applyFill="1" applyAlignment="1">
      <alignment horizontal="center" vertical="center" wrapText="1"/>
    </xf>
    <xf numFmtId="10" fontId="0" fillId="2" borderId="0" xfId="0" applyNumberFormat="1" applyFill="1" applyBorder="1" applyAlignment="1">
      <alignment horizontal="center" vertical="center" wrapText="1"/>
    </xf>
    <xf numFmtId="0" fontId="0" fillId="0" borderId="0" xfId="0"/>
    <xf numFmtId="0" fontId="0" fillId="0" borderId="0" xfId="0"/>
    <xf numFmtId="2" fontId="0" fillId="0" borderId="0" xfId="0" applyNumberFormat="1" applyFill="1" applyAlignment="1">
      <alignment horizontal="center" vertical="center"/>
    </xf>
    <xf numFmtId="0" fontId="0" fillId="0" borderId="0" xfId="0"/>
    <xf numFmtId="0" fontId="0" fillId="0" borderId="0" xfId="0"/>
    <xf numFmtId="0" fontId="0" fillId="0" borderId="0" xfId="0"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12" fillId="4" borderId="0" xfId="2" applyNumberFormat="1" applyFill="1" applyAlignment="1" applyProtection="1"/>
    <xf numFmtId="20" fontId="12" fillId="4" borderId="0" xfId="2" applyNumberFormat="1" applyFill="1" applyAlignment="1" applyProtection="1"/>
    <xf numFmtId="10" fontId="0" fillId="2" borderId="0" xfId="7" applyNumberFormat="1" applyFont="1" applyFill="1" applyAlignment="1">
      <alignment horizontal="center" vertical="center"/>
    </xf>
    <xf numFmtId="0" fontId="1" fillId="4" borderId="2" xfId="0" applyFont="1" applyFill="1" applyBorder="1"/>
    <xf numFmtId="0" fontId="0" fillId="4" borderId="7" xfId="0" applyFill="1" applyBorder="1"/>
    <xf numFmtId="0" fontId="0" fillId="4" borderId="5" xfId="0" applyFill="1" applyBorder="1"/>
    <xf numFmtId="0" fontId="1" fillId="4" borderId="6" xfId="0" applyFont="1" applyFill="1" applyBorder="1"/>
    <xf numFmtId="0" fontId="0" fillId="4" borderId="0" xfId="0" applyFill="1" applyBorder="1"/>
    <xf numFmtId="0" fontId="0" fillId="4" borderId="1" xfId="0" applyFill="1" applyBorder="1"/>
    <xf numFmtId="0" fontId="0" fillId="4" borderId="6" xfId="0" applyFill="1" applyBorder="1"/>
    <xf numFmtId="0" fontId="0" fillId="4" borderId="8" xfId="0" applyFill="1" applyBorder="1"/>
    <xf numFmtId="0" fontId="0" fillId="4" borderId="9" xfId="0" applyFill="1" applyBorder="1"/>
    <xf numFmtId="0" fontId="0" fillId="0" borderId="9" xfId="0" applyFill="1" applyBorder="1"/>
    <xf numFmtId="0" fontId="0" fillId="4" borderId="10" xfId="0" applyFill="1" applyBorder="1"/>
    <xf numFmtId="0" fontId="0" fillId="0" borderId="0" xfId="0"/>
    <xf numFmtId="0" fontId="0" fillId="0" borderId="0" xfId="0" applyNumberFormat="1" applyAlignment="1">
      <alignment horizontal="center" vertical="center"/>
    </xf>
    <xf numFmtId="171" fontId="0" fillId="0" borderId="0" xfId="0" applyNumberFormat="1" applyAlignment="1">
      <alignment horizontal="center" vertical="center" wrapText="1"/>
    </xf>
    <xf numFmtId="176" fontId="0" fillId="0" borderId="0" xfId="0" applyNumberFormat="1" applyAlignment="1">
      <alignment horizontal="center" vertical="center"/>
    </xf>
    <xf numFmtId="0" fontId="0" fillId="0" borderId="0" xfId="6" applyNumberFormat="1" applyFont="1" applyAlignment="1">
      <alignment horizontal="center" vertical="center"/>
    </xf>
    <xf numFmtId="177" fontId="0" fillId="0" borderId="0" xfId="0" applyNumberFormat="1"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8" fillId="0" borderId="0" xfId="0" applyNumberFormat="1" applyFont="1" applyFill="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xf numFmtId="0" fontId="20" fillId="0" borderId="0" xfId="0" applyFont="1" applyAlignment="1">
      <alignment horizontal="center" vertical="center"/>
    </xf>
    <xf numFmtId="0" fontId="0" fillId="0" borderId="0" xfId="0"/>
    <xf numFmtId="0" fontId="0" fillId="0" borderId="0" xfId="0" applyFont="1" applyAlignment="1">
      <alignment horizontal="left" vertical="center"/>
    </xf>
    <xf numFmtId="0" fontId="8" fillId="0" borderId="0" xfId="0" applyFont="1" applyAlignment="1">
      <alignment horizontal="left" vertical="center" wrapText="1"/>
    </xf>
    <xf numFmtId="0" fontId="1" fillId="3" borderId="0" xfId="3" applyAlignment="1">
      <alignment horizontal="center" vertical="center" wrapText="1"/>
    </xf>
    <xf numFmtId="0" fontId="0" fillId="0" borderId="0" xfId="0"/>
    <xf numFmtId="14"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left" vertical="center" wrapText="1"/>
    </xf>
    <xf numFmtId="0" fontId="11" fillId="0" borderId="0" xfId="3" applyFont="1" applyFill="1" applyAlignment="1">
      <alignment horizontal="left" vertical="center" wrapText="1"/>
    </xf>
    <xf numFmtId="0" fontId="0" fillId="0" borderId="0" xfId="0"/>
    <xf numFmtId="0" fontId="0" fillId="0" borderId="0" xfId="0" applyFont="1" applyAlignment="1">
      <alignment horizontal="left" vertical="center"/>
    </xf>
    <xf numFmtId="0" fontId="0" fillId="0" borderId="0" xfId="0" applyFont="1" applyFill="1" applyAlignment="1">
      <alignment horizontal="left" vertical="center"/>
    </xf>
    <xf numFmtId="14" fontId="0" fillId="2" borderId="0" xfId="0" applyNumberFormat="1" applyFill="1" applyAlignment="1">
      <alignment horizontal="left" vertical="center"/>
    </xf>
    <xf numFmtId="14" fontId="11" fillId="2" borderId="0" xfId="3" applyNumberFormat="1" applyFont="1" applyFill="1" applyAlignment="1">
      <alignment horizontal="left" vertical="center" wrapText="1"/>
    </xf>
    <xf numFmtId="0" fontId="0" fillId="2" borderId="0" xfId="6" applyNumberFormat="1" applyFont="1" applyFill="1" applyAlignment="1">
      <alignment horizontal="center" vertical="center"/>
    </xf>
    <xf numFmtId="0" fontId="11" fillId="0" borderId="0" xfId="0" applyFont="1" applyAlignment="1">
      <alignment horizontal="left" vertical="center"/>
    </xf>
    <xf numFmtId="0" fontId="0" fillId="0" borderId="0" xfId="0" applyAlignment="1">
      <alignment horizontal="left" wrapText="1"/>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0" fontId="0" fillId="0" borderId="0" xfId="0"/>
    <xf numFmtId="0" fontId="1" fillId="3" borderId="0" xfId="3">
      <alignment horizontal="center" vertical="center" wrapText="1"/>
    </xf>
    <xf numFmtId="14" fontId="0" fillId="0" borderId="0" xfId="0" applyNumberFormat="1" applyAlignment="1">
      <alignment horizontal="center" vertical="center"/>
    </xf>
    <xf numFmtId="9" fontId="8" fillId="0" borderId="0" xfId="7" applyFont="1" applyAlignment="1">
      <alignment horizontal="center" vertical="center"/>
    </xf>
    <xf numFmtId="177" fontId="8" fillId="0" borderId="0" xfId="0" applyNumberFormat="1" applyFont="1" applyAlignment="1">
      <alignment horizontal="center" vertical="center"/>
    </xf>
    <xf numFmtId="2" fontId="26" fillId="8" borderId="0" xfId="0" applyNumberFormat="1" applyFont="1" applyFill="1" applyAlignment="1">
      <alignment horizontal="center" vertical="center"/>
    </xf>
    <xf numFmtId="0" fontId="0" fillId="8" borderId="0" xfId="0" applyFill="1"/>
    <xf numFmtId="178" fontId="0" fillId="0" borderId="0" xfId="0" applyNumberFormat="1" applyAlignment="1">
      <alignment horizontal="center" vertical="center"/>
    </xf>
    <xf numFmtId="179" fontId="11" fillId="0" borderId="0" xfId="3" applyNumberFormat="1" applyFont="1" applyFill="1">
      <alignment horizontal="center" vertical="center" wrapText="1"/>
    </xf>
    <xf numFmtId="179" fontId="0" fillId="0" borderId="0" xfId="0" applyNumberFormat="1" applyAlignment="1">
      <alignment horizontal="center" vertical="center"/>
    </xf>
    <xf numFmtId="9" fontId="0" fillId="0" borderId="0" xfId="0" applyNumberFormat="1" applyFill="1" applyAlignment="1">
      <alignment horizontal="center" vertical="center"/>
    </xf>
    <xf numFmtId="0" fontId="18" fillId="0" borderId="0" xfId="0" applyFont="1"/>
    <xf numFmtId="0" fontId="0" fillId="0" borderId="0" xfId="0" applyFont="1" applyFill="1" applyBorder="1" applyAlignment="1">
      <alignment vertical="center"/>
    </xf>
    <xf numFmtId="179" fontId="8" fillId="0" borderId="0" xfId="0" applyNumberFormat="1" applyFont="1" applyAlignment="1">
      <alignment horizontal="center" vertical="center"/>
    </xf>
    <xf numFmtId="9" fontId="0" fillId="0" borderId="0" xfId="0" applyNumberFormat="1" applyFont="1" applyFill="1" applyAlignment="1">
      <alignment horizontal="center" vertical="center"/>
    </xf>
    <xf numFmtId="2" fontId="4" fillId="0" borderId="0" xfId="0" applyNumberFormat="1" applyFont="1" applyFill="1" applyAlignment="1">
      <alignment horizontal="center" vertical="center"/>
    </xf>
    <xf numFmtId="2" fontId="4" fillId="8" borderId="0" xfId="0" applyNumberFormat="1" applyFont="1" applyFill="1" applyAlignment="1">
      <alignment horizontal="center" vertical="center"/>
    </xf>
    <xf numFmtId="3" fontId="0" fillId="0" borderId="0" xfId="0" applyNumberFormat="1" applyFont="1" applyFill="1" applyAlignment="1">
      <alignment horizontal="center" vertical="center" wrapText="1"/>
    </xf>
    <xf numFmtId="0" fontId="0" fillId="0" borderId="0" xfId="0" applyFill="1" applyAlignment="1">
      <alignment horizontal="left"/>
    </xf>
    <xf numFmtId="0" fontId="21" fillId="0" borderId="0" xfId="0" applyFont="1" applyAlignment="1">
      <alignment vertical="center" wrapText="1"/>
    </xf>
    <xf numFmtId="0" fontId="1" fillId="8" borderId="0" xfId="0" applyFont="1" applyFill="1"/>
    <xf numFmtId="0" fontId="1" fillId="0" borderId="0" xfId="3" applyFont="1" applyFill="1">
      <alignment horizontal="center" vertical="center" wrapText="1"/>
    </xf>
    <xf numFmtId="179" fontId="8" fillId="0" borderId="0" xfId="0" applyNumberFormat="1" applyFont="1" applyFill="1" applyAlignment="1">
      <alignment horizontal="center" vertical="center"/>
    </xf>
    <xf numFmtId="0" fontId="1" fillId="0" borderId="0" xfId="3" applyFill="1" applyAlignment="1">
      <alignment vertical="center" wrapText="1"/>
    </xf>
    <xf numFmtId="0" fontId="18" fillId="0" borderId="0" xfId="0" applyNumberFormat="1" applyFont="1" applyAlignment="1">
      <alignment horizontal="left" vertical="top"/>
    </xf>
    <xf numFmtId="14" fontId="0" fillId="0" borderId="0" xfId="0" applyNumberFormat="1" applyFill="1" applyAlignment="1">
      <alignment horizontal="left" vertical="center"/>
    </xf>
    <xf numFmtId="9" fontId="0" fillId="0" borderId="0" xfId="0" applyNumberFormat="1" applyFill="1" applyAlignment="1">
      <alignment horizontal="left" vertical="center" wrapText="1"/>
    </xf>
    <xf numFmtId="9" fontId="0" fillId="0" borderId="0" xfId="7" applyNumberFormat="1" applyFont="1" applyAlignment="1">
      <alignment horizontal="center" vertical="center"/>
    </xf>
    <xf numFmtId="175" fontId="0" fillId="0" borderId="0" xfId="0" applyNumberFormat="1" applyFill="1" applyAlignment="1">
      <alignment horizontal="center" vertical="center"/>
    </xf>
    <xf numFmtId="175" fontId="0" fillId="0" borderId="0" xfId="0" applyNumberFormat="1" applyFont="1" applyAlignment="1">
      <alignment horizontal="center" vertical="center"/>
    </xf>
    <xf numFmtId="0" fontId="18" fillId="0" borderId="0" xfId="0" applyFont="1" applyFill="1"/>
    <xf numFmtId="0" fontId="0" fillId="0" borderId="0" xfId="0" applyFill="1" applyBorder="1" applyAlignment="1">
      <alignment horizontal="left"/>
    </xf>
    <xf numFmtId="2" fontId="0" fillId="0" borderId="0" xfId="0" applyNumberFormat="1" applyFill="1"/>
    <xf numFmtId="0" fontId="8" fillId="2" borderId="0" xfId="0" applyFont="1" applyFill="1" applyBorder="1" applyAlignment="1">
      <alignment vertical="center" wrapText="1"/>
    </xf>
    <xf numFmtId="177" fontId="11" fillId="0" borderId="0" xfId="0" applyNumberFormat="1" applyFont="1" applyAlignment="1">
      <alignment horizontal="center" vertical="center"/>
    </xf>
    <xf numFmtId="177" fontId="8" fillId="2" borderId="0" xfId="0" applyNumberFormat="1" applyFont="1" applyFill="1" applyBorder="1" applyAlignment="1">
      <alignment vertical="center" wrapText="1"/>
    </xf>
    <xf numFmtId="177" fontId="11" fillId="0" borderId="0" xfId="0" applyNumberFormat="1" applyFont="1" applyBorder="1" applyAlignment="1">
      <alignment horizontal="center" vertical="center"/>
    </xf>
    <xf numFmtId="177" fontId="0" fillId="0" borderId="0" xfId="0" applyNumberFormat="1" applyFont="1" applyAlignment="1">
      <alignment horizontal="center" vertical="center" wrapText="1"/>
    </xf>
    <xf numFmtId="177" fontId="0" fillId="0" borderId="0" xfId="0" applyNumberFormat="1" applyFont="1" applyAlignment="1">
      <alignment horizontal="center" vertical="center"/>
    </xf>
    <xf numFmtId="177" fontId="8" fillId="0" borderId="0" xfId="0" applyNumberFormat="1" applyFont="1" applyFill="1" applyAlignment="1">
      <alignment horizontal="center" vertical="center"/>
    </xf>
    <xf numFmtId="14" fontId="0" fillId="0" borderId="0" xfId="3" applyNumberFormat="1" applyFont="1" applyFill="1" applyAlignment="1">
      <alignment horizontal="center" vertical="center" wrapText="1"/>
    </xf>
    <xf numFmtId="14" fontId="11" fillId="0" borderId="0" xfId="3" applyNumberFormat="1" applyFont="1" applyFill="1" applyAlignment="1">
      <alignment horizontal="center" vertical="center" wrapText="1"/>
    </xf>
    <xf numFmtId="49" fontId="0" fillId="0" borderId="0" xfId="0" applyNumberFormat="1"/>
    <xf numFmtId="49" fontId="0" fillId="0" borderId="0" xfId="0" applyNumberFormat="1" applyAlignment="1">
      <alignment wrapText="1"/>
    </xf>
    <xf numFmtId="49" fontId="1" fillId="0" borderId="0" xfId="3" applyNumberFormat="1" applyFill="1" applyAlignment="1">
      <alignment horizontal="center" vertical="center" wrapText="1"/>
    </xf>
    <xf numFmtId="49" fontId="0" fillId="0" borderId="0" xfId="0" applyNumberFormat="1" applyFill="1" applyAlignment="1">
      <alignment wrapText="1"/>
    </xf>
    <xf numFmtId="49" fontId="0" fillId="0" borderId="0" xfId="0" applyNumberFormat="1" applyAlignment="1">
      <alignment vertical="center"/>
    </xf>
    <xf numFmtId="49" fontId="8" fillId="0" borderId="0" xfId="0" applyNumberFormat="1" applyFont="1" applyAlignment="1">
      <alignment horizontal="center" vertical="center"/>
    </xf>
    <xf numFmtId="49" fontId="0" fillId="0" borderId="0" xfId="0" applyNumberFormat="1" applyAlignment="1">
      <alignment horizontal="center" vertical="center"/>
    </xf>
    <xf numFmtId="49" fontId="0" fillId="0" borderId="0" xfId="0" applyNumberFormat="1" applyFill="1"/>
    <xf numFmtId="0" fontId="18" fillId="0" borderId="0" xfId="0" applyFont="1" applyAlignment="1">
      <alignment wrapText="1"/>
    </xf>
    <xf numFmtId="171" fontId="0" fillId="0" borderId="0" xfId="0" applyNumberFormat="1" applyAlignment="1">
      <alignment horizontal="center"/>
    </xf>
    <xf numFmtId="9" fontId="0" fillId="0" borderId="0" xfId="0" applyNumberFormat="1" applyFont="1" applyAlignment="1">
      <alignment horizontal="center" vertical="center"/>
    </xf>
    <xf numFmtId="9"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11" fillId="0" borderId="0" xfId="3" applyFont="1" applyFill="1" applyAlignment="1">
      <alignment horizontal="left" vertical="center" wrapText="1"/>
    </xf>
    <xf numFmtId="0" fontId="1" fillId="3" borderId="0" xfId="3">
      <alignment horizontal="center" vertical="center" wrapText="1"/>
    </xf>
    <xf numFmtId="0" fontId="0" fillId="0" borderId="0" xfId="0"/>
    <xf numFmtId="0" fontId="18" fillId="0" borderId="0" xfId="0" applyFont="1" applyAlignment="1">
      <alignment horizontal="left"/>
    </xf>
    <xf numFmtId="0" fontId="1" fillId="3" borderId="0" xfId="3" applyAlignment="1">
      <alignment horizontal="center" vertical="center" wrapText="1"/>
    </xf>
    <xf numFmtId="0" fontId="0" fillId="0" borderId="0" xfId="0" applyFont="1" applyAlignment="1">
      <alignment horizontal="left" vertical="center" wrapText="1"/>
    </xf>
    <xf numFmtId="0" fontId="0" fillId="0" borderId="0" xfId="0" applyAlignment="1">
      <alignment horizontal="left"/>
    </xf>
    <xf numFmtId="0" fontId="1" fillId="3" borderId="0" xfId="3">
      <alignment horizontal="center" vertical="center" wrapText="1"/>
    </xf>
    <xf numFmtId="0" fontId="0" fillId="0" borderId="0" xfId="0"/>
    <xf numFmtId="0" fontId="0" fillId="0" borderId="0" xfId="0" applyAlignment="1">
      <alignment wrapText="1"/>
    </xf>
    <xf numFmtId="0" fontId="1" fillId="3" borderId="0" xfId="3" applyBorder="1" applyAlignment="1">
      <alignment horizontal="center" vertical="center" wrapText="1"/>
    </xf>
    <xf numFmtId="14" fontId="0" fillId="0" borderId="0" xfId="0" applyNumberFormat="1" applyAlignment="1">
      <alignment horizontal="center" vertical="center"/>
    </xf>
    <xf numFmtId="0" fontId="0" fillId="0" borderId="0" xfId="3" applyFont="1" applyFill="1" applyAlignment="1">
      <alignment horizontal="left" vertical="center" wrapText="1"/>
    </xf>
    <xf numFmtId="171" fontId="0" fillId="0" borderId="0" xfId="0" applyNumberFormat="1" applyFill="1" applyAlignment="1">
      <alignment horizontal="center" vertical="center"/>
    </xf>
    <xf numFmtId="0" fontId="11" fillId="2" borderId="0" xfId="3" applyFont="1" applyFill="1">
      <alignment horizontal="center" vertical="center" wrapText="1"/>
    </xf>
    <xf numFmtId="9" fontId="11" fillId="0" borderId="0" xfId="7" applyFont="1" applyFill="1" applyAlignment="1">
      <alignment horizontal="center" vertical="center" wrapText="1"/>
    </xf>
    <xf numFmtId="0" fontId="1" fillId="0" borderId="0" xfId="3" applyFill="1" applyBorder="1" applyAlignment="1">
      <alignment vertical="center" wrapText="1"/>
    </xf>
    <xf numFmtId="164" fontId="0" fillId="0" borderId="0" xfId="0" applyNumberFormat="1" applyFont="1" applyAlignment="1">
      <alignment horizontal="center" vertical="center"/>
    </xf>
    <xf numFmtId="180" fontId="0"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2" fontId="26" fillId="8" borderId="3" xfId="0" applyNumberFormat="1" applyFont="1" applyFill="1" applyBorder="1" applyAlignment="1">
      <alignment horizontal="center" vertical="center" wrapText="1"/>
    </xf>
    <xf numFmtId="0" fontId="1" fillId="3" borderId="7" xfId="3" applyBorder="1">
      <alignment horizontal="center" vertical="center" wrapText="1"/>
    </xf>
    <xf numFmtId="0" fontId="8" fillId="0" borderId="0" xfId="0" applyFont="1" applyAlignment="1">
      <alignment wrapText="1"/>
    </xf>
    <xf numFmtId="10" fontId="0" fillId="0" borderId="0" xfId="7" applyNumberFormat="1" applyFont="1" applyFill="1" applyAlignment="1">
      <alignment horizontal="center" vertical="center"/>
    </xf>
    <xf numFmtId="0" fontId="3" fillId="0" borderId="0" xfId="0" applyFont="1" applyBorder="1" applyAlignment="1">
      <alignment horizontal="center" vertical="center" wrapText="1"/>
    </xf>
    <xf numFmtId="0" fontId="1" fillId="3" borderId="2" xfId="3" applyBorder="1">
      <alignment horizontal="center" vertical="center" wrapText="1"/>
    </xf>
    <xf numFmtId="0" fontId="1" fillId="8" borderId="7" xfId="3" applyFill="1" applyBorder="1">
      <alignment horizontal="center" vertical="center" wrapText="1"/>
    </xf>
    <xf numFmtId="0" fontId="3" fillId="0" borderId="0" xfId="0" applyFont="1" applyAlignment="1">
      <alignment vertical="center" wrapText="1"/>
    </xf>
    <xf numFmtId="0" fontId="0" fillId="0" borderId="0" xfId="0" applyAlignment="1">
      <alignment horizontal="center" vertical="center"/>
    </xf>
    <xf numFmtId="0" fontId="0" fillId="0" borderId="0" xfId="3" applyFont="1" applyFill="1" applyAlignment="1">
      <alignment horizontal="left" vertical="center" wrapText="1"/>
    </xf>
    <xf numFmtId="14" fontId="0" fillId="0" borderId="0" xfId="0" applyNumberFormat="1" applyAlignment="1">
      <alignment horizontal="center" vertical="center"/>
    </xf>
    <xf numFmtId="49" fontId="0" fillId="0" borderId="0" xfId="0" applyNumberFormat="1" applyAlignment="1">
      <alignment horizontal="left" vertical="top" wrapText="1"/>
    </xf>
    <xf numFmtId="0" fontId="0" fillId="0" borderId="0" xfId="0" applyAlignment="1">
      <alignment horizontal="center" vertical="center"/>
    </xf>
    <xf numFmtId="0" fontId="0" fillId="0" borderId="0" xfId="0" applyAlignment="1">
      <alignment horizontal="left" vertical="center" wrapText="1"/>
    </xf>
    <xf numFmtId="0" fontId="1" fillId="3" borderId="0" xfId="3">
      <alignment horizontal="center" vertical="center" wrapText="1"/>
    </xf>
    <xf numFmtId="0" fontId="0" fillId="0" borderId="0" xfId="3" applyFont="1" applyFill="1" applyAlignment="1">
      <alignment horizontal="left" vertical="center" wrapText="1"/>
    </xf>
    <xf numFmtId="14" fontId="0" fillId="0" borderId="0" xfId="0" applyNumberFormat="1" applyAlignment="1">
      <alignment horizontal="center" vertical="center"/>
    </xf>
    <xf numFmtId="0" fontId="1" fillId="3" borderId="5" xfId="3" applyBorder="1">
      <alignment horizontal="center" vertical="center" wrapText="1"/>
    </xf>
    <xf numFmtId="0" fontId="8" fillId="0" borderId="0" xfId="1" applyFont="1" applyFill="1" applyBorder="1" applyAlignment="1">
      <alignment horizontal="left" vertical="center" wrapText="1"/>
    </xf>
    <xf numFmtId="175" fontId="8" fillId="2" borderId="0" xfId="0" applyNumberFormat="1" applyFont="1" applyFill="1" applyAlignment="1">
      <alignment horizontal="center" vertical="center"/>
    </xf>
    <xf numFmtId="172" fontId="8" fillId="0" borderId="0" xfId="0" applyNumberFormat="1" applyFont="1" applyAlignment="1">
      <alignment horizontal="center" vertical="center"/>
    </xf>
    <xf numFmtId="0" fontId="0" fillId="0" borderId="0" xfId="0" applyFill="1" applyAlignment="1">
      <alignment horizontal="center"/>
    </xf>
    <xf numFmtId="179" fontId="0" fillId="0" borderId="0" xfId="0" applyNumberFormat="1" applyFont="1" applyFill="1" applyAlignment="1">
      <alignment horizontal="center" vertical="center"/>
    </xf>
    <xf numFmtId="179" fontId="0" fillId="0" borderId="0" xfId="0" applyNumberFormat="1" applyFont="1" applyAlignment="1">
      <alignment horizontal="center" vertical="center"/>
    </xf>
    <xf numFmtId="0" fontId="0" fillId="0" borderId="0" xfId="0" applyFont="1" applyFill="1" applyAlignment="1">
      <alignment horizontal="center"/>
    </xf>
    <xf numFmtId="0" fontId="0" fillId="0" borderId="0" xfId="0" applyFont="1" applyFill="1"/>
    <xf numFmtId="2" fontId="0" fillId="0" borderId="0" xfId="0" applyNumberFormat="1" applyFont="1" applyFill="1" applyAlignment="1">
      <alignment horizontal="center" vertical="center"/>
    </xf>
    <xf numFmtId="0" fontId="1" fillId="3" borderId="0" xfId="3" applyAlignment="1">
      <alignment horizontal="center" vertical="center" wrapText="1"/>
    </xf>
    <xf numFmtId="0" fontId="1" fillId="3" borderId="13" xfId="3" applyBorder="1">
      <alignment horizontal="center" vertical="center" wrapText="1"/>
    </xf>
    <xf numFmtId="0" fontId="1" fillId="3" borderId="0" xfId="3">
      <alignment horizontal="center" vertical="center" wrapText="1"/>
    </xf>
    <xf numFmtId="14" fontId="0" fillId="0" borderId="0" xfId="0" applyNumberFormat="1" applyFont="1" applyFill="1"/>
    <xf numFmtId="14" fontId="1" fillId="8" borderId="0" xfId="0" applyNumberFormat="1" applyFont="1" applyFill="1" applyAlignment="1">
      <alignment horizontal="center" vertical="center" wrapText="1"/>
    </xf>
    <xf numFmtId="170" fontId="0" fillId="0" borderId="0" xfId="0" applyNumberFormat="1" applyFont="1" applyFill="1" applyBorder="1" applyAlignment="1">
      <alignment horizontal="center" vertical="center" wrapText="1"/>
    </xf>
    <xf numFmtId="0" fontId="1" fillId="0" borderId="0" xfId="0" applyFont="1" applyFill="1"/>
    <xf numFmtId="181" fontId="0" fillId="0" borderId="0" xfId="0" applyNumberFormat="1" applyAlignment="1">
      <alignment horizontal="center" vertical="center"/>
    </xf>
    <xf numFmtId="0" fontId="20" fillId="0" borderId="0" xfId="0" applyFont="1" applyAlignment="1">
      <alignment vertical="center"/>
    </xf>
    <xf numFmtId="14" fontId="0" fillId="0" borderId="0" xfId="0" applyNumberFormat="1" applyFont="1" applyAlignment="1">
      <alignment horizontal="center" vertical="top"/>
    </xf>
    <xf numFmtId="14" fontId="1" fillId="2" borderId="0" xfId="0" applyNumberFormat="1" applyFont="1" applyFill="1"/>
    <xf numFmtId="0" fontId="1" fillId="8" borderId="0" xfId="0" applyFont="1" applyFill="1" applyBorder="1" applyAlignment="1">
      <alignment horizontal="center" vertical="center" wrapText="1"/>
    </xf>
    <xf numFmtId="0" fontId="1" fillId="8" borderId="0" xfId="0" applyFont="1" applyFill="1" applyAlignment="1">
      <alignment horizontal="center" vertical="center"/>
    </xf>
    <xf numFmtId="170" fontId="0" fillId="2" borderId="0" xfId="0" applyNumberFormat="1" applyFont="1" applyFill="1" applyBorder="1" applyAlignment="1">
      <alignment horizontal="center" vertical="center" wrapText="1"/>
    </xf>
    <xf numFmtId="170" fontId="0" fillId="0" borderId="0" xfId="0" applyNumberFormat="1" applyAlignment="1">
      <alignment horizontal="center"/>
    </xf>
    <xf numFmtId="49" fontId="0" fillId="0" borderId="0" xfId="0" applyNumberFormat="1" applyAlignment="1">
      <alignment vertical="top" wrapText="1"/>
    </xf>
    <xf numFmtId="49" fontId="0" fillId="0" borderId="0" xfId="0" applyNumberFormat="1" applyAlignment="1">
      <alignment vertical="top"/>
    </xf>
    <xf numFmtId="179" fontId="0" fillId="0" borderId="0" xfId="0" applyNumberFormat="1"/>
    <xf numFmtId="0" fontId="0" fillId="0" borderId="0" xfId="0" applyAlignment="1">
      <alignment horizontal="center" vertical="center"/>
    </xf>
    <xf numFmtId="0" fontId="1" fillId="3" borderId="0" xfId="3">
      <alignment horizontal="center" vertical="center" wrapText="1"/>
    </xf>
    <xf numFmtId="0" fontId="30" fillId="0" borderId="0" xfId="0" applyFont="1"/>
    <xf numFmtId="0" fontId="1" fillId="3" borderId="0" xfId="3" applyAlignment="1">
      <alignment horizontal="center" vertical="center" wrapText="1"/>
    </xf>
    <xf numFmtId="0" fontId="1" fillId="3" borderId="0" xfId="3" applyBorder="1" applyAlignment="1">
      <alignment horizontal="center" vertical="center" wrapText="1"/>
    </xf>
    <xf numFmtId="0" fontId="0" fillId="0" borderId="0" xfId="0" applyAlignment="1">
      <alignment horizontal="center" vertical="center"/>
    </xf>
    <xf numFmtId="0" fontId="1" fillId="3" borderId="0" xfId="3">
      <alignment horizontal="center" vertical="center" wrapText="1"/>
    </xf>
    <xf numFmtId="0" fontId="0" fillId="0" borderId="0" xfId="0" applyAlignment="1">
      <alignment wrapText="1"/>
    </xf>
    <xf numFmtId="0" fontId="0" fillId="0" borderId="0" xfId="0" applyAlignment="1">
      <alignment horizontal="center"/>
    </xf>
    <xf numFmtId="14" fontId="0" fillId="0" borderId="0" xfId="0" applyNumberFormat="1" applyAlignment="1">
      <alignment horizontal="center" vertical="center"/>
    </xf>
    <xf numFmtId="0" fontId="0" fillId="0" borderId="0" xfId="0" applyBorder="1" applyAlignment="1">
      <alignment horizontal="center" vertical="center"/>
    </xf>
    <xf numFmtId="49" fontId="0" fillId="0" borderId="0" xfId="0" applyNumberFormat="1" applyAlignment="1">
      <alignment horizontal="left" wrapText="1"/>
    </xf>
    <xf numFmtId="0" fontId="1" fillId="3" borderId="0" xfId="3" applyBorder="1" applyAlignment="1">
      <alignment horizontal="center" vertical="center" wrapText="1"/>
    </xf>
    <xf numFmtId="49" fontId="0" fillId="0" borderId="0" xfId="0" applyNumberFormat="1" applyAlignment="1">
      <alignment horizontal="left"/>
    </xf>
    <xf numFmtId="0" fontId="0" fillId="0" borderId="0" xfId="0" applyAlignment="1">
      <alignment horizontal="left"/>
    </xf>
    <xf numFmtId="0" fontId="0" fillId="0" borderId="0" xfId="0" applyAlignment="1">
      <alignment horizontal="left" vertical="center" wrapText="1"/>
    </xf>
    <xf numFmtId="0" fontId="1" fillId="3" borderId="0" xfId="3">
      <alignment horizontal="center" vertical="center" wrapText="1"/>
    </xf>
    <xf numFmtId="0" fontId="0" fillId="0" borderId="0" xfId="0" applyAlignment="1">
      <alignment wrapText="1"/>
    </xf>
    <xf numFmtId="14" fontId="0" fillId="0" borderId="0" xfId="0" applyNumberFormat="1" applyAlignment="1">
      <alignment horizontal="center" vertical="center" wrapText="1"/>
    </xf>
    <xf numFmtId="0" fontId="0" fillId="0" borderId="0" xfId="0" applyAlignment="1">
      <alignment horizontal="center"/>
    </xf>
    <xf numFmtId="14" fontId="0" fillId="0" borderId="0" xfId="0" applyNumberFormat="1" applyAlignment="1">
      <alignment horizontal="center" vertical="center"/>
    </xf>
    <xf numFmtId="0" fontId="1" fillId="4" borderId="0" xfId="0" applyFont="1" applyFill="1" applyBorder="1"/>
    <xf numFmtId="0" fontId="0" fillId="0" borderId="0" xfId="0" applyBorder="1" applyAlignment="1">
      <alignment horizontal="center"/>
    </xf>
    <xf numFmtId="2" fontId="4" fillId="0" borderId="0" xfId="0" applyNumberFormat="1" applyFont="1" applyBorder="1" applyAlignment="1">
      <alignment horizontal="center" vertical="center"/>
    </xf>
    <xf numFmtId="14" fontId="8" fillId="2" borderId="0" xfId="10" applyNumberFormat="1" applyFont="1" applyFill="1" applyBorder="1" applyAlignment="1">
      <alignment horizontal="center" vertical="center" wrapText="1"/>
    </xf>
    <xf numFmtId="170" fontId="0" fillId="0" borderId="0" xfId="0" applyNumberFormat="1" applyFont="1" applyBorder="1" applyAlignment="1">
      <alignment horizontal="center" vertical="center"/>
    </xf>
    <xf numFmtId="170" fontId="0" fillId="0" borderId="0" xfId="0" applyNumberFormat="1" applyBorder="1" applyAlignment="1">
      <alignment horizontal="center" vertical="center"/>
    </xf>
    <xf numFmtId="14" fontId="0" fillId="0" borderId="0" xfId="0" applyNumberFormat="1" applyBorder="1" applyAlignment="1">
      <alignment horizontal="center" vertical="center"/>
    </xf>
    <xf numFmtId="14" fontId="0" fillId="0" borderId="0" xfId="0" applyNumberFormat="1" applyFont="1" applyBorder="1" applyAlignment="1">
      <alignment vertical="center" wrapText="1"/>
    </xf>
    <xf numFmtId="14" fontId="8" fillId="2" borderId="0" xfId="10" applyNumberFormat="1" applyFont="1" applyFill="1" applyBorder="1" applyAlignment="1">
      <alignment horizontal="center" wrapText="1"/>
    </xf>
    <xf numFmtId="0" fontId="0" fillId="0" borderId="0" xfId="0" applyFont="1" applyBorder="1" applyAlignment="1">
      <alignment horizontal="left" vertical="center"/>
    </xf>
    <xf numFmtId="14" fontId="0" fillId="2" borderId="0" xfId="0" applyNumberFormat="1" applyFill="1" applyBorder="1" applyAlignment="1">
      <alignment horizontal="center"/>
    </xf>
    <xf numFmtId="0" fontId="8" fillId="0" borderId="0" xfId="0" applyFont="1" applyBorder="1" applyAlignment="1">
      <alignment vertical="center" wrapText="1"/>
    </xf>
    <xf numFmtId="14" fontId="0" fillId="2" borderId="0" xfId="0" applyNumberFormat="1" applyFill="1" applyBorder="1" applyAlignment="1">
      <alignment horizontal="center" vertical="center"/>
    </xf>
    <xf numFmtId="170" fontId="8" fillId="0" borderId="0" xfId="0" applyNumberFormat="1" applyFont="1" applyBorder="1" applyAlignment="1">
      <alignment horizontal="center" vertical="center"/>
    </xf>
    <xf numFmtId="0" fontId="0" fillId="0" borderId="0" xfId="0" applyFont="1" applyBorder="1" applyAlignment="1">
      <alignment horizontal="center" vertical="center"/>
    </xf>
    <xf numFmtId="0" fontId="18" fillId="0" borderId="0" xfId="0" applyFont="1" applyBorder="1"/>
    <xf numFmtId="0" fontId="0" fillId="0" borderId="0" xfId="0" applyBorder="1" applyAlignment="1">
      <alignment horizontal="left" vertical="top"/>
    </xf>
    <xf numFmtId="0" fontId="0" fillId="0" borderId="0" xfId="0" applyBorder="1" applyAlignment="1">
      <alignment vertical="top" wrapText="1"/>
    </xf>
    <xf numFmtId="169" fontId="4" fillId="0" borderId="0" xfId="0" applyNumberFormat="1" applyFont="1" applyBorder="1" applyAlignment="1">
      <alignment horizontal="center" vertical="center" wrapText="1"/>
    </xf>
    <xf numFmtId="0" fontId="0" fillId="0" borderId="0" xfId="0" applyFont="1" applyBorder="1" applyAlignment="1">
      <alignment horizontal="center"/>
    </xf>
    <xf numFmtId="0" fontId="31" fillId="8" borderId="0" xfId="10" applyFont="1" applyFill="1" applyBorder="1" applyAlignment="1">
      <alignment horizontal="center" vertical="center" wrapText="1"/>
    </xf>
    <xf numFmtId="182" fontId="1" fillId="3" borderId="0" xfId="3" applyNumberFormat="1" applyBorder="1">
      <alignment horizontal="center" vertical="center" wrapText="1"/>
    </xf>
    <xf numFmtId="14" fontId="0" fillId="2" borderId="0" xfId="4" applyNumberFormat="1" applyFont="1" applyBorder="1" applyAlignment="1">
      <alignment horizontal="center" vertical="center"/>
    </xf>
    <xf numFmtId="0" fontId="8" fillId="0" borderId="24" xfId="0" applyFont="1" applyBorder="1" applyAlignment="1">
      <alignment vertical="center" wrapText="1"/>
    </xf>
    <xf numFmtId="0" fontId="0" fillId="0" borderId="25" xfId="3" applyFont="1" applyFill="1" applyBorder="1" applyAlignment="1">
      <alignment horizontal="left" vertical="center" wrapText="1"/>
    </xf>
    <xf numFmtId="170" fontId="8" fillId="0" borderId="0" xfId="0" applyNumberFormat="1" applyFont="1" applyBorder="1" applyAlignment="1">
      <alignment horizontal="center" vertical="center" wrapText="1"/>
    </xf>
    <xf numFmtId="181" fontId="8" fillId="0" borderId="0" xfId="0" applyNumberFormat="1" applyFont="1" applyBorder="1" applyAlignment="1">
      <alignment horizontal="center" wrapText="1"/>
    </xf>
    <xf numFmtId="170" fontId="8" fillId="0" borderId="0" xfId="0" applyNumberFormat="1" applyFont="1" applyBorder="1" applyAlignment="1">
      <alignment horizontal="center"/>
    </xf>
    <xf numFmtId="0" fontId="8" fillId="0" borderId="0" xfId="0" applyFont="1" applyBorder="1" applyAlignment="1">
      <alignment wrapText="1"/>
    </xf>
    <xf numFmtId="14" fontId="8" fillId="0" borderId="0" xfId="0" applyNumberFormat="1" applyFont="1" applyBorder="1" applyAlignment="1">
      <alignment horizontal="center"/>
    </xf>
    <xf numFmtId="0" fontId="0" fillId="0" borderId="0" xfId="0" quotePrefix="1" applyFont="1" applyBorder="1" applyAlignment="1">
      <alignment vertical="center" wrapText="1"/>
    </xf>
    <xf numFmtId="14" fontId="11" fillId="0" borderId="0" xfId="0" applyNumberFormat="1" applyFont="1" applyBorder="1" applyAlignment="1">
      <alignment horizontal="center"/>
    </xf>
    <xf numFmtId="0" fontId="11" fillId="0" borderId="0" xfId="0" applyFont="1" applyBorder="1"/>
    <xf numFmtId="181" fontId="8" fillId="0" borderId="0" xfId="0" quotePrefix="1" applyNumberFormat="1" applyFont="1" applyBorder="1" applyAlignment="1">
      <alignment horizontal="center" wrapText="1"/>
    </xf>
    <xf numFmtId="170" fontId="8" fillId="0" borderId="0" xfId="0" applyNumberFormat="1" applyFont="1" applyFill="1" applyBorder="1" applyAlignment="1">
      <alignment horizontal="center" vertical="center"/>
    </xf>
    <xf numFmtId="0" fontId="8" fillId="0" borderId="0" xfId="0" applyFont="1" applyBorder="1"/>
    <xf numFmtId="183" fontId="8" fillId="0" borderId="0" xfId="0" applyNumberFormat="1" applyFont="1" applyBorder="1" applyAlignment="1">
      <alignment horizontal="center" wrapText="1"/>
    </xf>
    <xf numFmtId="171" fontId="8" fillId="0" borderId="0" xfId="0" applyNumberFormat="1" applyFont="1" applyBorder="1" applyAlignment="1">
      <alignment horizontal="center" wrapText="1"/>
    </xf>
    <xf numFmtId="14" fontId="11" fillId="0" borderId="0" xfId="0" applyNumberFormat="1" applyFont="1" applyBorder="1" applyAlignment="1">
      <alignment horizontal="center" vertical="center"/>
    </xf>
    <xf numFmtId="184" fontId="4" fillId="0" borderId="0" xfId="0" applyNumberFormat="1" applyFont="1" applyBorder="1" applyAlignment="1">
      <alignment horizontal="center" wrapText="1"/>
    </xf>
    <xf numFmtId="0" fontId="4" fillId="0" borderId="0" xfId="0" applyFont="1" applyBorder="1" applyAlignment="1">
      <alignment wrapText="1"/>
    </xf>
    <xf numFmtId="14" fontId="8" fillId="0" borderId="0" xfId="0" applyNumberFormat="1" applyFont="1" applyBorder="1" applyAlignment="1">
      <alignment horizontal="left"/>
    </xf>
    <xf numFmtId="14" fontId="4" fillId="0" borderId="0" xfId="0" applyNumberFormat="1" applyFont="1" applyBorder="1" applyAlignment="1">
      <alignment horizontal="center" wrapText="1"/>
    </xf>
    <xf numFmtId="0" fontId="0" fillId="8" borderId="0" xfId="0" applyFill="1" applyBorder="1"/>
    <xf numFmtId="0" fontId="1" fillId="8" borderId="0" xfId="3" quotePrefix="1" applyFill="1" applyBorder="1">
      <alignment horizontal="center" vertical="center" wrapText="1"/>
    </xf>
    <xf numFmtId="0" fontId="0" fillId="8" borderId="9" xfId="0" applyFill="1" applyBorder="1"/>
    <xf numFmtId="14" fontId="11" fillId="2" borderId="0" xfId="4" applyNumberFormat="1" applyBorder="1" applyAlignment="1">
      <alignment horizontal="center" vertical="center"/>
    </xf>
    <xf numFmtId="171" fontId="8" fillId="0" borderId="0" xfId="0" applyNumberFormat="1" applyFont="1" applyBorder="1" applyAlignment="1">
      <alignment horizontal="center" vertical="center" wrapText="1"/>
    </xf>
    <xf numFmtId="171" fontId="8" fillId="0" borderId="0" xfId="6" quotePrefix="1" applyNumberFormat="1" applyFont="1" applyBorder="1" applyAlignment="1">
      <alignment horizontal="center" vertical="center" wrapText="1"/>
    </xf>
    <xf numFmtId="171" fontId="8" fillId="0" borderId="0" xfId="6" applyNumberFormat="1" applyFont="1" applyBorder="1" applyAlignment="1">
      <alignment horizontal="center" vertical="center"/>
    </xf>
    <xf numFmtId="14" fontId="8" fillId="0" borderId="0" xfId="0" applyNumberFormat="1" applyFont="1" applyBorder="1" applyAlignment="1">
      <alignment horizontal="center" vertical="center" wrapText="1"/>
    </xf>
    <xf numFmtId="0" fontId="8" fillId="0" borderId="0" xfId="0" applyFont="1" applyBorder="1" applyAlignment="1">
      <alignment vertical="center"/>
    </xf>
    <xf numFmtId="185" fontId="8" fillId="0" borderId="0" xfId="6" quotePrefix="1" applyNumberFormat="1" applyFont="1" applyBorder="1" applyAlignment="1">
      <alignment horizontal="center" vertical="center"/>
    </xf>
    <xf numFmtId="185" fontId="8" fillId="0" borderId="0" xfId="6" applyNumberFormat="1" applyFont="1" applyBorder="1" applyAlignment="1">
      <alignment horizontal="center" vertical="center"/>
    </xf>
    <xf numFmtId="185" fontId="8" fillId="0" borderId="0" xfId="6" applyNumberFormat="1" applyFont="1" applyFill="1" applyBorder="1" applyAlignment="1">
      <alignment horizontal="center" vertical="center"/>
    </xf>
    <xf numFmtId="14" fontId="8" fillId="0" borderId="0" xfId="0" quotePrefix="1" applyNumberFormat="1"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Font="1" applyAlignment="1">
      <alignment wrapText="1"/>
    </xf>
    <xf numFmtId="0" fontId="0" fillId="0" borderId="0" xfId="0" applyBorder="1" applyAlignment="1">
      <alignment wrapText="1"/>
    </xf>
    <xf numFmtId="14" fontId="11" fillId="0" borderId="0" xfId="4" applyNumberFormat="1" applyFill="1" applyAlignment="1">
      <alignment horizontal="center" vertical="center"/>
    </xf>
    <xf numFmtId="0" fontId="0" fillId="0" borderId="0" xfId="0" applyFont="1" applyFill="1" applyBorder="1" applyAlignment="1">
      <alignment horizontal="center" vertical="center"/>
    </xf>
    <xf numFmtId="14" fontId="0" fillId="2" borderId="0" xfId="0" applyNumberFormat="1" applyFont="1" applyFill="1" applyBorder="1" applyAlignment="1">
      <alignment horizontal="center" vertical="center" wrapText="1"/>
    </xf>
    <xf numFmtId="166" fontId="0" fillId="0" borderId="0" xfId="0" applyNumberFormat="1" applyFont="1" applyBorder="1" applyAlignment="1">
      <alignment horizontal="center" vertical="center" wrapText="1"/>
    </xf>
    <xf numFmtId="0" fontId="0" fillId="0" borderId="0" xfId="0" applyFont="1" applyBorder="1" applyAlignment="1">
      <alignment horizontal="left" vertical="top" wrapText="1"/>
    </xf>
    <xf numFmtId="0" fontId="0" fillId="0" borderId="0" xfId="0" applyFont="1" applyBorder="1" applyAlignment="1">
      <alignment wrapText="1"/>
    </xf>
    <xf numFmtId="177" fontId="0" fillId="0" borderId="0" xfId="0" applyNumberFormat="1" applyFont="1" applyBorder="1" applyAlignment="1">
      <alignment horizontal="center" vertical="center" wrapText="1"/>
    </xf>
    <xf numFmtId="171" fontId="0" fillId="0" borderId="0" xfId="0" applyNumberFormat="1" applyFont="1" applyBorder="1" applyAlignment="1">
      <alignment horizontal="center" vertical="center" wrapText="1"/>
    </xf>
    <xf numFmtId="0" fontId="0" fillId="0" borderId="0" xfId="0" applyNumberFormat="1" applyFont="1" applyBorder="1" applyAlignment="1">
      <alignment horizontal="center" vertical="center" wrapText="1"/>
    </xf>
    <xf numFmtId="0" fontId="1" fillId="0" borderId="0" xfId="0" applyFont="1" applyFill="1" applyBorder="1" applyAlignment="1">
      <alignment horizontal="center" vertical="center"/>
    </xf>
    <xf numFmtId="170" fontId="8" fillId="0" borderId="0" xfId="0" applyNumberFormat="1" applyFont="1" applyFill="1" applyBorder="1" applyAlignment="1">
      <alignment horizontal="center" vertical="center" wrapText="1"/>
    </xf>
    <xf numFmtId="171" fontId="8" fillId="0" borderId="0" xfId="0" applyNumberFormat="1" applyFont="1" applyFill="1" applyBorder="1" applyAlignment="1">
      <alignment horizontal="center" vertical="center" wrapText="1"/>
    </xf>
    <xf numFmtId="170" fontId="8" fillId="0" borderId="0" xfId="8" applyNumberFormat="1" applyFont="1" applyFill="1" applyBorder="1" applyAlignment="1">
      <alignment horizontal="center" vertical="center"/>
    </xf>
    <xf numFmtId="170" fontId="8" fillId="0" borderId="0" xfId="8" applyNumberFormat="1" applyFont="1" applyFill="1" applyBorder="1" applyAlignment="1">
      <alignment horizontal="center" vertical="center" wrapText="1"/>
    </xf>
    <xf numFmtId="14" fontId="8" fillId="0" borderId="0" xfId="0" applyNumberFormat="1" applyFont="1" applyFill="1" applyBorder="1" applyAlignment="1">
      <alignment vertical="center" wrapText="1"/>
    </xf>
    <xf numFmtId="171" fontId="8" fillId="0" borderId="0" xfId="0" applyNumberFormat="1" applyFont="1" applyBorder="1" applyAlignment="1">
      <alignment horizontal="center" vertical="center"/>
    </xf>
    <xf numFmtId="14" fontId="8" fillId="0" borderId="0" xfId="0" applyNumberFormat="1" applyFont="1" applyFill="1" applyBorder="1" applyAlignment="1">
      <alignment horizontal="center" vertical="center" wrapText="1"/>
    </xf>
    <xf numFmtId="183" fontId="8" fillId="0" borderId="0" xfId="0" quotePrefix="1" applyNumberFormat="1" applyFont="1" applyBorder="1" applyAlignment="1">
      <alignment horizontal="center" vertical="center" wrapText="1"/>
    </xf>
    <xf numFmtId="14" fontId="8" fillId="0" borderId="0" xfId="0" applyNumberFormat="1" applyFont="1" applyBorder="1" applyAlignment="1">
      <alignment horizontal="center" vertical="center"/>
    </xf>
    <xf numFmtId="183" fontId="8" fillId="0" borderId="0" xfId="0" applyNumberFormat="1" applyFont="1" applyBorder="1" applyAlignment="1">
      <alignment horizontal="center" vertical="center" wrapText="1"/>
    </xf>
    <xf numFmtId="181" fontId="8" fillId="0" borderId="0" xfId="0" quotePrefix="1" applyNumberFormat="1" applyFont="1" applyBorder="1" applyAlignment="1">
      <alignment horizontal="center" vertical="center" wrapText="1"/>
    </xf>
    <xf numFmtId="166" fontId="8" fillId="0" borderId="0" xfId="0" applyNumberFormat="1" applyFont="1" applyBorder="1" applyAlignment="1">
      <alignment horizontal="center" vertical="center" wrapText="1"/>
    </xf>
    <xf numFmtId="171" fontId="0" fillId="0" borderId="0" xfId="0" applyNumberFormat="1" applyBorder="1" applyAlignment="1">
      <alignment horizontal="center" vertical="center"/>
    </xf>
    <xf numFmtId="171" fontId="8" fillId="0" borderId="0" xfId="0" quotePrefix="1" applyNumberFormat="1" applyFont="1" applyBorder="1" applyAlignment="1">
      <alignment horizontal="center" vertical="center" wrapText="1"/>
    </xf>
    <xf numFmtId="177" fontId="8" fillId="0" borderId="0" xfId="0" applyNumberFormat="1" applyFont="1" applyBorder="1" applyAlignment="1">
      <alignment horizontal="center" vertical="center" wrapText="1"/>
    </xf>
    <xf numFmtId="0" fontId="8" fillId="0" borderId="0" xfId="0" quotePrefix="1" applyFont="1" applyBorder="1" applyAlignment="1">
      <alignment horizontal="left" wrapText="1"/>
    </xf>
    <xf numFmtId="171" fontId="8" fillId="0" borderId="0" xfId="6" applyNumberFormat="1" applyFont="1" applyBorder="1" applyAlignment="1">
      <alignment horizontal="center" vertical="center" wrapText="1"/>
    </xf>
    <xf numFmtId="0" fontId="8" fillId="0" borderId="0" xfId="0" applyFont="1" applyBorder="1" applyAlignment="1">
      <alignment horizontal="left" vertical="center" wrapText="1"/>
    </xf>
    <xf numFmtId="186" fontId="8" fillId="0" borderId="0" xfId="6" applyNumberFormat="1" applyFont="1" applyBorder="1" applyAlignment="1">
      <alignment horizontal="center" vertical="center" wrapText="1"/>
    </xf>
    <xf numFmtId="0" fontId="8" fillId="0" borderId="0" xfId="0" quotePrefix="1" applyFont="1" applyBorder="1" applyAlignment="1">
      <alignment horizontal="left" vertical="center" wrapText="1"/>
    </xf>
    <xf numFmtId="0" fontId="0" fillId="0" borderId="0" xfId="0" applyFill="1" applyBorder="1" applyAlignment="1">
      <alignment horizontal="center" vertical="center"/>
    </xf>
    <xf numFmtId="0" fontId="4" fillId="0" borderId="0" xfId="0" applyFont="1"/>
    <xf numFmtId="0" fontId="1" fillId="8" borderId="0" xfId="3" applyFill="1" applyBorder="1">
      <alignment horizontal="center" vertical="center" wrapText="1"/>
    </xf>
    <xf numFmtId="0" fontId="1" fillId="8" borderId="0" xfId="3" applyFill="1">
      <alignment horizontal="center" vertical="center" wrapText="1"/>
    </xf>
    <xf numFmtId="14" fontId="0" fillId="2" borderId="0" xfId="0" applyNumberFormat="1" applyFill="1" applyBorder="1" applyAlignment="1">
      <alignment horizontal="center" vertical="center" wrapText="1"/>
    </xf>
    <xf numFmtId="170" fontId="0" fillId="0" borderId="0" xfId="0" applyNumberFormat="1" applyBorder="1" applyAlignment="1">
      <alignment horizontal="center" vertical="center" wrapText="1"/>
    </xf>
    <xf numFmtId="10" fontId="0" fillId="0" borderId="0" xfId="0" applyNumberFormat="1" applyBorder="1" applyAlignment="1">
      <alignment horizontal="center" vertical="center" wrapText="1"/>
    </xf>
    <xf numFmtId="166" fontId="0" fillId="0" borderId="0" xfId="0" applyNumberFormat="1" applyBorder="1" applyAlignment="1">
      <alignment horizontal="center" vertical="center" wrapText="1"/>
    </xf>
    <xf numFmtId="0" fontId="0" fillId="0" borderId="0" xfId="0" applyBorder="1" applyAlignment="1">
      <alignment horizontal="center" vertical="center" wrapText="1"/>
    </xf>
    <xf numFmtId="9" fontId="0" fillId="0" borderId="0" xfId="7" applyFont="1" applyAlignment="1">
      <alignment horizontal="center"/>
    </xf>
    <xf numFmtId="175" fontId="0" fillId="0" borderId="0" xfId="7" applyNumberFormat="1" applyFont="1" applyAlignment="1">
      <alignment horizontal="center"/>
    </xf>
    <xf numFmtId="49" fontId="0" fillId="0" borderId="0" xfId="0" applyNumberFormat="1" applyAlignment="1">
      <alignment horizontal="left" wrapText="1"/>
    </xf>
    <xf numFmtId="0" fontId="1" fillId="3" borderId="3" xfId="3" applyBorder="1" applyAlignment="1">
      <alignment horizontal="center" vertical="center" wrapText="1"/>
    </xf>
    <xf numFmtId="49" fontId="0" fillId="0" borderId="0" xfId="0" applyNumberFormat="1" applyAlignment="1">
      <alignment horizontal="left"/>
    </xf>
    <xf numFmtId="0" fontId="0" fillId="0" borderId="0" xfId="0" applyAlignment="1">
      <alignment horizontal="center" vertical="center"/>
    </xf>
    <xf numFmtId="14" fontId="0" fillId="0" borderId="0" xfId="0" applyNumberFormat="1" applyAlignment="1">
      <alignment horizontal="center" vertical="center" wrapText="1"/>
    </xf>
    <xf numFmtId="0" fontId="1" fillId="3" borderId="2" xfId="3" applyBorder="1" applyAlignment="1">
      <alignment horizontal="center" vertical="center" wrapText="1"/>
    </xf>
    <xf numFmtId="0" fontId="1" fillId="3" borderId="7" xfId="3" applyBorder="1" applyAlignment="1">
      <alignment horizontal="center" vertical="center" wrapText="1"/>
    </xf>
    <xf numFmtId="0" fontId="1" fillId="3" borderId="5" xfId="3" applyBorder="1" applyAlignment="1">
      <alignment horizontal="center" vertical="center" wrapText="1"/>
    </xf>
    <xf numFmtId="14" fontId="0" fillId="0" borderId="0" xfId="0" applyNumberFormat="1" applyAlignment="1">
      <alignment horizontal="center" vertical="center"/>
    </xf>
    <xf numFmtId="10" fontId="0" fillId="0" borderId="0" xfId="0" applyNumberFormat="1" applyFill="1" applyBorder="1" applyAlignment="1">
      <alignment horizontal="center" vertical="center"/>
    </xf>
    <xf numFmtId="0" fontId="18" fillId="0" borderId="0" xfId="0" applyFont="1" applyAlignment="1">
      <alignment horizontal="left" vertical="center"/>
    </xf>
    <xf numFmtId="0" fontId="1" fillId="3" borderId="0" xfId="3" applyBorder="1" applyAlignment="1">
      <alignment horizontal="center" vertical="center" wrapText="1"/>
    </xf>
    <xf numFmtId="0" fontId="1" fillId="3" borderId="0" xfId="3">
      <alignment horizontal="center" vertical="center" wrapText="1"/>
    </xf>
    <xf numFmtId="0" fontId="1" fillId="3" borderId="6" xfId="3" applyBorder="1">
      <alignment horizontal="center" vertical="center" wrapText="1"/>
    </xf>
    <xf numFmtId="0" fontId="1" fillId="3" borderId="1" xfId="3" applyBorder="1">
      <alignment horizontal="center" vertical="center" wrapText="1"/>
    </xf>
    <xf numFmtId="1" fontId="8" fillId="0" borderId="0" xfId="0" applyNumberFormat="1" applyFont="1" applyAlignment="1">
      <alignment horizontal="center" vertical="center"/>
    </xf>
    <xf numFmtId="0" fontId="1" fillId="8" borderId="0" xfId="0" applyFont="1" applyFill="1" applyBorder="1" applyAlignment="1">
      <alignment horizontal="center" vertical="center" wrapText="1"/>
    </xf>
    <xf numFmtId="0" fontId="1" fillId="8" borderId="0" xfId="0" applyFont="1" applyFill="1" applyAlignment="1">
      <alignment horizontal="center" vertical="center"/>
    </xf>
    <xf numFmtId="187" fontId="8" fillId="0" borderId="0" xfId="0" applyNumberFormat="1" applyFont="1" applyAlignment="1">
      <alignment horizontal="center" vertical="center"/>
    </xf>
    <xf numFmtId="0" fontId="1" fillId="8" borderId="0" xfId="0" applyFont="1" applyFill="1" applyBorder="1" applyAlignment="1">
      <alignment horizontal="center" vertical="center" wrapText="1"/>
    </xf>
    <xf numFmtId="14" fontId="1" fillId="8" borderId="0" xfId="0" applyNumberFormat="1" applyFont="1" applyFill="1" applyAlignment="1">
      <alignment vertical="center" wrapText="1"/>
    </xf>
    <xf numFmtId="1" fontId="0" fillId="0" borderId="0" xfId="0" applyNumberFormat="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0" fontId="1" fillId="3" borderId="2" xfId="3" applyBorder="1" applyAlignment="1">
      <alignment horizontal="center" vertical="center" wrapText="1"/>
    </xf>
    <xf numFmtId="0" fontId="1" fillId="3" borderId="5" xfId="3" applyBorder="1" applyAlignment="1">
      <alignment horizontal="center" vertical="center" wrapText="1"/>
    </xf>
    <xf numFmtId="14" fontId="0" fillId="0" borderId="0" xfId="0" applyNumberFormat="1" applyAlignment="1">
      <alignment horizontal="center" vertical="center"/>
    </xf>
    <xf numFmtId="1" fontId="0" fillId="0" borderId="0" xfId="0" applyNumberFormat="1" applyAlignment="1">
      <alignment horizontal="center" vertical="center" wrapText="1"/>
    </xf>
    <xf numFmtId="0" fontId="12" fillId="0" borderId="0" xfId="2" applyAlignment="1" applyProtection="1">
      <alignment vertical="center"/>
    </xf>
    <xf numFmtId="2" fontId="0" fillId="0" borderId="0" xfId="0" applyNumberFormat="1" applyAlignment="1">
      <alignment horizontal="center" vertical="center" wrapText="1"/>
    </xf>
    <xf numFmtId="14" fontId="0" fillId="0" borderId="0" xfId="0" applyNumberFormat="1" applyAlignment="1">
      <alignment horizontal="center" vertical="center" wrapText="1"/>
    </xf>
    <xf numFmtId="0" fontId="1" fillId="3" borderId="0" xfId="3" applyAlignment="1">
      <alignment horizontal="center" vertical="center" wrapText="1"/>
    </xf>
    <xf numFmtId="0" fontId="1" fillId="3" borderId="11" xfId="3" applyBorder="1">
      <alignment horizontal="center" vertical="center" wrapText="1"/>
    </xf>
    <xf numFmtId="0" fontId="1" fillId="3" borderId="12" xfId="3" applyBorder="1">
      <alignment horizontal="center" vertical="center" wrapText="1"/>
    </xf>
    <xf numFmtId="0" fontId="1" fillId="3" borderId="13" xfId="3" applyBorder="1">
      <alignment horizontal="center" vertical="center" wrapText="1"/>
    </xf>
    <xf numFmtId="0" fontId="1" fillId="3" borderId="0" xfId="3">
      <alignment horizontal="center" vertical="center" wrapText="1"/>
    </xf>
    <xf numFmtId="0" fontId="0" fillId="0" borderId="0" xfId="0" applyFill="1" applyAlignment="1">
      <alignment horizontal="left" vertical="center" wrapText="1"/>
    </xf>
    <xf numFmtId="0" fontId="0" fillId="0" borderId="0" xfId="0" applyAlignment="1">
      <alignment wrapText="1"/>
    </xf>
    <xf numFmtId="14" fontId="0" fillId="0" borderId="0" xfId="0" applyNumberFormat="1" applyAlignment="1">
      <alignment horizontal="center" vertical="center" wrapText="1"/>
    </xf>
    <xf numFmtId="0" fontId="0" fillId="0" borderId="0" xfId="0" applyAlignment="1">
      <alignment horizontal="center"/>
    </xf>
    <xf numFmtId="0" fontId="0" fillId="0" borderId="0" xfId="0" applyNumberFormat="1" applyFill="1" applyAlignment="1">
      <alignment horizontal="center" vertical="center"/>
    </xf>
    <xf numFmtId="2" fontId="26" fillId="8" borderId="12" xfId="0" applyNumberFormat="1" applyFont="1" applyFill="1" applyBorder="1" applyAlignment="1">
      <alignment horizontal="center" vertical="center" wrapText="1"/>
    </xf>
    <xf numFmtId="2" fontId="26" fillId="8" borderId="11" xfId="0" applyNumberFormat="1" applyFont="1" applyFill="1" applyBorder="1" applyAlignment="1">
      <alignment horizontal="center" vertical="center" wrapText="1"/>
    </xf>
    <xf numFmtId="0" fontId="0" fillId="0" borderId="0" xfId="0" applyAlignment="1">
      <alignment wrapText="1"/>
    </xf>
    <xf numFmtId="14" fontId="0" fillId="0" borderId="0" xfId="0" applyNumberFormat="1" applyAlignment="1">
      <alignment horizontal="center" vertical="center" wrapText="1"/>
    </xf>
    <xf numFmtId="0" fontId="1" fillId="8" borderId="9" xfId="0" applyFont="1" applyFill="1" applyBorder="1" applyAlignment="1">
      <alignment horizontal="center"/>
    </xf>
    <xf numFmtId="10" fontId="4" fillId="0" borderId="0" xfId="7" applyNumberFormat="1" applyFont="1" applyFill="1" applyBorder="1"/>
    <xf numFmtId="2" fontId="26" fillId="8" borderId="6" xfId="0" applyNumberFormat="1" applyFont="1" applyFill="1" applyBorder="1" applyAlignment="1">
      <alignment horizontal="center" vertical="center" wrapText="1"/>
    </xf>
    <xf numFmtId="0" fontId="1" fillId="3" borderId="0" xfId="3">
      <alignment horizontal="center" vertical="center" wrapText="1"/>
    </xf>
    <xf numFmtId="14" fontId="0" fillId="0" borderId="0" xfId="0" applyNumberFormat="1" applyAlignment="1">
      <alignment horizontal="center" vertical="center" wrapText="1"/>
    </xf>
    <xf numFmtId="168" fontId="4" fillId="0" borderId="0" xfId="0" applyNumberFormat="1" applyFont="1" applyFill="1" applyBorder="1"/>
    <xf numFmtId="0" fontId="4" fillId="0" borderId="0" xfId="0" applyFont="1" applyFill="1" applyBorder="1"/>
    <xf numFmtId="0" fontId="33" fillId="0" borderId="0" xfId="0" applyFont="1"/>
    <xf numFmtId="0" fontId="4" fillId="0" borderId="0" xfId="0" applyFont="1" applyFill="1" applyBorder="1" applyAlignment="1">
      <alignment horizontal="left"/>
    </xf>
    <xf numFmtId="168" fontId="4" fillId="0" borderId="0" xfId="6" applyFont="1" applyFill="1" applyBorder="1"/>
    <xf numFmtId="0" fontId="1" fillId="8" borderId="0" xfId="0" applyFont="1" applyFill="1" applyBorder="1" applyAlignment="1">
      <alignment horizontal="center" vertical="center" wrapText="1"/>
    </xf>
    <xf numFmtId="170" fontId="18" fillId="0" borderId="0" xfId="0" applyNumberFormat="1" applyFont="1" applyAlignment="1">
      <alignment horizontal="left" vertical="top"/>
    </xf>
    <xf numFmtId="0" fontId="0" fillId="0" borderId="0" xfId="3" applyFont="1" applyFill="1" applyAlignment="1">
      <alignment horizontal="center" vertical="center"/>
    </xf>
    <xf numFmtId="2" fontId="1" fillId="8" borderId="9"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14" fontId="0" fillId="0" borderId="0" xfId="0" applyNumberFormat="1" applyAlignment="1">
      <alignment horizontal="center" vertical="center"/>
    </xf>
    <xf numFmtId="0" fontId="1" fillId="0" borderId="0" xfId="3" applyFill="1" applyAlignment="1">
      <alignment horizontal="center" vertical="center" wrapText="1"/>
    </xf>
    <xf numFmtId="0" fontId="0" fillId="0" borderId="0" xfId="3" applyFont="1" applyFill="1" applyAlignment="1">
      <alignment horizontal="center" vertical="center"/>
    </xf>
    <xf numFmtId="2" fontId="1" fillId="8" borderId="15" xfId="0" applyNumberFormat="1" applyFont="1" applyFill="1" applyBorder="1" applyAlignment="1">
      <alignment horizontal="center" vertical="center"/>
    </xf>
    <xf numFmtId="14" fontId="0" fillId="0" borderId="0" xfId="0" applyNumberFormat="1" applyAlignment="1">
      <alignment horizontal="center" vertical="center"/>
    </xf>
    <xf numFmtId="0" fontId="1" fillId="3" borderId="0" xfId="3" applyAlignment="1">
      <alignment horizontal="center" vertical="center" wrapText="1"/>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xf>
    <xf numFmtId="0" fontId="0" fillId="0" borderId="0" xfId="0" applyAlignment="1">
      <alignment horizontal="center" vertical="center"/>
    </xf>
    <xf numFmtId="0" fontId="1" fillId="3" borderId="0" xfId="3">
      <alignment horizontal="center" vertical="center" wrapText="1"/>
    </xf>
    <xf numFmtId="0" fontId="0" fillId="0" borderId="0" xfId="3" applyFont="1" applyFill="1" applyAlignment="1">
      <alignment horizontal="left" vertical="center" wrapText="1"/>
    </xf>
    <xf numFmtId="171" fontId="8" fillId="2" borderId="0" xfId="0" applyNumberFormat="1" applyFont="1" applyFill="1" applyAlignment="1">
      <alignment horizontal="center" vertical="center"/>
    </xf>
    <xf numFmtId="0" fontId="0" fillId="2" borderId="0" xfId="0" applyFill="1" applyAlignment="1">
      <alignment vertical="center"/>
    </xf>
    <xf numFmtId="0" fontId="34" fillId="0" borderId="0" xfId="0" applyFont="1"/>
    <xf numFmtId="0" fontId="35" fillId="0" borderId="0" xfId="0" applyFont="1"/>
    <xf numFmtId="14" fontId="8" fillId="2" borderId="0" xfId="0" applyNumberFormat="1" applyFont="1" applyFill="1" applyAlignment="1">
      <alignment horizontal="center" vertical="center"/>
    </xf>
    <xf numFmtId="170" fontId="11" fillId="2" borderId="0" xfId="0" applyNumberFormat="1" applyFont="1" applyFill="1" applyAlignment="1">
      <alignment horizontal="center" vertical="center"/>
    </xf>
    <xf numFmtId="170" fontId="8" fillId="2" borderId="0" xfId="0" applyNumberFormat="1" applyFont="1" applyFill="1" applyAlignment="1">
      <alignment horizontal="center" vertical="center"/>
    </xf>
    <xf numFmtId="0" fontId="0" fillId="0" borderId="0" xfId="3" applyFont="1" applyFill="1" applyAlignment="1">
      <alignment horizontal="left" vertical="center" wrapText="1"/>
    </xf>
    <xf numFmtId="0" fontId="0" fillId="0" borderId="0" xfId="0" applyAlignment="1">
      <alignment horizontal="center" vertical="center"/>
    </xf>
    <xf numFmtId="0" fontId="0" fillId="0" borderId="0" xfId="3" applyFont="1" applyFill="1" applyAlignment="1">
      <alignment horizontal="left" vertical="center" wrapText="1"/>
    </xf>
    <xf numFmtId="0" fontId="0" fillId="0" borderId="0" xfId="3" applyFont="1" applyFill="1" applyAlignment="1">
      <alignment horizontal="center" vertical="center" wrapText="1"/>
    </xf>
    <xf numFmtId="0" fontId="0" fillId="0" borderId="0" xfId="0" applyAlignment="1">
      <alignment horizontal="left" wrapText="1"/>
    </xf>
    <xf numFmtId="0" fontId="0" fillId="0" borderId="0" xfId="0" applyFont="1" applyFill="1" applyBorder="1" applyAlignment="1">
      <alignment horizontal="center" vertical="center" wrapText="1"/>
    </xf>
    <xf numFmtId="0" fontId="1" fillId="3" borderId="0" xfId="3">
      <alignment horizontal="center" vertical="center" wrapText="1"/>
    </xf>
    <xf numFmtId="165" fontId="11" fillId="0" borderId="0" xfId="3" applyNumberFormat="1" applyFont="1" applyFill="1">
      <alignment horizontal="center" vertical="center" wrapText="1"/>
    </xf>
    <xf numFmtId="9" fontId="11" fillId="0" borderId="0" xfId="3" applyNumberFormat="1" applyFont="1" applyFill="1">
      <alignment horizontal="center" vertical="center" wrapText="1"/>
    </xf>
    <xf numFmtId="165" fontId="0" fillId="0" borderId="0" xfId="3" applyNumberFormat="1" applyFont="1" applyFill="1">
      <alignment horizontal="center" vertical="center" wrapText="1"/>
    </xf>
    <xf numFmtId="0" fontId="1" fillId="2" borderId="0" xfId="3" applyFill="1">
      <alignment horizontal="center" vertical="center" wrapText="1"/>
    </xf>
    <xf numFmtId="0" fontId="12" fillId="0" borderId="0" xfId="2" applyFill="1" applyAlignment="1" applyProtection="1"/>
    <xf numFmtId="0" fontId="36" fillId="0" borderId="0" xfId="0" applyFont="1" applyAlignment="1">
      <alignment horizontal="left" vertical="center" wrapText="1" indent="1"/>
    </xf>
    <xf numFmtId="0" fontId="0" fillId="0" borderId="0" xfId="0" applyAlignment="1">
      <alignment horizontal="left" vertical="center" wrapText="1"/>
    </xf>
    <xf numFmtId="49" fontId="0" fillId="0" borderId="0" xfId="0" applyNumberFormat="1" applyAlignment="1">
      <alignment horizontal="left" vertical="center"/>
    </xf>
    <xf numFmtId="0" fontId="1" fillId="3" borderId="0" xfId="3"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0" fillId="0" borderId="0" xfId="3" applyFont="1" applyFill="1" applyAlignment="1">
      <alignment horizontal="left" vertical="center" wrapText="1"/>
    </xf>
    <xf numFmtId="49" fontId="0" fillId="0" borderId="0" xfId="0" applyNumberFormat="1" applyAlignment="1">
      <alignment horizontal="left"/>
    </xf>
    <xf numFmtId="10" fontId="0" fillId="2" borderId="0" xfId="0" applyNumberFormat="1" applyFill="1" applyAlignment="1">
      <alignment horizontal="center"/>
    </xf>
    <xf numFmtId="0" fontId="11" fillId="2" borderId="0" xfId="4"/>
    <xf numFmtId="0" fontId="11" fillId="2" borderId="0" xfId="4" applyFill="1"/>
    <xf numFmtId="171" fontId="0" fillId="0" borderId="0" xfId="0" applyNumberFormat="1" applyAlignment="1">
      <alignment horizontal="left" vertical="center" wrapText="1"/>
    </xf>
    <xf numFmtId="10" fontId="0" fillId="0" borderId="0" xfId="0" applyNumberFormat="1" applyAlignment="1">
      <alignment horizontal="left" vertical="center" wrapText="1"/>
    </xf>
    <xf numFmtId="10" fontId="0" fillId="0" borderId="0" xfId="0" applyNumberFormat="1" applyAlignment="1">
      <alignment wrapText="1"/>
    </xf>
    <xf numFmtId="0" fontId="0" fillId="0" borderId="0" xfId="0" applyFill="1" applyAlignment="1">
      <alignment wrapText="1"/>
    </xf>
    <xf numFmtId="9" fontId="0" fillId="0" borderId="0" xfId="0" applyNumberFormat="1" applyAlignment="1">
      <alignment wrapText="1"/>
    </xf>
    <xf numFmtId="0" fontId="8" fillId="0" borderId="0" xfId="0" applyFont="1" applyFill="1"/>
    <xf numFmtId="0" fontId="8" fillId="0" borderId="0" xfId="0" applyFont="1" applyFill="1" applyAlignment="1">
      <alignment wrapText="1"/>
    </xf>
    <xf numFmtId="0" fontId="0" fillId="2" borderId="0" xfId="0" applyFill="1" applyAlignment="1">
      <alignment wrapText="1"/>
    </xf>
    <xf numFmtId="0" fontId="0" fillId="2" borderId="0" xfId="0" applyFill="1" applyAlignment="1"/>
    <xf numFmtId="0" fontId="1" fillId="2" borderId="0" xfId="3" applyFill="1" applyAlignment="1">
      <alignment vertical="center" wrapText="1"/>
    </xf>
    <xf numFmtId="0" fontId="18" fillId="2" borderId="0" xfId="0" applyFont="1" applyFill="1" applyAlignment="1">
      <alignment wrapText="1"/>
    </xf>
    <xf numFmtId="0" fontId="12" fillId="2" borderId="0" xfId="2" applyFill="1" applyAlignment="1" applyProtection="1"/>
    <xf numFmtId="49" fontId="0" fillId="2" borderId="0" xfId="0" applyNumberFormat="1" applyFill="1"/>
    <xf numFmtId="49" fontId="0" fillId="2" borderId="0" xfId="0" applyNumberFormat="1" applyFill="1" applyAlignment="1">
      <alignment wrapText="1"/>
    </xf>
    <xf numFmtId="0" fontId="0" fillId="2" borderId="0" xfId="0" applyNumberFormat="1" applyFill="1" applyAlignment="1">
      <alignment wrapText="1"/>
    </xf>
    <xf numFmtId="0" fontId="0" fillId="2" borderId="0" xfId="0" applyFill="1" applyAlignment="1">
      <alignment horizontal="left" vertical="center"/>
    </xf>
    <xf numFmtId="0" fontId="18" fillId="2" borderId="0" xfId="0" applyNumberFormat="1" applyFont="1" applyFill="1" applyAlignment="1">
      <alignment horizontal="left" vertical="top"/>
    </xf>
    <xf numFmtId="9" fontId="0" fillId="2" borderId="0" xfId="0" applyNumberFormat="1" applyFill="1" applyAlignment="1">
      <alignment horizontal="left" vertical="center" wrapText="1"/>
    </xf>
    <xf numFmtId="0" fontId="0" fillId="2" borderId="0" xfId="0" applyFill="1" applyAlignment="1">
      <alignment vertical="center" wrapText="1"/>
    </xf>
    <xf numFmtId="9" fontId="0" fillId="2" borderId="0" xfId="7" applyNumberFormat="1" applyFont="1" applyFill="1" applyAlignment="1">
      <alignment horizontal="center" vertical="center"/>
    </xf>
    <xf numFmtId="166" fontId="0" fillId="2" borderId="0" xfId="0" applyNumberFormat="1" applyFill="1" applyAlignment="1">
      <alignment horizontal="center" vertical="center"/>
    </xf>
    <xf numFmtId="9" fontId="0" fillId="2" borderId="0" xfId="7" applyFont="1" applyFill="1" applyAlignment="1">
      <alignment horizontal="center" vertical="center"/>
    </xf>
    <xf numFmtId="0" fontId="18" fillId="0" borderId="0" xfId="0" applyFont="1" applyAlignment="1"/>
    <xf numFmtId="0" fontId="0" fillId="2" borderId="1" xfId="0" applyFill="1" applyBorder="1"/>
    <xf numFmtId="0" fontId="0" fillId="2" borderId="0" xfId="0" applyFont="1" applyFill="1" applyBorder="1"/>
    <xf numFmtId="14" fontId="11" fillId="2" borderId="0" xfId="4" applyNumberFormat="1" applyFill="1" applyBorder="1" applyAlignment="1">
      <alignment horizontal="center" vertical="center"/>
    </xf>
    <xf numFmtId="185" fontId="8" fillId="2" borderId="0" xfId="6" applyNumberFormat="1" applyFont="1" applyFill="1" applyBorder="1" applyAlignment="1">
      <alignment horizontal="center" vertical="center"/>
    </xf>
    <xf numFmtId="0" fontId="8" fillId="2" borderId="0" xfId="0" applyFont="1" applyFill="1" applyBorder="1" applyAlignment="1">
      <alignment horizontal="center" vertical="center" wrapText="1"/>
    </xf>
    <xf numFmtId="0" fontId="8" fillId="2" borderId="0" xfId="0" quotePrefix="1" applyFont="1" applyFill="1" applyBorder="1" applyAlignment="1">
      <alignment horizontal="center" vertical="center" wrapText="1"/>
    </xf>
    <xf numFmtId="14" fontId="11" fillId="2" borderId="0" xfId="4" applyNumberFormat="1" applyFill="1" applyAlignment="1">
      <alignment horizontal="center" vertical="center"/>
    </xf>
    <xf numFmtId="0" fontId="0" fillId="2" borderId="0" xfId="0"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applyBorder="1" applyAlignment="1">
      <alignment horizontal="center"/>
    </xf>
    <xf numFmtId="49" fontId="8" fillId="0" borderId="0" xfId="0" applyNumberFormat="1" applyFont="1" applyAlignment="1">
      <alignment horizontal="left" vertical="center"/>
    </xf>
    <xf numFmtId="0" fontId="0" fillId="0" borderId="0" xfId="0" applyAlignment="1">
      <alignment horizontal="left" vertical="center" wrapText="1"/>
    </xf>
    <xf numFmtId="14" fontId="0" fillId="0" borderId="0" xfId="0" applyNumberFormat="1" applyAlignment="1">
      <alignment horizontal="center" vertical="center" wrapText="1"/>
    </xf>
    <xf numFmtId="0" fontId="1" fillId="8" borderId="0" xfId="0" applyFont="1" applyFill="1" applyBorder="1" applyAlignment="1">
      <alignment horizontal="center" vertical="center" wrapText="1"/>
    </xf>
    <xf numFmtId="14" fontId="37" fillId="0" borderId="0" xfId="0" applyNumberFormat="1" applyFont="1" applyFill="1" applyAlignment="1">
      <alignment horizontal="center" vertical="center"/>
    </xf>
    <xf numFmtId="0" fontId="37" fillId="0" borderId="0" xfId="0" applyFont="1" applyAlignment="1">
      <alignment horizontal="center" vertical="center"/>
    </xf>
    <xf numFmtId="171" fontId="37" fillId="0" borderId="0" xfId="0" applyNumberFormat="1" applyFont="1" applyAlignment="1">
      <alignment horizontal="center" vertical="center"/>
    </xf>
    <xf numFmtId="177" fontId="37" fillId="0" borderId="0" xfId="0" applyNumberFormat="1" applyFont="1" applyAlignment="1">
      <alignment horizontal="center" vertical="center"/>
    </xf>
    <xf numFmtId="9" fontId="37" fillId="0" borderId="0" xfId="7" applyFont="1" applyAlignment="1">
      <alignment horizontal="center" vertical="center"/>
    </xf>
    <xf numFmtId="0" fontId="37" fillId="0" borderId="0" xfId="0" applyFont="1" applyAlignment="1">
      <alignment horizontal="left" vertical="center" wrapText="1"/>
    </xf>
    <xf numFmtId="0" fontId="37" fillId="0" borderId="0" xfId="0" applyFont="1"/>
    <xf numFmtId="0" fontId="37" fillId="2" borderId="0" xfId="0" applyFont="1" applyFill="1" applyAlignment="1"/>
    <xf numFmtId="0" fontId="1" fillId="8" borderId="9" xfId="0" applyFont="1" applyFill="1" applyBorder="1" applyAlignment="1">
      <alignment horizontal="center" vertical="center" wrapText="1"/>
    </xf>
    <xf numFmtId="14" fontId="0" fillId="2" borderId="0" xfId="0" applyNumberFormat="1" applyFont="1" applyFill="1" applyBorder="1" applyAlignment="1">
      <alignment horizontal="center" vertical="center"/>
    </xf>
    <xf numFmtId="0" fontId="0" fillId="0" borderId="0" xfId="0" applyFont="1" applyFill="1" applyBorder="1" applyAlignment="1">
      <alignment horizontal="left" vertical="center"/>
    </xf>
    <xf numFmtId="0" fontId="0" fillId="0" borderId="0" xfId="0" applyFill="1" applyBorder="1" applyAlignment="1">
      <alignment horizontal="left" wrapText="1"/>
    </xf>
    <xf numFmtId="0" fontId="0" fillId="0" borderId="0" xfId="0" applyFill="1" applyBorder="1" applyAlignment="1">
      <alignment horizontal="left" vertical="center"/>
    </xf>
    <xf numFmtId="14" fontId="0" fillId="0" borderId="0" xfId="0" applyNumberFormat="1" applyFill="1" applyBorder="1" applyAlignment="1">
      <alignment horizontal="center" vertical="center"/>
    </xf>
    <xf numFmtId="170" fontId="0" fillId="0" borderId="0" xfId="0" applyNumberFormat="1" applyFill="1" applyBorder="1" applyAlignment="1">
      <alignment horizontal="center"/>
    </xf>
    <xf numFmtId="0" fontId="0" fillId="0" borderId="0" xfId="0" applyFill="1" applyBorder="1" applyAlignment="1">
      <alignment horizontal="left" vertical="center" wrapText="1"/>
    </xf>
    <xf numFmtId="14" fontId="0" fillId="0" borderId="0" xfId="0" applyNumberFormat="1" applyFill="1" applyBorder="1" applyAlignment="1">
      <alignment horizontal="center" vertical="center" wrapText="1"/>
    </xf>
    <xf numFmtId="188" fontId="8" fillId="0" borderId="0" xfId="0" applyNumberFormat="1" applyFont="1" applyFill="1" applyBorder="1" applyAlignment="1">
      <alignment horizontal="center" vertical="center" wrapText="1"/>
    </xf>
    <xf numFmtId="188" fontId="0" fillId="0" borderId="0" xfId="0" applyNumberFormat="1" applyFont="1" applyFill="1" applyBorder="1" applyAlignment="1">
      <alignment horizontal="center" vertical="center" wrapText="1"/>
    </xf>
    <xf numFmtId="2" fontId="0" fillId="0" borderId="0" xfId="0" applyNumberFormat="1" applyFont="1" applyFill="1" applyBorder="1" applyAlignment="1">
      <alignment horizontal="center" wrapText="1"/>
    </xf>
    <xf numFmtId="2" fontId="0" fillId="0" borderId="0" xfId="0" applyNumberFormat="1" applyFont="1" applyFill="1" applyBorder="1" applyAlignment="1">
      <alignment horizontal="center" vertical="center" wrapText="1"/>
    </xf>
    <xf numFmtId="0" fontId="8" fillId="0" borderId="0" xfId="2" applyFont="1" applyBorder="1" applyAlignment="1" applyProtection="1"/>
    <xf numFmtId="188" fontId="0" fillId="0" borderId="0" xfId="0" applyNumberFormat="1" applyBorder="1" applyAlignment="1">
      <alignment horizontal="center" vertical="center"/>
    </xf>
    <xf numFmtId="2" fontId="0" fillId="0" borderId="0" xfId="0" applyNumberFormat="1" applyBorder="1" applyAlignment="1">
      <alignment horizontal="center" vertical="center"/>
    </xf>
    <xf numFmtId="2" fontId="0" fillId="0" borderId="0" xfId="0" applyNumberFormat="1" applyFill="1" applyBorder="1" applyAlignment="1">
      <alignment horizontal="center"/>
    </xf>
    <xf numFmtId="2" fontId="0" fillId="0" borderId="0" xfId="0" applyNumberFormat="1" applyBorder="1" applyAlignment="1">
      <alignment horizontal="center"/>
    </xf>
    <xf numFmtId="0" fontId="12" fillId="0" borderId="0" xfId="2" applyFill="1" applyBorder="1" applyAlignment="1" applyProtection="1"/>
    <xf numFmtId="0" fontId="1" fillId="8" borderId="0"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8" fillId="0" borderId="0" xfId="2" applyFont="1" applyBorder="1" applyAlignment="1" applyProtection="1">
      <alignment horizontal="left"/>
    </xf>
    <xf numFmtId="0" fontId="8" fillId="0" borderId="0" xfId="2" applyFont="1" applyFill="1" applyBorder="1" applyAlignment="1" applyProtection="1">
      <alignment horizontal="left"/>
    </xf>
    <xf numFmtId="177" fontId="0" fillId="0" borderId="0" xfId="6" applyNumberFormat="1" applyFont="1" applyFill="1" applyBorder="1" applyAlignment="1">
      <alignment horizontal="center"/>
    </xf>
    <xf numFmtId="177" fontId="0" fillId="0" borderId="0" xfId="0" applyNumberFormat="1" applyFont="1" applyFill="1" applyBorder="1" applyAlignment="1">
      <alignment horizontal="center" wrapText="1"/>
    </xf>
    <xf numFmtId="177" fontId="0" fillId="0" borderId="0" xfId="0" applyNumberFormat="1" applyFill="1" applyBorder="1" applyAlignment="1">
      <alignment horizontal="center"/>
    </xf>
    <xf numFmtId="177" fontId="0" fillId="0" borderId="0" xfId="6" applyNumberFormat="1" applyFont="1" applyBorder="1" applyAlignment="1">
      <alignment horizontal="center"/>
    </xf>
    <xf numFmtId="177" fontId="0" fillId="0" borderId="0" xfId="0" applyNumberFormat="1" applyBorder="1" applyAlignment="1">
      <alignment horizontal="center"/>
    </xf>
    <xf numFmtId="1" fontId="0" fillId="0" borderId="0" xfId="0" applyNumberFormat="1" applyFont="1" applyFill="1" applyBorder="1" applyAlignment="1">
      <alignment horizontal="center" vertical="center" wrapText="1"/>
    </xf>
    <xf numFmtId="1" fontId="0" fillId="0" borderId="0" xfId="0" applyNumberFormat="1" applyBorder="1" applyAlignment="1">
      <alignment horizontal="center"/>
    </xf>
    <xf numFmtId="0" fontId="0" fillId="0" borderId="0" xfId="0" applyAlignment="1">
      <alignment wrapText="1"/>
    </xf>
    <xf numFmtId="0" fontId="0" fillId="0" borderId="0" xfId="3" applyFont="1" applyFill="1" applyAlignment="1">
      <alignment horizontal="left" vertical="center" wrapText="1"/>
    </xf>
    <xf numFmtId="14" fontId="0" fillId="0" borderId="0" xfId="0" applyNumberFormat="1" applyAlignment="1">
      <alignment horizontal="center" vertical="center" wrapText="1"/>
    </xf>
    <xf numFmtId="179" fontId="8" fillId="0" borderId="0" xfId="11" applyNumberFormat="1" applyFont="1" applyAlignment="1">
      <alignment horizontal="center" vertical="center"/>
    </xf>
    <xf numFmtId="14" fontId="0" fillId="0" borderId="0" xfId="3" applyNumberFormat="1" applyFont="1" applyFill="1">
      <alignment horizontal="center" vertical="center" wrapText="1"/>
    </xf>
    <xf numFmtId="0" fontId="38" fillId="0" borderId="0" xfId="0" applyFont="1"/>
    <xf numFmtId="0" fontId="38" fillId="0" borderId="0" xfId="0" applyFont="1" applyFill="1"/>
    <xf numFmtId="0" fontId="39" fillId="0" borderId="0" xfId="0" applyFont="1"/>
    <xf numFmtId="0" fontId="40" fillId="0" borderId="0" xfId="0" applyFont="1"/>
    <xf numFmtId="0" fontId="41" fillId="0" borderId="0" xfId="0" applyFont="1"/>
    <xf numFmtId="15" fontId="41" fillId="0" borderId="0" xfId="0" applyNumberFormat="1" applyFont="1" applyAlignment="1">
      <alignment vertical="center" wrapText="1"/>
    </xf>
    <xf numFmtId="0" fontId="42" fillId="0" borderId="0" xfId="0" applyFont="1" applyAlignment="1">
      <alignment vertical="center" wrapText="1"/>
    </xf>
    <xf numFmtId="0" fontId="41" fillId="0" borderId="0" xfId="0" applyFont="1" applyAlignment="1">
      <alignment vertical="center" wrapText="1"/>
    </xf>
    <xf numFmtId="166" fontId="0" fillId="0" borderId="0" xfId="0" applyNumberFormat="1" applyFont="1" applyFill="1" applyBorder="1" applyAlignment="1">
      <alignment horizontal="center" vertical="center" wrapText="1"/>
    </xf>
    <xf numFmtId="14" fontId="0" fillId="2" borderId="0" xfId="0" applyNumberFormat="1" applyFont="1" applyFill="1" applyAlignment="1">
      <alignment horizontal="center" vertical="center" wrapText="1"/>
    </xf>
    <xf numFmtId="0" fontId="0" fillId="0" borderId="0" xfId="0" applyAlignment="1">
      <alignment horizontal="center" vertical="center"/>
    </xf>
    <xf numFmtId="172" fontId="8" fillId="0" borderId="0" xfId="0" applyNumberFormat="1" applyFont="1" applyFill="1" applyAlignment="1">
      <alignment horizontal="center" vertical="center"/>
    </xf>
    <xf numFmtId="14" fontId="8" fillId="0" borderId="0" xfId="10" applyNumberFormat="1" applyFont="1" applyFill="1" applyBorder="1" applyAlignment="1">
      <alignment horizontal="center" vertical="center" wrapText="1"/>
    </xf>
    <xf numFmtId="14" fontId="8" fillId="0" borderId="0" xfId="10" applyNumberFormat="1" applyFont="1" applyFill="1" applyBorder="1" applyAlignment="1">
      <alignment horizontal="center" wrapText="1"/>
    </xf>
    <xf numFmtId="14" fontId="0" fillId="0" borderId="0" xfId="0" applyNumberFormat="1" applyFill="1" applyBorder="1" applyAlignment="1">
      <alignment horizontal="center"/>
    </xf>
    <xf numFmtId="14" fontId="11" fillId="0" borderId="0" xfId="3" applyNumberFormat="1" applyFont="1" applyFill="1" applyBorder="1" applyAlignment="1">
      <alignment horizontal="center" vertical="center" wrapText="1"/>
    </xf>
    <xf numFmtId="0" fontId="0" fillId="0" borderId="0" xfId="3" applyFont="1" applyFill="1" applyBorder="1" applyAlignment="1">
      <alignment horizontal="left" vertical="center" wrapText="1"/>
    </xf>
    <xf numFmtId="0" fontId="0" fillId="0" borderId="0" xfId="0" applyAlignment="1">
      <alignment horizontal="center" vertical="center"/>
    </xf>
    <xf numFmtId="0" fontId="1" fillId="3" borderId="0" xfId="3">
      <alignment horizontal="center" vertical="center" wrapText="1"/>
    </xf>
    <xf numFmtId="0" fontId="0" fillId="0" borderId="0" xfId="3" applyFont="1" applyFill="1" applyAlignment="1">
      <alignment horizontal="left" vertical="center"/>
    </xf>
    <xf numFmtId="0" fontId="11" fillId="0" borderId="0" xfId="3" applyFont="1" applyFill="1" applyBorder="1" applyAlignment="1">
      <alignment horizontal="left" vertical="center" wrapText="1"/>
    </xf>
    <xf numFmtId="0" fontId="0" fillId="0" borderId="0" xfId="0" applyFill="1" applyAlignment="1"/>
    <xf numFmtId="179" fontId="11" fillId="2" borderId="0" xfId="3" applyNumberFormat="1" applyFont="1" applyFill="1">
      <alignment horizontal="center" vertical="center" wrapText="1"/>
    </xf>
    <xf numFmtId="9" fontId="0" fillId="2" borderId="0" xfId="0" applyNumberFormat="1" applyFont="1" applyFill="1" applyAlignment="1">
      <alignment horizontal="center" vertical="center"/>
    </xf>
    <xf numFmtId="0" fontId="1" fillId="3" borderId="0" xfId="3">
      <alignment horizontal="center" vertical="center" wrapText="1"/>
    </xf>
    <xf numFmtId="188" fontId="0" fillId="0" borderId="0" xfId="0" applyNumberFormat="1" applyFont="1" applyFill="1" applyBorder="1" applyAlignment="1">
      <alignment horizontal="center" wrapText="1"/>
    </xf>
    <xf numFmtId="188" fontId="0" fillId="0" borderId="0" xfId="0" applyNumberFormat="1" applyFill="1" applyBorder="1" applyAlignment="1">
      <alignment horizontal="center"/>
    </xf>
    <xf numFmtId="188" fontId="0" fillId="0" borderId="0" xfId="0" applyNumberFormat="1" applyBorder="1" applyAlignment="1">
      <alignment horizontal="center"/>
    </xf>
    <xf numFmtId="179" fontId="0" fillId="0" borderId="0" xfId="3" applyNumberFormat="1" applyFont="1" applyFill="1">
      <alignment horizontal="center" vertical="center" wrapText="1"/>
    </xf>
    <xf numFmtId="0" fontId="0" fillId="0" borderId="0" xfId="3" applyFont="1" applyFill="1" applyAlignment="1">
      <alignment horizontal="left" vertical="center" wrapText="1"/>
    </xf>
    <xf numFmtId="0" fontId="1" fillId="3" borderId="2" xfId="3" applyBorder="1">
      <alignment horizontal="center" vertical="center" wrapText="1"/>
    </xf>
    <xf numFmtId="0" fontId="1" fillId="3" borderId="3" xfId="3" applyFont="1" applyBorder="1" applyAlignment="1">
      <alignment horizontal="center" vertical="center" wrapText="1"/>
    </xf>
    <xf numFmtId="0" fontId="0" fillId="0" borderId="0" xfId="0" applyAlignment="1">
      <alignment horizontal="center" vertical="center"/>
    </xf>
    <xf numFmtId="0" fontId="1" fillId="8" borderId="0" xfId="0" applyFont="1" applyFill="1" applyBorder="1" applyAlignment="1">
      <alignment horizontal="center" vertical="center" wrapText="1"/>
    </xf>
    <xf numFmtId="0" fontId="0" fillId="0" borderId="0" xfId="0" applyAlignment="1">
      <alignment wrapText="1"/>
    </xf>
    <xf numFmtId="0" fontId="0" fillId="0" borderId="0" xfId="3" applyFont="1" applyFill="1" applyAlignment="1">
      <alignment horizontal="left" vertical="center" wrapText="1"/>
    </xf>
    <xf numFmtId="14" fontId="1" fillId="8" borderId="0" xfId="0" applyNumberFormat="1" applyFont="1" applyFill="1" applyAlignment="1">
      <alignment horizontal="center" vertical="center" wrapText="1"/>
    </xf>
    <xf numFmtId="0" fontId="8" fillId="0" borderId="0" xfId="1" applyFont="1"/>
    <xf numFmtId="0" fontId="8" fillId="0" borderId="0" xfId="1" applyFont="1" applyAlignment="1">
      <alignment horizontal="left"/>
    </xf>
    <xf numFmtId="0" fontId="0" fillId="0" borderId="0" xfId="0" applyFont="1" applyAlignment="1">
      <alignment horizontal="center"/>
    </xf>
    <xf numFmtId="0" fontId="0" fillId="8" borderId="0" xfId="0" applyFont="1" applyFill="1" applyAlignment="1">
      <alignment horizontal="center"/>
    </xf>
    <xf numFmtId="0" fontId="1" fillId="3" borderId="9" xfId="3" applyFont="1" applyBorder="1">
      <alignment horizontal="center" vertical="center" wrapText="1"/>
    </xf>
    <xf numFmtId="0" fontId="1" fillId="3" borderId="12" xfId="3" applyFont="1" applyBorder="1">
      <alignment horizontal="center" vertical="center" wrapText="1"/>
    </xf>
    <xf numFmtId="0" fontId="1" fillId="3" borderId="0" xfId="3" applyFont="1" applyBorder="1">
      <alignment horizontal="center" vertical="center" wrapText="1"/>
    </xf>
    <xf numFmtId="1" fontId="0" fillId="0" borderId="0" xfId="0" applyNumberFormat="1" applyFont="1" applyAlignment="1">
      <alignment horizontal="center" vertical="center"/>
    </xf>
    <xf numFmtId="0" fontId="0" fillId="2" borderId="0" xfId="0" applyFont="1" applyFill="1"/>
    <xf numFmtId="0" fontId="0" fillId="0" borderId="0" xfId="0" applyFont="1" applyAlignment="1"/>
    <xf numFmtId="49" fontId="0" fillId="0" borderId="0" xfId="0" applyNumberFormat="1" applyFont="1" applyFill="1"/>
    <xf numFmtId="49" fontId="0" fillId="0" borderId="0" xfId="0" applyNumberFormat="1" applyFont="1"/>
    <xf numFmtId="10" fontId="0" fillId="0" borderId="0" xfId="0" applyNumberFormat="1" applyFont="1"/>
    <xf numFmtId="2" fontId="0" fillId="0" borderId="0" xfId="0" applyNumberFormat="1" applyFont="1"/>
    <xf numFmtId="0" fontId="43" fillId="2" borderId="0" xfId="2" applyFont="1" applyFill="1" applyAlignment="1" applyProtection="1"/>
    <xf numFmtId="0" fontId="43" fillId="0" borderId="0" xfId="2" applyFont="1" applyAlignment="1" applyProtection="1"/>
    <xf numFmtId="10" fontId="8" fillId="0" borderId="0" xfId="7" applyNumberFormat="1" applyFont="1" applyFill="1" applyBorder="1" applyAlignment="1">
      <alignment horizontal="center" vertical="center"/>
    </xf>
    <xf numFmtId="10" fontId="8" fillId="0" borderId="0" xfId="7" applyNumberFormat="1" applyFont="1" applyFill="1" applyBorder="1"/>
    <xf numFmtId="0" fontId="0" fillId="2" borderId="0" xfId="0" applyNumberFormat="1" applyFont="1" applyFill="1" applyAlignment="1">
      <alignment horizontal="left" vertical="center"/>
    </xf>
    <xf numFmtId="0" fontId="0" fillId="2" borderId="0" xfId="0" applyNumberFormat="1" applyFont="1" applyFill="1" applyAlignment="1">
      <alignment horizontal="center" vertical="center"/>
    </xf>
    <xf numFmtId="0" fontId="0" fillId="0" borderId="0" xfId="0" applyNumberFormat="1" applyFont="1" applyAlignment="1">
      <alignment horizontal="center" vertical="center"/>
    </xf>
    <xf numFmtId="0" fontId="0" fillId="0" borderId="0" xfId="0" applyNumberFormat="1" applyFont="1" applyAlignment="1">
      <alignment horizontal="left" vertical="center"/>
    </xf>
    <xf numFmtId="0" fontId="0" fillId="0" borderId="0" xfId="0" applyFont="1" applyAlignment="1">
      <alignment horizontal="left" vertical="top" wrapText="1"/>
    </xf>
    <xf numFmtId="0" fontId="0" fillId="0" borderId="0" xfId="0" applyNumberFormat="1" applyFont="1" applyFill="1" applyAlignment="1">
      <alignment horizontal="center" vertical="center"/>
    </xf>
    <xf numFmtId="0" fontId="0" fillId="0" borderId="0" xfId="0" applyNumberFormat="1" applyFont="1" applyAlignment="1">
      <alignment horizontal="left" vertical="center" wrapText="1"/>
    </xf>
    <xf numFmtId="0" fontId="8" fillId="0" borderId="0" xfId="0" applyFont="1" applyFill="1" applyBorder="1"/>
    <xf numFmtId="167" fontId="0" fillId="0" borderId="0" xfId="11" applyFont="1" applyAlignment="1">
      <alignment horizontal="center"/>
    </xf>
    <xf numFmtId="167" fontId="0" fillId="0" borderId="0" xfId="0" applyNumberFormat="1" applyAlignment="1">
      <alignment horizontal="center" vertical="center"/>
    </xf>
    <xf numFmtId="14" fontId="0" fillId="0" borderId="0" xfId="0" applyNumberFormat="1" applyFont="1" applyFill="1" applyBorder="1" applyAlignment="1">
      <alignment horizontal="center" vertical="center" wrapText="1"/>
    </xf>
    <xf numFmtId="0" fontId="0" fillId="0" borderId="0" xfId="0" applyFont="1" applyAlignment="1">
      <alignment horizontal="center" vertical="center" wrapText="1"/>
    </xf>
    <xf numFmtId="0" fontId="8" fillId="0" borderId="0" xfId="0" applyNumberFormat="1" applyFont="1" applyAlignment="1">
      <alignment horizontal="center" vertical="center"/>
    </xf>
    <xf numFmtId="0" fontId="8" fillId="0" borderId="0" xfId="0" applyFont="1" applyFill="1" applyBorder="1" applyAlignment="1">
      <alignment horizontal="center" vertical="center"/>
    </xf>
    <xf numFmtId="14" fontId="8" fillId="0" borderId="0"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49" fontId="0" fillId="0" borderId="0" xfId="0" applyNumberFormat="1" applyAlignment="1">
      <alignment horizontal="left" wrapText="1"/>
    </xf>
    <xf numFmtId="0" fontId="1" fillId="8" borderId="0" xfId="0" applyFont="1" applyFill="1" applyAlignment="1">
      <alignment horizontal="center" wrapText="1"/>
    </xf>
    <xf numFmtId="0" fontId="1" fillId="8" borderId="0" xfId="0" applyFont="1" applyFill="1" applyAlignment="1">
      <alignment horizontal="center"/>
    </xf>
    <xf numFmtId="0" fontId="1" fillId="3" borderId="0" xfId="3" applyAlignment="1">
      <alignment horizontal="center" vertical="center" wrapText="1"/>
    </xf>
    <xf numFmtId="0" fontId="1" fillId="3" borderId="0" xfId="3" applyFont="1" applyAlignment="1">
      <alignment horizontal="center" vertical="center" wrapText="1"/>
    </xf>
    <xf numFmtId="0" fontId="1" fillId="3" borderId="7" xfId="3" applyFont="1" applyBorder="1" applyAlignment="1">
      <alignment horizontal="center" vertical="center" wrapText="1"/>
    </xf>
    <xf numFmtId="0" fontId="1" fillId="3" borderId="9" xfId="3" applyFont="1" applyBorder="1" applyAlignment="1">
      <alignment horizontal="center" vertical="center" wrapText="1"/>
    </xf>
    <xf numFmtId="0" fontId="1" fillId="3" borderId="5" xfId="3" applyBorder="1" applyAlignment="1">
      <alignment horizontal="center" vertical="center" wrapText="1"/>
    </xf>
    <xf numFmtId="0" fontId="1" fillId="3" borderId="10" xfId="3" applyBorder="1" applyAlignment="1">
      <alignment horizontal="center" vertical="center" wrapText="1"/>
    </xf>
    <xf numFmtId="2" fontId="1" fillId="8" borderId="11" xfId="0" applyNumberFormat="1" applyFont="1" applyFill="1" applyBorder="1" applyAlignment="1">
      <alignment horizontal="center" vertical="center"/>
    </xf>
    <xf numFmtId="2" fontId="1" fillId="8" borderId="12" xfId="0" applyNumberFormat="1" applyFont="1" applyFill="1" applyBorder="1" applyAlignment="1">
      <alignment horizontal="center" vertical="center"/>
    </xf>
    <xf numFmtId="0" fontId="1" fillId="3" borderId="3" xfId="3" applyFont="1" applyBorder="1" applyAlignment="1">
      <alignment horizontal="center" vertical="center" wrapText="1"/>
    </xf>
    <xf numFmtId="0" fontId="1" fillId="3" borderId="14" xfId="3" applyFont="1" applyBorder="1" applyAlignment="1">
      <alignment horizontal="center" vertical="center" wrapText="1"/>
    </xf>
    <xf numFmtId="0" fontId="1" fillId="3" borderId="0" xfId="3" applyFont="1" applyBorder="1" applyAlignment="1">
      <alignment horizontal="center" vertical="center" wrapText="1"/>
    </xf>
    <xf numFmtId="0" fontId="1" fillId="3" borderId="0" xfId="3" applyBorder="1" applyAlignment="1">
      <alignment horizontal="center" vertical="center" wrapText="1"/>
    </xf>
    <xf numFmtId="0" fontId="1" fillId="3" borderId="8" xfId="3" applyFont="1" applyBorder="1" applyAlignment="1">
      <alignment horizontal="center" vertical="center" wrapText="1"/>
    </xf>
    <xf numFmtId="0" fontId="1" fillId="3" borderId="10" xfId="3" applyFont="1" applyBorder="1" applyAlignment="1">
      <alignment horizontal="center" vertical="center" wrapText="1"/>
    </xf>
    <xf numFmtId="0" fontId="1" fillId="3" borderId="1" xfId="3" applyFont="1" applyBorder="1" applyAlignment="1">
      <alignment horizontal="center" vertical="center" wrapText="1"/>
    </xf>
    <xf numFmtId="0" fontId="1" fillId="3" borderId="11" xfId="3" applyFont="1" applyBorder="1" applyAlignment="1">
      <alignment horizontal="center" vertical="center" wrapText="1"/>
    </xf>
    <xf numFmtId="0" fontId="1" fillId="3" borderId="13" xfId="3" applyFont="1" applyBorder="1" applyAlignment="1">
      <alignment horizontal="center" vertical="center" wrapText="1"/>
    </xf>
    <xf numFmtId="0" fontId="1" fillId="3" borderId="6" xfId="3" applyFont="1" applyBorder="1" applyAlignment="1">
      <alignment horizontal="center" vertical="center" wrapText="1"/>
    </xf>
    <xf numFmtId="0" fontId="1" fillId="3" borderId="1" xfId="3" applyBorder="1" applyAlignment="1">
      <alignment horizontal="center" vertical="center" wrapText="1"/>
    </xf>
    <xf numFmtId="0" fontId="1" fillId="3" borderId="4" xfId="3" applyBorder="1" applyAlignment="1">
      <alignment horizontal="center" vertical="center" wrapText="1"/>
    </xf>
    <xf numFmtId="0" fontId="1" fillId="3" borderId="6" xfId="3" applyBorder="1" applyAlignment="1">
      <alignment horizontal="center" vertical="center" wrapText="1"/>
    </xf>
    <xf numFmtId="0" fontId="1" fillId="3" borderId="8" xfId="3" applyBorder="1" applyAlignment="1">
      <alignment horizontal="center" vertical="center" wrapText="1"/>
    </xf>
    <xf numFmtId="0" fontId="1" fillId="3" borderId="9" xfId="3" applyBorder="1" applyAlignment="1">
      <alignment horizontal="center" vertical="center" wrapText="1"/>
    </xf>
    <xf numFmtId="2" fontId="1" fillId="8" borderId="13" xfId="0" applyNumberFormat="1" applyFont="1" applyFill="1" applyBorder="1" applyAlignment="1">
      <alignment horizontal="center" vertical="center"/>
    </xf>
    <xf numFmtId="0" fontId="1" fillId="8" borderId="11" xfId="0" applyFont="1" applyFill="1" applyBorder="1" applyAlignment="1">
      <alignment horizontal="center"/>
    </xf>
    <xf numFmtId="0" fontId="1" fillId="8" borderId="12" xfId="0" applyFont="1" applyFill="1" applyBorder="1" applyAlignment="1">
      <alignment horizontal="center"/>
    </xf>
    <xf numFmtId="0" fontId="1" fillId="8" borderId="13" xfId="0" applyFont="1" applyFill="1" applyBorder="1" applyAlignment="1">
      <alignment horizontal="center"/>
    </xf>
    <xf numFmtId="0" fontId="1" fillId="3" borderId="11" xfId="3" applyBorder="1" applyAlignment="1">
      <alignment horizontal="center" vertical="center" wrapText="1"/>
    </xf>
    <xf numFmtId="0" fontId="1" fillId="3" borderId="13" xfId="3" applyBorder="1" applyAlignment="1">
      <alignment horizontal="center" vertical="center" wrapText="1"/>
    </xf>
    <xf numFmtId="0" fontId="0" fillId="0" borderId="0" xfId="0" applyAlignment="1">
      <alignment horizontal="center" vertical="center" wrapText="1"/>
    </xf>
    <xf numFmtId="49" fontId="0" fillId="0" borderId="0" xfId="0" applyNumberFormat="1" applyAlignment="1">
      <alignment horizontal="left"/>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wrapText="1"/>
    </xf>
    <xf numFmtId="0" fontId="11" fillId="0" borderId="0" xfId="3" applyFont="1" applyFill="1" applyAlignment="1">
      <alignment horizontal="left" vertical="center" wrapText="1"/>
    </xf>
    <xf numFmtId="2" fontId="26" fillId="8" borderId="11" xfId="0" applyNumberFormat="1" applyFont="1" applyFill="1" applyBorder="1" applyAlignment="1">
      <alignment horizontal="center" vertical="center"/>
    </xf>
    <xf numFmtId="2" fontId="26" fillId="8" borderId="12" xfId="0" applyNumberFormat="1" applyFont="1" applyFill="1" applyBorder="1" applyAlignment="1">
      <alignment horizontal="center" vertical="center"/>
    </xf>
    <xf numFmtId="2" fontId="26" fillId="8" borderId="13" xfId="0" applyNumberFormat="1" applyFont="1" applyFill="1" applyBorder="1" applyAlignment="1">
      <alignment horizontal="center" vertical="center"/>
    </xf>
    <xf numFmtId="0" fontId="1" fillId="3" borderId="8" xfId="3" applyBorder="1" applyAlignment="1">
      <alignment horizontal="center" wrapText="1"/>
    </xf>
    <xf numFmtId="0" fontId="1" fillId="3" borderId="10" xfId="3" applyBorder="1" applyAlignment="1">
      <alignment horizontal="center" wrapText="1"/>
    </xf>
    <xf numFmtId="0" fontId="1" fillId="3" borderId="11" xfId="3" applyBorder="1">
      <alignment horizontal="center" vertical="center" wrapText="1"/>
    </xf>
    <xf numFmtId="0" fontId="1" fillId="3" borderId="12" xfId="3" applyBorder="1">
      <alignment horizontal="center" vertical="center" wrapText="1"/>
    </xf>
    <xf numFmtId="0" fontId="1" fillId="3" borderId="13" xfId="3" applyBorder="1">
      <alignment horizontal="center" vertical="center" wrapText="1"/>
    </xf>
    <xf numFmtId="0" fontId="1" fillId="8" borderId="0" xfId="3" applyFill="1" applyAlignment="1">
      <alignment horizontal="center" vertical="center" wrapText="1"/>
    </xf>
    <xf numFmtId="49" fontId="0" fillId="0" borderId="0" xfId="0" applyNumberFormat="1" applyAlignment="1">
      <alignment horizontal="left" vertical="center"/>
    </xf>
    <xf numFmtId="0" fontId="3" fillId="0" borderId="0" xfId="0" applyFont="1" applyAlignment="1">
      <alignment horizontal="left" vertical="center"/>
    </xf>
    <xf numFmtId="0" fontId="1" fillId="3" borderId="0" xfId="3">
      <alignment horizontal="center" vertical="center" wrapText="1"/>
    </xf>
    <xf numFmtId="0" fontId="1" fillId="8" borderId="7" xfId="0" applyFont="1" applyFill="1" applyBorder="1" applyAlignment="1">
      <alignment horizontal="center" vertical="center" wrapText="1"/>
    </xf>
    <xf numFmtId="0" fontId="1" fillId="8" borderId="0" xfId="0" applyFont="1" applyFill="1" applyBorder="1" applyAlignment="1">
      <alignment horizontal="center" vertical="center" wrapText="1"/>
    </xf>
    <xf numFmtId="2" fontId="26" fillId="8" borderId="11" xfId="0" applyNumberFormat="1" applyFont="1" applyFill="1" applyBorder="1" applyAlignment="1">
      <alignment horizontal="center" vertical="center" wrapText="1"/>
    </xf>
    <xf numFmtId="2" fontId="26" fillId="8" borderId="12" xfId="0" applyNumberFormat="1" applyFont="1" applyFill="1" applyBorder="1" applyAlignment="1">
      <alignment horizontal="center" vertical="center" wrapText="1"/>
    </xf>
    <xf numFmtId="2" fontId="26" fillId="8" borderId="13"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0" fontId="1" fillId="3" borderId="12" xfId="3" applyBorder="1" applyAlignment="1">
      <alignment horizontal="center" vertical="center" wrapText="1"/>
    </xf>
    <xf numFmtId="0" fontId="0" fillId="0" borderId="0" xfId="0" applyFont="1" applyFill="1" applyAlignment="1">
      <alignment horizontal="left" vertical="center" wrapText="1"/>
    </xf>
    <xf numFmtId="2" fontId="31" fillId="8" borderId="11" xfId="0" applyNumberFormat="1" applyFont="1" applyFill="1" applyBorder="1" applyAlignment="1">
      <alignment horizontal="center" vertical="center"/>
    </xf>
    <xf numFmtId="2" fontId="31" fillId="8" borderId="12" xfId="0" applyNumberFormat="1" applyFont="1" applyFill="1" applyBorder="1" applyAlignment="1">
      <alignment horizontal="center" vertical="center"/>
    </xf>
    <xf numFmtId="2" fontId="31" fillId="8" borderId="5" xfId="0" applyNumberFormat="1" applyFont="1" applyFill="1" applyBorder="1" applyAlignment="1">
      <alignment horizontal="center" vertical="center"/>
    </xf>
    <xf numFmtId="2" fontId="31" fillId="8" borderId="11" xfId="0" applyNumberFormat="1" applyFont="1" applyFill="1" applyBorder="1" applyAlignment="1">
      <alignment horizontal="center" vertical="center" wrapText="1"/>
    </xf>
    <xf numFmtId="2" fontId="31" fillId="8" borderId="12" xfId="0" applyNumberFormat="1" applyFont="1" applyFill="1" applyBorder="1" applyAlignment="1">
      <alignment horizontal="center" vertical="center" wrapText="1"/>
    </xf>
    <xf numFmtId="2" fontId="31" fillId="8" borderId="13" xfId="0" applyNumberFormat="1" applyFont="1" applyFill="1" applyBorder="1" applyAlignment="1">
      <alignment horizontal="center" vertical="center" wrapText="1"/>
    </xf>
    <xf numFmtId="2" fontId="31" fillId="8" borderId="0" xfId="0" applyNumberFormat="1" applyFont="1" applyFill="1" applyBorder="1" applyAlignment="1">
      <alignment horizontal="center" vertical="center" wrapText="1"/>
    </xf>
    <xf numFmtId="2" fontId="31" fillId="8" borderId="13" xfId="0" applyNumberFormat="1" applyFont="1" applyFill="1" applyBorder="1" applyAlignment="1">
      <alignment horizontal="center" vertical="center"/>
    </xf>
    <xf numFmtId="2" fontId="31" fillId="8" borderId="8" xfId="0" applyNumberFormat="1" applyFont="1" applyFill="1" applyBorder="1" applyAlignment="1">
      <alignment horizontal="center" vertical="center" wrapText="1"/>
    </xf>
    <xf numFmtId="2" fontId="31" fillId="8" borderId="9" xfId="0" applyNumberFormat="1" applyFont="1" applyFill="1" applyBorder="1" applyAlignment="1">
      <alignment horizontal="center" vertical="center" wrapText="1"/>
    </xf>
    <xf numFmtId="0" fontId="0" fillId="0" borderId="0" xfId="0" applyFill="1" applyAlignment="1">
      <alignment horizontal="left" vertical="center" wrapText="1"/>
    </xf>
    <xf numFmtId="2" fontId="26" fillId="8" borderId="5" xfId="0" applyNumberFormat="1" applyFont="1" applyFill="1" applyBorder="1" applyAlignment="1">
      <alignment horizontal="center" vertical="center" wrapText="1"/>
    </xf>
    <xf numFmtId="0" fontId="0" fillId="0" borderId="0" xfId="0" applyFill="1" applyAlignment="1">
      <alignment horizontal="left" vertical="top" wrapText="1"/>
    </xf>
    <xf numFmtId="0" fontId="1" fillId="8" borderId="8" xfId="0" applyFont="1" applyFill="1" applyBorder="1" applyAlignment="1">
      <alignment horizontal="center" wrapText="1"/>
    </xf>
    <xf numFmtId="0" fontId="1" fillId="8" borderId="10" xfId="0" applyFont="1" applyFill="1" applyBorder="1" applyAlignment="1">
      <alignment horizontal="center" wrapText="1"/>
    </xf>
    <xf numFmtId="49" fontId="0" fillId="0" borderId="0" xfId="0" applyNumberFormat="1" applyFont="1" applyAlignment="1">
      <alignment horizontal="left" wrapText="1"/>
    </xf>
    <xf numFmtId="49" fontId="0" fillId="0" borderId="0" xfId="0" applyNumberFormat="1" applyFont="1" applyAlignment="1">
      <alignment horizontal="left" vertical="center" wrapText="1"/>
    </xf>
    <xf numFmtId="0" fontId="0" fillId="0" borderId="0" xfId="0" applyAlignment="1">
      <alignment wrapText="1"/>
    </xf>
    <xf numFmtId="0" fontId="1" fillId="0" borderId="0" xfId="3" applyFill="1" applyAlignment="1">
      <alignment horizontal="left" vertical="center" wrapText="1"/>
    </xf>
    <xf numFmtId="20" fontId="0" fillId="0" borderId="0" xfId="0" applyNumberFormat="1" applyAlignment="1">
      <alignment horizontal="left" vertical="center" wrapText="1"/>
    </xf>
    <xf numFmtId="0" fontId="1" fillId="8" borderId="11" xfId="3" applyFill="1" applyBorder="1">
      <alignment horizontal="center" vertical="center" wrapText="1"/>
    </xf>
    <xf numFmtId="0" fontId="1" fillId="8" borderId="12" xfId="3" applyFill="1" applyBorder="1">
      <alignment horizontal="center" vertical="center" wrapText="1"/>
    </xf>
    <xf numFmtId="0" fontId="1" fillId="8" borderId="13" xfId="3" applyFill="1" applyBorder="1">
      <alignment horizontal="center" vertical="center" wrapText="1"/>
    </xf>
    <xf numFmtId="0" fontId="0" fillId="0" borderId="0" xfId="3" applyFont="1" applyFill="1" applyAlignment="1">
      <alignment horizontal="left" vertical="center" wrapText="1"/>
    </xf>
    <xf numFmtId="0" fontId="18" fillId="0" borderId="0" xfId="0" applyFont="1" applyAlignment="1">
      <alignment horizontal="left"/>
    </xf>
    <xf numFmtId="49" fontId="0" fillId="0" borderId="0" xfId="0" applyNumberFormat="1" applyAlignment="1">
      <alignment horizontal="left" vertical="center" wrapText="1"/>
    </xf>
    <xf numFmtId="14" fontId="0" fillId="0" borderId="0" xfId="0" applyNumberFormat="1" applyAlignment="1">
      <alignment horizontal="center" vertical="center" wrapText="1"/>
    </xf>
    <xf numFmtId="0" fontId="3" fillId="0" borderId="0" xfId="0" applyFont="1" applyAlignment="1">
      <alignment horizontal="center" vertical="center" wrapText="1"/>
    </xf>
    <xf numFmtId="14" fontId="1" fillId="8" borderId="0" xfId="4" applyNumberFormat="1" applyFont="1" applyFill="1" applyBorder="1" applyAlignment="1">
      <alignment horizontal="center" vertical="center" wrapText="1"/>
    </xf>
    <xf numFmtId="0" fontId="1" fillId="3" borderId="15" xfId="3" applyBorder="1">
      <alignment horizontal="center" vertical="center" wrapText="1"/>
    </xf>
    <xf numFmtId="0" fontId="1" fillId="3" borderId="2" xfId="3" applyBorder="1" applyAlignment="1">
      <alignment horizontal="center" vertical="center" wrapText="1"/>
    </xf>
    <xf numFmtId="0" fontId="1" fillId="3" borderId="7" xfId="3" applyBorder="1" applyAlignment="1">
      <alignment horizontal="center" vertical="center" wrapText="1"/>
    </xf>
    <xf numFmtId="0" fontId="0" fillId="0" borderId="7" xfId="0" applyBorder="1" applyAlignment="1">
      <alignment horizontal="left" wrapText="1"/>
    </xf>
    <xf numFmtId="0" fontId="0" fillId="0" borderId="0" xfId="0" applyAlignment="1">
      <alignment horizontal="center"/>
    </xf>
    <xf numFmtId="0" fontId="1" fillId="3" borderId="3" xfId="3" applyBorder="1" applyAlignment="1">
      <alignment horizontal="center" vertical="center" wrapText="1"/>
    </xf>
    <xf numFmtId="0" fontId="1" fillId="3" borderId="14" xfId="3" applyBorder="1" applyAlignment="1">
      <alignment horizontal="center" vertical="center" wrapText="1"/>
    </xf>
    <xf numFmtId="0" fontId="1" fillId="3" borderId="15" xfId="3"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Border="1" applyAlignment="1">
      <alignment horizontal="center" vertical="center" wrapText="1"/>
    </xf>
    <xf numFmtId="0" fontId="1" fillId="3" borderId="3" xfId="3" applyBorder="1">
      <alignment horizontal="center" vertical="center" wrapText="1"/>
    </xf>
    <xf numFmtId="0" fontId="1" fillId="3" borderId="2" xfId="3" applyBorder="1">
      <alignment horizontal="center" vertical="center" wrapText="1"/>
    </xf>
    <xf numFmtId="0" fontId="0" fillId="2"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Border="1" applyAlignment="1">
      <alignment horizontal="center" vertical="center"/>
    </xf>
    <xf numFmtId="20" fontId="1" fillId="3" borderId="0" xfId="3" applyNumberFormat="1" applyAlignment="1">
      <alignment horizontal="center" vertical="center" wrapText="1"/>
    </xf>
    <xf numFmtId="0" fontId="0" fillId="0" borderId="0" xfId="0" applyBorder="1" applyAlignment="1">
      <alignment horizontal="center" vertical="center"/>
    </xf>
    <xf numFmtId="0" fontId="1" fillId="8" borderId="9" xfId="0" applyFont="1" applyFill="1" applyBorder="1" applyAlignment="1">
      <alignment horizontal="center" vertical="center" wrapText="1"/>
    </xf>
    <xf numFmtId="14" fontId="8" fillId="0" borderId="0" xfId="0" applyNumberFormat="1" applyFont="1" applyFill="1" applyBorder="1" applyAlignment="1">
      <alignment horizontal="center" vertical="center" wrapText="1"/>
    </xf>
    <xf numFmtId="0" fontId="0" fillId="0" borderId="0" xfId="0" applyFont="1" applyBorder="1" applyAlignment="1">
      <alignment horizontal="left" vertical="center" wrapText="1"/>
    </xf>
    <xf numFmtId="0" fontId="11" fillId="0" borderId="0" xfId="0" applyFont="1" applyBorder="1" applyAlignment="1">
      <alignment horizontal="left" vertical="center" wrapText="1"/>
    </xf>
    <xf numFmtId="0" fontId="8" fillId="0" borderId="0" xfId="0" applyFont="1" applyFill="1" applyBorder="1" applyAlignment="1">
      <alignment horizontal="left" vertical="center" wrapText="1"/>
    </xf>
    <xf numFmtId="0" fontId="1" fillId="8" borderId="0" xfId="3" quotePrefix="1" applyFill="1" applyBorder="1" applyAlignment="1">
      <alignment horizontal="center" vertical="center" wrapText="1"/>
    </xf>
    <xf numFmtId="0" fontId="1" fillId="8" borderId="0" xfId="3" applyFill="1" applyBorder="1" applyAlignment="1">
      <alignment horizontal="center" vertical="center" wrapText="1"/>
    </xf>
    <xf numFmtId="0" fontId="8" fillId="0" borderId="0" xfId="0" quotePrefix="1" applyFont="1" applyBorder="1" applyAlignment="1">
      <alignment horizontal="center" vertical="center" wrapText="1"/>
    </xf>
    <xf numFmtId="0" fontId="8" fillId="0" borderId="0" xfId="0" quotePrefix="1" applyFont="1" applyFill="1" applyBorder="1" applyAlignment="1">
      <alignment horizontal="center" vertical="center"/>
    </xf>
    <xf numFmtId="0" fontId="31"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NumberFormat="1" applyFont="1" applyFill="1" applyBorder="1" applyAlignment="1">
      <alignment horizontal="left" vertical="center" wrapText="1"/>
    </xf>
    <xf numFmtId="0" fontId="0" fillId="0" borderId="0" xfId="0" applyFont="1" applyFill="1" applyBorder="1" applyAlignment="1">
      <alignment horizontal="center" vertical="center" wrapText="1"/>
    </xf>
    <xf numFmtId="0" fontId="0" fillId="0" borderId="0" xfId="0" applyBorder="1" applyAlignment="1">
      <alignment horizontal="left" wrapText="1"/>
    </xf>
    <xf numFmtId="0" fontId="1" fillId="8" borderId="0" xfId="0" applyFont="1" applyFill="1" applyAlignment="1">
      <alignment horizontal="center" vertical="center"/>
    </xf>
    <xf numFmtId="14" fontId="1" fillId="8" borderId="0" xfId="0" applyNumberFormat="1" applyFont="1" applyFill="1" applyAlignment="1">
      <alignment horizontal="center" vertical="center" wrapText="1"/>
    </xf>
    <xf numFmtId="0" fontId="0" fillId="0" borderId="0" xfId="11" applyNumberFormat="1" applyFont="1" applyAlignment="1">
      <alignment horizontal="left" vertical="top" wrapText="1"/>
    </xf>
    <xf numFmtId="170" fontId="0" fillId="0" borderId="0" xfId="0" applyNumberFormat="1" applyAlignment="1">
      <alignment horizontal="left" wrapText="1"/>
    </xf>
  </cellXfs>
  <cellStyles count="12">
    <cellStyle name="20% - Accent5" xfId="9" builtinId="46"/>
    <cellStyle name="Bad" xfId="8" builtinId="27"/>
    <cellStyle name="Comma" xfId="6" builtinId="3"/>
    <cellStyle name="Currency" xfId="11" builtinId="4"/>
    <cellStyle name="Hyperlink" xfId="2" builtinId="8"/>
    <cellStyle name="Normal" xfId="0" builtinId="0"/>
    <cellStyle name="Normal 2" xfId="1"/>
    <cellStyle name="Normal 2 2" xfId="10"/>
    <cellStyle name="Percent" xfId="7" builtinId="5"/>
    <cellStyle name="Style 1" xfId="3"/>
    <cellStyle name="Style 2" xfId="4"/>
    <cellStyle name="Style 3" xfId="5"/>
  </cellStyles>
  <dxfs count="48">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90" Type="http://schemas.openxmlformats.org/officeDocument/2006/relationships/worksheet" Target="worksheets/sheet90.xml"/><Relationship Id="rId91" Type="http://schemas.openxmlformats.org/officeDocument/2006/relationships/theme" Target="theme/theme1.xml"/><Relationship Id="rId92" Type="http://schemas.openxmlformats.org/officeDocument/2006/relationships/styles" Target="styles.xml"/><Relationship Id="rId93" Type="http://schemas.openxmlformats.org/officeDocument/2006/relationships/sharedStrings" Target="sharedStrings.xml"/><Relationship Id="rId94" Type="http://schemas.openxmlformats.org/officeDocument/2006/relationships/calcChain" Target="calcChain.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xdr:row>
      <xdr:rowOff>57150</xdr:rowOff>
    </xdr:from>
    <xdr:to>
      <xdr:col>13</xdr:col>
      <xdr:colOff>743718</xdr:colOff>
      <xdr:row>5</xdr:row>
      <xdr:rowOff>190121</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0" y="247650"/>
          <a:ext cx="3029718" cy="1152146"/>
        </a:xfrm>
        <a:prstGeom prst="rect">
          <a:avLst/>
        </a:prstGeom>
      </xdr:spPr>
    </xdr:pic>
    <xdr:clientData/>
  </xdr:twoCellAnchor>
  <xdr:twoCellAnchor editAs="oneCell">
    <xdr:from>
      <xdr:col>17</xdr:col>
      <xdr:colOff>114300</xdr:colOff>
      <xdr:row>8</xdr:row>
      <xdr:rowOff>104775</xdr:rowOff>
    </xdr:from>
    <xdr:to>
      <xdr:col>19</xdr:col>
      <xdr:colOff>147966</xdr:colOff>
      <xdr:row>12</xdr:row>
      <xdr:rowOff>53250</xdr:rowOff>
    </xdr:to>
    <xdr:pic>
      <xdr:nvPicPr>
        <xdr:cNvPr id="3" name="Image 2" descr="logo-licence-ouverte-open-ipp.png"/>
        <xdr:cNvPicPr>
          <a:picLocks noChangeAspect="1"/>
        </xdr:cNvPicPr>
      </xdr:nvPicPr>
      <xdr:blipFill>
        <a:blip xmlns:r="http://schemas.openxmlformats.org/officeDocument/2006/relationships" r:embed="rId2"/>
        <a:stretch>
          <a:fillRect/>
        </a:stretch>
      </xdr:blipFill>
      <xdr:spPr>
        <a:xfrm>
          <a:off x="12211050" y="2171700"/>
          <a:ext cx="1557666"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xdr:row>
      <xdr:rowOff>57150</xdr:rowOff>
    </xdr:from>
    <xdr:to>
      <xdr:col>13</xdr:col>
      <xdr:colOff>743718</xdr:colOff>
      <xdr:row>5</xdr:row>
      <xdr:rowOff>56771</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0" y="247650"/>
          <a:ext cx="3029718" cy="1152146"/>
        </a:xfrm>
        <a:prstGeom prst="rect">
          <a:avLst/>
        </a:prstGeom>
      </xdr:spPr>
    </xdr:pic>
    <xdr:clientData/>
  </xdr:twoCellAnchor>
  <xdr:twoCellAnchor editAs="oneCell">
    <xdr:from>
      <xdr:col>17</xdr:col>
      <xdr:colOff>95250</xdr:colOff>
      <xdr:row>8</xdr:row>
      <xdr:rowOff>123825</xdr:rowOff>
    </xdr:from>
    <xdr:to>
      <xdr:col>19</xdr:col>
      <xdr:colOff>128916</xdr:colOff>
      <xdr:row>12</xdr:row>
      <xdr:rowOff>72300</xdr:rowOff>
    </xdr:to>
    <xdr:pic>
      <xdr:nvPicPr>
        <xdr:cNvPr id="3" name="Image 2" descr="logo-licence-ouverte-open-ipp.png"/>
        <xdr:cNvPicPr>
          <a:picLocks noChangeAspect="1"/>
        </xdr:cNvPicPr>
      </xdr:nvPicPr>
      <xdr:blipFill>
        <a:blip xmlns:r="http://schemas.openxmlformats.org/officeDocument/2006/relationships" r:embed="rId2"/>
        <a:stretch>
          <a:fillRect/>
        </a:stretch>
      </xdr:blipFill>
      <xdr:spPr>
        <a:xfrm>
          <a:off x="12192000" y="2324100"/>
          <a:ext cx="1557666"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ion.monnet@ipp.eu"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1.xml.rels><?xml version="1.0" encoding="UTF-8" standalone="yes"?>
<Relationships xmlns="http://schemas.openxmlformats.org/package/2006/relationships"><Relationship Id="rId1" Type="http://schemas.openxmlformats.org/officeDocument/2006/relationships/hyperlink" Target="https://www.legifrance.gouv.fr/jo_pdf.do?id=JORFTEXT000000879802&amp;pageCourante=08659" TargetMode="External"/><Relationship Id="rId2"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73.xml.rels><?xml version="1.0" encoding="UTF-8" standalone="yes"?>
<Relationships xmlns="http://schemas.openxmlformats.org/package/2006/relationships"><Relationship Id="rId1" Type="http://schemas.openxmlformats.org/officeDocument/2006/relationships/hyperlink" Target="https://www.legifrance.gouv.fr/affichCodeArticle.do?cidTexte=LEGITEXT000006073189&amp;idArticle=LEGIARTI000020037365&amp;dateTexte=29990101&amp;categorieLien=cid" TargetMode="External"/><Relationship Id="rId2" Type="http://schemas.openxmlformats.org/officeDocument/2006/relationships/printerSettings" Target="../printerSettings/printerSettings4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legifrance.gouv.fr/affichCodeArticle.do;jsessionid=2A260692D32D2E4519DE12737F8C0ACF.tpdila16v_1?idArticle=LEGIARTI000006738573&amp;cidTexte=LEGITEXT000006073189&amp;categorieLien=id&amp;dateTexte=19930630" TargetMode="External"/><Relationship Id="rId2"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27"/>
  <sheetViews>
    <sheetView showGridLines="0" topLeftCell="A9" workbookViewId="0">
      <selection activeCell="E97" sqref="E97"/>
    </sheetView>
  </sheetViews>
  <sheetFormatPr baseColWidth="10" defaultColWidth="11.5" defaultRowHeight="15" x14ac:dyDescent="0.2"/>
  <cols>
    <col min="1" max="1" width="7.5" style="271" customWidth="1"/>
    <col min="2" max="2" width="3.5" style="271" customWidth="1"/>
    <col min="3" max="3" width="4.83203125" style="112" customWidth="1"/>
    <col min="4" max="4" width="4.33203125" style="112" customWidth="1"/>
    <col min="5" max="5" width="21.33203125" style="112" customWidth="1"/>
    <col min="6" max="7" width="11.5" style="112"/>
    <col min="8" max="8" width="11.5" style="271"/>
    <col min="9" max="9" width="13.33203125" style="271" customWidth="1"/>
    <col min="10" max="10" width="13.5" style="271" customWidth="1"/>
    <col min="11" max="16" width="11.5" style="271"/>
    <col min="17" max="17" width="47.5" style="271" customWidth="1"/>
    <col min="18" max="16384" width="11.5" style="271"/>
  </cols>
  <sheetData>
    <row r="2" spans="2:21" ht="19" x14ac:dyDescent="0.25">
      <c r="B2" s="257" t="s">
        <v>702</v>
      </c>
    </row>
    <row r="4" spans="2:21" ht="24" customHeight="1" x14ac:dyDescent="0.2">
      <c r="B4" s="846" t="s">
        <v>685</v>
      </c>
      <c r="C4" s="847"/>
      <c r="D4" s="847"/>
      <c r="E4" s="847"/>
      <c r="F4" s="847"/>
      <c r="G4" s="847"/>
      <c r="H4" s="847"/>
      <c r="I4" s="848"/>
    </row>
    <row r="5" spans="2:21" ht="22.5" customHeight="1" x14ac:dyDescent="0.2">
      <c r="B5" s="849"/>
      <c r="C5" s="850"/>
      <c r="D5" s="850"/>
      <c r="E5" s="850"/>
      <c r="F5" s="850"/>
      <c r="G5" s="850"/>
      <c r="H5" s="850"/>
      <c r="I5" s="851"/>
    </row>
    <row r="6" spans="2:21" ht="21" customHeight="1" x14ac:dyDescent="0.2">
      <c r="B6" s="849"/>
      <c r="C6" s="850"/>
      <c r="D6" s="850"/>
      <c r="E6" s="850"/>
      <c r="F6" s="850"/>
      <c r="G6" s="850"/>
      <c r="H6" s="850"/>
      <c r="I6" s="851"/>
      <c r="R6" s="282"/>
      <c r="S6" s="112"/>
      <c r="T6" s="112"/>
      <c r="U6" s="275"/>
    </row>
    <row r="7" spans="2:21" ht="21.75" customHeight="1" x14ac:dyDescent="0.2">
      <c r="B7" s="852"/>
      <c r="C7" s="853"/>
      <c r="D7" s="853"/>
      <c r="E7" s="853"/>
      <c r="F7" s="853"/>
      <c r="G7" s="853"/>
      <c r="H7" s="853"/>
      <c r="I7" s="854"/>
      <c r="R7" s="282"/>
      <c r="S7" s="112"/>
      <c r="T7" s="112"/>
      <c r="U7" s="276"/>
    </row>
    <row r="8" spans="2:21" ht="24.75" customHeight="1" x14ac:dyDescent="0.2">
      <c r="B8" s="15"/>
      <c r="C8" s="15"/>
      <c r="D8" s="15"/>
      <c r="E8" s="15"/>
      <c r="F8" s="15"/>
      <c r="G8" s="15"/>
      <c r="H8" s="15"/>
      <c r="I8" s="15"/>
      <c r="K8" s="260" t="s">
        <v>921</v>
      </c>
      <c r="L8" s="261"/>
      <c r="M8" s="261"/>
      <c r="N8" s="261"/>
      <c r="O8" s="261"/>
      <c r="P8" s="261"/>
      <c r="Q8" s="262"/>
      <c r="R8" s="282"/>
      <c r="S8" s="112"/>
      <c r="T8" s="112"/>
      <c r="U8" s="277"/>
    </row>
    <row r="9" spans="2:21" ht="16" x14ac:dyDescent="0.2">
      <c r="D9" s="274"/>
      <c r="E9" s="274"/>
      <c r="F9" s="274"/>
      <c r="G9" s="274"/>
      <c r="H9" s="270"/>
      <c r="I9" s="270"/>
      <c r="K9" s="263" t="s">
        <v>2231</v>
      </c>
      <c r="L9" s="1"/>
      <c r="M9" s="1"/>
      <c r="N9" s="1"/>
      <c r="O9" s="1"/>
      <c r="P9" s="1"/>
      <c r="Q9" s="264"/>
      <c r="R9" s="282"/>
      <c r="S9" s="112"/>
      <c r="T9" s="112"/>
      <c r="U9" s="276"/>
    </row>
    <row r="10" spans="2:21" x14ac:dyDescent="0.2">
      <c r="B10" s="27" t="s">
        <v>199</v>
      </c>
      <c r="E10" s="275"/>
      <c r="F10" s="275"/>
      <c r="G10" s="275"/>
      <c r="H10" s="27"/>
      <c r="K10" s="263"/>
      <c r="L10" s="1"/>
      <c r="M10" s="1"/>
      <c r="N10" s="1"/>
      <c r="O10" s="1"/>
      <c r="P10" s="1"/>
      <c r="Q10" s="264"/>
      <c r="U10" s="275"/>
    </row>
    <row r="11" spans="2:21" x14ac:dyDescent="0.2">
      <c r="D11" s="112">
        <v>1</v>
      </c>
      <c r="E11" s="276" t="s">
        <v>200</v>
      </c>
      <c r="K11" s="265" t="s">
        <v>922</v>
      </c>
      <c r="L11" s="1"/>
      <c r="M11" s="1"/>
      <c r="N11" s="1"/>
      <c r="O11" s="1"/>
      <c r="P11" s="1"/>
      <c r="Q11" s="264"/>
      <c r="T11" s="273"/>
      <c r="U11" s="276"/>
    </row>
    <row r="12" spans="2:21" x14ac:dyDescent="0.2">
      <c r="D12" s="112">
        <v>2</v>
      </c>
      <c r="E12" s="277" t="s">
        <v>942</v>
      </c>
      <c r="K12" s="263" t="s">
        <v>2232</v>
      </c>
      <c r="L12" s="1"/>
      <c r="M12" s="1"/>
      <c r="N12" s="1"/>
      <c r="O12" s="1"/>
      <c r="P12" s="1"/>
      <c r="Q12" s="264"/>
      <c r="S12" s="112"/>
      <c r="T12" s="273"/>
    </row>
    <row r="13" spans="2:21" x14ac:dyDescent="0.2">
      <c r="D13" s="112">
        <v>3</v>
      </c>
      <c r="E13" s="276" t="s">
        <v>206</v>
      </c>
      <c r="K13" s="263"/>
      <c r="L13" s="1"/>
      <c r="M13" s="1"/>
      <c r="N13" s="1"/>
      <c r="O13" s="1"/>
      <c r="P13" s="1"/>
      <c r="Q13" s="264"/>
      <c r="S13" s="112"/>
      <c r="T13" s="112"/>
    </row>
    <row r="14" spans="2:21" x14ac:dyDescent="0.2">
      <c r="E14" s="276"/>
      <c r="K14" s="265" t="s">
        <v>923</v>
      </c>
      <c r="L14" s="1"/>
      <c r="M14" s="1"/>
      <c r="N14" s="1"/>
      <c r="O14" s="1"/>
      <c r="P14" s="1"/>
      <c r="Q14" s="264"/>
      <c r="S14" s="112"/>
      <c r="T14" s="112"/>
    </row>
    <row r="15" spans="2:21" x14ac:dyDescent="0.2">
      <c r="C15" s="283" t="s">
        <v>506</v>
      </c>
      <c r="E15" s="276"/>
      <c r="K15" s="268" t="s">
        <v>919</v>
      </c>
      <c r="L15" s="266"/>
      <c r="M15" s="266"/>
      <c r="N15" s="266"/>
      <c r="O15" s="266"/>
      <c r="P15" s="266"/>
      <c r="Q15" s="267"/>
      <c r="S15" s="112"/>
      <c r="T15" s="112"/>
    </row>
    <row r="16" spans="2:21" x14ac:dyDescent="0.2">
      <c r="C16" s="273"/>
      <c r="D16" s="112">
        <f>D13+1</f>
        <v>4</v>
      </c>
      <c r="E16" s="276" t="s">
        <v>880</v>
      </c>
      <c r="S16" s="112"/>
      <c r="T16" s="112"/>
    </row>
    <row r="17" spans="3:20" s="411" customFormat="1" x14ac:dyDescent="0.2">
      <c r="C17" s="273"/>
      <c r="D17" s="112">
        <f>D16+1</f>
        <v>5</v>
      </c>
      <c r="E17" s="276" t="s">
        <v>1353</v>
      </c>
      <c r="F17" s="112"/>
      <c r="G17" s="112"/>
      <c r="S17" s="112"/>
      <c r="T17" s="112"/>
    </row>
    <row r="18" spans="3:20" x14ac:dyDescent="0.2">
      <c r="C18" s="273"/>
      <c r="D18" s="112">
        <f>D17+1</f>
        <v>6</v>
      </c>
      <c r="E18" s="276" t="s">
        <v>881</v>
      </c>
      <c r="S18" s="112"/>
      <c r="T18" s="112"/>
    </row>
    <row r="19" spans="3:20" s="411" customFormat="1" x14ac:dyDescent="0.2">
      <c r="C19" s="273"/>
      <c r="D19" s="112">
        <v>7</v>
      </c>
      <c r="E19" s="276" t="s">
        <v>1856</v>
      </c>
      <c r="F19" s="112"/>
      <c r="G19" s="112"/>
      <c r="S19" s="112"/>
      <c r="T19" s="112"/>
    </row>
    <row r="20" spans="3:20" x14ac:dyDescent="0.2">
      <c r="C20" s="273"/>
      <c r="D20" s="112">
        <f>D19+1</f>
        <v>8</v>
      </c>
      <c r="E20" s="276" t="s">
        <v>882</v>
      </c>
      <c r="K20" s="299" t="s">
        <v>692</v>
      </c>
      <c r="L20" s="300"/>
      <c r="M20" s="300"/>
      <c r="N20" s="300"/>
      <c r="O20" s="300"/>
      <c r="P20" s="300"/>
      <c r="Q20" s="300"/>
      <c r="R20" s="300"/>
      <c r="S20" s="300"/>
      <c r="T20" s="301"/>
    </row>
    <row r="21" spans="3:20" x14ac:dyDescent="0.2">
      <c r="C21" s="273"/>
      <c r="D21" s="112">
        <f t="shared" ref="D21:D27" si="0">D20+1</f>
        <v>9</v>
      </c>
      <c r="E21" s="276" t="s">
        <v>883</v>
      </c>
      <c r="K21" s="302"/>
      <c r="L21" s="303"/>
      <c r="M21" s="303"/>
      <c r="N21" s="303"/>
      <c r="O21" s="303"/>
      <c r="P21" s="303"/>
      <c r="Q21" s="303"/>
      <c r="R21" s="303"/>
      <c r="S21" s="303"/>
      <c r="T21" s="304"/>
    </row>
    <row r="22" spans="3:20" x14ac:dyDescent="0.2">
      <c r="C22" s="273"/>
      <c r="D22" s="112">
        <f t="shared" si="0"/>
        <v>10</v>
      </c>
      <c r="E22" s="276" t="s">
        <v>884</v>
      </c>
      <c r="K22" s="305"/>
      <c r="L22" s="303" t="s">
        <v>693</v>
      </c>
      <c r="M22" s="303"/>
      <c r="N22" s="303"/>
      <c r="O22" s="303"/>
      <c r="P22" s="303"/>
      <c r="Q22" s="303"/>
      <c r="R22" s="303"/>
      <c r="S22" s="303"/>
      <c r="T22" s="304"/>
    </row>
    <row r="23" spans="3:20" x14ac:dyDescent="0.2">
      <c r="C23" s="273"/>
      <c r="D23" s="112">
        <f t="shared" si="0"/>
        <v>11</v>
      </c>
      <c r="E23" s="276" t="s">
        <v>885</v>
      </c>
      <c r="K23" s="305"/>
      <c r="L23" s="303" t="s">
        <v>694</v>
      </c>
      <c r="M23" s="303"/>
      <c r="N23" s="303"/>
      <c r="O23" s="303"/>
      <c r="P23" s="303"/>
      <c r="Q23" s="303"/>
      <c r="R23" s="303"/>
      <c r="S23" s="303"/>
      <c r="T23" s="304"/>
    </row>
    <row r="24" spans="3:20" x14ac:dyDescent="0.2">
      <c r="C24" s="273"/>
      <c r="D24" s="112">
        <f t="shared" si="0"/>
        <v>12</v>
      </c>
      <c r="E24" s="276" t="s">
        <v>886</v>
      </c>
      <c r="K24" s="305"/>
      <c r="L24" s="303" t="s">
        <v>695</v>
      </c>
      <c r="M24" s="303"/>
      <c r="N24" s="303"/>
      <c r="O24" s="303"/>
      <c r="P24" s="303"/>
      <c r="Q24" s="303"/>
      <c r="R24" s="303"/>
      <c r="S24" s="303"/>
      <c r="T24" s="304"/>
    </row>
    <row r="25" spans="3:20" x14ac:dyDescent="0.2">
      <c r="C25" s="273"/>
      <c r="D25" s="112">
        <f t="shared" si="0"/>
        <v>13</v>
      </c>
      <c r="E25" s="276" t="s">
        <v>887</v>
      </c>
      <c r="K25" s="305"/>
      <c r="L25" s="303"/>
      <c r="M25" s="303"/>
      <c r="N25" s="303"/>
      <c r="O25" s="303"/>
      <c r="P25" s="303"/>
      <c r="Q25" s="303"/>
      <c r="R25" s="303"/>
      <c r="S25" s="303"/>
      <c r="T25" s="304"/>
    </row>
    <row r="26" spans="3:20" x14ac:dyDescent="0.2">
      <c r="C26" s="273"/>
      <c r="D26" s="112">
        <f t="shared" si="0"/>
        <v>14</v>
      </c>
      <c r="E26" s="276" t="s">
        <v>888</v>
      </c>
      <c r="K26" s="305"/>
      <c r="L26" s="303" t="s">
        <v>696</v>
      </c>
      <c r="M26" s="303"/>
      <c r="N26" s="303"/>
      <c r="O26" s="303"/>
      <c r="P26" s="303"/>
      <c r="Q26" s="303"/>
      <c r="R26" s="303"/>
      <c r="S26" s="303"/>
      <c r="T26" s="304"/>
    </row>
    <row r="27" spans="3:20" x14ac:dyDescent="0.2">
      <c r="C27" s="273"/>
      <c r="D27" s="112">
        <f t="shared" si="0"/>
        <v>15</v>
      </c>
      <c r="E27" s="276" t="s">
        <v>889</v>
      </c>
      <c r="K27" s="305"/>
      <c r="L27" s="303" t="s">
        <v>697</v>
      </c>
      <c r="M27" s="303"/>
      <c r="N27" s="303"/>
      <c r="O27" s="303"/>
      <c r="P27" s="303"/>
      <c r="Q27" s="303"/>
      <c r="R27" s="303"/>
      <c r="S27" s="303"/>
      <c r="T27" s="304"/>
    </row>
    <row r="28" spans="3:20" x14ac:dyDescent="0.2">
      <c r="C28" s="273"/>
      <c r="D28" s="112">
        <f>D27+1</f>
        <v>16</v>
      </c>
      <c r="E28" s="276" t="s">
        <v>890</v>
      </c>
      <c r="K28" s="305"/>
      <c r="L28" s="303"/>
      <c r="M28" s="303"/>
      <c r="N28" s="303"/>
      <c r="O28" s="303"/>
      <c r="P28" s="303"/>
      <c r="Q28" s="303"/>
      <c r="R28" s="303"/>
      <c r="S28" s="303"/>
      <c r="T28" s="304"/>
    </row>
    <row r="29" spans="3:20" x14ac:dyDescent="0.2">
      <c r="C29" s="273"/>
      <c r="D29" s="112">
        <f>D28+1</f>
        <v>17</v>
      </c>
      <c r="E29" s="276" t="s">
        <v>891</v>
      </c>
      <c r="K29" s="305"/>
      <c r="L29" s="303" t="s">
        <v>698</v>
      </c>
      <c r="M29" s="303"/>
      <c r="N29" s="303"/>
      <c r="O29" s="303"/>
      <c r="P29" s="303"/>
      <c r="Q29" s="303"/>
      <c r="R29" s="303"/>
      <c r="S29" s="303"/>
      <c r="T29" s="304"/>
    </row>
    <row r="30" spans="3:20" x14ac:dyDescent="0.2">
      <c r="C30" s="273"/>
      <c r="D30" s="112">
        <f>D29+1</f>
        <v>18</v>
      </c>
      <c r="E30" s="276" t="s">
        <v>892</v>
      </c>
      <c r="F30" s="271"/>
      <c r="K30" s="305"/>
      <c r="L30" s="303" t="s">
        <v>699</v>
      </c>
      <c r="M30" s="303"/>
      <c r="N30" s="303"/>
      <c r="O30" s="303"/>
      <c r="P30" s="303"/>
      <c r="Q30" s="303"/>
      <c r="R30" s="303"/>
      <c r="S30" s="303"/>
      <c r="T30" s="304"/>
    </row>
    <row r="31" spans="3:20" x14ac:dyDescent="0.2">
      <c r="C31" s="273"/>
      <c r="D31" s="112">
        <f>D30+1</f>
        <v>19</v>
      </c>
      <c r="E31" s="276" t="s">
        <v>893</v>
      </c>
      <c r="K31" s="305"/>
      <c r="L31" s="303" t="s">
        <v>700</v>
      </c>
      <c r="M31" s="303"/>
      <c r="N31" s="303"/>
      <c r="O31" s="303"/>
      <c r="P31" s="303"/>
      <c r="Q31" s="303"/>
      <c r="R31" s="303"/>
      <c r="S31" s="303"/>
      <c r="T31" s="304"/>
    </row>
    <row r="32" spans="3:20" s="411" customFormat="1" x14ac:dyDescent="0.2">
      <c r="C32" s="273"/>
      <c r="D32" s="112">
        <f>D31+1</f>
        <v>20</v>
      </c>
      <c r="E32" s="276" t="s">
        <v>1895</v>
      </c>
      <c r="F32" s="112"/>
      <c r="G32" s="112"/>
      <c r="K32" s="305"/>
      <c r="L32" s="303"/>
      <c r="M32" s="303"/>
      <c r="N32" s="303"/>
      <c r="O32" s="303"/>
      <c r="P32" s="303"/>
      <c r="Q32" s="303"/>
      <c r="R32" s="303"/>
      <c r="S32" s="303"/>
      <c r="T32" s="304"/>
    </row>
    <row r="33" spans="3:20" s="411" customFormat="1" x14ac:dyDescent="0.2">
      <c r="C33" s="273"/>
      <c r="D33" s="112"/>
      <c r="E33" s="276"/>
      <c r="F33" s="112"/>
      <c r="G33" s="112"/>
      <c r="K33" s="305"/>
      <c r="L33" s="303"/>
      <c r="M33" s="303"/>
      <c r="N33" s="303"/>
      <c r="O33" s="303"/>
      <c r="P33" s="303"/>
      <c r="Q33" s="303"/>
      <c r="R33" s="303"/>
      <c r="S33" s="303"/>
      <c r="T33" s="304"/>
    </row>
    <row r="34" spans="3:20" x14ac:dyDescent="0.2">
      <c r="C34" s="283" t="s">
        <v>507</v>
      </c>
      <c r="E34" s="276"/>
      <c r="J34" s="112"/>
      <c r="K34" s="305"/>
      <c r="L34" s="303"/>
      <c r="M34" s="303"/>
      <c r="N34" s="303"/>
      <c r="O34" s="303"/>
      <c r="P34" s="303"/>
      <c r="Q34" s="303"/>
      <c r="R34" s="303"/>
      <c r="S34" s="303"/>
      <c r="T34" s="304"/>
    </row>
    <row r="35" spans="3:20" x14ac:dyDescent="0.2">
      <c r="C35" s="273"/>
      <c r="D35" s="112">
        <f>D32+1</f>
        <v>21</v>
      </c>
      <c r="E35" s="276" t="s">
        <v>899</v>
      </c>
      <c r="J35" s="112"/>
      <c r="K35" s="305"/>
      <c r="L35" s="303" t="s">
        <v>701</v>
      </c>
      <c r="M35" s="303"/>
      <c r="N35" s="303"/>
      <c r="O35" s="303"/>
      <c r="P35" s="303"/>
      <c r="Q35" s="303"/>
      <c r="R35" s="303"/>
      <c r="S35" s="303"/>
      <c r="T35" s="304"/>
    </row>
    <row r="36" spans="3:20" x14ac:dyDescent="0.2">
      <c r="C36" s="273"/>
      <c r="D36" s="112">
        <f>D35+1</f>
        <v>22</v>
      </c>
      <c r="E36" s="276" t="s">
        <v>900</v>
      </c>
      <c r="J36" s="112"/>
      <c r="K36" s="306"/>
      <c r="L36" s="307"/>
      <c r="M36" s="307"/>
      <c r="N36" s="307"/>
      <c r="O36" s="307"/>
      <c r="P36" s="307"/>
      <c r="Q36" s="307"/>
      <c r="R36" s="307"/>
      <c r="S36" s="307"/>
      <c r="T36" s="309"/>
    </row>
    <row r="37" spans="3:20" x14ac:dyDescent="0.2">
      <c r="C37" s="273"/>
      <c r="D37" s="112">
        <f t="shared" ref="D37:D44" si="1">D36+1</f>
        <v>23</v>
      </c>
      <c r="E37" s="276" t="s">
        <v>901</v>
      </c>
      <c r="J37" s="112"/>
      <c r="R37" s="27"/>
      <c r="S37" s="112"/>
    </row>
    <row r="38" spans="3:20" x14ac:dyDescent="0.2">
      <c r="C38" s="273"/>
      <c r="D38" s="112">
        <f t="shared" si="1"/>
        <v>24</v>
      </c>
      <c r="E38" s="276" t="s">
        <v>902</v>
      </c>
      <c r="J38" s="112"/>
      <c r="R38" s="27"/>
      <c r="S38" s="112"/>
      <c r="T38" s="112"/>
    </row>
    <row r="39" spans="3:20" x14ac:dyDescent="0.2">
      <c r="C39" s="273"/>
      <c r="D39" s="112">
        <f t="shared" si="1"/>
        <v>25</v>
      </c>
      <c r="E39" s="276" t="s">
        <v>1191</v>
      </c>
      <c r="J39" s="112"/>
      <c r="R39" s="27"/>
      <c r="S39" s="112"/>
      <c r="T39" s="112"/>
    </row>
    <row r="40" spans="3:20" x14ac:dyDescent="0.2">
      <c r="C40" s="273"/>
      <c r="D40" s="112">
        <f t="shared" si="1"/>
        <v>26</v>
      </c>
      <c r="E40" s="276" t="s">
        <v>903</v>
      </c>
      <c r="J40" s="112"/>
      <c r="R40" s="27"/>
      <c r="S40" s="112"/>
      <c r="T40" s="112"/>
    </row>
    <row r="41" spans="3:20" x14ac:dyDescent="0.2">
      <c r="C41" s="273"/>
      <c r="D41" s="112">
        <f t="shared" si="1"/>
        <v>27</v>
      </c>
      <c r="E41" s="276" t="s">
        <v>1416</v>
      </c>
      <c r="J41" s="112"/>
      <c r="R41" s="27"/>
      <c r="S41" s="112"/>
      <c r="T41" s="112"/>
    </row>
    <row r="42" spans="3:20" x14ac:dyDescent="0.2">
      <c r="C42" s="273"/>
      <c r="D42" s="112">
        <f t="shared" si="1"/>
        <v>28</v>
      </c>
      <c r="E42" s="276" t="s">
        <v>904</v>
      </c>
      <c r="J42" s="112"/>
      <c r="R42" s="27"/>
      <c r="S42" s="112"/>
      <c r="T42" s="112"/>
    </row>
    <row r="43" spans="3:20" x14ac:dyDescent="0.2">
      <c r="C43" s="273"/>
      <c r="D43" s="112">
        <f t="shared" si="1"/>
        <v>29</v>
      </c>
      <c r="E43" s="276" t="s">
        <v>905</v>
      </c>
      <c r="J43" s="112"/>
      <c r="R43" s="27"/>
      <c r="S43" s="112"/>
      <c r="T43" s="112"/>
    </row>
    <row r="44" spans="3:20" s="411" customFormat="1" x14ac:dyDescent="0.2">
      <c r="C44" s="273"/>
      <c r="D44" s="112">
        <f t="shared" si="1"/>
        <v>30</v>
      </c>
      <c r="E44" s="276" t="s">
        <v>1901</v>
      </c>
      <c r="F44" s="112"/>
      <c r="G44" s="112"/>
      <c r="J44" s="112"/>
      <c r="R44" s="27"/>
      <c r="S44" s="112"/>
      <c r="T44" s="112"/>
    </row>
    <row r="45" spans="3:20" s="411" customFormat="1" x14ac:dyDescent="0.2">
      <c r="C45" s="273"/>
      <c r="D45" s="112">
        <f>D44+1</f>
        <v>31</v>
      </c>
      <c r="E45" s="276" t="s">
        <v>1938</v>
      </c>
      <c r="F45" s="112"/>
      <c r="G45" s="112"/>
      <c r="J45" s="112"/>
      <c r="R45" s="27"/>
      <c r="S45" s="112"/>
      <c r="T45" s="112"/>
    </row>
    <row r="46" spans="3:20" s="411" customFormat="1" x14ac:dyDescent="0.2">
      <c r="C46" s="273"/>
      <c r="D46" s="112">
        <f>D45+1</f>
        <v>32</v>
      </c>
      <c r="E46" s="276" t="s">
        <v>1902</v>
      </c>
      <c r="F46" s="112"/>
      <c r="G46" s="112"/>
      <c r="J46" s="112"/>
      <c r="R46" s="27"/>
      <c r="S46" s="112"/>
      <c r="T46" s="112"/>
    </row>
    <row r="47" spans="3:20" s="411" customFormat="1" x14ac:dyDescent="0.2">
      <c r="C47" s="273"/>
      <c r="D47" s="112">
        <f>D46+1</f>
        <v>33</v>
      </c>
      <c r="E47" s="276" t="s">
        <v>1903</v>
      </c>
      <c r="F47" s="112"/>
      <c r="G47" s="112"/>
      <c r="J47" s="112"/>
      <c r="R47" s="27"/>
      <c r="S47" s="112"/>
      <c r="T47" s="112"/>
    </row>
    <row r="48" spans="3:20" s="411" customFormat="1" x14ac:dyDescent="0.2">
      <c r="C48" s="273"/>
      <c r="D48" s="112"/>
      <c r="E48" s="276"/>
      <c r="F48" s="112"/>
      <c r="G48" s="112"/>
      <c r="J48" s="112"/>
      <c r="R48" s="27"/>
      <c r="S48" s="112"/>
      <c r="T48" s="112"/>
    </row>
    <row r="49" spans="3:21" x14ac:dyDescent="0.2">
      <c r="C49" s="283" t="s">
        <v>1399</v>
      </c>
      <c r="E49" s="276"/>
    </row>
    <row r="50" spans="3:21" x14ac:dyDescent="0.2">
      <c r="C50" s="273"/>
      <c r="D50" s="112">
        <f>D47+1</f>
        <v>34</v>
      </c>
      <c r="E50" s="276" t="s">
        <v>894</v>
      </c>
    </row>
    <row r="51" spans="3:21" x14ac:dyDescent="0.2">
      <c r="C51" s="273"/>
      <c r="D51" s="112">
        <f>D50+1</f>
        <v>35</v>
      </c>
      <c r="E51" s="276" t="s">
        <v>895</v>
      </c>
    </row>
    <row r="52" spans="3:21" x14ac:dyDescent="0.2">
      <c r="C52" s="273"/>
      <c r="D52" s="112">
        <f>D51+1</f>
        <v>36</v>
      </c>
      <c r="E52" s="276" t="s">
        <v>896</v>
      </c>
    </row>
    <row r="53" spans="3:21" x14ac:dyDescent="0.2">
      <c r="C53" s="273"/>
      <c r="D53" s="112">
        <f>D52+1</f>
        <v>37</v>
      </c>
      <c r="E53" s="276" t="s">
        <v>897</v>
      </c>
      <c r="R53" s="27"/>
      <c r="S53" s="112"/>
      <c r="T53" s="112"/>
    </row>
    <row r="54" spans="3:21" x14ac:dyDescent="0.2">
      <c r="C54" s="273"/>
      <c r="D54" s="112">
        <f>D53+1</f>
        <v>38</v>
      </c>
      <c r="E54" s="276" t="s">
        <v>898</v>
      </c>
      <c r="J54" s="112"/>
      <c r="R54" s="27"/>
      <c r="S54" s="112"/>
      <c r="T54" s="112"/>
    </row>
    <row r="55" spans="3:21" x14ac:dyDescent="0.2">
      <c r="D55" s="112">
        <f t="shared" ref="D55:D60" si="2">D54+1</f>
        <v>39</v>
      </c>
      <c r="E55" s="276" t="s">
        <v>906</v>
      </c>
      <c r="J55" s="112"/>
      <c r="R55" s="27"/>
      <c r="S55" s="112"/>
      <c r="T55" s="112"/>
    </row>
    <row r="56" spans="3:21" x14ac:dyDescent="0.2">
      <c r="D56" s="112">
        <f t="shared" si="2"/>
        <v>40</v>
      </c>
      <c r="E56" s="276" t="s">
        <v>907</v>
      </c>
      <c r="J56" s="112"/>
      <c r="R56" s="27"/>
      <c r="S56" s="112"/>
      <c r="T56" s="112"/>
    </row>
    <row r="57" spans="3:21" x14ac:dyDescent="0.2">
      <c r="D57" s="112">
        <f t="shared" si="2"/>
        <v>41</v>
      </c>
      <c r="E57" s="276" t="s">
        <v>908</v>
      </c>
      <c r="J57" s="112"/>
      <c r="R57" s="27"/>
      <c r="S57" s="112"/>
      <c r="T57" s="112"/>
    </row>
    <row r="58" spans="3:21" x14ac:dyDescent="0.2">
      <c r="D58" s="112">
        <f t="shared" si="2"/>
        <v>42</v>
      </c>
      <c r="E58" s="276" t="s">
        <v>1418</v>
      </c>
      <c r="J58" s="112"/>
      <c r="R58" s="27"/>
      <c r="S58" s="112"/>
      <c r="T58" s="112"/>
    </row>
    <row r="59" spans="3:21" x14ac:dyDescent="0.2">
      <c r="D59" s="112">
        <f t="shared" si="2"/>
        <v>43</v>
      </c>
      <c r="E59" s="276" t="s">
        <v>1417</v>
      </c>
      <c r="J59" s="112"/>
      <c r="R59" s="27"/>
      <c r="S59" s="112"/>
      <c r="T59" s="112"/>
    </row>
    <row r="60" spans="3:21" x14ac:dyDescent="0.2">
      <c r="D60" s="112">
        <f t="shared" si="2"/>
        <v>44</v>
      </c>
      <c r="E60" s="276" t="s">
        <v>1202</v>
      </c>
      <c r="J60" s="112"/>
      <c r="R60" s="27"/>
      <c r="S60" s="112"/>
      <c r="T60" s="112"/>
    </row>
    <row r="61" spans="3:21" s="411" customFormat="1" x14ac:dyDescent="0.2">
      <c r="C61" s="112"/>
      <c r="D61" s="112"/>
      <c r="E61" s="276"/>
      <c r="F61" s="112"/>
      <c r="G61" s="112"/>
      <c r="J61" s="112"/>
      <c r="R61" s="27"/>
      <c r="S61" s="112"/>
      <c r="T61" s="112"/>
    </row>
    <row r="62" spans="3:21" x14ac:dyDescent="0.2">
      <c r="C62" s="283" t="s">
        <v>508</v>
      </c>
      <c r="E62" s="276"/>
      <c r="R62" s="27"/>
      <c r="T62" s="112"/>
      <c r="U62" s="275"/>
    </row>
    <row r="63" spans="3:21" x14ac:dyDescent="0.2">
      <c r="D63" s="112">
        <f>D60+1</f>
        <v>45</v>
      </c>
      <c r="E63" s="276" t="s">
        <v>1203</v>
      </c>
      <c r="R63" s="27"/>
      <c r="T63" s="112"/>
      <c r="U63" s="275"/>
    </row>
    <row r="64" spans="3:21" x14ac:dyDescent="0.2">
      <c r="C64" s="273"/>
      <c r="D64" s="112">
        <f>D63+1</f>
        <v>46</v>
      </c>
      <c r="E64" s="276" t="s">
        <v>909</v>
      </c>
      <c r="S64" s="112"/>
    </row>
    <row r="65" spans="2:20" x14ac:dyDescent="0.2">
      <c r="D65" s="112">
        <f>D64+1</f>
        <v>47</v>
      </c>
      <c r="E65" s="276" t="s">
        <v>1415</v>
      </c>
      <c r="J65" s="38"/>
      <c r="K65" s="38"/>
      <c r="L65" s="38"/>
      <c r="M65" s="38"/>
      <c r="N65" s="38"/>
    </row>
    <row r="66" spans="2:20" s="411" customFormat="1" x14ac:dyDescent="0.2">
      <c r="C66" s="112"/>
      <c r="D66" s="112"/>
      <c r="E66" s="276"/>
      <c r="F66" s="112"/>
      <c r="G66" s="112"/>
      <c r="J66" s="38"/>
      <c r="K66" s="38"/>
      <c r="L66" s="38"/>
      <c r="M66" s="38"/>
      <c r="N66" s="38"/>
    </row>
    <row r="67" spans="2:20" x14ac:dyDescent="0.2">
      <c r="B67" s="28" t="s">
        <v>172</v>
      </c>
      <c r="C67" s="273"/>
      <c r="E67" s="276"/>
    </row>
    <row r="68" spans="2:20" x14ac:dyDescent="0.2">
      <c r="B68" s="28"/>
      <c r="D68" s="112">
        <f>D65+1</f>
        <v>48</v>
      </c>
      <c r="E68" s="276" t="s">
        <v>200</v>
      </c>
    </row>
    <row r="69" spans="2:20" x14ac:dyDescent="0.2">
      <c r="B69" s="28"/>
      <c r="D69" s="112">
        <f>D68+1</f>
        <v>49</v>
      </c>
      <c r="E69" s="276" t="s">
        <v>2212</v>
      </c>
    </row>
    <row r="70" spans="2:20" x14ac:dyDescent="0.2">
      <c r="B70" s="28"/>
      <c r="D70" s="112">
        <f t="shared" ref="D70:D77" si="3">D69+1</f>
        <v>50</v>
      </c>
      <c r="E70" s="276" t="s">
        <v>2213</v>
      </c>
    </row>
    <row r="71" spans="2:20" s="411" customFormat="1" x14ac:dyDescent="0.2">
      <c r="B71" s="28"/>
      <c r="C71" s="112"/>
      <c r="D71" s="112">
        <f t="shared" si="3"/>
        <v>51</v>
      </c>
      <c r="E71" s="276" t="s">
        <v>1322</v>
      </c>
      <c r="F71" s="112"/>
      <c r="G71" s="112"/>
      <c r="H71" s="271"/>
      <c r="I71" s="271"/>
    </row>
    <row r="72" spans="2:20" x14ac:dyDescent="0.2">
      <c r="D72" s="112">
        <f>D71+1</f>
        <v>52</v>
      </c>
      <c r="E72" s="276" t="s">
        <v>202</v>
      </c>
    </row>
    <row r="73" spans="2:20" x14ac:dyDescent="0.2">
      <c r="D73" s="112">
        <f>D72+1</f>
        <v>53</v>
      </c>
      <c r="E73" s="276" t="s">
        <v>2211</v>
      </c>
    </row>
    <row r="74" spans="2:20" x14ac:dyDescent="0.2">
      <c r="D74" s="112">
        <f>D73+1</f>
        <v>54</v>
      </c>
      <c r="E74" s="276" t="s">
        <v>2210</v>
      </c>
      <c r="R74" s="276"/>
    </row>
    <row r="75" spans="2:20" x14ac:dyDescent="0.2">
      <c r="D75" s="112">
        <f t="shared" si="3"/>
        <v>55</v>
      </c>
      <c r="E75" s="276" t="s">
        <v>286</v>
      </c>
      <c r="J75" s="3"/>
    </row>
    <row r="76" spans="2:20" x14ac:dyDescent="0.2">
      <c r="D76" s="112">
        <f t="shared" si="3"/>
        <v>56</v>
      </c>
      <c r="E76" s="276" t="s">
        <v>150</v>
      </c>
      <c r="J76" s="3"/>
    </row>
    <row r="77" spans="2:20" x14ac:dyDescent="0.2">
      <c r="D77" s="112">
        <f t="shared" si="3"/>
        <v>57</v>
      </c>
      <c r="E77" s="276" t="s">
        <v>1135</v>
      </c>
      <c r="J77" s="3"/>
    </row>
    <row r="78" spans="2:20" s="411" customFormat="1" x14ac:dyDescent="0.2">
      <c r="C78" s="112"/>
      <c r="D78" s="112"/>
      <c r="E78" s="276"/>
      <c r="F78" s="112"/>
      <c r="G78" s="112"/>
      <c r="J78" s="3"/>
    </row>
    <row r="79" spans="2:20" x14ac:dyDescent="0.2">
      <c r="B79" s="28" t="s">
        <v>1400</v>
      </c>
      <c r="E79" s="276"/>
      <c r="R79" s="276"/>
    </row>
    <row r="80" spans="2:20" s="411" customFormat="1" x14ac:dyDescent="0.2">
      <c r="C80" s="112"/>
      <c r="D80" s="112"/>
      <c r="E80" s="112"/>
      <c r="F80" s="112"/>
      <c r="G80" s="112"/>
      <c r="H80" s="271"/>
      <c r="I80" s="271"/>
      <c r="J80" s="112"/>
      <c r="R80" s="27"/>
      <c r="S80" s="112"/>
      <c r="T80" s="112"/>
    </row>
    <row r="81" spans="3:20" x14ac:dyDescent="0.2">
      <c r="C81" s="283" t="s">
        <v>1401</v>
      </c>
      <c r="E81" s="276"/>
      <c r="H81" s="411"/>
      <c r="I81" s="411"/>
    </row>
    <row r="82" spans="3:20" x14ac:dyDescent="0.2">
      <c r="D82" s="278">
        <f>D77+1</f>
        <v>58</v>
      </c>
      <c r="E82" s="276" t="s">
        <v>910</v>
      </c>
      <c r="R82" s="276"/>
    </row>
    <row r="83" spans="3:20" x14ac:dyDescent="0.2">
      <c r="D83" s="278">
        <f t="shared" ref="D83:D90" si="4">D82+1</f>
        <v>59</v>
      </c>
      <c r="E83" s="276" t="s">
        <v>911</v>
      </c>
    </row>
    <row r="84" spans="3:20" x14ac:dyDescent="0.2">
      <c r="D84" s="278">
        <f t="shared" si="4"/>
        <v>60</v>
      </c>
      <c r="E84" s="276" t="s">
        <v>1149</v>
      </c>
    </row>
    <row r="85" spans="3:20" x14ac:dyDescent="0.2">
      <c r="D85" s="278">
        <f t="shared" si="4"/>
        <v>61</v>
      </c>
      <c r="E85" s="276" t="s">
        <v>912</v>
      </c>
    </row>
    <row r="86" spans="3:20" x14ac:dyDescent="0.2">
      <c r="D86" s="112">
        <f t="shared" si="4"/>
        <v>62</v>
      </c>
      <c r="E86" s="276" t="s">
        <v>913</v>
      </c>
    </row>
    <row r="87" spans="3:20" x14ac:dyDescent="0.2">
      <c r="D87" s="112">
        <f t="shared" si="4"/>
        <v>63</v>
      </c>
      <c r="E87" s="276" t="s">
        <v>914</v>
      </c>
    </row>
    <row r="88" spans="3:20" x14ac:dyDescent="0.2">
      <c r="D88" s="112">
        <f t="shared" si="4"/>
        <v>64</v>
      </c>
      <c r="E88" s="276" t="s">
        <v>915</v>
      </c>
    </row>
    <row r="89" spans="3:20" x14ac:dyDescent="0.2">
      <c r="D89" s="112">
        <f t="shared" si="4"/>
        <v>65</v>
      </c>
      <c r="E89" s="276" t="s">
        <v>916</v>
      </c>
    </row>
    <row r="90" spans="3:20" x14ac:dyDescent="0.2">
      <c r="D90" s="112">
        <f t="shared" si="4"/>
        <v>66</v>
      </c>
      <c r="E90" s="276" t="s">
        <v>917</v>
      </c>
    </row>
    <row r="91" spans="3:20" x14ac:dyDescent="0.2">
      <c r="D91" s="112">
        <f>D90+1</f>
        <v>67</v>
      </c>
      <c r="E91" s="276" t="s">
        <v>1173</v>
      </c>
    </row>
    <row r="92" spans="3:20" s="411" customFormat="1" x14ac:dyDescent="0.2">
      <c r="C92" s="112"/>
      <c r="D92" s="112">
        <f>D91+1</f>
        <v>68</v>
      </c>
      <c r="E92" s="276" t="s">
        <v>918</v>
      </c>
      <c r="F92" s="112"/>
      <c r="G92" s="112"/>
      <c r="H92" s="271"/>
      <c r="I92" s="271"/>
    </row>
    <row r="93" spans="3:20" s="411" customFormat="1" x14ac:dyDescent="0.2">
      <c r="C93" s="112"/>
      <c r="D93" s="112">
        <f>D92+1</f>
        <v>69</v>
      </c>
      <c r="E93" s="276" t="s">
        <v>1414</v>
      </c>
      <c r="F93" s="112"/>
      <c r="G93" s="112"/>
    </row>
    <row r="94" spans="3:20" s="411" customFormat="1" x14ac:dyDescent="0.2">
      <c r="C94" s="112"/>
      <c r="D94" s="112">
        <f>D93+1</f>
        <v>70</v>
      </c>
      <c r="E94" s="276" t="s">
        <v>1857</v>
      </c>
      <c r="F94" s="112"/>
      <c r="G94" s="112"/>
      <c r="J94" s="112"/>
      <c r="R94" s="27"/>
      <c r="S94" s="112"/>
      <c r="T94" s="112"/>
    </row>
    <row r="95" spans="3:20" s="411" customFormat="1" x14ac:dyDescent="0.2">
      <c r="C95" s="112"/>
      <c r="D95" s="112"/>
      <c r="E95" s="276"/>
      <c r="F95" s="112"/>
      <c r="G95" s="112"/>
      <c r="J95" s="112"/>
      <c r="R95" s="27"/>
      <c r="S95" s="112"/>
      <c r="T95" s="112"/>
    </row>
    <row r="96" spans="3:20" x14ac:dyDescent="0.2">
      <c r="C96" s="283" t="s">
        <v>1402</v>
      </c>
      <c r="E96" s="276"/>
      <c r="H96" s="411"/>
      <c r="I96" s="411"/>
    </row>
    <row r="97" spans="3:20" s="411" customFormat="1" x14ac:dyDescent="0.2">
      <c r="C97" s="283"/>
      <c r="D97" s="112">
        <f>D94+1</f>
        <v>71</v>
      </c>
      <c r="E97" s="9" t="s">
        <v>1883</v>
      </c>
      <c r="F97" s="112"/>
      <c r="G97" s="112"/>
    </row>
    <row r="98" spans="3:20" s="411" customFormat="1" x14ac:dyDescent="0.2">
      <c r="C98" s="283"/>
      <c r="D98" s="112">
        <f>D97+1</f>
        <v>72</v>
      </c>
      <c r="E98" s="9" t="s">
        <v>1894</v>
      </c>
      <c r="F98" s="112"/>
      <c r="G98" s="112"/>
    </row>
    <row r="99" spans="3:20" x14ac:dyDescent="0.2">
      <c r="D99" s="112">
        <f>D98+1</f>
        <v>73</v>
      </c>
      <c r="E99" s="276" t="s">
        <v>1204</v>
      </c>
    </row>
    <row r="100" spans="3:20" s="411" customFormat="1" x14ac:dyDescent="0.2">
      <c r="C100" s="112"/>
      <c r="D100" s="112">
        <f>D99+1</f>
        <v>74</v>
      </c>
      <c r="E100" s="276" t="s">
        <v>1205</v>
      </c>
      <c r="F100" s="112"/>
      <c r="G100" s="112"/>
      <c r="H100" s="271"/>
      <c r="I100" s="271"/>
      <c r="J100" s="112"/>
      <c r="R100" s="27"/>
      <c r="S100" s="112"/>
      <c r="T100" s="112"/>
    </row>
    <row r="101" spans="3:20" s="411" customFormat="1" x14ac:dyDescent="0.2">
      <c r="C101" s="112"/>
      <c r="D101" s="112"/>
      <c r="E101" s="276"/>
      <c r="F101" s="112"/>
      <c r="G101" s="112"/>
      <c r="J101" s="112"/>
      <c r="R101" s="27"/>
      <c r="S101" s="112"/>
      <c r="T101" s="112"/>
    </row>
    <row r="102" spans="3:20" x14ac:dyDescent="0.2">
      <c r="C102" s="283" t="s">
        <v>2176</v>
      </c>
      <c r="S102" s="303"/>
    </row>
    <row r="103" spans="3:20" s="411" customFormat="1" x14ac:dyDescent="0.2">
      <c r="C103" s="283"/>
      <c r="D103" s="411">
        <f>D100+1</f>
        <v>75</v>
      </c>
      <c r="E103" s="759" t="s">
        <v>2168</v>
      </c>
      <c r="G103" s="112"/>
      <c r="S103" s="303"/>
    </row>
    <row r="104" spans="3:20" s="411" customFormat="1" x14ac:dyDescent="0.2">
      <c r="C104" s="283"/>
      <c r="D104" s="411">
        <f>D103+1</f>
        <v>76</v>
      </c>
      <c r="E104" s="9" t="s">
        <v>2164</v>
      </c>
      <c r="F104" s="357"/>
      <c r="G104" s="112"/>
      <c r="S104" s="303"/>
    </row>
    <row r="105" spans="3:20" s="411" customFormat="1" x14ac:dyDescent="0.2">
      <c r="C105" s="283"/>
      <c r="D105" s="411">
        <f t="shared" ref="D105:D106" si="5">D104+1</f>
        <v>77</v>
      </c>
      <c r="E105" s="9" t="s">
        <v>2165</v>
      </c>
      <c r="G105" s="112"/>
      <c r="S105" s="303"/>
    </row>
    <row r="106" spans="3:20" s="411" customFormat="1" x14ac:dyDescent="0.2">
      <c r="C106" s="283"/>
      <c r="D106" s="411">
        <f t="shared" si="5"/>
        <v>78</v>
      </c>
      <c r="E106" s="9" t="s">
        <v>2166</v>
      </c>
      <c r="G106" s="112"/>
      <c r="S106" s="303"/>
    </row>
    <row r="107" spans="3:20" s="411" customFormat="1" x14ac:dyDescent="0.2">
      <c r="C107" s="112"/>
      <c r="S107" s="303"/>
    </row>
    <row r="108" spans="3:20" x14ac:dyDescent="0.2">
      <c r="C108" s="490" t="s">
        <v>2118</v>
      </c>
      <c r="D108" s="303"/>
      <c r="E108" s="277"/>
      <c r="S108" s="303"/>
    </row>
    <row r="109" spans="3:20" x14ac:dyDescent="0.2">
      <c r="C109" s="303"/>
      <c r="D109" s="303">
        <f>D106+1</f>
        <v>79</v>
      </c>
      <c r="E109" s="277" t="s">
        <v>1465</v>
      </c>
      <c r="S109" s="303"/>
    </row>
    <row r="110" spans="3:20" x14ac:dyDescent="0.2">
      <c r="C110" s="303"/>
      <c r="D110" s="303">
        <f>D109+1</f>
        <v>80</v>
      </c>
      <c r="E110" s="277" t="s">
        <v>1466</v>
      </c>
      <c r="S110" s="303"/>
    </row>
    <row r="111" spans="3:20" x14ac:dyDescent="0.2">
      <c r="C111" s="303"/>
      <c r="D111" s="303">
        <f t="shared" ref="D111:D115" si="6">D110+1</f>
        <v>81</v>
      </c>
      <c r="E111" s="277" t="s">
        <v>1467</v>
      </c>
      <c r="S111" s="303"/>
    </row>
    <row r="112" spans="3:20" x14ac:dyDescent="0.2">
      <c r="C112" s="303"/>
      <c r="D112" s="303">
        <f t="shared" si="6"/>
        <v>82</v>
      </c>
      <c r="E112" s="277" t="s">
        <v>1468</v>
      </c>
      <c r="S112" s="303"/>
    </row>
    <row r="113" spans="3:9" x14ac:dyDescent="0.2">
      <c r="C113" s="303"/>
      <c r="D113" s="303">
        <f t="shared" si="6"/>
        <v>83</v>
      </c>
      <c r="E113" s="277" t="s">
        <v>1469</v>
      </c>
    </row>
    <row r="114" spans="3:9" x14ac:dyDescent="0.2">
      <c r="C114" s="303"/>
      <c r="D114" s="303">
        <f t="shared" si="6"/>
        <v>84</v>
      </c>
      <c r="E114" s="277" t="s">
        <v>1470</v>
      </c>
    </row>
    <row r="115" spans="3:9" x14ac:dyDescent="0.2">
      <c r="C115" s="303"/>
      <c r="D115" s="303">
        <f t="shared" si="6"/>
        <v>85</v>
      </c>
      <c r="E115" s="277" t="s">
        <v>1471</v>
      </c>
    </row>
    <row r="116" spans="3:9" s="411" customFormat="1" x14ac:dyDescent="0.2">
      <c r="C116" s="303"/>
      <c r="D116" s="303"/>
      <c r="E116" s="277"/>
      <c r="F116" s="112"/>
      <c r="G116" s="112"/>
    </row>
    <row r="117" spans="3:9" x14ac:dyDescent="0.2">
      <c r="C117" s="283" t="s">
        <v>2119</v>
      </c>
      <c r="E117" s="276"/>
    </row>
    <row r="118" spans="3:9" x14ac:dyDescent="0.2">
      <c r="D118" s="303">
        <f>D115+1</f>
        <v>86</v>
      </c>
      <c r="E118" s="276" t="s">
        <v>1403</v>
      </c>
    </row>
    <row r="119" spans="3:9" x14ac:dyDescent="0.2">
      <c r="D119" s="112">
        <f>D118+1</f>
        <v>87</v>
      </c>
      <c r="E119" s="276" t="s">
        <v>1404</v>
      </c>
    </row>
    <row r="120" spans="3:9" x14ac:dyDescent="0.2">
      <c r="D120" s="112">
        <f>D119+1</f>
        <v>88</v>
      </c>
      <c r="E120" s="276" t="s">
        <v>1946</v>
      </c>
      <c r="H120" s="411"/>
    </row>
    <row r="123" spans="3:9" x14ac:dyDescent="0.2">
      <c r="C123" s="271"/>
      <c r="D123" s="271"/>
      <c r="E123" s="271"/>
      <c r="F123" s="411"/>
      <c r="G123" s="411"/>
      <c r="H123" s="411"/>
      <c r="I123" s="411"/>
    </row>
    <row r="124" spans="3:9" x14ac:dyDescent="0.2">
      <c r="C124" s="271"/>
      <c r="D124" s="271"/>
      <c r="E124" s="271"/>
      <c r="F124" s="411"/>
      <c r="G124" s="411"/>
      <c r="H124" s="411"/>
      <c r="I124" s="411"/>
    </row>
    <row r="125" spans="3:9" x14ac:dyDescent="0.2">
      <c r="C125" s="271"/>
      <c r="D125" s="271"/>
      <c r="E125" s="271"/>
      <c r="F125" s="411"/>
      <c r="G125" s="411"/>
      <c r="H125" s="411"/>
      <c r="I125" s="411"/>
    </row>
    <row r="126" spans="3:9" x14ac:dyDescent="0.2">
      <c r="C126" s="271"/>
      <c r="D126" s="271"/>
      <c r="E126" s="271"/>
      <c r="F126" s="411"/>
      <c r="G126" s="411"/>
      <c r="H126" s="411"/>
      <c r="I126" s="411"/>
    </row>
    <row r="127" spans="3:9" x14ac:dyDescent="0.2">
      <c r="C127" s="271"/>
      <c r="D127" s="271"/>
      <c r="E127" s="271"/>
      <c r="F127" s="411"/>
      <c r="G127" s="411"/>
      <c r="H127" s="411"/>
      <c r="I127" s="411"/>
    </row>
  </sheetData>
  <mergeCells count="1">
    <mergeCell ref="B4:I7"/>
  </mergeCells>
  <hyperlinks>
    <hyperlink ref="E11" location="def_pac!A1" display="Définition des personnes à charge (def_pac)"/>
    <hyperlink ref="E12" location="def_biactif!A1" display="Définition d'un couple bi-actif (def_biactif)"/>
    <hyperlink ref="E18" location="AF_maj!A1" display="Allocations familiales (AF) : Majorations"/>
    <hyperlink ref="E20" location="AF_plaf!A1" display="Plafonds de ressources"/>
    <hyperlink ref="E16" location="AF_CM!A1" display="Allocations familiales (AF) : Conditions générales et montants"/>
    <hyperlink ref="E13" location="BMAF!A1" display="Base mensuelle de calcul des allocations familiales (BMAF)"/>
    <hyperlink ref="E38" location="APJE_plaf!A1" display="Allocation pour jeune enfant (APJE) : plafonds de ressources"/>
    <hyperlink ref="E39" location="AA_M!A1" display="Allocation d'adoption : Conditions générales et montants"/>
    <hyperlink ref="E40" location="AA_plaf!A1" display="Allocation d'adoption : plafonds de ressources"/>
    <hyperlink ref="E41" location="PAJE_CM!A1" display="Prestation d'acceuil du jeune enfant (PAJE) : Allocation de base : conditions et montants"/>
    <hyperlink ref="E42" location="PAJE_CM2!A1" display="Prestation d'accueil du jeune enfant (PAJE) - Prime à la naissance et à l'adoption : conditions et montants"/>
    <hyperlink ref="E43" location="PAJE_plaf!A1" display="Prestation d'accueil du jeune enfant (PAJE) : plafonds de ressources"/>
    <hyperlink ref="E56" location="ASF!A1" display="Montants"/>
    <hyperlink ref="E68" location="AL_pac!A1" display="Définition des personnes à charge"/>
    <hyperlink ref="E69" location="AL_param_acc_univ!A1" display="Paramètres de calcul pour les accédants et les étudiants logés en résidence universitaire"/>
    <hyperlink ref="E72" location="AL_plaf_acc!A1" display="Plafonds d'annuités de remboursement pour les accédants à la propriété"/>
    <hyperlink ref="E82" location="RMI_cond!A1" display="Revenu minimum d'insertion (RMI) : conditions générales"/>
    <hyperlink ref="E83" location="RMI_M!A1" display="Revenu minimum d'insertion (RMI) : Montant de base"/>
    <hyperlink ref="E84" location="RMI_maj!A1" display="Revenu minimum d'insertion (RMI) : Majoration du montant de base"/>
    <hyperlink ref="E85" location="RMI_FL!A1" display="Revenu minimum d'insertion (RMI) : Forfait logement"/>
    <hyperlink ref="E86" location="API_cond!A1" display="Allocation parent isolé (API) : conditions générales"/>
    <hyperlink ref="E87" location="API_M!A1" display="Allocation parent isolé (API) : Montants"/>
    <hyperlink ref="E88" location="API_FL!A1" display="Allocation parent isolé (API) : Forfait logement"/>
    <hyperlink ref="E89" location="RSA_cond!A1" display="Revenu de solidarité active (RSA) : conditions générales"/>
    <hyperlink ref="E90" location="RSA_M!A1" display="Revenu de solidarité active (RSA) : Montant de base"/>
    <hyperlink ref="E91" location="RSA_maj!A1" display="Revenu de solidarité active (RSA) : majorations (montant de base et revenus) et montant minimum versé"/>
    <hyperlink ref="E92" location="RSA_FL!A1" display="Revenu de solidarité active (RSA) : Forfait logement"/>
    <hyperlink ref="E75" location="AL_charge!A1" display="Majoration forfaitaire au titre des charges"/>
    <hyperlink ref="E29" location="CF_CM!A1" display="Complément familial (CF) : Conditions générales et montants"/>
    <hyperlink ref="E31" location="CF_plaf!A1" display="Complément familial (CF) : plafonds de ressources"/>
    <hyperlink ref="E50" location="ARS_cond!A1" display="Allocation de rentrée scolaire (ARS) : condition d'âge des personnes à charge"/>
    <hyperlink ref="E51" location="ARS_M!A1" display="Allocation de rentrée scolaire (ARS) : Montants"/>
    <hyperlink ref="E52" location="ARS_maj!A1" display="Allocation de rentrée scolaire (ARS) : Majoration exceptionnelle"/>
    <hyperlink ref="E53" location="ARS_plaf!A1" display="Allocation de rentrée scolaire (ARS) : plafonds de ressources"/>
    <hyperlink ref="E54" location="ARS_min!A1" display="Montant minimum"/>
    <hyperlink ref="E37" location="APJE_CM!A1" display="Allocation pour jeune enfant (APJE) : Conditions générales et montants"/>
    <hyperlink ref="E25" location="AFG_P!A1" display="Allocation pour frais de garde (AFG) : Plafonds de ressources"/>
    <hyperlink ref="E26" location="AMF_plaf!A1" display="Allocation de la mère au foyer (AMF) : plafond de ressources"/>
    <hyperlink ref="E27" location="AMF_M!A1" display="Allocation de la mère au foyer (AMF) : Taux et montant mensuel"/>
    <hyperlink ref="E24" location="AFG_C!A1" display="Allocation pour frais de garde (AFG) : Conditions générales et montants"/>
    <hyperlink ref="E21" location="ICAF!A1" display="Indemnité compensatrice des avantages fiscaux (ICAF) : Montant"/>
    <hyperlink ref="E22" location="ASU_plaf!A1" display="Allocation de salaire unique (ASU) : plafond de ressources"/>
    <hyperlink ref="E23" location="ASU_M!A1" display="Allocation de salaire unique (ASU) : Montant mensuel"/>
    <hyperlink ref="E63" location="PD!A1" display="Prime de déménagement : Taux de montant maximum"/>
    <hyperlink ref="E64" location="PJM_C_plaf!A1" display="Prêt aux jeunes ménages (PJM) : conditions et plafond de ressources"/>
    <hyperlink ref="E65" location="PJM_prets!A1" display="Prêts susceptibles d'être accordés"/>
    <hyperlink ref="E55" location="APE!A1" display="Conditions et Montant"/>
    <hyperlink ref="E35" location="APN_T_maj!A1" display="Allocations postnatales (APN) : taux et versement"/>
    <hyperlink ref="E36" location="APrN_T!A1" display="Allocations prénatales (APrN) : Taux et versement"/>
    <hyperlink ref="E57" location="AES!A1" display="Conditions et montants"/>
    <hyperlink ref="E59" location="APP!A1" display="Montants"/>
    <hyperlink ref="E60" location="AJPP!A1" display="Montants"/>
    <hyperlink ref="E58" location="AEEH!A1" display=" Conditions et montants"/>
    <hyperlink ref="E99" location="ASI_cond!A1" display="Allocation supplémentaire d'invalidité (ASI): conditions générales"/>
    <hyperlink ref="E100" location="ASI_M_plaf!A1" display="Allocation supplémentaire d'invalidité (ASI): montants et plafonds de ressources"/>
    <hyperlink ref="E28" location="AMF_maj!A1" display="Allocation de la mère au foyer (AMF) : Majorations"/>
    <hyperlink ref="E30" location="CF_maj!A1" display="Complément familial (CF) : Majorations"/>
    <hyperlink ref="E70" location="AL_param_R0!A1" display="Paramètres de calcul du montant forfaitaire R0 (que l'on déduit des ressources) - secteur locatif (après 2001)"/>
    <hyperlink ref="E71" location="AL_param_accAPL!A1" display="Paramètres de calcul dans le secteur en accession (APL)"/>
    <hyperlink ref="E73" location="AL_loc1!A1" display="Paramètres de calcul dans le secteur locatif (avant la réforme)"/>
    <hyperlink ref="E74" location="AL_loc2!A1" display="Paramètres de calcul dans le secteur locatif (après la réforme)"/>
    <hyperlink ref="E76" location="AL_étudiant!A1" display="Mesure du loyer pour les étudiants logeant en résidence universitaire"/>
    <hyperlink ref="E77" location="AL_min!A1" display="Montant minimum versé"/>
    <hyperlink ref="E17" location="AF_cond!A1" display="Allocations familiales (AF): conditions de ressources"/>
    <hyperlink ref="E93" location="PA_M!A1" display="Prime d'activité (PA) : Paramètre pour le calcul du montant"/>
    <hyperlink ref="K15" location="AL_param2!A1" display="Paramètres de calcul du montant forfaitaire dans le secteur locatif (après 2001)"/>
    <hyperlink ref="E110" location="AVTS!A1" display="Allocation aux vieux travailleurs salariés (AVTS) - montants"/>
    <hyperlink ref="E111" location="AVTS_av_61!A1" display="Allocation aux vieux travailleurs salariés, AVTS (1941-1961)"/>
    <hyperlink ref="E112" location="MAJCONJ!A1" display="Majoration pour conjoint à charge (montant)"/>
    <hyperlink ref="E118" location="ATA!A1" display="Allocation temporaire d'attente (ATA) : montants"/>
    <hyperlink ref="E119" location="ADA!A1" display="Allocation pour demandeur d'asile (ADA) : montants"/>
    <hyperlink ref="E109" location="ASPA!L1C1" display="Allocation de solidarité aux personnes âgées (ASPA) - montants"/>
    <hyperlink ref="E120" location="AEFA!A1" display="Aide exceptionnelle de fin d'année (AEFA): montant"/>
    <hyperlink ref="E19" location="AF_maj_DOM!A1" display="Allocations familiales (AF) : majorations pour les DOM"/>
    <hyperlink ref="E94" location="PA_fl!A1" display="Prime d'activité (PA) : forfait logement"/>
    <hyperlink ref="E97" location="AAH!A1" display="Allocations aux adultes handicapés (AAH)"/>
    <hyperlink ref="E98" location="CAAH!A1" display="Complément de l'Allocations aux adultes handicapés (CAAH)"/>
    <hyperlink ref="E32" location="CF_cm_dom!A1" display="Complément familial (CF) : majorations dans les DOM"/>
    <hyperlink ref="E44" location="PAJE_CMG!A1" display="Prestation d'accueil du jeune enfant (PAJE) : Complément de libre choix de mode de garde (CMG)"/>
    <hyperlink ref="E46" location="PAJE_CLCA!A1" display="Prestation d'accueil du jeune enfant (PAJE) : Complément de libre choix d'activité (CLCA)"/>
    <hyperlink ref="E47" location="PAJE_PreParE!A1" display="Prestation d'accueil du jeune enfant (PAJE) : Prestation partagée d'éducation de l'enfant (PreParE)"/>
    <hyperlink ref="E45" location="plaf_cmg!A1" display="Prestation d'accueil du jeune enfant (PAJE) : Plafonds de ressources pour le CMG"/>
    <hyperlink ref="E104" location="APA_MTP!A1" display="Montant de la majoration pour aide constante d'une tierce personne"/>
    <hyperlink ref="E105" location="APA_dom!A1" display="Allocation personnalisée d'autonomie à domicile"/>
    <hyperlink ref="E106" location="APA_instit!A1" display="Allocation personnalisée d'autonomie en institution"/>
    <hyperlink ref="E115" location="AVPF!A1" display="Assurance vieillesse des parents au foyer (AVPF )"/>
    <hyperlink ref="E114" location="AS!A1" display="Allocation supplémentaire - montants"/>
    <hyperlink ref="E113" location="MAJCONJ_plaf!A1" display="Majoration pour conjoint à charge (plafond de ressources)"/>
    <hyperlink ref="E103" location="PSD!A1" display="Prestation spécifique dépendance (PSD, 1997-2001)"/>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12" sqref="B12"/>
    </sheetView>
  </sheetViews>
  <sheetFormatPr baseColWidth="10" defaultColWidth="11.5" defaultRowHeight="15" x14ac:dyDescent="0.2"/>
  <cols>
    <col min="1" max="1" width="18.83203125" style="20" customWidth="1"/>
    <col min="2" max="2" width="33.5" style="20" customWidth="1"/>
    <col min="3" max="3" width="32.83203125" style="20" customWidth="1"/>
    <col min="4" max="4" width="35" style="20" customWidth="1"/>
    <col min="5" max="5" width="55.6640625" style="20" customWidth="1"/>
    <col min="6" max="6" width="20.6640625" style="20" customWidth="1"/>
    <col min="7" max="7" width="66.1640625" style="20" customWidth="1"/>
    <col min="8" max="16384" width="11.5" style="20"/>
  </cols>
  <sheetData>
    <row r="1" spans="1:9" ht="17.25" hidden="1" customHeight="1" x14ac:dyDescent="0.2">
      <c r="A1" s="50" t="s">
        <v>303</v>
      </c>
      <c r="B1" s="167" t="s">
        <v>207</v>
      </c>
      <c r="C1" s="169" t="s">
        <v>208</v>
      </c>
      <c r="D1" s="169" t="s">
        <v>209</v>
      </c>
    </row>
    <row r="2" spans="1:9" s="352" customFormat="1" x14ac:dyDescent="0.2">
      <c r="A2" s="858" t="s">
        <v>1359</v>
      </c>
      <c r="B2" s="351" t="s">
        <v>924</v>
      </c>
      <c r="C2" s="864" t="s">
        <v>925</v>
      </c>
      <c r="D2" s="881"/>
      <c r="E2" s="858" t="s">
        <v>41</v>
      </c>
      <c r="F2" s="858" t="s">
        <v>1358</v>
      </c>
      <c r="G2" s="858" t="s">
        <v>18</v>
      </c>
    </row>
    <row r="3" spans="1:9" s="45" customFormat="1" x14ac:dyDescent="0.2">
      <c r="A3" s="858"/>
      <c r="B3" s="45" t="s">
        <v>928</v>
      </c>
      <c r="C3" s="45" t="s">
        <v>926</v>
      </c>
      <c r="D3" s="45" t="s">
        <v>927</v>
      </c>
      <c r="E3" s="858"/>
      <c r="F3" s="858"/>
      <c r="G3" s="858"/>
    </row>
    <row r="4" spans="1:9" x14ac:dyDescent="0.2">
      <c r="A4" s="55">
        <v>36161</v>
      </c>
      <c r="B4" s="248"/>
      <c r="C4" s="248"/>
      <c r="D4" s="248"/>
      <c r="E4" s="7" t="s">
        <v>1237</v>
      </c>
      <c r="F4" s="49">
        <v>36156</v>
      </c>
      <c r="G4" s="7" t="s">
        <v>15</v>
      </c>
      <c r="H4" s="7"/>
      <c r="I4" s="7"/>
    </row>
    <row r="5" spans="1:9" ht="44.25" customHeight="1" x14ac:dyDescent="0.2">
      <c r="A5" s="55">
        <v>35855</v>
      </c>
      <c r="B5" s="350">
        <f>129600</f>
        <v>129600</v>
      </c>
      <c r="C5" s="350">
        <f>60480</f>
        <v>60480</v>
      </c>
      <c r="D5" s="350">
        <f>43200</f>
        <v>43200</v>
      </c>
      <c r="E5" s="6" t="s">
        <v>2187</v>
      </c>
      <c r="F5" s="51" t="s">
        <v>65</v>
      </c>
      <c r="G5" s="6" t="s">
        <v>14</v>
      </c>
      <c r="H5" s="7"/>
      <c r="I5" s="7"/>
    </row>
    <row r="6" spans="1:9" x14ac:dyDescent="0.2">
      <c r="A6" s="45" t="s">
        <v>18</v>
      </c>
      <c r="B6" s="48"/>
      <c r="C6" s="422" t="s">
        <v>947</v>
      </c>
      <c r="D6" s="48"/>
      <c r="E6" s="7"/>
      <c r="F6" s="7"/>
      <c r="G6" s="7"/>
      <c r="H6" s="7"/>
      <c r="I6" s="7"/>
    </row>
    <row r="7" spans="1:9" x14ac:dyDescent="0.2">
      <c r="A7" s="226"/>
      <c r="B7" s="666"/>
      <c r="C7" s="666"/>
      <c r="D7" s="666"/>
      <c r="E7" s="666"/>
      <c r="F7" s="666"/>
      <c r="G7" s="666"/>
      <c r="H7" s="7"/>
      <c r="I7" s="7"/>
    </row>
    <row r="8" spans="1:9" x14ac:dyDescent="0.2">
      <c r="B8" s="7"/>
      <c r="C8" s="7"/>
      <c r="D8" s="7"/>
      <c r="E8" s="7"/>
      <c r="F8" s="7"/>
      <c r="G8" s="7"/>
      <c r="H8" s="7"/>
      <c r="I8" s="7"/>
    </row>
  </sheetData>
  <mergeCells count="5">
    <mergeCell ref="C2:D2"/>
    <mergeCell ref="A2:A3"/>
    <mergeCell ref="E2:E3"/>
    <mergeCell ref="F2:F3"/>
    <mergeCell ref="G2:G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pane xSplit="1" ySplit="1" topLeftCell="B3" activePane="bottomRight" state="frozen"/>
      <selection activeCell="A2" sqref="A2"/>
      <selection pane="topRight" activeCell="B2" sqref="B2"/>
      <selection pane="bottomLeft" activeCell="A3" sqref="A3"/>
      <selection pane="bottomRight" activeCell="A5" sqref="A5:F5"/>
    </sheetView>
  </sheetViews>
  <sheetFormatPr baseColWidth="10" defaultColWidth="11.5" defaultRowHeight="15" x14ac:dyDescent="0.2"/>
  <cols>
    <col min="1" max="1" width="11.5" style="20" bestFit="1" customWidth="1"/>
    <col min="2" max="2" width="15.33203125" style="20" customWidth="1"/>
    <col min="3" max="3" width="15.83203125" style="20" customWidth="1"/>
    <col min="4" max="4" width="27.33203125" style="20" customWidth="1"/>
    <col min="5" max="5" width="15.1640625" style="20" customWidth="1"/>
    <col min="6" max="6" width="54.5" style="20" customWidth="1"/>
    <col min="7" max="16384" width="11.5" style="20"/>
  </cols>
  <sheetData>
    <row r="1" spans="1:6" hidden="1" x14ac:dyDescent="0.2">
      <c r="A1" s="20" t="s">
        <v>303</v>
      </c>
      <c r="B1" s="20" t="s">
        <v>519</v>
      </c>
      <c r="C1" s="20" t="s">
        <v>520</v>
      </c>
    </row>
    <row r="2" spans="1:6" s="45" customFormat="1" ht="30" x14ac:dyDescent="0.2">
      <c r="A2" s="103" t="s">
        <v>1359</v>
      </c>
      <c r="B2" s="45" t="s">
        <v>313</v>
      </c>
      <c r="C2" s="45" t="s">
        <v>312</v>
      </c>
      <c r="D2" s="45" t="s">
        <v>41</v>
      </c>
      <c r="E2" s="45" t="s">
        <v>1358</v>
      </c>
      <c r="F2" s="45" t="s">
        <v>18</v>
      </c>
    </row>
    <row r="3" spans="1:6" s="200" customFormat="1" x14ac:dyDescent="0.2">
      <c r="A3" s="34">
        <v>28491</v>
      </c>
      <c r="B3" s="247"/>
      <c r="C3" s="247"/>
      <c r="D3" s="332" t="s">
        <v>840</v>
      </c>
      <c r="E3" s="51">
        <v>28319</v>
      </c>
      <c r="F3" s="2" t="s">
        <v>310</v>
      </c>
    </row>
    <row r="4" spans="1:6" s="48" customFormat="1" ht="30" x14ac:dyDescent="0.2">
      <c r="A4" s="34">
        <v>21186</v>
      </c>
      <c r="B4" s="353">
        <v>981</v>
      </c>
      <c r="C4" s="353">
        <v>1509</v>
      </c>
      <c r="D4" s="333" t="s">
        <v>2077</v>
      </c>
      <c r="E4" s="29" t="s">
        <v>853</v>
      </c>
      <c r="F4" s="31" t="s">
        <v>311</v>
      </c>
    </row>
    <row r="5" spans="1:6" x14ac:dyDescent="0.2">
      <c r="A5" s="226"/>
      <c r="B5" s="226"/>
      <c r="C5" s="226"/>
      <c r="D5" s="226"/>
      <c r="E5" s="226"/>
      <c r="F5" s="22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A2" workbookViewId="0">
      <pane xSplit="1" ySplit="2" topLeftCell="B4" activePane="bottomRight" state="frozen"/>
      <selection activeCell="A2" sqref="A2"/>
      <selection pane="topRight" activeCell="B2" sqref="B2"/>
      <selection pane="bottomLeft" activeCell="A3" sqref="A3"/>
      <selection pane="bottomRight" activeCell="F15" sqref="F15"/>
    </sheetView>
  </sheetViews>
  <sheetFormatPr baseColWidth="10" defaultColWidth="11.5" defaultRowHeight="15" x14ac:dyDescent="0.2"/>
  <cols>
    <col min="1" max="1" width="11.5" style="20"/>
    <col min="2" max="2" width="13.33203125" style="20" bestFit="1" customWidth="1"/>
    <col min="3" max="4" width="12.5" style="20" bestFit="1" customWidth="1"/>
    <col min="5" max="5" width="15.83203125" style="20" customWidth="1"/>
    <col min="6" max="6" width="15.1640625" style="20" bestFit="1" customWidth="1"/>
    <col min="7" max="7" width="14.5" style="20" bestFit="1" customWidth="1"/>
    <col min="8" max="9" width="15.1640625" style="20" bestFit="1" customWidth="1"/>
    <col min="10" max="10" width="33.5" style="20" customWidth="1"/>
    <col min="11" max="11" width="11.5" style="20"/>
    <col min="12" max="12" width="53.6640625" style="20" customWidth="1"/>
    <col min="13" max="16384" width="11.5" style="20"/>
  </cols>
  <sheetData>
    <row r="1" spans="1:12" s="287" customFormat="1" hidden="1" x14ac:dyDescent="0.2">
      <c r="A1" s="287" t="s">
        <v>303</v>
      </c>
      <c r="B1" s="287" t="s">
        <v>521</v>
      </c>
      <c r="C1" s="287" t="s">
        <v>522</v>
      </c>
      <c r="D1" s="287" t="s">
        <v>523</v>
      </c>
      <c r="E1" s="287" t="s">
        <v>524</v>
      </c>
      <c r="F1" s="287" t="s">
        <v>525</v>
      </c>
      <c r="G1" s="287" t="s">
        <v>526</v>
      </c>
      <c r="H1" s="287" t="s">
        <v>527</v>
      </c>
      <c r="I1" s="287" t="s">
        <v>528</v>
      </c>
    </row>
    <row r="2" spans="1:12" s="352" customFormat="1" x14ac:dyDescent="0.2">
      <c r="A2" s="859" t="s">
        <v>1359</v>
      </c>
      <c r="B2" s="882" t="s">
        <v>948</v>
      </c>
      <c r="C2" s="883"/>
      <c r="D2" s="883"/>
      <c r="E2" s="884"/>
      <c r="F2" s="882" t="s">
        <v>951</v>
      </c>
      <c r="G2" s="883"/>
      <c r="H2" s="883"/>
      <c r="I2" s="884"/>
      <c r="J2" s="859" t="s">
        <v>41</v>
      </c>
      <c r="K2" s="859" t="s">
        <v>1358</v>
      </c>
      <c r="L2" s="858" t="s">
        <v>18</v>
      </c>
    </row>
    <row r="3" spans="1:12" s="45" customFormat="1" ht="45" customHeight="1" x14ac:dyDescent="0.2">
      <c r="A3" s="859"/>
      <c r="B3" s="101" t="s">
        <v>949</v>
      </c>
      <c r="C3" s="101" t="s">
        <v>774</v>
      </c>
      <c r="D3" s="101" t="s">
        <v>950</v>
      </c>
      <c r="E3" s="101" t="s">
        <v>312</v>
      </c>
      <c r="F3" s="101" t="s">
        <v>949</v>
      </c>
      <c r="G3" s="101" t="s">
        <v>774</v>
      </c>
      <c r="H3" s="101" t="s">
        <v>950</v>
      </c>
      <c r="I3" s="101" t="s">
        <v>312</v>
      </c>
      <c r="J3" s="859"/>
      <c r="K3" s="859"/>
      <c r="L3" s="858"/>
    </row>
    <row r="4" spans="1:12" s="201" customFormat="1" x14ac:dyDescent="0.2">
      <c r="A4" s="34">
        <v>28491</v>
      </c>
      <c r="B4" s="225"/>
      <c r="C4" s="225"/>
      <c r="D4" s="225"/>
      <c r="E4" s="225"/>
      <c r="F4" s="225"/>
      <c r="G4" s="225"/>
      <c r="H4" s="225"/>
      <c r="I4" s="225"/>
      <c r="J4" s="813" t="s">
        <v>840</v>
      </c>
      <c r="K4" s="51">
        <v>28319</v>
      </c>
    </row>
    <row r="5" spans="1:12" ht="45" x14ac:dyDescent="0.2">
      <c r="A5" s="34">
        <v>27942</v>
      </c>
      <c r="B5" s="315">
        <v>23040</v>
      </c>
      <c r="C5" s="315">
        <v>28800</v>
      </c>
      <c r="D5" s="315">
        <v>34560</v>
      </c>
      <c r="E5" s="315">
        <v>5760</v>
      </c>
      <c r="F5" s="315">
        <v>16080</v>
      </c>
      <c r="G5" s="315">
        <v>20100</v>
      </c>
      <c r="H5" s="315">
        <v>24120</v>
      </c>
      <c r="I5" s="315">
        <v>4020</v>
      </c>
      <c r="J5" s="30" t="s">
        <v>879</v>
      </c>
      <c r="K5" s="29" t="s">
        <v>854</v>
      </c>
      <c r="L5" s="7" t="s">
        <v>2084</v>
      </c>
    </row>
    <row r="6" spans="1:12" x14ac:dyDescent="0.2">
      <c r="L6" s="411"/>
    </row>
    <row r="7" spans="1:12" x14ac:dyDescent="0.2">
      <c r="B7" s="357" t="s">
        <v>1389</v>
      </c>
    </row>
    <row r="8" spans="1:12" x14ac:dyDescent="0.2">
      <c r="B8" s="20" t="s">
        <v>2078</v>
      </c>
    </row>
    <row r="9" spans="1:12" x14ac:dyDescent="0.2">
      <c r="B9" s="20" t="s">
        <v>2319</v>
      </c>
    </row>
    <row r="16" spans="1:12" x14ac:dyDescent="0.2">
      <c r="F16" s="367"/>
    </row>
  </sheetData>
  <mergeCells count="6">
    <mergeCell ref="L2:L3"/>
    <mergeCell ref="A2:A3"/>
    <mergeCell ref="B2:E2"/>
    <mergeCell ref="F2:I2"/>
    <mergeCell ref="J2:J3"/>
    <mergeCell ref="K2:K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pane xSplit="1" ySplit="3" topLeftCell="O4" activePane="bottomRight" state="frozen"/>
      <selection activeCell="A2" sqref="A2"/>
      <selection pane="topRight" activeCell="B2" sqref="B2"/>
      <selection pane="bottomLeft" activeCell="A3" sqref="A3"/>
      <selection pane="bottomRight" activeCell="H12" sqref="H12"/>
    </sheetView>
  </sheetViews>
  <sheetFormatPr baseColWidth="10" defaultColWidth="11.5" defaultRowHeight="15" x14ac:dyDescent="0.2"/>
  <cols>
    <col min="1" max="2" width="11.5" style="20"/>
    <col min="3" max="3" width="20.6640625" style="343" customWidth="1"/>
    <col min="4" max="12" width="11.5" style="20"/>
    <col min="13" max="13" width="44.1640625" style="20" customWidth="1"/>
    <col min="14" max="14" width="11.5" style="20"/>
    <col min="15" max="15" width="70.6640625" style="20" customWidth="1"/>
    <col min="16" max="16384" width="11.5" style="20"/>
  </cols>
  <sheetData>
    <row r="1" spans="1:15" s="287" customFormat="1" hidden="1" x14ac:dyDescent="0.2">
      <c r="A1" s="287" t="s">
        <v>303</v>
      </c>
      <c r="B1" s="287" t="s">
        <v>529</v>
      </c>
      <c r="C1" s="287" t="s">
        <v>530</v>
      </c>
      <c r="D1" s="287" t="s">
        <v>532</v>
      </c>
      <c r="E1" s="287" t="s">
        <v>535</v>
      </c>
      <c r="F1" s="287" t="s">
        <v>536</v>
      </c>
      <c r="G1" s="287" t="s">
        <v>531</v>
      </c>
      <c r="H1" s="343" t="s">
        <v>533</v>
      </c>
      <c r="I1" s="287" t="s">
        <v>534</v>
      </c>
      <c r="J1" s="287" t="s">
        <v>537</v>
      </c>
      <c r="K1" s="287" t="s">
        <v>538</v>
      </c>
      <c r="L1" s="287" t="s">
        <v>539</v>
      </c>
    </row>
    <row r="2" spans="1:15" s="352" customFormat="1" ht="15" customHeight="1" x14ac:dyDescent="0.2">
      <c r="A2" s="859" t="s">
        <v>1359</v>
      </c>
      <c r="C2" s="882" t="s">
        <v>952</v>
      </c>
      <c r="D2" s="883"/>
      <c r="E2" s="883"/>
      <c r="F2" s="884"/>
      <c r="G2" s="882" t="s">
        <v>953</v>
      </c>
      <c r="H2" s="883"/>
      <c r="I2" s="883"/>
      <c r="J2" s="884"/>
      <c r="K2" s="885" t="s">
        <v>1182</v>
      </c>
      <c r="L2" s="886"/>
      <c r="M2" s="859" t="s">
        <v>41</v>
      </c>
      <c r="N2" s="859" t="s">
        <v>1358</v>
      </c>
      <c r="O2" s="858" t="s">
        <v>314</v>
      </c>
    </row>
    <row r="3" spans="1:15" s="45" customFormat="1" ht="81" customHeight="1" x14ac:dyDescent="0.2">
      <c r="A3" s="859"/>
      <c r="B3" s="45" t="s">
        <v>315</v>
      </c>
      <c r="C3" s="101" t="s">
        <v>954</v>
      </c>
      <c r="D3" s="101" t="s">
        <v>955</v>
      </c>
      <c r="E3" s="101" t="s">
        <v>956</v>
      </c>
      <c r="F3" s="101" t="s">
        <v>957</v>
      </c>
      <c r="G3" s="101" t="s">
        <v>954</v>
      </c>
      <c r="H3" s="101" t="s">
        <v>955</v>
      </c>
      <c r="I3" s="101" t="s">
        <v>956</v>
      </c>
      <c r="J3" s="101" t="s">
        <v>957</v>
      </c>
      <c r="K3" s="407" t="s">
        <v>315</v>
      </c>
      <c r="L3" s="407" t="s">
        <v>981</v>
      </c>
      <c r="M3" s="859"/>
      <c r="N3" s="859"/>
      <c r="O3" s="858"/>
    </row>
    <row r="4" spans="1:15" s="201" customFormat="1" x14ac:dyDescent="0.2">
      <c r="A4" s="34">
        <v>28491</v>
      </c>
      <c r="B4" s="225"/>
      <c r="C4" s="225"/>
      <c r="D4" s="225"/>
      <c r="E4" s="225"/>
      <c r="F4" s="225"/>
      <c r="G4" s="225"/>
      <c r="H4" s="225"/>
      <c r="I4" s="225"/>
      <c r="J4" s="225"/>
      <c r="K4" s="225"/>
      <c r="L4" s="225"/>
      <c r="M4" s="814" t="s">
        <v>840</v>
      </c>
      <c r="N4" s="51">
        <v>28319</v>
      </c>
    </row>
    <row r="5" spans="1:15" s="48" customFormat="1" ht="51" customHeight="1" x14ac:dyDescent="0.2">
      <c r="A5" s="34">
        <v>27942</v>
      </c>
      <c r="B5" s="53">
        <v>194.5</v>
      </c>
      <c r="C5" s="104">
        <v>0.5</v>
      </c>
      <c r="D5" s="104">
        <v>0.2</v>
      </c>
      <c r="E5" s="104">
        <v>0.4</v>
      </c>
      <c r="F5" s="104">
        <v>0.5</v>
      </c>
      <c r="G5" s="53">
        <v>97.25</v>
      </c>
      <c r="H5" s="53">
        <v>97.25</v>
      </c>
      <c r="I5" s="53">
        <v>77.8</v>
      </c>
      <c r="J5" s="53">
        <v>97.25</v>
      </c>
      <c r="K5" s="53">
        <v>388.2</v>
      </c>
      <c r="L5" s="53">
        <v>194.1</v>
      </c>
      <c r="M5" s="333" t="s">
        <v>1238</v>
      </c>
      <c r="N5" s="29" t="s">
        <v>854</v>
      </c>
      <c r="O5" s="685" t="s">
        <v>646</v>
      </c>
    </row>
    <row r="8" spans="1:15" x14ac:dyDescent="0.2">
      <c r="B8" s="357" t="s">
        <v>2240</v>
      </c>
    </row>
    <row r="9" spans="1:15" x14ac:dyDescent="0.2">
      <c r="B9" s="411" t="s">
        <v>2242</v>
      </c>
    </row>
    <row r="12" spans="1:15" x14ac:dyDescent="0.2">
      <c r="E12" s="178"/>
    </row>
    <row r="14" spans="1:15" x14ac:dyDescent="0.2">
      <c r="G14" s="287"/>
    </row>
    <row r="20" spans="6:6" x14ac:dyDescent="0.2">
      <c r="F20" s="287"/>
    </row>
  </sheetData>
  <mergeCells count="7">
    <mergeCell ref="A2:A3"/>
    <mergeCell ref="O2:O3"/>
    <mergeCell ref="C2:F2"/>
    <mergeCell ref="G2:J2"/>
    <mergeCell ref="M2:M3"/>
    <mergeCell ref="N2:N3"/>
    <mergeCell ref="K2:L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2" workbookViewId="0">
      <pane xSplit="1" ySplit="1" topLeftCell="B3" activePane="bottomRight" state="frozen"/>
      <selection activeCell="A2" sqref="A2"/>
      <selection pane="topRight" activeCell="B2" sqref="B2"/>
      <selection pane="bottomLeft" activeCell="A3" sqref="A3"/>
      <selection pane="bottomRight" activeCell="B9" sqref="B9"/>
    </sheetView>
  </sheetViews>
  <sheetFormatPr baseColWidth="10" defaultColWidth="11.5" defaultRowHeight="15" x14ac:dyDescent="0.2"/>
  <cols>
    <col min="1" max="1" width="13.33203125" style="20" bestFit="1" customWidth="1"/>
    <col min="2" max="2" width="27.33203125" style="20" bestFit="1" customWidth="1"/>
    <col min="3" max="3" width="27.33203125" style="411" customWidth="1"/>
    <col min="4" max="4" width="28.1640625" style="20" customWidth="1"/>
    <col min="5" max="5" width="11.5" style="20"/>
    <col min="6" max="6" width="40.5" style="20" customWidth="1"/>
    <col min="7" max="16384" width="11.5" style="20"/>
  </cols>
  <sheetData>
    <row r="1" spans="1:13" s="287" customFormat="1" hidden="1" x14ac:dyDescent="0.2">
      <c r="A1" s="287" t="s">
        <v>303</v>
      </c>
      <c r="B1" s="287" t="s">
        <v>565</v>
      </c>
      <c r="C1" s="411"/>
    </row>
    <row r="2" spans="1:13" s="45" customFormat="1" ht="44.25" customHeight="1" x14ac:dyDescent="0.2">
      <c r="A2" s="45" t="s">
        <v>1359</v>
      </c>
      <c r="B2" s="45" t="s">
        <v>316</v>
      </c>
      <c r="C2" s="410" t="s">
        <v>1207</v>
      </c>
      <c r="D2" s="45" t="s">
        <v>41</v>
      </c>
      <c r="E2" s="45" t="s">
        <v>1358</v>
      </c>
      <c r="F2" s="45" t="s">
        <v>18</v>
      </c>
    </row>
    <row r="3" spans="1:13" s="201" customFormat="1" x14ac:dyDescent="0.2">
      <c r="A3" s="34">
        <v>28491</v>
      </c>
      <c r="B3" s="225"/>
      <c r="C3" s="225"/>
      <c r="D3" s="335" t="s">
        <v>840</v>
      </c>
      <c r="E3" s="209">
        <v>28319</v>
      </c>
      <c r="F3" s="887" t="s">
        <v>770</v>
      </c>
      <c r="G3" s="50"/>
      <c r="H3" s="50"/>
      <c r="I3" s="50"/>
      <c r="J3" s="50"/>
      <c r="K3" s="50"/>
      <c r="L3" s="50"/>
      <c r="M3" s="50"/>
    </row>
    <row r="4" spans="1:13" ht="30" customHeight="1" x14ac:dyDescent="0.2">
      <c r="A4" s="34">
        <v>27942</v>
      </c>
      <c r="B4" s="48">
        <v>3</v>
      </c>
      <c r="C4" s="53">
        <v>291.35000000000002</v>
      </c>
      <c r="D4" s="105" t="s">
        <v>855</v>
      </c>
      <c r="E4" s="131" t="s">
        <v>856</v>
      </c>
      <c r="F4" s="887"/>
      <c r="G4" s="259"/>
      <c r="H4" s="259"/>
    </row>
    <row r="6" spans="1:13" x14ac:dyDescent="0.2">
      <c r="B6" s="357" t="s">
        <v>1389</v>
      </c>
    </row>
    <row r="7" spans="1:13" x14ac:dyDescent="0.2">
      <c r="B7" s="888" t="s">
        <v>1208</v>
      </c>
      <c r="C7" s="888"/>
      <c r="D7" s="888"/>
      <c r="E7" s="888"/>
      <c r="F7" s="888"/>
      <c r="G7" s="388"/>
      <c r="H7" s="388"/>
    </row>
    <row r="8" spans="1:13" x14ac:dyDescent="0.2">
      <c r="B8" s="388" t="s">
        <v>2079</v>
      </c>
      <c r="C8" s="388"/>
      <c r="D8" s="388"/>
      <c r="E8" s="388"/>
      <c r="F8" s="388"/>
      <c r="G8" s="388"/>
      <c r="H8" s="388"/>
    </row>
    <row r="9" spans="1:13" x14ac:dyDescent="0.2">
      <c r="B9" s="388" t="s">
        <v>2320</v>
      </c>
      <c r="C9" s="388"/>
      <c r="D9" s="388"/>
      <c r="E9" s="388"/>
      <c r="F9" s="388"/>
      <c r="G9" s="388"/>
      <c r="H9" s="388"/>
    </row>
    <row r="10" spans="1:13" x14ac:dyDescent="0.2">
      <c r="B10" s="388"/>
      <c r="C10" s="388"/>
      <c r="D10" s="388"/>
      <c r="E10" s="388"/>
      <c r="F10" s="388"/>
      <c r="G10" s="388"/>
      <c r="H10" s="388"/>
    </row>
    <row r="11" spans="1:13" x14ac:dyDescent="0.2">
      <c r="B11" s="388"/>
      <c r="C11" s="388"/>
      <c r="D11" s="388"/>
      <c r="E11" s="388"/>
      <c r="F11" s="388"/>
      <c r="G11" s="388"/>
      <c r="H11" s="388"/>
    </row>
    <row r="12" spans="1:13" x14ac:dyDescent="0.2">
      <c r="B12" s="388"/>
      <c r="C12" s="388"/>
      <c r="D12" s="388"/>
      <c r="E12" s="388"/>
      <c r="F12" s="388"/>
      <c r="G12" s="388"/>
      <c r="H12" s="388"/>
    </row>
    <row r="13" spans="1:13" x14ac:dyDescent="0.2">
      <c r="B13" s="388"/>
      <c r="C13" s="388"/>
      <c r="D13" s="388"/>
      <c r="E13" s="388"/>
      <c r="F13" s="388"/>
      <c r="G13" s="388"/>
      <c r="H13" s="388"/>
    </row>
    <row r="14" spans="1:13" x14ac:dyDescent="0.2">
      <c r="B14" s="388"/>
      <c r="C14" s="388"/>
      <c r="D14" s="388"/>
      <c r="E14" s="388"/>
      <c r="F14" s="388"/>
      <c r="G14" s="388"/>
      <c r="H14" s="388"/>
    </row>
  </sheetData>
  <mergeCells count="2">
    <mergeCell ref="F3:F4"/>
    <mergeCell ref="B7:F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topLeftCell="A2" workbookViewId="0">
      <pane xSplit="1" ySplit="2" topLeftCell="B4" activePane="bottomRight" state="frozen"/>
      <selection activeCell="A2" sqref="A2"/>
      <selection pane="topRight" activeCell="B2" sqref="B2"/>
      <selection pane="bottomLeft" activeCell="A3" sqref="A3"/>
      <selection pane="bottomRight" activeCell="K5" sqref="K5"/>
    </sheetView>
  </sheetViews>
  <sheetFormatPr baseColWidth="10" defaultColWidth="11.5" defaultRowHeight="15" x14ac:dyDescent="0.2"/>
  <cols>
    <col min="1" max="1" width="11.5" style="20"/>
    <col min="2" max="4" width="12.5" style="20" bestFit="1" customWidth="1"/>
    <col min="5" max="5" width="15.33203125" style="20" customWidth="1"/>
    <col min="6" max="8" width="12.5" style="20" bestFit="1" customWidth="1"/>
    <col min="9" max="9" width="15" style="20" customWidth="1"/>
    <col min="10" max="10" width="19" style="20" customWidth="1"/>
    <col min="11" max="11" width="32.33203125" style="20" customWidth="1"/>
    <col min="12" max="16384" width="11.5" style="20"/>
  </cols>
  <sheetData>
    <row r="1" spans="1:19" s="287" customFormat="1" hidden="1" x14ac:dyDescent="0.2">
      <c r="A1" s="287" t="s">
        <v>303</v>
      </c>
      <c r="B1" s="287" t="s">
        <v>761</v>
      </c>
      <c r="C1" s="287" t="s">
        <v>762</v>
      </c>
      <c r="D1" s="287" t="s">
        <v>763</v>
      </c>
      <c r="E1" s="287" t="s">
        <v>764</v>
      </c>
      <c r="F1" s="287" t="s">
        <v>765</v>
      </c>
      <c r="G1" s="287" t="s">
        <v>766</v>
      </c>
      <c r="H1" s="287" t="s">
        <v>767</v>
      </c>
      <c r="I1" s="287" t="s">
        <v>768</v>
      </c>
      <c r="J1" s="287" t="s">
        <v>769</v>
      </c>
    </row>
    <row r="2" spans="1:19" s="352" customFormat="1" x14ac:dyDescent="0.2">
      <c r="A2" s="858" t="s">
        <v>1359</v>
      </c>
      <c r="B2" s="882" t="s">
        <v>958</v>
      </c>
      <c r="C2" s="883"/>
      <c r="D2" s="883"/>
      <c r="E2" s="884"/>
      <c r="F2" s="882" t="s">
        <v>959</v>
      </c>
      <c r="G2" s="883"/>
      <c r="H2" s="883"/>
      <c r="I2" s="884"/>
      <c r="J2" s="858" t="s">
        <v>317</v>
      </c>
      <c r="K2" s="858" t="s">
        <v>41</v>
      </c>
      <c r="L2" s="858" t="s">
        <v>1358</v>
      </c>
      <c r="M2" s="858" t="s">
        <v>18</v>
      </c>
      <c r="N2" s="858"/>
      <c r="O2" s="858"/>
      <c r="P2" s="858"/>
      <c r="Q2" s="858"/>
    </row>
    <row r="3" spans="1:19" s="45" customFormat="1" ht="30" x14ac:dyDescent="0.2">
      <c r="A3" s="858"/>
      <c r="B3" s="45" t="s">
        <v>960</v>
      </c>
      <c r="C3" s="45" t="s">
        <v>961</v>
      </c>
      <c r="D3" s="45" t="s">
        <v>962</v>
      </c>
      <c r="E3" s="45" t="s">
        <v>312</v>
      </c>
      <c r="F3" s="45" t="s">
        <v>960</v>
      </c>
      <c r="G3" s="45" t="s">
        <v>950</v>
      </c>
      <c r="H3" s="45" t="s">
        <v>963</v>
      </c>
      <c r="I3" s="344" t="s">
        <v>312</v>
      </c>
      <c r="J3" s="858"/>
      <c r="K3" s="858"/>
      <c r="L3" s="858"/>
      <c r="M3" s="858"/>
      <c r="N3" s="858"/>
      <c r="O3" s="858"/>
      <c r="P3" s="858"/>
      <c r="Q3" s="858"/>
      <c r="R3" s="279"/>
      <c r="S3" s="279"/>
    </row>
    <row r="4" spans="1:19" s="201" customFormat="1" x14ac:dyDescent="0.2">
      <c r="A4" s="34">
        <v>28491</v>
      </c>
      <c r="B4" s="225"/>
      <c r="C4" s="225"/>
      <c r="D4" s="225"/>
      <c r="E4" s="225"/>
      <c r="F4" s="225"/>
      <c r="G4" s="225"/>
      <c r="H4" s="225"/>
      <c r="I4" s="225"/>
      <c r="J4" s="225"/>
      <c r="K4" s="335" t="s">
        <v>840</v>
      </c>
      <c r="L4" s="51">
        <v>28319</v>
      </c>
      <c r="M4" s="890" t="s">
        <v>770</v>
      </c>
      <c r="N4" s="890"/>
      <c r="O4" s="890"/>
      <c r="P4" s="890"/>
      <c r="Q4" s="890"/>
      <c r="R4" s="13"/>
      <c r="S4" s="13"/>
    </row>
    <row r="5" spans="1:19" ht="30" x14ac:dyDescent="0.2">
      <c r="A5" s="34">
        <v>27942</v>
      </c>
      <c r="B5" s="315">
        <v>24120</v>
      </c>
      <c r="C5" s="315">
        <v>32160</v>
      </c>
      <c r="D5" s="315">
        <v>40200</v>
      </c>
      <c r="E5" s="315">
        <v>8040</v>
      </c>
      <c r="F5" s="315">
        <v>40200</v>
      </c>
      <c r="G5" s="315">
        <v>48240</v>
      </c>
      <c r="H5" s="315">
        <v>56280</v>
      </c>
      <c r="I5" s="315">
        <v>8040</v>
      </c>
      <c r="J5" s="53">
        <v>291.35000000000002</v>
      </c>
      <c r="K5" s="333" t="s">
        <v>857</v>
      </c>
      <c r="L5" s="29" t="s">
        <v>856</v>
      </c>
      <c r="M5" s="889" t="s">
        <v>858</v>
      </c>
      <c r="N5" s="889"/>
      <c r="O5" s="889"/>
      <c r="P5" s="889"/>
      <c r="Q5" s="889"/>
    </row>
    <row r="7" spans="1:19" x14ac:dyDescent="0.2">
      <c r="B7" s="20" t="s">
        <v>1452</v>
      </c>
    </row>
    <row r="8" spans="1:19" x14ac:dyDescent="0.2">
      <c r="B8" s="411" t="s">
        <v>2243</v>
      </c>
    </row>
  </sheetData>
  <mergeCells count="9">
    <mergeCell ref="A2:A3"/>
    <mergeCell ref="M5:Q5"/>
    <mergeCell ref="M4:Q4"/>
    <mergeCell ref="B2:E2"/>
    <mergeCell ref="F2:I2"/>
    <mergeCell ref="J2:J3"/>
    <mergeCell ref="K2:K3"/>
    <mergeCell ref="L2:L3"/>
    <mergeCell ref="M2:Q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pane xSplit="1" ySplit="3" topLeftCell="B4" activePane="bottomRight" state="frozen"/>
      <selection activeCell="A2" sqref="A2"/>
      <selection pane="topRight" activeCell="B2" sqref="B2"/>
      <selection pane="bottomLeft" activeCell="A3" sqref="A3"/>
      <selection pane="bottomRight" activeCell="H15" sqref="H15"/>
    </sheetView>
  </sheetViews>
  <sheetFormatPr baseColWidth="10" defaultColWidth="11.5" defaultRowHeight="15" x14ac:dyDescent="0.2"/>
  <cols>
    <col min="1" max="1" width="11.5" style="20"/>
    <col min="2" max="9" width="15.1640625" style="20" customWidth="1"/>
    <col min="10" max="10" width="36.1640625" style="20" customWidth="1"/>
    <col min="11" max="11" width="11.5" style="20"/>
    <col min="12" max="12" width="53.83203125" style="20" customWidth="1"/>
    <col min="13" max="16384" width="11.5" style="20"/>
  </cols>
  <sheetData>
    <row r="1" spans="1:12" s="287" customFormat="1" hidden="1" x14ac:dyDescent="0.2">
      <c r="A1" s="287" t="s">
        <v>303</v>
      </c>
      <c r="B1" s="287" t="s">
        <v>540</v>
      </c>
      <c r="C1" s="287" t="s">
        <v>541</v>
      </c>
      <c r="D1" s="287" t="s">
        <v>542</v>
      </c>
      <c r="E1" s="287" t="s">
        <v>543</v>
      </c>
      <c r="F1" s="287" t="s">
        <v>544</v>
      </c>
      <c r="G1" s="287" t="s">
        <v>545</v>
      </c>
      <c r="H1" s="287" t="s">
        <v>546</v>
      </c>
      <c r="I1" s="287" t="s">
        <v>547</v>
      </c>
    </row>
    <row r="2" spans="1:12" s="352" customFormat="1" x14ac:dyDescent="0.2">
      <c r="A2" s="858" t="s">
        <v>1359</v>
      </c>
      <c r="C2" s="857" t="s">
        <v>964</v>
      </c>
      <c r="D2" s="857"/>
      <c r="E2" s="857"/>
      <c r="G2" s="857" t="s">
        <v>967</v>
      </c>
      <c r="H2" s="857"/>
      <c r="I2" s="857"/>
      <c r="J2" s="858" t="s">
        <v>41</v>
      </c>
      <c r="K2" s="858" t="s">
        <v>1358</v>
      </c>
      <c r="L2" s="858" t="s">
        <v>18</v>
      </c>
    </row>
    <row r="3" spans="1:12" s="258" customFormat="1" ht="60" x14ac:dyDescent="0.2">
      <c r="A3" s="858"/>
      <c r="B3" s="258" t="s">
        <v>319</v>
      </c>
      <c r="C3" s="258" t="s">
        <v>965</v>
      </c>
      <c r="D3" s="258" t="s">
        <v>775</v>
      </c>
      <c r="E3" s="258" t="s">
        <v>966</v>
      </c>
      <c r="F3" s="258" t="s">
        <v>318</v>
      </c>
      <c r="G3" s="258" t="s">
        <v>774</v>
      </c>
      <c r="H3" s="258" t="s">
        <v>968</v>
      </c>
      <c r="I3" s="258" t="s">
        <v>312</v>
      </c>
      <c r="J3" s="858"/>
      <c r="K3" s="858"/>
      <c r="L3" s="858"/>
    </row>
    <row r="4" spans="1:12" s="201" customFormat="1" x14ac:dyDescent="0.2">
      <c r="A4" s="34">
        <v>28491</v>
      </c>
      <c r="B4" s="225"/>
      <c r="C4" s="225"/>
      <c r="D4" s="225"/>
      <c r="E4" s="225"/>
      <c r="F4" s="225"/>
      <c r="G4" s="225"/>
      <c r="H4" s="225"/>
      <c r="I4" s="225"/>
      <c r="J4" s="335" t="s">
        <v>840</v>
      </c>
      <c r="K4" s="51">
        <v>28319</v>
      </c>
      <c r="L4" s="891" t="s">
        <v>770</v>
      </c>
    </row>
    <row r="5" spans="1:12" x14ac:dyDescent="0.2">
      <c r="A5" s="34">
        <v>27211</v>
      </c>
      <c r="B5" s="315">
        <v>23040</v>
      </c>
      <c r="C5" s="315">
        <v>28800</v>
      </c>
      <c r="D5" s="315">
        <v>34560</v>
      </c>
      <c r="E5" s="315">
        <v>5760</v>
      </c>
      <c r="F5" s="315">
        <v>16080</v>
      </c>
      <c r="G5" s="315">
        <v>20100</v>
      </c>
      <c r="H5" s="315">
        <v>24120</v>
      </c>
      <c r="I5" s="315">
        <v>4010</v>
      </c>
      <c r="J5" s="30" t="s">
        <v>859</v>
      </c>
      <c r="K5" s="29" t="s">
        <v>484</v>
      </c>
      <c r="L5" s="891"/>
    </row>
    <row r="7" spans="1:12" x14ac:dyDescent="0.2">
      <c r="B7" s="357" t="s">
        <v>2240</v>
      </c>
    </row>
    <row r="8" spans="1:12" x14ac:dyDescent="0.2">
      <c r="B8" s="411" t="s">
        <v>2244</v>
      </c>
    </row>
  </sheetData>
  <mergeCells count="7">
    <mergeCell ref="A2:A3"/>
    <mergeCell ref="L4:L5"/>
    <mergeCell ref="C2:E2"/>
    <mergeCell ref="G2:I2"/>
    <mergeCell ref="J2:J3"/>
    <mergeCell ref="K2:K3"/>
    <mergeCell ref="L2:L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A2" workbookViewId="0">
      <pane xSplit="1" ySplit="2" topLeftCell="B4" activePane="bottomRight" state="frozen"/>
      <selection activeCell="A2" sqref="A2"/>
      <selection pane="topRight" activeCell="B2" sqref="B2"/>
      <selection pane="bottomLeft" activeCell="A3" sqref="A3"/>
      <selection pane="bottomRight" activeCell="I6" sqref="I6"/>
    </sheetView>
  </sheetViews>
  <sheetFormatPr baseColWidth="10" defaultColWidth="11.5" defaultRowHeight="15" x14ac:dyDescent="0.2"/>
  <cols>
    <col min="1" max="1" width="11.5" style="20"/>
    <col min="2" max="8" width="18" style="20" customWidth="1"/>
    <col min="9" max="9" width="36.33203125" style="20" customWidth="1"/>
    <col min="10" max="10" width="11.5" style="20"/>
    <col min="11" max="11" width="33.33203125" style="20" customWidth="1"/>
    <col min="12" max="16384" width="11.5" style="20"/>
  </cols>
  <sheetData>
    <row r="1" spans="1:11" s="287" customFormat="1" hidden="1" x14ac:dyDescent="0.2">
      <c r="A1" s="287" t="s">
        <v>303</v>
      </c>
      <c r="B1" s="287" t="s">
        <v>548</v>
      </c>
      <c r="C1" s="287" t="s">
        <v>549</v>
      </c>
      <c r="D1" s="287" t="s">
        <v>550</v>
      </c>
      <c r="E1" s="343" t="s">
        <v>553</v>
      </c>
      <c r="F1" s="343" t="s">
        <v>554</v>
      </c>
      <c r="G1" s="343" t="s">
        <v>551</v>
      </c>
      <c r="H1" s="343" t="s">
        <v>552</v>
      </c>
    </row>
    <row r="2" spans="1:11" s="352" customFormat="1" x14ac:dyDescent="0.2">
      <c r="A2" s="859" t="s">
        <v>1359</v>
      </c>
      <c r="B2" s="857" t="s">
        <v>969</v>
      </c>
      <c r="C2" s="857"/>
      <c r="D2" s="857"/>
      <c r="E2" s="857" t="s">
        <v>970</v>
      </c>
      <c r="F2" s="857"/>
      <c r="G2" s="857"/>
      <c r="H2" s="857"/>
      <c r="I2" s="859" t="s">
        <v>41</v>
      </c>
      <c r="J2" s="859" t="s">
        <v>1358</v>
      </c>
      <c r="K2" s="858" t="s">
        <v>18</v>
      </c>
    </row>
    <row r="3" spans="1:11" s="45" customFormat="1" ht="45" x14ac:dyDescent="0.2">
      <c r="A3" s="859"/>
      <c r="B3" s="101" t="s">
        <v>971</v>
      </c>
      <c r="C3" s="101" t="s">
        <v>972</v>
      </c>
      <c r="D3" s="45" t="s">
        <v>973</v>
      </c>
      <c r="E3" s="45" t="s">
        <v>974</v>
      </c>
      <c r="F3" s="45" t="s">
        <v>975</v>
      </c>
      <c r="G3" s="45" t="s">
        <v>976</v>
      </c>
      <c r="H3" s="45" t="s">
        <v>977</v>
      </c>
      <c r="I3" s="859"/>
      <c r="J3" s="859"/>
      <c r="K3" s="858"/>
    </row>
    <row r="4" spans="1:11" s="201" customFormat="1" x14ac:dyDescent="0.2">
      <c r="A4" s="34">
        <v>28491</v>
      </c>
      <c r="B4" s="225"/>
      <c r="C4" s="225"/>
      <c r="D4" s="225"/>
      <c r="E4" s="242"/>
      <c r="F4" s="242"/>
      <c r="G4" s="242"/>
      <c r="H4" s="242"/>
      <c r="I4" s="335" t="s">
        <v>840</v>
      </c>
      <c r="J4" s="51">
        <v>28319</v>
      </c>
      <c r="K4" s="892" t="s">
        <v>770</v>
      </c>
    </row>
    <row r="5" spans="1:11" s="48" customFormat="1" ht="47.25" customHeight="1" x14ac:dyDescent="0.2">
      <c r="A5" s="34">
        <v>27211</v>
      </c>
      <c r="B5" s="104">
        <v>0.5</v>
      </c>
      <c r="C5" s="104">
        <v>0.1</v>
      </c>
      <c r="D5" s="106">
        <v>0.5</v>
      </c>
      <c r="E5" s="104">
        <v>0.5</v>
      </c>
      <c r="F5" s="104">
        <v>0.1</v>
      </c>
      <c r="G5" s="104">
        <v>0.25</v>
      </c>
      <c r="H5" s="104">
        <v>0.5</v>
      </c>
      <c r="I5" s="30" t="s">
        <v>1435</v>
      </c>
      <c r="J5" s="29" t="s">
        <v>860</v>
      </c>
      <c r="K5" s="892"/>
    </row>
    <row r="6" spans="1:11" ht="30" x14ac:dyDescent="0.2">
      <c r="A6" s="224">
        <v>20729</v>
      </c>
      <c r="B6" s="226"/>
      <c r="C6" s="226"/>
      <c r="D6" s="226"/>
      <c r="E6" s="104">
        <v>0.15</v>
      </c>
      <c r="F6" s="104">
        <v>0.25</v>
      </c>
      <c r="G6" s="104">
        <v>0.4</v>
      </c>
      <c r="H6" s="104">
        <v>0.5</v>
      </c>
      <c r="I6" s="105" t="s">
        <v>1239</v>
      </c>
      <c r="J6" s="105" t="s">
        <v>320</v>
      </c>
      <c r="K6" s="20" t="s">
        <v>2085</v>
      </c>
    </row>
    <row r="7" spans="1:11" x14ac:dyDescent="0.2">
      <c r="A7" s="173"/>
      <c r="B7" s="226"/>
      <c r="C7" s="226"/>
      <c r="D7" s="226"/>
      <c r="E7" s="241"/>
      <c r="F7" s="241"/>
      <c r="G7" s="241"/>
      <c r="H7" s="241"/>
      <c r="I7" s="226"/>
      <c r="J7" s="226"/>
      <c r="K7" s="226"/>
    </row>
    <row r="9" spans="1:11" x14ac:dyDescent="0.2">
      <c r="B9" s="357"/>
    </row>
  </sheetData>
  <mergeCells count="7">
    <mergeCell ref="A2:A3"/>
    <mergeCell ref="K4:K5"/>
    <mergeCell ref="B2:D2"/>
    <mergeCell ref="E2:H2"/>
    <mergeCell ref="I2:I3"/>
    <mergeCell ref="J2:J3"/>
    <mergeCell ref="K2:K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opLeftCell="A2" workbookViewId="0">
      <pane xSplit="1" ySplit="2" topLeftCell="B4" activePane="bottomRight" state="frozen"/>
      <selection activeCell="A2" sqref="A2"/>
      <selection pane="topRight" activeCell="B2" sqref="B2"/>
      <selection pane="bottomLeft" activeCell="A3" sqref="A3"/>
      <selection pane="bottomRight" activeCell="G8" sqref="G8:G9"/>
    </sheetView>
  </sheetViews>
  <sheetFormatPr baseColWidth="10" defaultColWidth="11.5" defaultRowHeight="15" x14ac:dyDescent="0.2"/>
  <cols>
    <col min="1" max="1" width="11.5" style="20"/>
    <col min="2" max="5" width="17.5" style="20" customWidth="1"/>
    <col min="6" max="6" width="27.33203125" style="20" bestFit="1" customWidth="1"/>
    <col min="7" max="7" width="11.5" style="20"/>
    <col min="8" max="8" width="50.5" style="20" customWidth="1"/>
    <col min="9" max="16384" width="11.5" style="20"/>
  </cols>
  <sheetData>
    <row r="1" spans="1:10" s="287" customFormat="1" hidden="1" x14ac:dyDescent="0.2">
      <c r="A1" s="287" t="s">
        <v>303</v>
      </c>
      <c r="B1" s="287" t="s">
        <v>555</v>
      </c>
      <c r="C1" s="287" t="s">
        <v>556</v>
      </c>
      <c r="D1" s="287" t="s">
        <v>557</v>
      </c>
      <c r="E1" s="287" t="s">
        <v>558</v>
      </c>
    </row>
    <row r="2" spans="1:10" s="366" customFormat="1" x14ac:dyDescent="0.2">
      <c r="A2" s="859" t="s">
        <v>1359</v>
      </c>
      <c r="B2" s="857" t="s">
        <v>978</v>
      </c>
      <c r="C2" s="857"/>
      <c r="D2" s="857" t="s">
        <v>979</v>
      </c>
      <c r="E2" s="857"/>
      <c r="F2" s="859" t="s">
        <v>41</v>
      </c>
      <c r="G2" s="859" t="s">
        <v>1358</v>
      </c>
      <c r="H2" s="858" t="s">
        <v>18</v>
      </c>
    </row>
    <row r="3" spans="1:10" s="45" customFormat="1" x14ac:dyDescent="0.2">
      <c r="A3" s="859"/>
      <c r="B3" s="45" t="s">
        <v>980</v>
      </c>
      <c r="C3" s="45" t="s">
        <v>981</v>
      </c>
      <c r="D3" s="45" t="s">
        <v>315</v>
      </c>
      <c r="E3" s="45" t="s">
        <v>981</v>
      </c>
      <c r="F3" s="859"/>
      <c r="G3" s="859"/>
      <c r="H3" s="858"/>
    </row>
    <row r="4" spans="1:10" s="201" customFormat="1" x14ac:dyDescent="0.2">
      <c r="A4" s="34">
        <v>28491</v>
      </c>
      <c r="B4" s="225"/>
      <c r="C4" s="225"/>
      <c r="D4" s="225"/>
      <c r="E4" s="225"/>
      <c r="F4" s="335" t="s">
        <v>840</v>
      </c>
      <c r="G4" s="51">
        <v>28319</v>
      </c>
      <c r="I4" s="208"/>
      <c r="J4" s="51"/>
    </row>
    <row r="5" spans="1:10" s="48" customFormat="1" ht="30" x14ac:dyDescent="0.2">
      <c r="A5" s="34">
        <v>27942</v>
      </c>
      <c r="B5" s="312">
        <v>388.2</v>
      </c>
      <c r="C5" s="53">
        <v>194.1</v>
      </c>
      <c r="D5" s="53">
        <v>388.2</v>
      </c>
      <c r="E5" s="53">
        <v>194.1</v>
      </c>
      <c r="F5" s="30" t="s">
        <v>861</v>
      </c>
      <c r="G5" s="29" t="s">
        <v>862</v>
      </c>
      <c r="H5" s="6" t="s">
        <v>770</v>
      </c>
    </row>
    <row r="6" spans="1:10" x14ac:dyDescent="0.2">
      <c r="G6" s="16"/>
    </row>
    <row r="7" spans="1:10" x14ac:dyDescent="0.2">
      <c r="B7" s="357" t="s">
        <v>2245</v>
      </c>
    </row>
    <row r="8" spans="1:10" x14ac:dyDescent="0.2">
      <c r="B8" s="20" t="s">
        <v>2246</v>
      </c>
    </row>
  </sheetData>
  <mergeCells count="6">
    <mergeCell ref="H2:H3"/>
    <mergeCell ref="A2:A3"/>
    <mergeCell ref="B2:C2"/>
    <mergeCell ref="D2:E2"/>
    <mergeCell ref="F2:F3"/>
    <mergeCell ref="G2:G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H14" sqref="H14"/>
    </sheetView>
  </sheetViews>
  <sheetFormatPr baseColWidth="10" defaultColWidth="11.5" defaultRowHeight="15" x14ac:dyDescent="0.2"/>
  <cols>
    <col min="1" max="1" width="15.6640625" style="20" customWidth="1"/>
    <col min="2" max="5" width="22.6640625" style="20" customWidth="1"/>
    <col min="6" max="6" width="22.6640625" style="293" customWidth="1"/>
    <col min="7" max="7" width="64.5" style="20" customWidth="1"/>
    <col min="8" max="8" width="13.5" style="20" customWidth="1"/>
    <col min="9" max="9" width="68.83203125" style="20" customWidth="1"/>
    <col min="10" max="10" width="49.6640625" style="20" customWidth="1"/>
    <col min="11" max="11" width="28.5" style="20" customWidth="1"/>
    <col min="12" max="12" width="28.6640625" style="20" customWidth="1"/>
    <col min="13" max="13" width="29" style="20" customWidth="1"/>
    <col min="14" max="14" width="22.6640625" style="20" customWidth="1"/>
    <col min="15" max="15" width="70.1640625" style="20" customWidth="1"/>
    <col min="16" max="16" width="30.5" style="20" customWidth="1"/>
    <col min="17" max="17" width="120.5" style="20" customWidth="1"/>
    <col min="18" max="18" width="28.5" style="20" customWidth="1"/>
    <col min="19" max="19" width="31.5" style="20" customWidth="1"/>
    <col min="20" max="20" width="47.83203125" style="20" customWidth="1"/>
    <col min="21" max="21" width="63.83203125" style="20" customWidth="1"/>
    <col min="22" max="22" width="39.5" style="20" customWidth="1"/>
    <col min="23" max="23" width="31" style="20" customWidth="1"/>
    <col min="24" max="16384" width="11.5" style="20"/>
  </cols>
  <sheetData>
    <row r="1" spans="1:23" hidden="1" x14ac:dyDescent="0.2">
      <c r="A1" s="50" t="s">
        <v>303</v>
      </c>
      <c r="B1" s="20" t="s">
        <v>566</v>
      </c>
      <c r="C1" s="20" t="s">
        <v>567</v>
      </c>
      <c r="D1" s="167" t="s">
        <v>771</v>
      </c>
      <c r="E1" s="167" t="s">
        <v>210</v>
      </c>
      <c r="F1" s="167" t="s">
        <v>679</v>
      </c>
    </row>
    <row r="2" spans="1:23" s="410" customFormat="1" x14ac:dyDescent="0.2">
      <c r="A2" s="858" t="s">
        <v>1359</v>
      </c>
      <c r="B2" s="858" t="s">
        <v>306</v>
      </c>
      <c r="C2" s="858" t="s">
        <v>307</v>
      </c>
      <c r="D2" s="858" t="s">
        <v>19</v>
      </c>
      <c r="E2" s="885" t="s">
        <v>1184</v>
      </c>
      <c r="F2" s="886"/>
      <c r="G2" s="858" t="s">
        <v>41</v>
      </c>
      <c r="H2" s="858" t="s">
        <v>1358</v>
      </c>
      <c r="I2" s="858" t="s">
        <v>18</v>
      </c>
    </row>
    <row r="3" spans="1:23" s="45" customFormat="1" ht="30" x14ac:dyDescent="0.2">
      <c r="A3" s="858"/>
      <c r="B3" s="858"/>
      <c r="C3" s="858"/>
      <c r="D3" s="858"/>
      <c r="E3" s="45" t="s">
        <v>1183</v>
      </c>
      <c r="F3" s="294" t="s">
        <v>1185</v>
      </c>
      <c r="G3" s="858"/>
      <c r="H3" s="858"/>
      <c r="I3" s="858"/>
    </row>
    <row r="4" spans="1:23" s="411" customFormat="1" x14ac:dyDescent="0.2">
      <c r="A4" s="34">
        <v>42826</v>
      </c>
      <c r="B4" s="673">
        <v>3</v>
      </c>
      <c r="C4" s="673">
        <v>21</v>
      </c>
      <c r="D4" s="673">
        <v>3</v>
      </c>
      <c r="E4" s="52">
        <v>0.41649999999999998</v>
      </c>
      <c r="F4" s="52">
        <v>0.58330000000000004</v>
      </c>
      <c r="G4" s="7" t="s">
        <v>2042</v>
      </c>
      <c r="H4" s="656"/>
      <c r="I4" s="7"/>
      <c r="J4" s="7"/>
      <c r="T4" s="40"/>
      <c r="U4" s="40"/>
      <c r="V4" s="40"/>
      <c r="W4" s="40"/>
    </row>
    <row r="5" spans="1:23" s="411" customFormat="1" x14ac:dyDescent="0.2">
      <c r="A5" s="34">
        <v>42461</v>
      </c>
      <c r="B5" s="436">
        <v>3</v>
      </c>
      <c r="C5" s="436">
        <v>21</v>
      </c>
      <c r="D5" s="436">
        <v>3</v>
      </c>
      <c r="E5" s="52">
        <v>0.41649999999999998</v>
      </c>
      <c r="F5" s="52">
        <v>0.54159999999999997</v>
      </c>
      <c r="G5" s="7" t="s">
        <v>1331</v>
      </c>
      <c r="H5" s="440"/>
      <c r="I5" s="7"/>
      <c r="J5" s="7"/>
      <c r="T5" s="40"/>
      <c r="U5" s="40"/>
      <c r="V5" s="40"/>
      <c r="W5" s="40"/>
    </row>
    <row r="6" spans="1:23" s="411" customFormat="1" x14ac:dyDescent="0.2">
      <c r="A6" s="34">
        <v>42095</v>
      </c>
      <c r="B6" s="432">
        <v>3</v>
      </c>
      <c r="C6" s="432">
        <v>21</v>
      </c>
      <c r="D6" s="432">
        <v>3</v>
      </c>
      <c r="E6" s="52">
        <v>0.41649999999999998</v>
      </c>
      <c r="F6" s="52">
        <v>0.49990000000000001</v>
      </c>
      <c r="G6" s="7" t="s">
        <v>1325</v>
      </c>
      <c r="H6" s="434">
        <v>42082</v>
      </c>
      <c r="I6" s="7"/>
      <c r="J6" s="7"/>
      <c r="T6" s="40"/>
      <c r="U6" s="40"/>
      <c r="V6" s="40"/>
      <c r="W6" s="40"/>
    </row>
    <row r="7" spans="1:23" s="293" customFormat="1" x14ac:dyDescent="0.2">
      <c r="A7" s="34">
        <v>41730</v>
      </c>
      <c r="B7" s="292">
        <v>3</v>
      </c>
      <c r="C7" s="292">
        <v>21</v>
      </c>
      <c r="D7" s="292">
        <v>3</v>
      </c>
      <c r="E7" s="52">
        <v>0.41649999999999998</v>
      </c>
      <c r="F7" s="52">
        <v>0.4582</v>
      </c>
      <c r="G7" s="7" t="s">
        <v>1271</v>
      </c>
      <c r="H7" s="295" t="s">
        <v>456</v>
      </c>
      <c r="I7" s="7" t="s">
        <v>680</v>
      </c>
      <c r="J7" s="7"/>
      <c r="T7" s="40"/>
      <c r="U7" s="40"/>
      <c r="V7" s="40"/>
      <c r="W7" s="40"/>
    </row>
    <row r="8" spans="1:23" x14ac:dyDescent="0.2">
      <c r="A8" s="34">
        <v>37974</v>
      </c>
      <c r="B8" s="48">
        <v>3</v>
      </c>
      <c r="C8" s="166">
        <v>21</v>
      </c>
      <c r="D8" s="166">
        <v>3</v>
      </c>
      <c r="E8" s="52">
        <v>0.41649999999999998</v>
      </c>
      <c r="F8" s="238"/>
      <c r="G8" s="7" t="s">
        <v>1242</v>
      </c>
      <c r="H8" s="49">
        <v>37974</v>
      </c>
      <c r="I8" s="7"/>
      <c r="J8" s="7"/>
      <c r="T8" s="40"/>
      <c r="U8" s="40"/>
      <c r="V8" s="40"/>
      <c r="W8" s="40"/>
    </row>
    <row r="9" spans="1:23" x14ac:dyDescent="0.2">
      <c r="A9" s="34">
        <v>36557</v>
      </c>
      <c r="B9" s="48">
        <v>3</v>
      </c>
      <c r="C9" s="48">
        <v>21</v>
      </c>
      <c r="D9" s="48">
        <v>3</v>
      </c>
      <c r="E9" s="52">
        <v>0.41649999999999998</v>
      </c>
      <c r="F9" s="238"/>
      <c r="G9" s="7" t="s">
        <v>1243</v>
      </c>
      <c r="H9" s="49">
        <v>36554</v>
      </c>
      <c r="I9" s="7" t="s">
        <v>38</v>
      </c>
      <c r="J9" s="7"/>
      <c r="T9" s="40"/>
      <c r="U9" s="40"/>
      <c r="V9" s="40"/>
      <c r="W9" s="40"/>
    </row>
    <row r="10" spans="1:23" s="10" customFormat="1" x14ac:dyDescent="0.2">
      <c r="A10" s="34">
        <v>35431</v>
      </c>
      <c r="B10" s="119">
        <v>3</v>
      </c>
      <c r="C10" s="119">
        <v>18</v>
      </c>
      <c r="D10" s="119">
        <v>3</v>
      </c>
      <c r="E10" s="120">
        <v>0.41649999999999998</v>
      </c>
      <c r="F10" s="238"/>
      <c r="G10" s="20" t="s">
        <v>1244</v>
      </c>
      <c r="H10" s="36">
        <v>35089</v>
      </c>
      <c r="I10" s="44"/>
      <c r="J10" s="44"/>
      <c r="T10" s="40"/>
      <c r="U10" s="40"/>
      <c r="V10" s="40"/>
      <c r="W10" s="40"/>
    </row>
    <row r="11" spans="1:23" s="10" customFormat="1" x14ac:dyDescent="0.2">
      <c r="A11" s="34">
        <v>31778</v>
      </c>
      <c r="B11" s="119"/>
      <c r="C11" s="119">
        <v>17</v>
      </c>
      <c r="D11" s="119"/>
      <c r="E11" s="120">
        <v>0.41649999999999998</v>
      </c>
      <c r="F11" s="238"/>
      <c r="G11" s="121" t="s">
        <v>1241</v>
      </c>
      <c r="H11" s="36">
        <v>31776</v>
      </c>
      <c r="I11" s="129"/>
      <c r="J11" s="44"/>
      <c r="T11" s="40"/>
      <c r="U11" s="40"/>
      <c r="V11" s="40"/>
      <c r="W11" s="40"/>
    </row>
    <row r="12" spans="1:23" s="7" customFormat="1" ht="30" x14ac:dyDescent="0.2">
      <c r="A12" s="34">
        <v>31594</v>
      </c>
      <c r="B12" s="48">
        <v>3</v>
      </c>
      <c r="C12" s="48">
        <v>17</v>
      </c>
      <c r="D12" s="48">
        <v>3</v>
      </c>
      <c r="E12" s="52">
        <v>0.41649999999999998</v>
      </c>
      <c r="F12" s="238"/>
      <c r="G12" s="6" t="s">
        <v>1240</v>
      </c>
      <c r="H12" s="51" t="s">
        <v>66</v>
      </c>
      <c r="I12" s="6" t="s">
        <v>498</v>
      </c>
      <c r="T12" s="99"/>
      <c r="U12" s="99"/>
      <c r="V12" s="100"/>
      <c r="W12" s="99"/>
    </row>
    <row r="13" spans="1:23" s="7" customFormat="1" x14ac:dyDescent="0.2">
      <c r="A13" s="34">
        <v>30317</v>
      </c>
      <c r="B13" s="161">
        <v>0</v>
      </c>
      <c r="C13" s="161">
        <v>3</v>
      </c>
      <c r="D13" s="161">
        <v>1</v>
      </c>
      <c r="E13" s="52">
        <v>0.41649999999999998</v>
      </c>
      <c r="F13" s="238"/>
      <c r="G13" s="431" t="s">
        <v>447</v>
      </c>
      <c r="H13" s="51"/>
      <c r="I13" s="6"/>
      <c r="T13" s="99"/>
      <c r="U13" s="99"/>
      <c r="V13" s="100"/>
      <c r="W13" s="99"/>
    </row>
    <row r="14" spans="1:23" ht="45" x14ac:dyDescent="0.2">
      <c r="A14" s="227">
        <v>28491</v>
      </c>
      <c r="B14" s="48">
        <v>0</v>
      </c>
      <c r="C14" s="48">
        <v>3</v>
      </c>
      <c r="D14" s="48">
        <v>1</v>
      </c>
      <c r="E14" s="107">
        <v>0.44750000000000001</v>
      </c>
      <c r="F14" s="298"/>
      <c r="G14" s="6" t="s">
        <v>863</v>
      </c>
      <c r="H14" s="29" t="s">
        <v>864</v>
      </c>
      <c r="I14" s="685" t="s">
        <v>2086</v>
      </c>
    </row>
    <row r="15" spans="1:23" x14ac:dyDescent="0.2">
      <c r="A15" s="226"/>
      <c r="B15" s="226"/>
      <c r="C15" s="226"/>
      <c r="D15" s="226"/>
      <c r="E15" s="226"/>
      <c r="F15" s="226"/>
      <c r="G15" s="226"/>
      <c r="H15" s="226"/>
      <c r="I15" s="226"/>
    </row>
    <row r="18" spans="2:2" x14ac:dyDescent="0.2">
      <c r="B18" s="357"/>
    </row>
  </sheetData>
  <sortState ref="N2:N11">
    <sortCondition descending="1" ref="N2:N11"/>
  </sortState>
  <mergeCells count="8">
    <mergeCell ref="E2:F2"/>
    <mergeCell ref="A2:A3"/>
    <mergeCell ref="G2:G3"/>
    <mergeCell ref="H2:H3"/>
    <mergeCell ref="I2:I3"/>
    <mergeCell ref="B2:B3"/>
    <mergeCell ref="C2:C3"/>
    <mergeCell ref="D2:D3"/>
  </mergeCells>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20"/>
  <sheetViews>
    <sheetView showGridLines="0" workbookViewId="0">
      <selection activeCell="K18" sqref="K18"/>
    </sheetView>
  </sheetViews>
  <sheetFormatPr baseColWidth="10" defaultColWidth="11.5" defaultRowHeight="15" x14ac:dyDescent="0.2"/>
  <cols>
    <col min="1" max="1" width="7.5" style="291" customWidth="1"/>
    <col min="2" max="2" width="3.5" style="291" customWidth="1"/>
    <col min="3" max="3" width="4.83203125" style="112" customWidth="1"/>
    <col min="4" max="4" width="3.1640625" style="112" customWidth="1"/>
    <col min="5" max="5" width="21.33203125" style="112" customWidth="1"/>
    <col min="6" max="7" width="11.5" style="112"/>
    <col min="8" max="8" width="11.5" style="291"/>
    <col min="9" max="9" width="13.33203125" style="291" customWidth="1"/>
    <col min="10" max="10" width="13.5" style="291" customWidth="1"/>
    <col min="11" max="16" width="11.5" style="291"/>
    <col min="17" max="17" width="42.5" style="291" customWidth="1"/>
    <col min="18" max="16384" width="11.5" style="291"/>
  </cols>
  <sheetData>
    <row r="2" spans="2:21" ht="19" x14ac:dyDescent="0.25">
      <c r="B2" s="257" t="s">
        <v>715</v>
      </c>
    </row>
    <row r="4" spans="2:21" ht="24" customHeight="1" x14ac:dyDescent="0.2">
      <c r="B4" s="846" t="s">
        <v>716</v>
      </c>
      <c r="C4" s="847"/>
      <c r="D4" s="847"/>
      <c r="E4" s="847"/>
      <c r="F4" s="847"/>
      <c r="G4" s="847"/>
      <c r="H4" s="847"/>
      <c r="I4" s="848"/>
    </row>
    <row r="5" spans="2:21" ht="33" customHeight="1" x14ac:dyDescent="0.2">
      <c r="B5" s="849"/>
      <c r="C5" s="850"/>
      <c r="D5" s="850"/>
      <c r="E5" s="850"/>
      <c r="F5" s="850"/>
      <c r="G5" s="850"/>
      <c r="H5" s="850"/>
      <c r="I5" s="851"/>
    </row>
    <row r="6" spans="2:21" ht="21" customHeight="1" x14ac:dyDescent="0.2">
      <c r="B6" s="852"/>
      <c r="C6" s="853"/>
      <c r="D6" s="853"/>
      <c r="E6" s="853"/>
      <c r="F6" s="853"/>
      <c r="G6" s="853"/>
      <c r="H6" s="853"/>
      <c r="I6" s="854"/>
      <c r="R6" s="282"/>
      <c r="S6" s="112"/>
      <c r="T6" s="112"/>
      <c r="U6" s="275"/>
    </row>
    <row r="7" spans="2:21" ht="21.75" customHeight="1" x14ac:dyDescent="0.2">
      <c r="B7" s="15"/>
      <c r="C7" s="15"/>
      <c r="D7" s="15"/>
      <c r="E7" s="15"/>
      <c r="F7" s="15"/>
      <c r="G7" s="15"/>
      <c r="H7" s="15"/>
      <c r="I7" s="15"/>
      <c r="R7" s="282"/>
      <c r="S7" s="112"/>
      <c r="T7" s="112"/>
      <c r="U7" s="276"/>
    </row>
    <row r="8" spans="2:21" ht="24.75" customHeight="1" x14ac:dyDescent="0.2">
      <c r="B8" s="27" t="s">
        <v>652</v>
      </c>
      <c r="E8" s="275"/>
      <c r="F8" s="275"/>
      <c r="G8" s="275"/>
      <c r="H8" s="27"/>
      <c r="K8" s="260" t="s">
        <v>714</v>
      </c>
      <c r="L8" s="261"/>
      <c r="M8" s="261"/>
      <c r="N8" s="261"/>
      <c r="O8" s="261"/>
      <c r="P8" s="261"/>
      <c r="Q8" s="262"/>
      <c r="R8" s="282"/>
      <c r="S8" s="112"/>
      <c r="T8" s="112"/>
      <c r="U8" s="277"/>
    </row>
    <row r="9" spans="2:21" ht="16" x14ac:dyDescent="0.2">
      <c r="D9" s="112">
        <v>1</v>
      </c>
      <c r="E9" s="276" t="s">
        <v>675</v>
      </c>
      <c r="K9" s="263" t="s">
        <v>2239</v>
      </c>
      <c r="L9" s="1"/>
      <c r="M9" s="1"/>
      <c r="N9" s="1"/>
      <c r="O9" s="1"/>
      <c r="P9" s="1"/>
      <c r="Q9" s="264"/>
      <c r="R9" s="282"/>
      <c r="S9" s="112"/>
      <c r="T9" s="112"/>
      <c r="U9" s="276"/>
    </row>
    <row r="10" spans="2:21" x14ac:dyDescent="0.2">
      <c r="D10" s="112">
        <v>2</v>
      </c>
      <c r="E10" s="277" t="s">
        <v>1209</v>
      </c>
      <c r="K10" s="263"/>
      <c r="L10" s="1"/>
      <c r="M10" s="1"/>
      <c r="N10" s="1"/>
      <c r="O10" s="1"/>
      <c r="P10" s="1"/>
      <c r="Q10" s="264"/>
      <c r="U10" s="275"/>
    </row>
    <row r="11" spans="2:21" x14ac:dyDescent="0.2">
      <c r="D11" s="112">
        <v>3</v>
      </c>
      <c r="E11" s="276" t="s">
        <v>651</v>
      </c>
      <c r="K11" s="265" t="s">
        <v>683</v>
      </c>
      <c r="L11" s="1"/>
      <c r="M11" s="1"/>
      <c r="N11" s="1"/>
      <c r="O11" s="1"/>
      <c r="P11" s="1"/>
      <c r="Q11" s="264"/>
      <c r="T11" s="273"/>
      <c r="U11" s="276"/>
    </row>
    <row r="12" spans="2:21" x14ac:dyDescent="0.2">
      <c r="E12" s="276"/>
      <c r="K12" s="263" t="s">
        <v>2232</v>
      </c>
      <c r="L12" s="1"/>
      <c r="M12" s="1"/>
      <c r="N12" s="1"/>
      <c r="O12" s="1"/>
      <c r="P12" s="1"/>
      <c r="Q12" s="264"/>
      <c r="S12" s="112"/>
      <c r="T12" s="273"/>
    </row>
    <row r="13" spans="2:21" x14ac:dyDescent="0.2">
      <c r="C13" s="283" t="s">
        <v>712</v>
      </c>
      <c r="E13" s="276"/>
      <c r="K13" s="263"/>
      <c r="L13" s="1"/>
      <c r="M13" s="1"/>
      <c r="N13" s="1"/>
      <c r="O13" s="1"/>
      <c r="P13" s="1"/>
      <c r="Q13" s="264"/>
      <c r="S13" s="112"/>
      <c r="T13" s="112"/>
    </row>
    <row r="14" spans="2:21" s="411" customFormat="1" x14ac:dyDescent="0.2">
      <c r="C14" s="273"/>
      <c r="D14" s="112">
        <f>D11+1</f>
        <v>4</v>
      </c>
      <c r="E14" s="276" t="s">
        <v>653</v>
      </c>
      <c r="F14" s="112"/>
      <c r="G14" s="112"/>
      <c r="H14" s="291"/>
      <c r="I14" s="291"/>
      <c r="K14" s="265" t="s">
        <v>684</v>
      </c>
      <c r="L14" s="1"/>
      <c r="M14" s="1"/>
      <c r="N14" s="1"/>
      <c r="O14" s="1"/>
      <c r="P14" s="1"/>
      <c r="Q14" s="264"/>
      <c r="S14" s="112"/>
      <c r="T14" s="112"/>
    </row>
    <row r="15" spans="2:21" x14ac:dyDescent="0.2">
      <c r="C15" s="273"/>
      <c r="D15" s="112">
        <f>D14+1</f>
        <v>5</v>
      </c>
      <c r="E15" s="276" t="s">
        <v>1210</v>
      </c>
      <c r="H15" s="411"/>
      <c r="I15" s="411"/>
      <c r="K15" s="265"/>
      <c r="L15" s="1"/>
      <c r="M15" s="1"/>
      <c r="N15" s="1"/>
      <c r="O15" s="1"/>
      <c r="P15" s="1"/>
      <c r="Q15" s="264"/>
      <c r="S15" s="112"/>
      <c r="T15" s="112"/>
    </row>
    <row r="16" spans="2:21" s="411" customFormat="1" x14ac:dyDescent="0.2">
      <c r="C16" s="273"/>
      <c r="D16" s="112">
        <f t="shared" ref="D16:D30" si="0">D15+1</f>
        <v>6</v>
      </c>
      <c r="E16" s="276" t="s">
        <v>654</v>
      </c>
      <c r="F16" s="112"/>
      <c r="G16" s="112"/>
      <c r="H16" s="291"/>
      <c r="I16" s="291"/>
      <c r="K16" s="268" t="s">
        <v>920</v>
      </c>
      <c r="L16" s="266"/>
      <c r="M16" s="266"/>
      <c r="N16" s="266"/>
      <c r="O16" s="266"/>
      <c r="P16" s="266"/>
      <c r="Q16" s="267"/>
      <c r="S16" s="112"/>
      <c r="T16" s="112"/>
    </row>
    <row r="17" spans="3:20" s="411" customFormat="1" x14ac:dyDescent="0.2">
      <c r="C17" s="273"/>
      <c r="D17" s="112">
        <f t="shared" si="0"/>
        <v>7</v>
      </c>
      <c r="E17" s="276" t="s">
        <v>2181</v>
      </c>
      <c r="F17" s="112"/>
      <c r="G17" s="112"/>
      <c r="S17" s="112"/>
      <c r="T17" s="112"/>
    </row>
    <row r="18" spans="3:20" x14ac:dyDescent="0.2">
      <c r="C18" s="273"/>
      <c r="D18" s="112">
        <f t="shared" si="0"/>
        <v>8</v>
      </c>
      <c r="E18" s="276" t="s">
        <v>1210</v>
      </c>
      <c r="S18" s="112"/>
      <c r="T18" s="112"/>
    </row>
    <row r="19" spans="3:20" x14ac:dyDescent="0.2">
      <c r="C19" s="273"/>
      <c r="D19" s="112">
        <f t="shared" si="0"/>
        <v>9</v>
      </c>
      <c r="E19" s="276" t="s">
        <v>655</v>
      </c>
      <c r="S19" s="112"/>
      <c r="T19" s="112"/>
    </row>
    <row r="20" spans="3:20" x14ac:dyDescent="0.2">
      <c r="C20" s="273"/>
      <c r="D20" s="112">
        <f t="shared" si="0"/>
        <v>10</v>
      </c>
      <c r="E20" s="276" t="s">
        <v>1211</v>
      </c>
      <c r="K20" s="299" t="s">
        <v>713</v>
      </c>
      <c r="L20" s="300"/>
      <c r="M20" s="300"/>
      <c r="N20" s="300"/>
      <c r="O20" s="300"/>
      <c r="P20" s="300"/>
      <c r="Q20" s="300"/>
      <c r="R20" s="300"/>
      <c r="S20" s="300"/>
      <c r="T20" s="301"/>
    </row>
    <row r="21" spans="3:20" x14ac:dyDescent="0.2">
      <c r="C21" s="273"/>
      <c r="D21" s="112">
        <f t="shared" si="0"/>
        <v>11</v>
      </c>
      <c r="E21" s="276" t="s">
        <v>1212</v>
      </c>
      <c r="K21" s="302"/>
      <c r="L21" s="303"/>
      <c r="M21" s="303"/>
      <c r="N21" s="303"/>
      <c r="O21" s="303"/>
      <c r="P21" s="303"/>
      <c r="Q21" s="303"/>
      <c r="R21" s="303"/>
      <c r="S21" s="303"/>
      <c r="T21" s="304"/>
    </row>
    <row r="22" spans="3:20" x14ac:dyDescent="0.2">
      <c r="C22" s="273"/>
      <c r="D22" s="112">
        <f t="shared" si="0"/>
        <v>12</v>
      </c>
      <c r="E22" s="276" t="s">
        <v>656</v>
      </c>
      <c r="K22" s="305"/>
      <c r="L22" s="303" t="s">
        <v>1410</v>
      </c>
      <c r="M22" s="303"/>
      <c r="N22" s="303"/>
      <c r="O22" s="303"/>
      <c r="P22" s="303"/>
      <c r="Q22" s="303"/>
      <c r="R22" s="303"/>
      <c r="S22" s="303"/>
      <c r="T22" s="304"/>
    </row>
    <row r="23" spans="3:20" x14ac:dyDescent="0.2">
      <c r="C23" s="273"/>
      <c r="D23" s="112">
        <f t="shared" si="0"/>
        <v>13</v>
      </c>
      <c r="E23" s="276" t="s">
        <v>1213</v>
      </c>
      <c r="K23" s="305"/>
      <c r="L23" s="303" t="s">
        <v>1411</v>
      </c>
      <c r="M23" s="303"/>
      <c r="N23" s="303"/>
      <c r="O23" s="303"/>
      <c r="P23" s="303"/>
      <c r="Q23" s="303"/>
      <c r="R23" s="303"/>
      <c r="S23" s="303"/>
      <c r="T23" s="304"/>
    </row>
    <row r="24" spans="3:20" x14ac:dyDescent="0.2">
      <c r="C24" s="273"/>
      <c r="D24" s="112">
        <f t="shared" si="0"/>
        <v>14</v>
      </c>
      <c r="E24" s="276" t="s">
        <v>1214</v>
      </c>
      <c r="K24" s="305"/>
      <c r="L24" s="303" t="s">
        <v>1412</v>
      </c>
      <c r="M24" s="303"/>
      <c r="N24" s="303"/>
      <c r="O24" s="303"/>
      <c r="P24" s="303"/>
      <c r="Q24" s="303"/>
      <c r="R24" s="303"/>
      <c r="S24" s="303"/>
      <c r="T24" s="304"/>
    </row>
    <row r="25" spans="3:20" x14ac:dyDescent="0.2">
      <c r="C25" s="273"/>
      <c r="D25" s="112">
        <f t="shared" si="0"/>
        <v>15</v>
      </c>
      <c r="E25" s="276" t="s">
        <v>657</v>
      </c>
      <c r="K25" s="305"/>
      <c r="L25" s="303"/>
      <c r="M25" s="303"/>
      <c r="N25" s="303"/>
      <c r="O25" s="303"/>
      <c r="P25" s="303"/>
      <c r="Q25" s="303"/>
      <c r="R25" s="303"/>
      <c r="S25" s="303"/>
      <c r="T25" s="304"/>
    </row>
    <row r="26" spans="3:20" x14ac:dyDescent="0.2">
      <c r="C26" s="273"/>
      <c r="D26" s="112">
        <f t="shared" si="0"/>
        <v>16</v>
      </c>
      <c r="E26" s="276" t="s">
        <v>658</v>
      </c>
      <c r="K26" s="305"/>
      <c r="L26" s="303" t="s">
        <v>686</v>
      </c>
      <c r="M26" s="303"/>
      <c r="N26" s="303"/>
      <c r="O26" s="303"/>
      <c r="P26" s="303"/>
      <c r="Q26" s="303"/>
      <c r="R26" s="303"/>
      <c r="S26" s="303"/>
      <c r="T26" s="304"/>
    </row>
    <row r="27" spans="3:20" x14ac:dyDescent="0.2">
      <c r="C27" s="273"/>
      <c r="D27" s="112">
        <f t="shared" si="0"/>
        <v>17</v>
      </c>
      <c r="E27" s="276" t="s">
        <v>659</v>
      </c>
      <c r="K27" s="305"/>
      <c r="L27" s="303" t="s">
        <v>687</v>
      </c>
      <c r="M27" s="303"/>
      <c r="N27" s="303"/>
      <c r="O27" s="303"/>
      <c r="P27" s="303"/>
      <c r="Q27" s="303"/>
      <c r="R27" s="303"/>
      <c r="S27" s="303"/>
      <c r="T27" s="304"/>
    </row>
    <row r="28" spans="3:20" x14ac:dyDescent="0.2">
      <c r="C28" s="273"/>
      <c r="D28" s="112">
        <f t="shared" si="0"/>
        <v>18</v>
      </c>
      <c r="E28" s="276" t="s">
        <v>660</v>
      </c>
      <c r="K28" s="305"/>
      <c r="L28" s="303"/>
      <c r="M28" s="303"/>
      <c r="N28" s="303"/>
      <c r="O28" s="303"/>
      <c r="P28" s="303"/>
      <c r="Q28" s="303"/>
      <c r="R28" s="303"/>
      <c r="S28" s="303"/>
      <c r="T28" s="304"/>
    </row>
    <row r="29" spans="3:20" x14ac:dyDescent="0.2">
      <c r="C29" s="273"/>
      <c r="D29" s="112">
        <f t="shared" si="0"/>
        <v>19</v>
      </c>
      <c r="E29" s="276" t="s">
        <v>1215</v>
      </c>
      <c r="K29" s="305"/>
      <c r="L29" s="303" t="s">
        <v>688</v>
      </c>
      <c r="M29" s="303"/>
      <c r="N29" s="303"/>
      <c r="O29" s="303"/>
      <c r="P29" s="303"/>
      <c r="Q29" s="303"/>
      <c r="R29" s="303"/>
      <c r="S29" s="303"/>
      <c r="T29" s="304"/>
    </row>
    <row r="30" spans="3:20" s="411" customFormat="1" x14ac:dyDescent="0.2">
      <c r="C30" s="273"/>
      <c r="D30" s="112">
        <f t="shared" si="0"/>
        <v>20</v>
      </c>
      <c r="E30" s="276" t="s">
        <v>2182</v>
      </c>
      <c r="F30" s="112"/>
      <c r="G30" s="112"/>
      <c r="K30" s="305"/>
      <c r="L30" s="303"/>
      <c r="M30" s="303"/>
      <c r="N30" s="303"/>
      <c r="O30" s="303"/>
      <c r="P30" s="303"/>
      <c r="Q30" s="303"/>
      <c r="R30" s="303"/>
      <c r="S30" s="303"/>
      <c r="T30" s="304"/>
    </row>
    <row r="31" spans="3:20" x14ac:dyDescent="0.2">
      <c r="C31" s="273"/>
      <c r="E31" s="276"/>
      <c r="H31" s="411"/>
      <c r="I31" s="411"/>
      <c r="K31" s="305"/>
      <c r="L31" s="303" t="s">
        <v>689</v>
      </c>
      <c r="M31" s="303"/>
      <c r="N31" s="303"/>
      <c r="O31" s="303"/>
      <c r="P31" s="303"/>
      <c r="Q31" s="303"/>
      <c r="R31" s="303"/>
      <c r="S31" s="303"/>
      <c r="T31" s="304"/>
    </row>
    <row r="32" spans="3:20" s="411" customFormat="1" x14ac:dyDescent="0.2">
      <c r="C32" s="283" t="s">
        <v>673</v>
      </c>
      <c r="D32" s="112"/>
      <c r="E32" s="276"/>
      <c r="F32" s="112"/>
      <c r="G32" s="112"/>
      <c r="H32" s="291"/>
      <c r="I32" s="291"/>
      <c r="K32" s="305"/>
      <c r="L32" s="303"/>
      <c r="M32" s="303"/>
      <c r="N32" s="303"/>
      <c r="O32" s="303"/>
      <c r="P32" s="303"/>
      <c r="Q32" s="303"/>
      <c r="R32" s="303"/>
      <c r="S32" s="303"/>
      <c r="T32" s="304"/>
    </row>
    <row r="33" spans="1:20" x14ac:dyDescent="0.2">
      <c r="C33" s="273"/>
      <c r="D33" s="112">
        <f>D30+1</f>
        <v>21</v>
      </c>
      <c r="E33" s="276" t="s">
        <v>665</v>
      </c>
      <c r="K33" s="305"/>
      <c r="L33" s="303"/>
      <c r="M33" s="303"/>
      <c r="N33" s="303"/>
      <c r="O33" s="303"/>
      <c r="P33" s="303"/>
      <c r="Q33" s="303"/>
      <c r="R33" s="303"/>
      <c r="S33" s="303"/>
      <c r="T33" s="304"/>
    </row>
    <row r="34" spans="1:20" x14ac:dyDescent="0.2">
      <c r="C34" s="273"/>
      <c r="D34" s="112">
        <f>D33+1</f>
        <v>22</v>
      </c>
      <c r="E34" s="276" t="s">
        <v>666</v>
      </c>
      <c r="K34" s="305"/>
      <c r="L34" s="303" t="s">
        <v>690</v>
      </c>
      <c r="M34" s="303"/>
      <c r="N34" s="303"/>
      <c r="O34" s="303"/>
      <c r="P34" s="303"/>
      <c r="Q34" s="303"/>
      <c r="R34" s="303"/>
      <c r="S34" s="303"/>
      <c r="T34" s="304"/>
    </row>
    <row r="35" spans="1:20" x14ac:dyDescent="0.2">
      <c r="C35" s="273"/>
      <c r="D35" s="112">
        <f t="shared" ref="D35:D45" si="1">D34+1</f>
        <v>23</v>
      </c>
      <c r="E35" s="276" t="s">
        <v>667</v>
      </c>
      <c r="K35" s="305"/>
      <c r="L35" s="303"/>
      <c r="M35" s="303"/>
      <c r="N35" s="303"/>
      <c r="O35" s="303"/>
      <c r="P35" s="303"/>
      <c r="Q35" s="303"/>
      <c r="R35" s="303"/>
      <c r="S35" s="303"/>
      <c r="T35" s="304"/>
    </row>
    <row r="36" spans="1:20" x14ac:dyDescent="0.2">
      <c r="C36" s="273"/>
      <c r="D36" s="112">
        <f t="shared" si="1"/>
        <v>24</v>
      </c>
      <c r="E36" s="276" t="s">
        <v>1217</v>
      </c>
      <c r="J36" s="112"/>
      <c r="K36" s="305"/>
      <c r="L36" s="303" t="s">
        <v>691</v>
      </c>
      <c r="M36" s="303"/>
      <c r="N36" s="303"/>
      <c r="O36" s="303"/>
      <c r="P36" s="303"/>
      <c r="Q36" s="303"/>
      <c r="R36" s="303"/>
      <c r="S36" s="303"/>
      <c r="T36" s="304"/>
    </row>
    <row r="37" spans="1:20" x14ac:dyDescent="0.2">
      <c r="C37" s="273"/>
      <c r="D37" s="112">
        <f t="shared" si="1"/>
        <v>25</v>
      </c>
      <c r="E37" s="276" t="s">
        <v>1229</v>
      </c>
      <c r="J37" s="112"/>
      <c r="K37" s="305"/>
      <c r="L37" s="303" t="s">
        <v>1413</v>
      </c>
      <c r="M37" s="303"/>
      <c r="N37" s="303"/>
      <c r="O37" s="303"/>
      <c r="P37" s="303"/>
      <c r="Q37" s="303"/>
      <c r="R37" s="303"/>
      <c r="S37" s="303"/>
      <c r="T37" s="304"/>
    </row>
    <row r="38" spans="1:20" x14ac:dyDescent="0.2">
      <c r="C38" s="273"/>
      <c r="D38" s="112">
        <f t="shared" si="1"/>
        <v>26</v>
      </c>
      <c r="E38" s="276" t="s">
        <v>1228</v>
      </c>
      <c r="J38" s="112"/>
      <c r="K38" s="306"/>
      <c r="L38" s="307"/>
      <c r="M38" s="307"/>
      <c r="N38" s="308"/>
      <c r="O38" s="307"/>
      <c r="P38" s="307"/>
      <c r="Q38" s="307"/>
      <c r="R38" s="307"/>
      <c r="S38" s="307"/>
      <c r="T38" s="309"/>
    </row>
    <row r="39" spans="1:20" x14ac:dyDescent="0.2">
      <c r="C39" s="273"/>
      <c r="D39" s="112">
        <f t="shared" si="1"/>
        <v>27</v>
      </c>
      <c r="E39" s="276" t="s">
        <v>1218</v>
      </c>
      <c r="J39" s="112"/>
      <c r="R39" s="27"/>
      <c r="S39" s="112"/>
      <c r="T39" s="112"/>
    </row>
    <row r="40" spans="1:20" x14ac:dyDescent="0.2">
      <c r="C40" s="273"/>
      <c r="D40" s="112">
        <f t="shared" si="1"/>
        <v>28</v>
      </c>
      <c r="E40" s="276" t="s">
        <v>1219</v>
      </c>
      <c r="J40" s="112"/>
      <c r="R40" s="27"/>
      <c r="S40" s="112"/>
      <c r="T40" s="112"/>
    </row>
    <row r="41" spans="1:20" x14ac:dyDescent="0.2">
      <c r="C41" s="273"/>
      <c r="D41" s="112">
        <f t="shared" si="1"/>
        <v>29</v>
      </c>
      <c r="E41" s="276" t="s">
        <v>1220</v>
      </c>
      <c r="J41" s="112"/>
      <c r="R41" s="27"/>
      <c r="S41" s="112"/>
      <c r="T41" s="112"/>
    </row>
    <row r="42" spans="1:20" x14ac:dyDescent="0.2">
      <c r="C42" s="291"/>
      <c r="D42" s="112">
        <f t="shared" si="1"/>
        <v>30</v>
      </c>
      <c r="E42" s="276" t="s">
        <v>2183</v>
      </c>
      <c r="H42" s="411"/>
      <c r="I42" s="411"/>
      <c r="J42" s="112"/>
      <c r="K42" s="411"/>
      <c r="L42" s="411"/>
      <c r="M42" s="411"/>
      <c r="R42" s="27"/>
      <c r="S42" s="112"/>
      <c r="T42" s="112"/>
    </row>
    <row r="43" spans="1:20" s="411" customFormat="1" x14ac:dyDescent="0.2">
      <c r="D43" s="112">
        <f t="shared" si="1"/>
        <v>31</v>
      </c>
      <c r="E43" s="9" t="s">
        <v>2184</v>
      </c>
      <c r="F43" s="112"/>
      <c r="G43" s="112"/>
      <c r="J43" s="112"/>
      <c r="R43" s="27"/>
      <c r="S43" s="112"/>
      <c r="T43" s="112"/>
    </row>
    <row r="44" spans="1:20" x14ac:dyDescent="0.2">
      <c r="C44" s="291"/>
      <c r="D44" s="112">
        <f t="shared" si="1"/>
        <v>32</v>
      </c>
      <c r="E44" s="276" t="s">
        <v>2185</v>
      </c>
      <c r="H44" s="411"/>
      <c r="I44" s="411"/>
      <c r="J44" s="112"/>
      <c r="K44" s="411"/>
      <c r="L44" s="411"/>
      <c r="M44" s="411"/>
      <c r="R44" s="27"/>
      <c r="S44" s="112"/>
      <c r="T44" s="112"/>
    </row>
    <row r="45" spans="1:20" x14ac:dyDescent="0.2">
      <c r="C45" s="291"/>
      <c r="D45" s="112">
        <f t="shared" si="1"/>
        <v>33</v>
      </c>
      <c r="E45" s="276" t="s">
        <v>2186</v>
      </c>
      <c r="H45" s="411"/>
      <c r="I45" s="411"/>
      <c r="J45" s="112"/>
      <c r="K45" s="411"/>
      <c r="L45" s="411"/>
      <c r="M45" s="411"/>
    </row>
    <row r="46" spans="1:20" x14ac:dyDescent="0.2">
      <c r="C46" s="291"/>
      <c r="D46" s="291"/>
      <c r="E46" s="291"/>
      <c r="F46" s="273"/>
      <c r="H46" s="276"/>
      <c r="I46" s="112"/>
      <c r="J46" s="112"/>
      <c r="K46" s="411"/>
      <c r="L46" s="411"/>
      <c r="M46" s="112"/>
    </row>
    <row r="47" spans="1:20" x14ac:dyDescent="0.2">
      <c r="A47" s="411"/>
      <c r="B47" s="411"/>
      <c r="C47" s="283" t="s">
        <v>1405</v>
      </c>
      <c r="E47" s="276"/>
      <c r="J47" s="112"/>
      <c r="K47" s="411"/>
    </row>
    <row r="48" spans="1:20" x14ac:dyDescent="0.2">
      <c r="C48" s="273"/>
      <c r="D48" s="112">
        <f>D45+1</f>
        <v>34</v>
      </c>
      <c r="E48" s="276" t="s">
        <v>661</v>
      </c>
      <c r="J48" s="112"/>
    </row>
    <row r="49" spans="1:21" x14ac:dyDescent="0.2">
      <c r="C49" s="273"/>
      <c r="D49" s="112">
        <f>D48+1</f>
        <v>35</v>
      </c>
      <c r="E49" s="276" t="s">
        <v>662</v>
      </c>
    </row>
    <row r="50" spans="1:21" x14ac:dyDescent="0.2">
      <c r="C50" s="273"/>
      <c r="D50" s="112">
        <f t="shared" ref="D50:D58" si="2">D49+1</f>
        <v>36</v>
      </c>
      <c r="E50" s="276" t="s">
        <v>663</v>
      </c>
      <c r="R50" s="27"/>
      <c r="S50" s="112"/>
      <c r="T50" s="112"/>
    </row>
    <row r="51" spans="1:21" x14ac:dyDescent="0.2">
      <c r="C51" s="273"/>
      <c r="D51" s="112">
        <f t="shared" si="2"/>
        <v>37</v>
      </c>
      <c r="E51" s="276" t="s">
        <v>1216</v>
      </c>
      <c r="R51" s="27"/>
      <c r="S51" s="112"/>
      <c r="T51" s="112"/>
    </row>
    <row r="52" spans="1:21" x14ac:dyDescent="0.2">
      <c r="C52" s="273"/>
      <c r="D52" s="112">
        <f t="shared" si="2"/>
        <v>38</v>
      </c>
      <c r="E52" s="276" t="s">
        <v>664</v>
      </c>
      <c r="L52" s="112"/>
      <c r="M52" s="276"/>
      <c r="N52" s="112"/>
      <c r="R52" s="27"/>
      <c r="S52" s="112"/>
      <c r="T52" s="112"/>
    </row>
    <row r="53" spans="1:21" x14ac:dyDescent="0.2">
      <c r="D53" s="112">
        <f t="shared" si="2"/>
        <v>39</v>
      </c>
      <c r="E53" s="276" t="s">
        <v>668</v>
      </c>
      <c r="L53" s="112"/>
      <c r="M53" s="276"/>
      <c r="N53" s="112"/>
      <c r="R53" s="27"/>
      <c r="S53" s="112"/>
      <c r="T53" s="112"/>
    </row>
    <row r="54" spans="1:21" x14ac:dyDescent="0.2">
      <c r="D54" s="112">
        <f t="shared" si="2"/>
        <v>40</v>
      </c>
      <c r="E54" s="276" t="s">
        <v>669</v>
      </c>
      <c r="J54" s="112"/>
      <c r="L54" s="112"/>
      <c r="M54" s="276"/>
      <c r="N54" s="112"/>
      <c r="R54" s="27"/>
      <c r="S54" s="112"/>
      <c r="T54" s="112"/>
    </row>
    <row r="55" spans="1:21" s="411" customFormat="1" x14ac:dyDescent="0.2">
      <c r="A55" s="291"/>
      <c r="B55" s="291"/>
      <c r="C55" s="112"/>
      <c r="D55" s="112">
        <f t="shared" si="2"/>
        <v>41</v>
      </c>
      <c r="E55" s="276" t="s">
        <v>670</v>
      </c>
      <c r="F55" s="112"/>
      <c r="G55" s="112"/>
      <c r="H55" s="291"/>
      <c r="I55" s="291"/>
      <c r="J55" s="112"/>
      <c r="K55" s="291"/>
      <c r="L55" s="112"/>
      <c r="M55" s="276"/>
      <c r="N55" s="112"/>
      <c r="R55" s="27"/>
      <c r="S55" s="112"/>
      <c r="T55" s="112"/>
    </row>
    <row r="56" spans="1:21" x14ac:dyDescent="0.2">
      <c r="D56" s="112">
        <f t="shared" si="2"/>
        <v>42</v>
      </c>
      <c r="E56" s="276" t="s">
        <v>1419</v>
      </c>
      <c r="J56" s="112"/>
      <c r="K56" s="112"/>
      <c r="L56" s="112"/>
      <c r="M56" s="276"/>
      <c r="N56" s="112"/>
      <c r="R56" s="27"/>
      <c r="S56" s="112"/>
      <c r="T56" s="112"/>
    </row>
    <row r="57" spans="1:21" x14ac:dyDescent="0.2">
      <c r="D57" s="112">
        <f t="shared" si="2"/>
        <v>43</v>
      </c>
      <c r="E57" s="276" t="s">
        <v>1221</v>
      </c>
      <c r="J57" s="112"/>
      <c r="K57" s="112"/>
      <c r="L57" s="112"/>
      <c r="M57" s="276"/>
      <c r="N57" s="112"/>
      <c r="R57" s="27"/>
      <c r="S57" s="112"/>
      <c r="T57" s="112"/>
    </row>
    <row r="58" spans="1:21" x14ac:dyDescent="0.2">
      <c r="D58" s="112">
        <f t="shared" si="2"/>
        <v>44</v>
      </c>
      <c r="E58" s="296" t="s">
        <v>671</v>
      </c>
      <c r="J58" s="112"/>
      <c r="K58" s="112"/>
      <c r="L58" s="112"/>
      <c r="M58" s="276"/>
      <c r="N58" s="112"/>
      <c r="R58" s="27"/>
      <c r="S58" s="112"/>
      <c r="T58" s="112"/>
    </row>
    <row r="59" spans="1:21" x14ac:dyDescent="0.2">
      <c r="A59" s="411"/>
      <c r="B59" s="411"/>
      <c r="E59" s="296"/>
      <c r="H59" s="411"/>
      <c r="I59" s="411"/>
      <c r="J59" s="112"/>
      <c r="K59" s="112"/>
      <c r="R59" s="27"/>
      <c r="S59" s="112"/>
      <c r="T59" s="112"/>
    </row>
    <row r="60" spans="1:21" x14ac:dyDescent="0.2">
      <c r="C60" s="283" t="s">
        <v>672</v>
      </c>
      <c r="E60" s="276"/>
      <c r="J60" s="112"/>
      <c r="K60" s="112"/>
      <c r="R60" s="27"/>
      <c r="T60" s="112"/>
      <c r="U60" s="275"/>
    </row>
    <row r="61" spans="1:21" x14ac:dyDescent="0.2">
      <c r="D61" s="112">
        <f>D58+1</f>
        <v>45</v>
      </c>
      <c r="E61" s="276" t="s">
        <v>1230</v>
      </c>
      <c r="J61" s="112"/>
      <c r="K61" s="112"/>
      <c r="R61" s="27"/>
      <c r="T61" s="112"/>
      <c r="U61" s="275"/>
    </row>
    <row r="62" spans="1:21" x14ac:dyDescent="0.2">
      <c r="C62" s="273"/>
      <c r="D62" s="112">
        <f>D61+1</f>
        <v>46</v>
      </c>
      <c r="E62" s="276" t="s">
        <v>1222</v>
      </c>
      <c r="J62" s="112"/>
      <c r="K62" s="112"/>
      <c r="S62" s="112"/>
    </row>
    <row r="63" spans="1:21" s="411" customFormat="1" x14ac:dyDescent="0.2">
      <c r="A63" s="291"/>
      <c r="B63" s="291"/>
      <c r="C63" s="112"/>
      <c r="D63" s="112">
        <f>D62+1</f>
        <v>47</v>
      </c>
      <c r="E63" s="276" t="s">
        <v>1223</v>
      </c>
      <c r="F63" s="112"/>
      <c r="G63" s="112"/>
      <c r="H63" s="291"/>
      <c r="I63" s="291"/>
      <c r="J63" s="112"/>
      <c r="K63" s="291"/>
      <c r="S63" s="112"/>
    </row>
    <row r="64" spans="1:21" x14ac:dyDescent="0.2">
      <c r="C64" s="273"/>
      <c r="E64" s="276"/>
    </row>
    <row r="66" spans="1:20" x14ac:dyDescent="0.2">
      <c r="B66" s="28" t="s">
        <v>674</v>
      </c>
      <c r="D66" s="291"/>
      <c r="E66" s="291"/>
      <c r="F66" s="291"/>
      <c r="G66" s="291"/>
      <c r="N66" s="276"/>
    </row>
    <row r="67" spans="1:20" x14ac:dyDescent="0.2">
      <c r="A67" s="411"/>
      <c r="B67" s="28"/>
      <c r="D67" s="411"/>
      <c r="E67" s="411"/>
      <c r="F67" s="411"/>
      <c r="G67" s="411"/>
      <c r="H67" s="411"/>
      <c r="I67" s="411"/>
      <c r="J67" s="411"/>
      <c r="K67" s="411"/>
    </row>
    <row r="68" spans="1:20" s="411" customFormat="1" x14ac:dyDescent="0.2">
      <c r="A68" s="291"/>
      <c r="B68" s="28"/>
      <c r="C68" s="112"/>
      <c r="D68" s="112">
        <f>D63+1</f>
        <v>48</v>
      </c>
      <c r="E68" s="276" t="s">
        <v>675</v>
      </c>
      <c r="F68" s="112"/>
      <c r="G68" s="112"/>
      <c r="H68" s="291"/>
      <c r="I68" s="291"/>
      <c r="J68" s="291"/>
      <c r="K68" s="291"/>
    </row>
    <row r="69" spans="1:20" x14ac:dyDescent="0.2">
      <c r="B69" s="28"/>
      <c r="D69" s="112">
        <f>D68+1</f>
        <v>49</v>
      </c>
      <c r="E69" s="276" t="s">
        <v>2214</v>
      </c>
      <c r="N69" s="276"/>
    </row>
    <row r="70" spans="1:20" x14ac:dyDescent="0.2">
      <c r="B70" s="28"/>
      <c r="D70" s="112">
        <f t="shared" ref="D70:D77" si="3">D69+1</f>
        <v>50</v>
      </c>
      <c r="E70" s="9" t="s">
        <v>2217</v>
      </c>
    </row>
    <row r="71" spans="1:20" x14ac:dyDescent="0.2">
      <c r="B71" s="28"/>
      <c r="D71" s="112">
        <f t="shared" si="3"/>
        <v>51</v>
      </c>
      <c r="E71" s="9" t="s">
        <v>1323</v>
      </c>
      <c r="N71" s="276"/>
    </row>
    <row r="72" spans="1:20" x14ac:dyDescent="0.2">
      <c r="D72" s="112">
        <f>D71+1</f>
        <v>52</v>
      </c>
      <c r="E72" s="276" t="s">
        <v>676</v>
      </c>
      <c r="N72" s="276"/>
    </row>
    <row r="73" spans="1:20" x14ac:dyDescent="0.2">
      <c r="D73" s="112">
        <f>D72+1</f>
        <v>53</v>
      </c>
      <c r="E73" s="9" t="s">
        <v>2215</v>
      </c>
      <c r="N73" s="276"/>
    </row>
    <row r="74" spans="1:20" s="411" customFormat="1" x14ac:dyDescent="0.2">
      <c r="A74" s="291"/>
      <c r="B74" s="291"/>
      <c r="C74" s="112"/>
      <c r="D74" s="112">
        <f>D73+1</f>
        <v>54</v>
      </c>
      <c r="E74" s="9" t="s">
        <v>2216</v>
      </c>
      <c r="F74" s="112"/>
      <c r="G74" s="112"/>
      <c r="H74" s="291"/>
      <c r="I74" s="291"/>
      <c r="J74" s="291"/>
      <c r="K74" s="291"/>
    </row>
    <row r="75" spans="1:20" x14ac:dyDescent="0.2">
      <c r="D75" s="112">
        <f t="shared" si="3"/>
        <v>55</v>
      </c>
      <c r="E75" s="276" t="s">
        <v>682</v>
      </c>
    </row>
    <row r="76" spans="1:20" s="411" customFormat="1" x14ac:dyDescent="0.2">
      <c r="A76" s="291"/>
      <c r="B76" s="291"/>
      <c r="C76" s="112"/>
      <c r="D76" s="112">
        <f t="shared" si="3"/>
        <v>56</v>
      </c>
      <c r="E76" s="276" t="s">
        <v>678</v>
      </c>
      <c r="F76" s="112"/>
      <c r="G76" s="112"/>
      <c r="H76" s="291"/>
      <c r="I76" s="291"/>
      <c r="J76" s="291"/>
      <c r="K76" s="291"/>
    </row>
    <row r="77" spans="1:20" s="411" customFormat="1" x14ac:dyDescent="0.2">
      <c r="A77" s="291"/>
      <c r="B77" s="291"/>
      <c r="C77" s="112"/>
      <c r="D77" s="112">
        <f t="shared" si="3"/>
        <v>57</v>
      </c>
      <c r="E77" s="297" t="s">
        <v>677</v>
      </c>
      <c r="F77" s="112"/>
      <c r="G77" s="112"/>
      <c r="H77" s="291"/>
      <c r="I77" s="291"/>
      <c r="J77" s="291"/>
      <c r="K77" s="291"/>
    </row>
    <row r="78" spans="1:20" s="411" customFormat="1" x14ac:dyDescent="0.2">
      <c r="C78" s="112"/>
      <c r="D78" s="112"/>
      <c r="E78" s="112"/>
      <c r="F78" s="112"/>
      <c r="G78" s="112"/>
      <c r="H78" s="291"/>
      <c r="I78" s="291"/>
      <c r="J78" s="3"/>
      <c r="R78" s="27"/>
      <c r="S78" s="112"/>
      <c r="T78" s="112"/>
    </row>
    <row r="79" spans="1:20" x14ac:dyDescent="0.2">
      <c r="B79" s="28" t="s">
        <v>1406</v>
      </c>
      <c r="H79" s="411"/>
      <c r="I79" s="411"/>
      <c r="J79" s="3"/>
    </row>
    <row r="80" spans="1:20" x14ac:dyDescent="0.2">
      <c r="A80" s="411"/>
      <c r="B80" s="28"/>
      <c r="H80" s="411"/>
      <c r="I80" s="411"/>
      <c r="J80" s="3"/>
      <c r="K80" s="411"/>
    </row>
    <row r="81" spans="1:20" x14ac:dyDescent="0.2">
      <c r="A81" s="411"/>
      <c r="B81" s="28"/>
      <c r="C81" s="283" t="s">
        <v>1407</v>
      </c>
      <c r="E81" s="276"/>
      <c r="H81" s="411"/>
      <c r="I81" s="411"/>
      <c r="J81" s="3"/>
      <c r="K81" s="411"/>
    </row>
    <row r="82" spans="1:20" x14ac:dyDescent="0.2">
      <c r="A82" s="411"/>
      <c r="B82" s="411"/>
      <c r="D82" s="278">
        <f>D77+1</f>
        <v>58</v>
      </c>
      <c r="E82" s="276" t="s">
        <v>709</v>
      </c>
      <c r="J82" s="112"/>
      <c r="K82" s="411"/>
    </row>
    <row r="83" spans="1:20" x14ac:dyDescent="0.2">
      <c r="D83" s="278">
        <f t="shared" ref="D83:D90" si="4">D82+1</f>
        <v>59</v>
      </c>
      <c r="E83" s="276" t="s">
        <v>710</v>
      </c>
      <c r="J83" s="3"/>
    </row>
    <row r="84" spans="1:20" x14ac:dyDescent="0.2">
      <c r="D84" s="278">
        <f t="shared" si="4"/>
        <v>60</v>
      </c>
      <c r="E84" s="276" t="s">
        <v>1224</v>
      </c>
    </row>
    <row r="85" spans="1:20" x14ac:dyDescent="0.2">
      <c r="D85" s="278">
        <f t="shared" si="4"/>
        <v>61</v>
      </c>
      <c r="E85" s="276" t="s">
        <v>711</v>
      </c>
    </row>
    <row r="86" spans="1:20" x14ac:dyDescent="0.2">
      <c r="D86" s="112">
        <f t="shared" si="4"/>
        <v>62</v>
      </c>
      <c r="E86" s="276" t="s">
        <v>703</v>
      </c>
    </row>
    <row r="87" spans="1:20" x14ac:dyDescent="0.2">
      <c r="D87" s="112">
        <f t="shared" si="4"/>
        <v>63</v>
      </c>
      <c r="E87" s="276" t="s">
        <v>704</v>
      </c>
    </row>
    <row r="88" spans="1:20" x14ac:dyDescent="0.2">
      <c r="D88" s="112">
        <f t="shared" si="4"/>
        <v>64</v>
      </c>
      <c r="E88" s="276" t="s">
        <v>705</v>
      </c>
    </row>
    <row r="89" spans="1:20" x14ac:dyDescent="0.2">
      <c r="D89" s="112">
        <f t="shared" si="4"/>
        <v>65</v>
      </c>
      <c r="E89" s="276" t="s">
        <v>706</v>
      </c>
    </row>
    <row r="90" spans="1:20" s="411" customFormat="1" x14ac:dyDescent="0.2">
      <c r="A90" s="291"/>
      <c r="B90" s="291"/>
      <c r="C90" s="112"/>
      <c r="D90" s="112">
        <f t="shared" si="4"/>
        <v>66</v>
      </c>
      <c r="E90" s="276" t="s">
        <v>707</v>
      </c>
      <c r="F90" s="112"/>
      <c r="G90" s="112"/>
      <c r="H90" s="291"/>
      <c r="I90" s="291"/>
      <c r="J90" s="291"/>
      <c r="K90" s="291"/>
    </row>
    <row r="91" spans="1:20" s="411" customFormat="1" x14ac:dyDescent="0.2">
      <c r="A91" s="291"/>
      <c r="B91" s="291"/>
      <c r="C91" s="112"/>
      <c r="D91" s="112">
        <f>D90+1</f>
        <v>67</v>
      </c>
      <c r="E91" s="276" t="s">
        <v>1225</v>
      </c>
      <c r="F91" s="112"/>
      <c r="G91" s="112"/>
      <c r="H91" s="291"/>
      <c r="I91" s="291"/>
      <c r="J91" s="291"/>
      <c r="K91" s="291"/>
    </row>
    <row r="92" spans="1:20" s="411" customFormat="1" x14ac:dyDescent="0.2">
      <c r="A92" s="291"/>
      <c r="B92" s="291"/>
      <c r="C92" s="112"/>
      <c r="D92" s="112">
        <f>D91+1</f>
        <v>68</v>
      </c>
      <c r="E92" s="276" t="s">
        <v>708</v>
      </c>
      <c r="F92" s="112"/>
      <c r="G92" s="112"/>
      <c r="H92" s="291"/>
      <c r="I92" s="291"/>
      <c r="J92" s="291"/>
      <c r="K92" s="291"/>
    </row>
    <row r="93" spans="1:20" s="411" customFormat="1" x14ac:dyDescent="0.2">
      <c r="A93" s="291"/>
      <c r="B93" s="291"/>
      <c r="C93" s="112"/>
      <c r="D93" s="112">
        <f>D92+1</f>
        <v>69</v>
      </c>
      <c r="E93" s="276" t="s">
        <v>1354</v>
      </c>
      <c r="F93" s="112"/>
      <c r="G93" s="112"/>
      <c r="J93" s="291"/>
      <c r="K93" s="291"/>
      <c r="R93" s="27"/>
      <c r="S93" s="112"/>
      <c r="T93" s="112"/>
    </row>
    <row r="94" spans="1:20" s="411" customFormat="1" x14ac:dyDescent="0.2">
      <c r="C94" s="112"/>
      <c r="D94" s="112">
        <f>D93+1</f>
        <v>70</v>
      </c>
      <c r="E94" s="276" t="s">
        <v>2147</v>
      </c>
      <c r="F94" s="112"/>
      <c r="G94" s="112"/>
      <c r="R94" s="27"/>
      <c r="S94" s="112"/>
      <c r="T94" s="112"/>
    </row>
    <row r="95" spans="1:20" s="411" customFormat="1" x14ac:dyDescent="0.2">
      <c r="C95" s="112"/>
      <c r="D95" s="112"/>
      <c r="E95" s="276"/>
      <c r="F95" s="112"/>
      <c r="G95" s="112"/>
      <c r="R95" s="27"/>
      <c r="S95" s="112"/>
      <c r="T95" s="112"/>
    </row>
    <row r="96" spans="1:20" x14ac:dyDescent="0.2">
      <c r="A96" s="411"/>
      <c r="B96" s="411"/>
      <c r="C96" s="283" t="s">
        <v>2122</v>
      </c>
      <c r="E96" s="276"/>
      <c r="H96" s="411"/>
      <c r="I96" s="411"/>
      <c r="J96" s="411"/>
      <c r="K96" s="411"/>
    </row>
    <row r="97" spans="1:20" x14ac:dyDescent="0.2">
      <c r="A97" s="411"/>
      <c r="B97" s="411"/>
      <c r="C97" s="283"/>
      <c r="D97" s="112">
        <f>D94+1</f>
        <v>71</v>
      </c>
      <c r="E97" s="9" t="s">
        <v>2148</v>
      </c>
      <c r="H97" s="411"/>
      <c r="I97" s="411"/>
      <c r="J97" s="112"/>
      <c r="K97" s="411"/>
    </row>
    <row r="98" spans="1:20" s="411" customFormat="1" x14ac:dyDescent="0.2">
      <c r="C98" s="283"/>
      <c r="D98" s="112">
        <f>D97+1</f>
        <v>72</v>
      </c>
      <c r="E98" s="9" t="s">
        <v>2149</v>
      </c>
      <c r="F98" s="112"/>
      <c r="G98" s="112"/>
      <c r="J98" s="112"/>
    </row>
    <row r="99" spans="1:20" s="411" customFormat="1" x14ac:dyDescent="0.2">
      <c r="C99" s="112"/>
      <c r="D99" s="112">
        <f t="shared" ref="D99:D100" si="5">D98+1</f>
        <v>73</v>
      </c>
      <c r="E99" s="276" t="s">
        <v>1226</v>
      </c>
      <c r="F99" s="112"/>
      <c r="G99" s="112"/>
      <c r="H99" s="291"/>
      <c r="I99" s="291"/>
      <c r="J99" s="112"/>
      <c r="N99" s="112"/>
    </row>
    <row r="100" spans="1:20" s="411" customFormat="1" x14ac:dyDescent="0.2">
      <c r="A100" s="291"/>
      <c r="B100" s="291"/>
      <c r="C100" s="112"/>
      <c r="D100" s="112">
        <f t="shared" si="5"/>
        <v>74</v>
      </c>
      <c r="E100" s="276" t="s">
        <v>1227</v>
      </c>
      <c r="F100" s="112"/>
      <c r="G100" s="112"/>
      <c r="H100" s="291"/>
      <c r="I100" s="291"/>
      <c r="J100" s="291"/>
      <c r="K100" s="291"/>
      <c r="N100" s="112"/>
    </row>
    <row r="101" spans="1:20" s="411" customFormat="1" x14ac:dyDescent="0.2">
      <c r="A101" s="291"/>
      <c r="B101" s="291"/>
      <c r="C101" s="112"/>
      <c r="D101" s="112"/>
      <c r="E101" s="276"/>
      <c r="F101" s="112"/>
      <c r="G101" s="112"/>
      <c r="J101" s="291"/>
      <c r="K101" s="291"/>
      <c r="N101" s="112"/>
    </row>
    <row r="102" spans="1:20" s="411" customFormat="1" x14ac:dyDescent="0.2">
      <c r="C102" s="283" t="s">
        <v>2177</v>
      </c>
      <c r="D102" s="112"/>
      <c r="E102" s="276"/>
      <c r="F102" s="112"/>
      <c r="G102" s="112"/>
    </row>
    <row r="103" spans="1:20" s="411" customFormat="1" x14ac:dyDescent="0.2">
      <c r="C103" s="283"/>
      <c r="D103" s="411">
        <f>D100+1</f>
        <v>75</v>
      </c>
      <c r="E103" s="759" t="s">
        <v>2167</v>
      </c>
      <c r="F103" s="112"/>
      <c r="G103" s="112"/>
    </row>
    <row r="104" spans="1:20" s="411" customFormat="1" x14ac:dyDescent="0.2">
      <c r="C104" s="283"/>
      <c r="D104" s="411">
        <f>D103+1</f>
        <v>76</v>
      </c>
      <c r="E104" s="9" t="s">
        <v>2144</v>
      </c>
      <c r="F104" s="357"/>
    </row>
    <row r="105" spans="1:20" s="411" customFormat="1" x14ac:dyDescent="0.2">
      <c r="C105" s="283"/>
      <c r="D105" s="411">
        <f t="shared" ref="D105:D106" si="6">D104+1</f>
        <v>77</v>
      </c>
      <c r="E105" s="9" t="s">
        <v>2145</v>
      </c>
    </row>
    <row r="106" spans="1:20" s="411" customFormat="1" x14ac:dyDescent="0.2">
      <c r="C106" s="283"/>
      <c r="D106" s="411">
        <f t="shared" si="6"/>
        <v>78</v>
      </c>
      <c r="E106" s="9" t="s">
        <v>2146</v>
      </c>
      <c r="R106" s="27"/>
      <c r="S106" s="112"/>
      <c r="T106" s="112"/>
    </row>
    <row r="107" spans="1:20" s="411" customFormat="1" x14ac:dyDescent="0.2">
      <c r="C107" s="283"/>
    </row>
    <row r="108" spans="1:20" s="411" customFormat="1" x14ac:dyDescent="0.2">
      <c r="C108" s="490" t="s">
        <v>2121</v>
      </c>
      <c r="D108" s="303"/>
      <c r="E108" s="277"/>
      <c r="F108" s="112"/>
      <c r="G108" s="112"/>
    </row>
    <row r="109" spans="1:20" x14ac:dyDescent="0.2">
      <c r="A109" s="411"/>
      <c r="B109" s="411"/>
      <c r="C109" s="303"/>
      <c r="D109" s="303">
        <f>D106+1</f>
        <v>79</v>
      </c>
      <c r="E109" s="277" t="s">
        <v>2150</v>
      </c>
      <c r="H109" s="411"/>
      <c r="I109" s="411"/>
      <c r="J109" s="411"/>
      <c r="K109" s="411"/>
    </row>
    <row r="110" spans="1:20" x14ac:dyDescent="0.2">
      <c r="A110" s="411"/>
      <c r="B110" s="411"/>
      <c r="C110" s="303"/>
      <c r="D110" s="303">
        <f>D109+1</f>
        <v>80</v>
      </c>
      <c r="E110" s="277" t="s">
        <v>2151</v>
      </c>
      <c r="H110" s="411"/>
      <c r="I110" s="411"/>
      <c r="J110" s="112"/>
      <c r="K110" s="411"/>
    </row>
    <row r="111" spans="1:20" x14ac:dyDescent="0.2">
      <c r="A111" s="411"/>
      <c r="B111" s="411"/>
      <c r="C111" s="303"/>
      <c r="D111" s="303">
        <f t="shared" ref="D111:D115" si="7">D110+1</f>
        <v>81</v>
      </c>
      <c r="E111" s="277" t="s">
        <v>2152</v>
      </c>
      <c r="H111" s="411"/>
      <c r="I111" s="411"/>
      <c r="J111" s="411"/>
      <c r="K111" s="411"/>
    </row>
    <row r="112" spans="1:20" x14ac:dyDescent="0.2">
      <c r="A112" s="411"/>
      <c r="B112" s="411"/>
      <c r="C112" s="303"/>
      <c r="D112" s="303">
        <f t="shared" si="7"/>
        <v>82</v>
      </c>
      <c r="E112" s="277" t="s">
        <v>2153</v>
      </c>
      <c r="H112" s="411"/>
      <c r="J112" s="411"/>
      <c r="K112" s="411"/>
    </row>
    <row r="113" spans="1:11" s="411" customFormat="1" x14ac:dyDescent="0.2">
      <c r="A113" s="291"/>
      <c r="B113" s="291"/>
      <c r="C113" s="303"/>
      <c r="D113" s="303">
        <f t="shared" si="7"/>
        <v>83</v>
      </c>
      <c r="E113" s="277" t="s">
        <v>2154</v>
      </c>
      <c r="F113" s="112"/>
      <c r="G113" s="112"/>
      <c r="I113" s="291"/>
      <c r="J113" s="291"/>
      <c r="K113" s="291"/>
    </row>
    <row r="114" spans="1:11" x14ac:dyDescent="0.2">
      <c r="C114" s="303"/>
      <c r="D114" s="303">
        <f t="shared" si="7"/>
        <v>84</v>
      </c>
      <c r="E114" s="9" t="s">
        <v>2155</v>
      </c>
      <c r="H114" s="411"/>
    </row>
    <row r="115" spans="1:11" x14ac:dyDescent="0.2">
      <c r="C115" s="303"/>
      <c r="D115" s="303">
        <f t="shared" si="7"/>
        <v>85</v>
      </c>
      <c r="E115" s="277" t="s">
        <v>2156</v>
      </c>
      <c r="H115" s="411"/>
    </row>
    <row r="116" spans="1:11" x14ac:dyDescent="0.2">
      <c r="C116" s="303"/>
      <c r="D116" s="303"/>
      <c r="E116" s="277"/>
      <c r="H116" s="411"/>
      <c r="I116" s="411"/>
    </row>
    <row r="117" spans="1:11" x14ac:dyDescent="0.2">
      <c r="A117" s="411"/>
      <c r="B117" s="411"/>
      <c r="C117" s="283" t="s">
        <v>2120</v>
      </c>
      <c r="E117" s="276"/>
      <c r="H117" s="411"/>
      <c r="J117" s="411"/>
      <c r="K117" s="411"/>
    </row>
    <row r="118" spans="1:11" x14ac:dyDescent="0.2">
      <c r="D118" s="112">
        <f>D115+1</f>
        <v>86</v>
      </c>
      <c r="E118" s="276" t="s">
        <v>1408</v>
      </c>
      <c r="H118" s="411"/>
    </row>
    <row r="119" spans="1:11" x14ac:dyDescent="0.2">
      <c r="D119" s="112">
        <f>D118+1</f>
        <v>87</v>
      </c>
      <c r="E119" s="276" t="s">
        <v>1409</v>
      </c>
      <c r="H119" s="411"/>
    </row>
    <row r="120" spans="1:11" x14ac:dyDescent="0.2">
      <c r="D120" s="112">
        <f>D119+1</f>
        <v>88</v>
      </c>
      <c r="E120" s="9" t="s">
        <v>2157</v>
      </c>
    </row>
  </sheetData>
  <mergeCells count="1">
    <mergeCell ref="B4:I6"/>
  </mergeCells>
  <hyperlinks>
    <hyperlink ref="E9" location="def_pac!A1" display="Définition des personnes à charge (def_pac)"/>
    <hyperlink ref="E10" location="def_biactif!A1" display="Definition of a biactive couple"/>
    <hyperlink ref="E16" location="AF_maj!A1" display="Allocations familiales (AF) : Majorations"/>
    <hyperlink ref="E18" location="AF_plaf!A1" display="Plafonds de ressources"/>
    <hyperlink ref="E14" location="AF_CM!A1" display="Allocations familiales (AF) : Conditions générales et montants"/>
    <hyperlink ref="E11" location="BMAF!A1" display="Base mensuelle de calcul des allocations familiales (BMAF)"/>
    <hyperlink ref="E36" location="APJE_plaf!A1" display="Allowance for Young Children (APJE): Thresholds for means-testing"/>
    <hyperlink ref="E37" location="AA_M!A1" display="Allocation d'adoption : Conditions générales et montants"/>
    <hyperlink ref="E38" location="AA_plaf!A1" display="Adoption allowance: Thresholds for means-testing"/>
    <hyperlink ref="E39" location="PAJE_CM!A1" display="Prestation d'acceuil du jeune enfant (PAJE) : Allocation de base : conditions et montants"/>
    <hyperlink ref="E40" location="PAJE_CM2!A1" display="Early childhood benefit (PAJE) -- Birth and adoption premium : conditions and amounts"/>
    <hyperlink ref="E41" location="PAJE_P!A1" display="Prestation d'acceuil du jeune enfant (PAJE) : Plafonds de ressources"/>
    <hyperlink ref="E54" location="ASF!A1" display="Montants"/>
    <hyperlink ref="E68" location="AL_pac!A1" display="Definition of dependants"/>
    <hyperlink ref="E69" location="AL_param_acc_univ!A1" display="Parameters for new home-buyers and students residences"/>
    <hyperlink ref="E72" location="AL_plaf_acc!A1" display="Annual ceiling of reimbursement for new homebuyers"/>
    <hyperlink ref="E76" location="AL_étudiant!A1" display="Measure of rent for students living in university residences"/>
    <hyperlink ref="E77" location="AL_min!A1" display="Minimal amount"/>
    <hyperlink ref="E82" location="RMI_cond!A1" display="Minimum insertion income (RMI): General conditions"/>
    <hyperlink ref="E83" location="RMI_M!A1" display="Minimum insertion income (RMI): Basic amount"/>
    <hyperlink ref="E84" location="RMI_FL!A1" display="Minimum insertion income (RMI): Extra allowance and minimal amount"/>
    <hyperlink ref="E85" location="RMI_FL!A1" display="Minimum insertion income (RMI): Accomodation allowance"/>
    <hyperlink ref="E86" location="API_cond!A1" display="Single parent allowance (API): General conditions"/>
    <hyperlink ref="E87" location="API_M!A1" display="Single parent allowance (API): Amounts"/>
    <hyperlink ref="E88" location="API_FL!A1" display="Single parent allowance (API): Accomodation allowance"/>
    <hyperlink ref="E89" location="RSA_cond!A1" display="Active solidarity income (RSA): General conditions"/>
    <hyperlink ref="E90" location="RSA_M!A1" display="Active solidarity income (RSA): Basic amount"/>
    <hyperlink ref="E91" location="RSA_maj!A1" display="Active solidarity income (RSA): Extra allowance and minimal amount"/>
    <hyperlink ref="E92" location="RSA_FL!A1" display="Active solidarity income (RSA): accomodation allowance"/>
    <hyperlink ref="E75" location="AL_charge!A1" display="Lump sum extra allowance for charges"/>
    <hyperlink ref="E27" location="CF_CM!A1" display="Complément familial (CF) : Conditions générales et montants"/>
    <hyperlink ref="E29" location="CF_plaf!A1" display="Family complement (CF): Thresholds for means-testing"/>
    <hyperlink ref="E48" location="ARS_cond!A1" display="Back-to-school allowance (ARS): Age conditions of dependants"/>
    <hyperlink ref="E49" location="ARS_M!A1" display="Back-to-school allowance (ARS): Amounts"/>
    <hyperlink ref="E50" location="ARS_maj!A1" display="Allocation de rentrée scolaire (ARS) : Majoration exceptionnelle"/>
    <hyperlink ref="E51" location="ARS_plaf!A1" display="Back-to-school allowance (ARS): Thresholds for means-testing"/>
    <hyperlink ref="E52" location="ARS_min!A1" display="Montant minimum"/>
    <hyperlink ref="E35" location="APJE_CM!A1" display="Allocation pour jeune enfant (APJE) : Conditions générales et montants"/>
    <hyperlink ref="E23" location="AFG_plaf!A1" display="Child care costs allowance (AFG): Thresholds for means-testing"/>
    <hyperlink ref="E24" location="AMF_plaf!A1" display="Allowance for stay-at-home-mother (AMF): Thresholds for means-testing"/>
    <hyperlink ref="E25" location="AMF_M!A1" display="Allowance for stay-at-home-mother (AMF): Rates and monthly amounts"/>
    <hyperlink ref="E22" location="AFG_C!A1" display="Allocation pour frais de garde (AFG) : Conditions générales et montants"/>
    <hyperlink ref="E19" location="ICAF!A1" display="Indemnité compensatrice des avantages fiscaux (ICAF) : Montant"/>
    <hyperlink ref="E20" location="ASU_plaf!A1" display="Single earner allowance (ASU): Thresholds for means-testing"/>
    <hyperlink ref="E21" location="ASU_M!A1" display="Single earner allowance (ASU): Monthly amount"/>
    <hyperlink ref="E61" location="PD!A1" display="Prime de déménagement : Taux de montant maximum"/>
    <hyperlink ref="E62" location="PJM_C_plaf!A1" display="Loans to young household (PJM): Thresholds for means-testing"/>
    <hyperlink ref="E63" location="PJM_prets!A1" display="Prêts susceptibles d'être accordés"/>
    <hyperlink ref="E53" location="APE!A1" display="Conditions et Montant"/>
    <hyperlink ref="E33" location="APN_T_maj!A1" display="Postnatal allowance (APN): Rate and payment"/>
    <hyperlink ref="E34" location="APrN_T!A1" display="Prenatal allowance (APrN): Rate and payment"/>
    <hyperlink ref="E55" location="AES!A1" display="Conditions et montants"/>
    <hyperlink ref="E57" location="APP!A1" display="Montants"/>
    <hyperlink ref="E58" location="AJPP!A1" display="Montants"/>
    <hyperlink ref="E56" location="AEEH!A1" display=" Conditions et montants"/>
    <hyperlink ref="E99" location="ASI_cond!A1" display="Supplementary disability allowance (ASI): General conditions"/>
    <hyperlink ref="E100" location="ASI_M_plaf!A1" display="Supplementary disability allowance (ASI): Amount"/>
    <hyperlink ref="E26" location="AMF_maj!A1" display="Allowance for stay-at-home-mother (AMF): Extra allowances"/>
    <hyperlink ref="E28" location="CF_maj!A1" display="Complément familial (CF) : Majorations"/>
    <hyperlink ref="K16" r:id="rId1"/>
    <hyperlink ref="E71" location="AL_param_accAPL!A1" display="Parameters for new home-buyers (APL)"/>
    <hyperlink ref="E73" location="AL_loc1!A1" display="Parameters for the rental sector (before the 2001 reform)"/>
    <hyperlink ref="E74" location="AL_loc2!A1" display="Parameters for the rental sector (after the 2001 reform)"/>
    <hyperlink ref="E15" location="AF_cond!A1" display="Family allowances (AF): Thresholds for means-testing"/>
    <hyperlink ref="E93" location="PA_M!A1" display="Active solidarity income - Activity premium (PA) : Amounts"/>
    <hyperlink ref="E119" location="ADA!A1" display="Allocation pour demandeur d'asile (ADA) : montants"/>
    <hyperlink ref="E118" location="ATA!A1" display="Allocation temporaire d'attente (ATA) : montants"/>
    <hyperlink ref="E110" location="AVTS!A1" display="Allocation aux vieux travailleurs salariés (AVTS) - montants"/>
    <hyperlink ref="E111" location="AVTS_av_61!A1" display="Allocation aux vieux travailleurs salariés, AVTS (1941-1961)"/>
    <hyperlink ref="E112" location="MAJCONJ!A1" display="Majoration pour conjoint à charge (montant)"/>
    <hyperlink ref="E109" location="ASPA!L1C1" display="Allocation de solidarité aux personnes âgées (ASPA) - montants"/>
    <hyperlink ref="E97" location="AAH!A1" display="Allocations aux adultes handicapés (AAH)"/>
    <hyperlink ref="E98" location="CAAH!A1" display="Complément de l'Allocations aux adultes handicapés (CAAH)"/>
    <hyperlink ref="E94" location="PA_fl!A1" display="Prime d'activité (PA) : forfait logement"/>
    <hyperlink ref="E104" location="APA_MTP!A1" display="Amount of markup for constant support to a third party"/>
    <hyperlink ref="E105" location="APA_dom!A1" display="Attendance allowance for individuals living at home"/>
    <hyperlink ref="E106" location="APA_instit!A1" display="Attendance allowance for individuals living in a nursing home"/>
    <hyperlink ref="E114" location="AS!A1" display="Extra allowance (AS): Amount"/>
    <hyperlink ref="E115" location="AVPF!A1" display="Elderly insurance for stay-at-home parents (AVPF )"/>
    <hyperlink ref="E120" location="AEFA!A1" display="Exceptional end-of-year benefit (AEFA): amount"/>
    <hyperlink ref="E103" location="PSD!A1" display="Attendance allowance (PSD, 1997-2001))"/>
    <hyperlink ref="E17" location="AF_maj_DOM!A1" display="Family allowances (AF): Extra allowances for oversea territories"/>
    <hyperlink ref="E42" location="PAJE_CMG!A1" display="Early childhood benefit (PAJE): Extra allowance for the choice of the type of care (CMG)"/>
    <hyperlink ref="E44" location="PAJE_CLCA!A1" display="Early childhood benefit (PAJE): Extra allowance for the choice of pursuing an activity (CLCA)"/>
    <hyperlink ref="E45" location="PAJE_PreParE!A1" display="Early childhood benefit (PAJE): Shared benefit for the child's custody (PreParE)"/>
    <hyperlink ref="E43" location="plaf_cmg!A1" display="Early childhood benefit (PAJE): CMG thresholds for means-testing"/>
    <hyperlink ref="E70" location="AL_param_R0!A1" display="Parameters for R0 (the amount deducted from revenues) - rental sector (after the 2001 reform)"/>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G17" sqref="G17"/>
    </sheetView>
  </sheetViews>
  <sheetFormatPr baseColWidth="10" defaultRowHeight="15" x14ac:dyDescent="0.2"/>
  <cols>
    <col min="2" max="5" width="31.6640625" customWidth="1"/>
    <col min="6" max="6" width="40.5" customWidth="1"/>
    <col min="7" max="7" width="16.6640625" customWidth="1"/>
    <col min="8" max="8" width="41.33203125" customWidth="1"/>
    <col min="9" max="9" width="28.1640625" customWidth="1"/>
    <col min="10" max="10" width="21.5" customWidth="1"/>
  </cols>
  <sheetData>
    <row r="1" spans="1:34" s="20" customFormat="1" hidden="1" x14ac:dyDescent="0.2">
      <c r="A1" s="50" t="s">
        <v>303</v>
      </c>
      <c r="B1" s="167" t="s">
        <v>287</v>
      </c>
      <c r="C1" s="167" t="s">
        <v>288</v>
      </c>
      <c r="D1" s="170" t="s">
        <v>289</v>
      </c>
      <c r="E1" s="170" t="s">
        <v>290</v>
      </c>
    </row>
    <row r="2" spans="1:34" s="352" customFormat="1" ht="15" customHeight="1" x14ac:dyDescent="0.2">
      <c r="A2" s="858" t="s">
        <v>1359</v>
      </c>
      <c r="B2" s="362"/>
      <c r="C2" s="894" t="s">
        <v>982</v>
      </c>
      <c r="D2" s="895"/>
      <c r="E2" s="896"/>
      <c r="F2" s="858" t="s">
        <v>41</v>
      </c>
      <c r="G2" s="858" t="s">
        <v>1358</v>
      </c>
      <c r="H2" s="858" t="s">
        <v>18</v>
      </c>
    </row>
    <row r="3" spans="1:34" s="258" customFormat="1" ht="45" x14ac:dyDescent="0.2">
      <c r="A3" s="858"/>
      <c r="B3" s="327" t="s">
        <v>929</v>
      </c>
      <c r="C3" s="327" t="s">
        <v>983</v>
      </c>
      <c r="D3" s="327" t="s">
        <v>984</v>
      </c>
      <c r="E3" s="327" t="s">
        <v>985</v>
      </c>
      <c r="F3" s="858"/>
      <c r="G3" s="858"/>
      <c r="H3" s="858"/>
      <c r="I3" s="327"/>
    </row>
    <row r="4" spans="1:34" s="46" customFormat="1" ht="30" customHeight="1" x14ac:dyDescent="0.2">
      <c r="A4" s="34">
        <v>43101</v>
      </c>
      <c r="B4" s="354">
        <v>20989</v>
      </c>
      <c r="C4" s="354">
        <v>8437</v>
      </c>
      <c r="D4" s="356">
        <v>0.25</v>
      </c>
      <c r="E4" s="356">
        <v>0.3</v>
      </c>
      <c r="F4" s="771" t="s">
        <v>2193</v>
      </c>
      <c r="G4" s="775" t="s">
        <v>2192</v>
      </c>
      <c r="H4" s="772" t="s">
        <v>2194</v>
      </c>
    </row>
    <row r="5" spans="1:34" s="46" customFormat="1" ht="25.5" customHeight="1" x14ac:dyDescent="0.2">
      <c r="A5" s="34">
        <v>42370</v>
      </c>
      <c r="B5" s="354">
        <v>20947</v>
      </c>
      <c r="C5" s="354">
        <v>8420</v>
      </c>
      <c r="D5" s="356">
        <v>0.25</v>
      </c>
      <c r="E5" s="356">
        <v>0.3</v>
      </c>
      <c r="F5" s="7" t="s">
        <v>1328</v>
      </c>
      <c r="G5" s="110">
        <v>42356</v>
      </c>
      <c r="H5" s="811" t="s">
        <v>2044</v>
      </c>
    </row>
    <row r="6" spans="1:34" s="46" customFormat="1" ht="25.5" customHeight="1" x14ac:dyDescent="0.2">
      <c r="A6" s="34">
        <v>42005</v>
      </c>
      <c r="B6" s="354">
        <v>20864</v>
      </c>
      <c r="C6" s="354">
        <v>8386</v>
      </c>
      <c r="D6" s="356">
        <v>0.25</v>
      </c>
      <c r="E6" s="356">
        <v>0.3</v>
      </c>
      <c r="F6" s="7" t="s">
        <v>833</v>
      </c>
      <c r="G6" s="110">
        <v>41989</v>
      </c>
      <c r="H6" s="246"/>
    </row>
    <row r="7" spans="1:34" s="46" customFormat="1" ht="25.5" customHeight="1" x14ac:dyDescent="0.2">
      <c r="A7" s="34">
        <v>41640</v>
      </c>
      <c r="B7" s="354">
        <v>20719</v>
      </c>
      <c r="C7" s="354">
        <v>8328</v>
      </c>
      <c r="D7" s="356">
        <v>0.25</v>
      </c>
      <c r="E7" s="356">
        <v>0.3</v>
      </c>
      <c r="F7" s="811" t="s">
        <v>649</v>
      </c>
      <c r="H7" s="893" t="s">
        <v>650</v>
      </c>
    </row>
    <row r="8" spans="1:34" s="165" customFormat="1" ht="25.5" customHeight="1" x14ac:dyDescent="0.2">
      <c r="A8" s="34">
        <v>41275</v>
      </c>
      <c r="B8" s="354">
        <v>20333</v>
      </c>
      <c r="C8" s="354">
        <f>44772-36599</f>
        <v>8173</v>
      </c>
      <c r="D8" s="356">
        <v>0.25</v>
      </c>
      <c r="E8" s="356">
        <v>0.3</v>
      </c>
      <c r="F8" s="811" t="s">
        <v>460</v>
      </c>
      <c r="G8" s="110">
        <v>41231</v>
      </c>
      <c r="H8" s="893"/>
      <c r="I8" s="46"/>
      <c r="J8" s="46"/>
      <c r="K8" s="46"/>
      <c r="L8" s="46"/>
      <c r="M8" s="46"/>
      <c r="N8" s="46"/>
      <c r="O8" s="46"/>
      <c r="P8" s="46"/>
      <c r="Q8" s="46"/>
      <c r="R8" s="46"/>
      <c r="S8" s="46"/>
      <c r="T8" s="46"/>
      <c r="U8" s="46"/>
      <c r="V8" s="46"/>
      <c r="W8" s="46"/>
      <c r="X8" s="46"/>
      <c r="Y8" s="46"/>
      <c r="Z8" s="46"/>
      <c r="AA8" s="46"/>
      <c r="AB8" s="46"/>
      <c r="AC8" s="46"/>
      <c r="AD8" s="46"/>
      <c r="AE8" s="46"/>
      <c r="AF8" s="46"/>
      <c r="AG8" s="46"/>
      <c r="AH8" s="46"/>
    </row>
    <row r="9" spans="1:34" x14ac:dyDescent="0.2">
      <c r="A9" s="34">
        <v>40909</v>
      </c>
      <c r="B9" s="355">
        <v>19915</v>
      </c>
      <c r="C9" s="355">
        <v>8005</v>
      </c>
      <c r="D9" s="104">
        <v>0.25</v>
      </c>
      <c r="E9" s="104">
        <v>0.3</v>
      </c>
      <c r="F9" s="7" t="s">
        <v>1245</v>
      </c>
      <c r="G9" s="348">
        <v>40907</v>
      </c>
      <c r="H9" s="7"/>
      <c r="I9" s="328"/>
    </row>
    <row r="10" spans="1:34" x14ac:dyDescent="0.2">
      <c r="A10" s="34">
        <v>40544</v>
      </c>
      <c r="B10" s="355">
        <v>19718</v>
      </c>
      <c r="C10" s="355">
        <v>7926</v>
      </c>
      <c r="D10" s="104">
        <v>0.25</v>
      </c>
      <c r="E10" s="104">
        <v>0.3</v>
      </c>
      <c r="F10" s="7" t="s">
        <v>26</v>
      </c>
      <c r="G10" s="348">
        <v>40543</v>
      </c>
      <c r="H10" s="7"/>
      <c r="I10" s="328"/>
    </row>
    <row r="11" spans="1:34" x14ac:dyDescent="0.2">
      <c r="A11" s="34">
        <v>40179</v>
      </c>
      <c r="B11" s="355">
        <v>19698</v>
      </c>
      <c r="C11" s="355">
        <v>7918</v>
      </c>
      <c r="D11" s="104">
        <v>0.25</v>
      </c>
      <c r="E11" s="104">
        <v>0.3</v>
      </c>
      <c r="F11" s="7" t="s">
        <v>25</v>
      </c>
      <c r="G11" s="348">
        <v>40178</v>
      </c>
      <c r="H11" s="7"/>
      <c r="I11" s="328"/>
    </row>
    <row r="12" spans="1:34" x14ac:dyDescent="0.2">
      <c r="A12" s="34">
        <v>39814</v>
      </c>
      <c r="B12" s="355">
        <v>19161</v>
      </c>
      <c r="C12" s="355">
        <v>7702</v>
      </c>
      <c r="D12" s="104">
        <v>0.25</v>
      </c>
      <c r="E12" s="104">
        <v>0.25</v>
      </c>
      <c r="F12" s="7" t="s">
        <v>40</v>
      </c>
      <c r="G12" s="348">
        <v>39814</v>
      </c>
      <c r="H12" s="326"/>
      <c r="I12" s="328"/>
    </row>
    <row r="13" spans="1:34" x14ac:dyDescent="0.2">
      <c r="A13" s="34">
        <v>39264</v>
      </c>
      <c r="B13" s="355">
        <v>18878</v>
      </c>
      <c r="C13" s="355">
        <v>7588</v>
      </c>
      <c r="D13" s="104">
        <v>0.25</v>
      </c>
      <c r="E13" s="104">
        <v>0.3</v>
      </c>
      <c r="F13" s="7" t="s">
        <v>24</v>
      </c>
      <c r="G13" s="348">
        <v>39275</v>
      </c>
      <c r="H13" s="7"/>
      <c r="I13" s="328"/>
    </row>
    <row r="14" spans="1:34" x14ac:dyDescent="0.2">
      <c r="A14" s="34">
        <v>38899</v>
      </c>
      <c r="B14" s="355">
        <v>14850</v>
      </c>
      <c r="C14" s="355">
        <v>5969</v>
      </c>
      <c r="D14" s="104">
        <v>0.25</v>
      </c>
      <c r="E14" s="104">
        <v>0.3</v>
      </c>
      <c r="F14" s="7" t="s">
        <v>44</v>
      </c>
      <c r="G14" s="348">
        <v>38917</v>
      </c>
      <c r="H14" s="7"/>
      <c r="I14" s="328"/>
    </row>
    <row r="15" spans="1:34" x14ac:dyDescent="0.2">
      <c r="A15" s="34">
        <v>38534</v>
      </c>
      <c r="B15" s="355">
        <v>14602</v>
      </c>
      <c r="C15" s="355">
        <v>5869</v>
      </c>
      <c r="D15" s="104">
        <v>0.25</v>
      </c>
      <c r="E15" s="104">
        <v>0.3</v>
      </c>
      <c r="F15" s="7" t="s">
        <v>43</v>
      </c>
      <c r="G15" s="348">
        <v>38567</v>
      </c>
      <c r="H15" s="7"/>
      <c r="I15" s="328"/>
    </row>
    <row r="16" spans="1:34" x14ac:dyDescent="0.2">
      <c r="A16" s="34">
        <v>38169</v>
      </c>
      <c r="B16" s="355">
        <v>14358</v>
      </c>
      <c r="C16" s="355">
        <v>5771</v>
      </c>
      <c r="D16" s="104">
        <v>0.25</v>
      </c>
      <c r="E16" s="104">
        <v>0.3</v>
      </c>
      <c r="F16" s="7" t="s">
        <v>23</v>
      </c>
      <c r="G16" s="348">
        <v>38186</v>
      </c>
      <c r="H16" s="7"/>
      <c r="I16" s="328"/>
    </row>
    <row r="17" spans="1:11" ht="45" x14ac:dyDescent="0.2">
      <c r="A17" s="34">
        <v>37803</v>
      </c>
      <c r="B17" s="355">
        <v>14090</v>
      </c>
      <c r="C17" s="355">
        <v>5663</v>
      </c>
      <c r="D17" s="104">
        <v>0.25</v>
      </c>
      <c r="E17" s="104">
        <v>0.3</v>
      </c>
      <c r="F17" s="6" t="s">
        <v>2321</v>
      </c>
      <c r="G17" s="51" t="s">
        <v>1088</v>
      </c>
      <c r="H17" s="14" t="s">
        <v>70</v>
      </c>
      <c r="I17" s="328"/>
    </row>
    <row r="18" spans="1:11" ht="45" x14ac:dyDescent="0.2">
      <c r="A18" s="34">
        <v>31413</v>
      </c>
      <c r="B18" s="385">
        <v>84526</v>
      </c>
      <c r="C18" s="385">
        <v>33973</v>
      </c>
      <c r="D18" s="104">
        <v>0.25</v>
      </c>
      <c r="E18" s="104">
        <v>0.3</v>
      </c>
      <c r="F18" s="6" t="s">
        <v>1246</v>
      </c>
      <c r="G18" s="329">
        <v>31402</v>
      </c>
      <c r="H18" s="6" t="s">
        <v>176</v>
      </c>
      <c r="I18" s="328"/>
    </row>
    <row r="19" spans="1:11" x14ac:dyDescent="0.2">
      <c r="A19" s="226"/>
      <c r="B19" s="242"/>
      <c r="C19" s="242"/>
      <c r="D19" s="242"/>
      <c r="E19" s="242"/>
      <c r="F19" s="666"/>
      <c r="G19" s="666"/>
      <c r="H19" s="666"/>
      <c r="I19" s="7"/>
      <c r="J19" s="7"/>
      <c r="K19" s="328"/>
    </row>
    <row r="20" spans="1:11" x14ac:dyDescent="0.2">
      <c r="B20" s="172" t="s">
        <v>1389</v>
      </c>
      <c r="C20" s="7"/>
      <c r="D20" s="7"/>
      <c r="E20" s="7"/>
      <c r="F20" s="7"/>
      <c r="G20" s="7"/>
      <c r="H20" s="7"/>
      <c r="I20" s="7"/>
      <c r="J20" s="7"/>
    </row>
    <row r="21" spans="1:11" x14ac:dyDescent="0.2">
      <c r="B21" t="s">
        <v>459</v>
      </c>
    </row>
    <row r="22" spans="1:11" ht="105" x14ac:dyDescent="0.2">
      <c r="B22" s="810" t="s">
        <v>2322</v>
      </c>
    </row>
    <row r="23" spans="1:11" x14ac:dyDescent="0.2">
      <c r="B23" s="411" t="s">
        <v>1900</v>
      </c>
    </row>
    <row r="24" spans="1:11" x14ac:dyDescent="0.2">
      <c r="B24" s="411"/>
    </row>
    <row r="25" spans="1:11" x14ac:dyDescent="0.2">
      <c r="B25" s="411"/>
    </row>
    <row r="26" spans="1:11" x14ac:dyDescent="0.2">
      <c r="B26" s="411"/>
    </row>
    <row r="27" spans="1:11" x14ac:dyDescent="0.2">
      <c r="C27" s="95"/>
      <c r="D27" s="95"/>
      <c r="E27" s="94"/>
      <c r="F27" s="94"/>
    </row>
  </sheetData>
  <mergeCells count="6">
    <mergeCell ref="A2:A3"/>
    <mergeCell ref="H7:H8"/>
    <mergeCell ref="C2:E2"/>
    <mergeCell ref="F2:F3"/>
    <mergeCell ref="G2:G3"/>
    <mergeCell ref="H2:H3"/>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2" workbookViewId="0">
      <pane xSplit="1" ySplit="2" topLeftCell="B4" activePane="bottomRight" state="frozen"/>
      <selection activeCell="A2" sqref="A2"/>
      <selection pane="topRight" activeCell="B2" sqref="B2"/>
      <selection pane="bottomLeft" activeCell="A3" sqref="A3"/>
      <selection pane="bottomRight" activeCell="G7" sqref="G7"/>
    </sheetView>
  </sheetViews>
  <sheetFormatPr baseColWidth="10" defaultColWidth="11.5" defaultRowHeight="15" x14ac:dyDescent="0.2"/>
  <cols>
    <col min="1" max="1" width="11.5" style="20"/>
    <col min="2" max="5" width="24.1640625" style="20" customWidth="1"/>
    <col min="6" max="6" width="35.1640625" style="20" customWidth="1"/>
    <col min="7" max="7" width="11.1640625" style="20" bestFit="1" customWidth="1"/>
    <col min="8" max="8" width="57.1640625" style="20" customWidth="1"/>
    <col min="9" max="16384" width="11.5" style="20"/>
  </cols>
  <sheetData>
    <row r="1" spans="1:8" hidden="1" x14ac:dyDescent="0.2">
      <c r="A1" s="20" t="s">
        <v>303</v>
      </c>
      <c r="B1" s="20" t="s">
        <v>559</v>
      </c>
      <c r="C1" s="287" t="s">
        <v>560</v>
      </c>
      <c r="D1" s="287" t="s">
        <v>561</v>
      </c>
      <c r="E1" s="287" t="s">
        <v>562</v>
      </c>
    </row>
    <row r="2" spans="1:8" s="352" customFormat="1" x14ac:dyDescent="0.2">
      <c r="A2" s="858" t="s">
        <v>1359</v>
      </c>
      <c r="B2" s="882" t="s">
        <v>1097</v>
      </c>
      <c r="C2" s="883"/>
      <c r="D2" s="884"/>
      <c r="E2" s="858" t="s">
        <v>1186</v>
      </c>
      <c r="F2" s="858" t="s">
        <v>41</v>
      </c>
      <c r="G2" s="858" t="s">
        <v>1358</v>
      </c>
      <c r="H2" s="858" t="s">
        <v>18</v>
      </c>
    </row>
    <row r="3" spans="1:8" s="45" customFormat="1" ht="30" x14ac:dyDescent="0.2">
      <c r="A3" s="858"/>
      <c r="B3" s="45" t="s">
        <v>1096</v>
      </c>
      <c r="C3" s="45" t="s">
        <v>986</v>
      </c>
      <c r="D3" s="45" t="s">
        <v>1099</v>
      </c>
      <c r="E3" s="858"/>
      <c r="F3" s="858"/>
      <c r="G3" s="858"/>
      <c r="H3" s="858"/>
    </row>
    <row r="4" spans="1:8" s="109" customFormat="1" ht="30" x14ac:dyDescent="0.2">
      <c r="A4" s="174">
        <v>31594</v>
      </c>
      <c r="B4" s="313">
        <v>105528</v>
      </c>
      <c r="C4" s="111">
        <f>(126633-105528)/105528</f>
        <v>0.19999431430520809</v>
      </c>
      <c r="D4" s="313">
        <v>139460</v>
      </c>
      <c r="E4" s="111">
        <f>(160565-139460)/139460</f>
        <v>0.15133371576079163</v>
      </c>
      <c r="F4" s="210" t="s">
        <v>323</v>
      </c>
      <c r="G4" s="110">
        <v>31171</v>
      </c>
    </row>
    <row r="5" spans="1:8" s="48" customFormat="1" x14ac:dyDescent="0.2">
      <c r="A5" s="34">
        <v>30317</v>
      </c>
      <c r="B5" s="313">
        <v>87242</v>
      </c>
      <c r="C5" s="108">
        <f>(105189-87242)/87242</f>
        <v>0.20571513720455745</v>
      </c>
      <c r="D5" s="313">
        <v>102572</v>
      </c>
      <c r="E5" s="52">
        <f>(120019-102572)/102572</f>
        <v>0.17009515267324415</v>
      </c>
      <c r="F5" s="333" t="s">
        <v>322</v>
      </c>
      <c r="G5" s="51">
        <v>30315</v>
      </c>
    </row>
    <row r="6" spans="1:8" s="48" customFormat="1" x14ac:dyDescent="0.2">
      <c r="A6" s="34">
        <v>28672</v>
      </c>
      <c r="B6" s="313">
        <v>50034</v>
      </c>
      <c r="C6" s="108">
        <f>(60041-B6)/50034</f>
        <v>0.20000399728184834</v>
      </c>
      <c r="D6" s="313">
        <v>58826</v>
      </c>
      <c r="E6" s="52">
        <f>(68833-58826)/58826</f>
        <v>0.17011185530207731</v>
      </c>
      <c r="F6" s="333" t="s">
        <v>321</v>
      </c>
      <c r="G6" s="51">
        <v>28683</v>
      </c>
    </row>
    <row r="7" spans="1:8" ht="30" x14ac:dyDescent="0.2">
      <c r="A7" s="34">
        <v>28491</v>
      </c>
      <c r="B7" s="313">
        <v>44270</v>
      </c>
      <c r="C7" s="107">
        <f>(53125-44270)/44270</f>
        <v>0.20002258866049244</v>
      </c>
      <c r="D7" s="313">
        <v>52048</v>
      </c>
      <c r="E7" s="107">
        <f>(60902-52048)/52048</f>
        <v>0.17011220411927452</v>
      </c>
      <c r="F7" s="333" t="s">
        <v>865</v>
      </c>
      <c r="G7" s="29" t="s">
        <v>866</v>
      </c>
    </row>
    <row r="8" spans="1:8" x14ac:dyDescent="0.2">
      <c r="A8" s="226"/>
      <c r="B8" s="226"/>
      <c r="C8" s="226"/>
      <c r="D8" s="226"/>
      <c r="E8" s="226"/>
      <c r="F8" s="226"/>
      <c r="G8" s="226"/>
    </row>
    <row r="9" spans="1:8" x14ac:dyDescent="0.2">
      <c r="B9" s="357" t="s">
        <v>1389</v>
      </c>
    </row>
    <row r="10" spans="1:8" ht="31.5" customHeight="1" x14ac:dyDescent="0.2">
      <c r="B10" s="889" t="s">
        <v>1098</v>
      </c>
      <c r="C10" s="889"/>
      <c r="D10" s="889"/>
      <c r="E10" s="889"/>
      <c r="F10" s="889"/>
    </row>
    <row r="11" spans="1:8" x14ac:dyDescent="0.2">
      <c r="B11" s="890" t="s">
        <v>1100</v>
      </c>
      <c r="C11" s="890"/>
      <c r="D11" s="890"/>
      <c r="E11" s="890"/>
      <c r="F11" s="890"/>
    </row>
    <row r="12" spans="1:8" ht="18" customHeight="1" x14ac:dyDescent="0.2"/>
  </sheetData>
  <mergeCells count="8">
    <mergeCell ref="H2:H3"/>
    <mergeCell ref="B2:D2"/>
    <mergeCell ref="B10:F10"/>
    <mergeCell ref="B11:F11"/>
    <mergeCell ref="A2:A3"/>
    <mergeCell ref="F2:F3"/>
    <mergeCell ref="G2:G3"/>
    <mergeCell ref="E2:E3"/>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2" workbookViewId="0">
      <pane xSplit="1" ySplit="2" topLeftCell="B4" activePane="bottomRight" state="frozen"/>
      <selection activeCell="A2" sqref="A2"/>
      <selection pane="topRight" activeCell="B2" sqref="B2"/>
      <selection pane="bottomLeft" activeCell="A4" sqref="A4"/>
      <selection pane="bottomRight" activeCell="H2" sqref="H2:H3"/>
    </sheetView>
  </sheetViews>
  <sheetFormatPr baseColWidth="10" defaultRowHeight="15" x14ac:dyDescent="0.2"/>
  <cols>
    <col min="1" max="1" width="17" customWidth="1"/>
    <col min="2" max="2" width="16.1640625" customWidth="1"/>
    <col min="3" max="3" width="14.5" customWidth="1"/>
    <col min="4" max="4" width="17.33203125" customWidth="1"/>
    <col min="5" max="5" width="20.83203125" customWidth="1"/>
    <col min="6" max="6" width="19.5" customWidth="1"/>
    <col min="7" max="7" width="23.1640625" customWidth="1"/>
    <col min="8" max="8" width="36.33203125" customWidth="1"/>
    <col min="9" max="9" width="14" customWidth="1"/>
    <col min="10" max="10" width="36.1640625" customWidth="1"/>
  </cols>
  <sheetData>
    <row r="1" spans="1:10" s="411" customFormat="1" hidden="1" x14ac:dyDescent="0.2">
      <c r="A1" s="411" t="s">
        <v>303</v>
      </c>
    </row>
    <row r="2" spans="1:10" x14ac:dyDescent="0.2">
      <c r="A2" s="858" t="s">
        <v>1359</v>
      </c>
      <c r="B2" s="858" t="s">
        <v>1055</v>
      </c>
      <c r="C2" s="858" t="s">
        <v>2247</v>
      </c>
      <c r="D2" s="858" t="s">
        <v>1897</v>
      </c>
      <c r="E2" s="876" t="s">
        <v>2071</v>
      </c>
      <c r="F2" s="897" t="s">
        <v>1896</v>
      </c>
      <c r="G2" s="898"/>
      <c r="H2" s="878" t="s">
        <v>41</v>
      </c>
      <c r="I2" s="858" t="s">
        <v>1358</v>
      </c>
      <c r="J2" s="858" t="s">
        <v>18</v>
      </c>
    </row>
    <row r="3" spans="1:10" ht="81.75" customHeight="1" x14ac:dyDescent="0.2">
      <c r="A3" s="858"/>
      <c r="B3" s="858"/>
      <c r="C3" s="858"/>
      <c r="D3" s="858"/>
      <c r="E3" s="876"/>
      <c r="F3" s="615" t="s">
        <v>1898</v>
      </c>
      <c r="G3" s="616" t="s">
        <v>1899</v>
      </c>
      <c r="H3" s="878"/>
      <c r="I3" s="858"/>
      <c r="J3" s="858"/>
    </row>
    <row r="4" spans="1:10" s="411" customFormat="1" x14ac:dyDescent="0.2">
      <c r="A4" s="34">
        <v>42826</v>
      </c>
      <c r="B4" s="618">
        <v>3</v>
      </c>
      <c r="C4" s="618">
        <v>5</v>
      </c>
      <c r="D4" s="618">
        <v>1</v>
      </c>
      <c r="E4" s="618">
        <v>3</v>
      </c>
      <c r="F4" s="52">
        <v>0.2379</v>
      </c>
      <c r="G4" s="52">
        <v>0.33310000000000001</v>
      </c>
      <c r="H4" s="411" t="s">
        <v>2067</v>
      </c>
      <c r="I4" s="656">
        <v>42839</v>
      </c>
      <c r="J4" s="7"/>
    </row>
    <row r="5" spans="1:10" x14ac:dyDescent="0.2">
      <c r="A5" s="34">
        <v>42461</v>
      </c>
      <c r="B5" s="618">
        <v>3</v>
      </c>
      <c r="C5" s="618">
        <v>5</v>
      </c>
      <c r="D5" s="618">
        <v>1</v>
      </c>
      <c r="E5" s="618">
        <v>3</v>
      </c>
      <c r="F5" s="52">
        <v>0.2379</v>
      </c>
      <c r="G5" s="52">
        <v>0.30930000000000002</v>
      </c>
      <c r="H5" s="411" t="s">
        <v>2068</v>
      </c>
      <c r="I5" s="617">
        <v>41377</v>
      </c>
      <c r="J5" s="7"/>
    </row>
    <row r="6" spans="1:10" x14ac:dyDescent="0.2">
      <c r="A6" s="34">
        <v>42095</v>
      </c>
      <c r="B6" s="618">
        <v>3</v>
      </c>
      <c r="C6" s="618">
        <v>5</v>
      </c>
      <c r="D6" s="618">
        <v>1</v>
      </c>
      <c r="E6" s="618">
        <v>3</v>
      </c>
      <c r="F6" s="52">
        <v>0.2379</v>
      </c>
      <c r="G6" s="52">
        <v>0.28549999999999998</v>
      </c>
      <c r="H6" s="7" t="s">
        <v>2069</v>
      </c>
      <c r="I6" s="617">
        <v>42124</v>
      </c>
      <c r="J6" s="619"/>
    </row>
    <row r="7" spans="1:10" x14ac:dyDescent="0.2">
      <c r="A7" s="34">
        <v>41730</v>
      </c>
      <c r="B7" s="618">
        <v>3</v>
      </c>
      <c r="C7" s="618">
        <v>5</v>
      </c>
      <c r="D7" s="618">
        <v>1</v>
      </c>
      <c r="E7" s="618">
        <v>3</v>
      </c>
      <c r="F7" s="52">
        <v>0.2379</v>
      </c>
      <c r="G7" s="52">
        <v>0.26169999999999999</v>
      </c>
      <c r="H7" s="7" t="s">
        <v>2070</v>
      </c>
      <c r="I7" s="617">
        <v>41754</v>
      </c>
      <c r="J7" s="7"/>
    </row>
    <row r="8" spans="1:10" x14ac:dyDescent="0.2">
      <c r="A8" s="34">
        <v>37257</v>
      </c>
      <c r="B8" s="618">
        <v>3</v>
      </c>
      <c r="C8" s="618">
        <v>5</v>
      </c>
      <c r="D8" s="618">
        <v>1</v>
      </c>
      <c r="E8" s="618">
        <v>3</v>
      </c>
      <c r="F8" s="52">
        <v>0.2379</v>
      </c>
      <c r="G8" s="52">
        <v>0.2379</v>
      </c>
      <c r="H8" s="7"/>
      <c r="I8" s="617"/>
      <c r="J8" s="7"/>
    </row>
    <row r="9" spans="1:10" x14ac:dyDescent="0.2">
      <c r="A9" s="6"/>
      <c r="B9" s="620"/>
      <c r="C9" s="620"/>
      <c r="D9" s="620"/>
      <c r="E9" s="620"/>
      <c r="F9" s="6"/>
      <c r="G9" s="6"/>
      <c r="H9" s="6"/>
      <c r="I9" s="614"/>
      <c r="J9" s="6"/>
    </row>
    <row r="10" spans="1:10" x14ac:dyDescent="0.2">
      <c r="A10" s="6"/>
      <c r="B10" s="620"/>
      <c r="C10" s="620"/>
      <c r="D10" s="620"/>
      <c r="E10" s="620"/>
      <c r="F10" s="6"/>
      <c r="G10" s="6"/>
      <c r="H10" s="411"/>
      <c r="I10" s="614"/>
      <c r="J10" s="6"/>
    </row>
    <row r="11" spans="1:10" x14ac:dyDescent="0.2">
      <c r="A11" s="6"/>
      <c r="B11" s="6"/>
      <c r="C11" s="6"/>
      <c r="D11" s="6"/>
      <c r="E11" s="6"/>
      <c r="F11" s="6"/>
      <c r="G11" s="6"/>
      <c r="H11" s="6"/>
      <c r="I11" s="613"/>
      <c r="J11" s="331"/>
    </row>
    <row r="12" spans="1:10" x14ac:dyDescent="0.2">
      <c r="A12" s="6"/>
      <c r="B12" s="6"/>
      <c r="C12" s="6"/>
      <c r="D12" s="6"/>
      <c r="E12" s="6"/>
      <c r="F12" s="6"/>
      <c r="G12" s="6"/>
      <c r="H12" s="411"/>
      <c r="I12" s="411"/>
      <c r="J12" s="411"/>
    </row>
    <row r="13" spans="1:10" x14ac:dyDescent="0.2">
      <c r="A13" s="6"/>
      <c r="B13" s="6"/>
      <c r="C13" s="6"/>
      <c r="D13" s="6"/>
      <c r="E13" s="6"/>
      <c r="F13" s="6"/>
      <c r="G13" s="6"/>
      <c r="H13" s="411"/>
      <c r="I13" s="411"/>
      <c r="J13" s="411"/>
    </row>
    <row r="14" spans="1:10" x14ac:dyDescent="0.2">
      <c r="A14" s="6"/>
      <c r="B14" s="6"/>
      <c r="C14" s="6"/>
      <c r="D14" s="6"/>
      <c r="E14" s="6"/>
      <c r="F14" s="6"/>
      <c r="G14" s="6"/>
      <c r="H14" s="411"/>
      <c r="I14" s="411"/>
      <c r="J14" s="411"/>
    </row>
    <row r="15" spans="1:10" x14ac:dyDescent="0.2">
      <c r="A15" s="6"/>
      <c r="B15" s="6"/>
      <c r="C15" s="6"/>
      <c r="D15" s="6"/>
      <c r="E15" s="6"/>
      <c r="F15" s="6"/>
      <c r="G15" s="6"/>
      <c r="H15" s="411"/>
      <c r="I15" s="411"/>
      <c r="J15" s="411"/>
    </row>
    <row r="16" spans="1:10" x14ac:dyDescent="0.2">
      <c r="A16" s="411"/>
      <c r="B16" s="411"/>
      <c r="C16" s="411"/>
      <c r="D16" s="411"/>
      <c r="E16" s="411"/>
      <c r="F16" s="411"/>
      <c r="G16" s="115"/>
      <c r="H16" s="411"/>
      <c r="I16" s="411"/>
      <c r="J16" s="411"/>
    </row>
    <row r="17" spans="1:10" x14ac:dyDescent="0.2">
      <c r="A17" s="411"/>
      <c r="B17" s="411"/>
      <c r="C17" s="411"/>
      <c r="D17" s="411"/>
      <c r="E17" s="411"/>
      <c r="F17" s="411"/>
      <c r="G17" s="115"/>
      <c r="H17" s="411"/>
      <c r="I17" s="411"/>
      <c r="J17" s="411"/>
    </row>
    <row r="18" spans="1:10" x14ac:dyDescent="0.2">
      <c r="A18" s="411"/>
      <c r="B18" s="411"/>
      <c r="C18" s="411"/>
      <c r="D18" s="411"/>
      <c r="E18" s="411"/>
      <c r="F18" s="411"/>
      <c r="G18" s="115"/>
      <c r="H18" s="411"/>
      <c r="I18" s="411"/>
      <c r="J18" s="411"/>
    </row>
    <row r="19" spans="1:10" x14ac:dyDescent="0.2">
      <c r="A19" s="411"/>
      <c r="B19" s="411"/>
      <c r="C19" s="411"/>
      <c r="D19" s="411"/>
      <c r="E19" s="411"/>
      <c r="F19" s="411"/>
      <c r="G19" s="115"/>
      <c r="H19" s="411"/>
      <c r="I19" s="411"/>
      <c r="J19" s="411"/>
    </row>
    <row r="20" spans="1:10" x14ac:dyDescent="0.2">
      <c r="A20" s="411"/>
      <c r="B20" s="411"/>
      <c r="C20" s="411"/>
      <c r="D20" s="411"/>
      <c r="E20" s="411"/>
      <c r="F20" s="411"/>
      <c r="G20" s="411"/>
      <c r="H20" s="411"/>
      <c r="I20" s="411"/>
      <c r="J20" s="411"/>
    </row>
    <row r="21" spans="1:10" x14ac:dyDescent="0.2">
      <c r="A21" s="411"/>
      <c r="B21" s="411"/>
      <c r="C21" s="411"/>
      <c r="D21" s="411"/>
      <c r="E21" s="411"/>
      <c r="F21" s="411"/>
      <c r="G21" s="411"/>
      <c r="H21" s="411"/>
      <c r="I21" s="411"/>
      <c r="J21" s="411"/>
    </row>
    <row r="22" spans="1:10" x14ac:dyDescent="0.2">
      <c r="A22" s="411"/>
      <c r="B22" s="411"/>
      <c r="C22" s="411"/>
      <c r="D22" s="411"/>
      <c r="E22" s="411"/>
      <c r="F22" s="411"/>
      <c r="G22" s="411"/>
      <c r="H22" s="411"/>
      <c r="I22" s="411"/>
      <c r="J22" s="411"/>
    </row>
    <row r="23" spans="1:10" x14ac:dyDescent="0.2">
      <c r="A23" s="411"/>
      <c r="B23" s="411"/>
      <c r="C23" s="411"/>
      <c r="D23" s="411"/>
      <c r="E23" s="411"/>
      <c r="F23" s="411"/>
      <c r="G23" s="411"/>
      <c r="H23" s="411"/>
      <c r="I23" s="411"/>
      <c r="J23" s="411"/>
    </row>
  </sheetData>
  <mergeCells count="9">
    <mergeCell ref="A2:A3"/>
    <mergeCell ref="F2:G2"/>
    <mergeCell ref="H2:H3"/>
    <mergeCell ref="I2:I3"/>
    <mergeCell ref="J2:J3"/>
    <mergeCell ref="B2:B3"/>
    <mergeCell ref="C2:C3"/>
    <mergeCell ref="D2:D3"/>
    <mergeCell ref="E2:E3"/>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pane xSplit="1" ySplit="3" topLeftCell="B4" activePane="bottomRight" state="frozen"/>
      <selection pane="topRight" activeCell="B1" sqref="B1"/>
      <selection pane="bottomLeft" activeCell="A3" sqref="A3"/>
      <selection pane="bottomRight" activeCell="A8" sqref="A8"/>
    </sheetView>
  </sheetViews>
  <sheetFormatPr baseColWidth="10" defaultColWidth="11.5" defaultRowHeight="15" x14ac:dyDescent="0.2"/>
  <cols>
    <col min="1" max="1" width="13.5" style="20" customWidth="1"/>
    <col min="2" max="2" width="17.33203125" style="20" bestFit="1" customWidth="1"/>
    <col min="3" max="8" width="13.83203125" style="20" customWidth="1"/>
    <col min="9" max="9" width="30.33203125" style="20" customWidth="1"/>
    <col min="10" max="10" width="11.5" style="20"/>
    <col min="11" max="11" width="66.83203125" style="20" customWidth="1"/>
    <col min="12" max="16384" width="11.5" style="20"/>
  </cols>
  <sheetData>
    <row r="1" spans="1:11" s="287" customFormat="1" hidden="1" x14ac:dyDescent="0.2">
      <c r="A1" s="287" t="s">
        <v>303</v>
      </c>
      <c r="B1" s="287" t="s">
        <v>568</v>
      </c>
      <c r="C1" s="287" t="s">
        <v>569</v>
      </c>
      <c r="D1" s="287" t="s">
        <v>570</v>
      </c>
      <c r="E1" s="287" t="s">
        <v>571</v>
      </c>
      <c r="F1" s="287" t="s">
        <v>572</v>
      </c>
      <c r="G1" s="287" t="s">
        <v>573</v>
      </c>
      <c r="H1" s="287" t="s">
        <v>574</v>
      </c>
    </row>
    <row r="2" spans="1:11" s="347" customFormat="1" ht="17.25" customHeight="1" x14ac:dyDescent="0.2">
      <c r="A2" s="858" t="s">
        <v>1359</v>
      </c>
      <c r="B2" s="858" t="s">
        <v>366</v>
      </c>
      <c r="C2" s="858" t="s">
        <v>365</v>
      </c>
      <c r="D2" s="885" t="s">
        <v>952</v>
      </c>
      <c r="E2" s="886"/>
      <c r="F2" s="899" t="s">
        <v>988</v>
      </c>
      <c r="G2" s="900"/>
      <c r="H2" s="901"/>
      <c r="I2" s="858" t="s">
        <v>41</v>
      </c>
      <c r="J2" s="858" t="s">
        <v>1358</v>
      </c>
      <c r="K2" s="858" t="s">
        <v>18</v>
      </c>
    </row>
    <row r="3" spans="1:11" s="45" customFormat="1" ht="30" x14ac:dyDescent="0.2">
      <c r="A3" s="858"/>
      <c r="B3" s="858"/>
      <c r="C3" s="858"/>
      <c r="D3" s="45" t="s">
        <v>1180</v>
      </c>
      <c r="E3" s="45" t="s">
        <v>1181</v>
      </c>
      <c r="F3" s="45" t="s">
        <v>990</v>
      </c>
      <c r="G3" s="45" t="s">
        <v>989</v>
      </c>
      <c r="H3" s="45" t="s">
        <v>991</v>
      </c>
      <c r="I3" s="858"/>
      <c r="J3" s="858"/>
      <c r="K3" s="858"/>
    </row>
    <row r="4" spans="1:11" s="233" customFormat="1" x14ac:dyDescent="0.2">
      <c r="A4" s="34">
        <v>31048</v>
      </c>
      <c r="B4" s="241"/>
      <c r="C4" s="242"/>
      <c r="D4" s="240"/>
      <c r="E4" s="240"/>
      <c r="F4" s="240"/>
      <c r="G4" s="240"/>
      <c r="H4" s="240"/>
      <c r="I4" s="243"/>
      <c r="J4" s="244"/>
      <c r="K4" s="892" t="s">
        <v>935</v>
      </c>
    </row>
    <row r="5" spans="1:11" ht="30" x14ac:dyDescent="0.2">
      <c r="A5" s="34">
        <v>30317</v>
      </c>
      <c r="B5" s="104">
        <v>2.42</v>
      </c>
      <c r="C5" s="48">
        <v>3</v>
      </c>
      <c r="D5" s="118">
        <v>1.71</v>
      </c>
      <c r="E5" s="118">
        <v>0.35499999999999998</v>
      </c>
      <c r="F5" s="118">
        <v>1.845</v>
      </c>
      <c r="G5" s="118">
        <v>2.13</v>
      </c>
      <c r="H5" s="240"/>
      <c r="I5" s="30" t="s">
        <v>1257</v>
      </c>
      <c r="J5" s="51">
        <v>30315</v>
      </c>
      <c r="K5" s="892"/>
    </row>
    <row r="6" spans="1:11" s="219" customFormat="1" ht="30" customHeight="1" x14ac:dyDescent="0.2">
      <c r="A6" s="213">
        <v>29403</v>
      </c>
      <c r="B6" s="214">
        <v>2.6</v>
      </c>
      <c r="C6" s="215">
        <v>3</v>
      </c>
      <c r="D6" s="216">
        <v>1.84</v>
      </c>
      <c r="E6" s="216">
        <v>0.38</v>
      </c>
      <c r="F6" s="216">
        <v>0</v>
      </c>
      <c r="G6" s="216">
        <v>4.57</v>
      </c>
      <c r="H6" s="216">
        <v>1.98</v>
      </c>
      <c r="I6" s="89" t="s">
        <v>934</v>
      </c>
      <c r="J6" s="217">
        <v>29420</v>
      </c>
      <c r="K6" s="218" t="s">
        <v>1426</v>
      </c>
    </row>
    <row r="7" spans="1:11" x14ac:dyDescent="0.2">
      <c r="A7" s="34">
        <v>29099</v>
      </c>
      <c r="B7" s="104">
        <v>2.6</v>
      </c>
      <c r="C7" s="48">
        <v>3</v>
      </c>
      <c r="D7" s="118">
        <v>1.3</v>
      </c>
      <c r="E7" s="118">
        <v>0.65</v>
      </c>
      <c r="F7" s="240"/>
      <c r="G7" s="240"/>
      <c r="H7" s="118">
        <v>1.98</v>
      </c>
      <c r="I7" s="30" t="s">
        <v>364</v>
      </c>
      <c r="J7" s="51">
        <v>29096</v>
      </c>
      <c r="K7" s="30"/>
    </row>
    <row r="8" spans="1:11" ht="30" x14ac:dyDescent="0.2">
      <c r="A8" s="34">
        <v>27509</v>
      </c>
      <c r="B8" s="104">
        <v>2.6</v>
      </c>
      <c r="C8" s="48">
        <v>3</v>
      </c>
      <c r="D8" s="118">
        <v>1.3</v>
      </c>
      <c r="E8" s="118">
        <v>0.65</v>
      </c>
      <c r="F8" s="240"/>
      <c r="G8" s="240"/>
      <c r="H8" s="240"/>
      <c r="I8" s="30" t="s">
        <v>868</v>
      </c>
      <c r="J8" s="29" t="s">
        <v>867</v>
      </c>
      <c r="K8" s="411" t="s">
        <v>2087</v>
      </c>
    </row>
    <row r="9" spans="1:11" x14ac:dyDescent="0.2">
      <c r="A9" s="666"/>
      <c r="B9" s="226"/>
      <c r="C9" s="704"/>
      <c r="D9" s="704"/>
      <c r="E9" s="704"/>
      <c r="F9" s="704"/>
      <c r="G9" s="704"/>
      <c r="H9" s="704"/>
      <c r="I9" s="226"/>
      <c r="J9" s="226"/>
      <c r="K9" s="226"/>
    </row>
    <row r="10" spans="1:11" x14ac:dyDescent="0.2">
      <c r="A10" s="44"/>
      <c r="B10" s="20" t="s">
        <v>2080</v>
      </c>
      <c r="C10" s="13"/>
      <c r="D10" s="13"/>
      <c r="E10" s="13"/>
      <c r="F10" s="13"/>
      <c r="G10" s="13"/>
      <c r="H10" s="13"/>
      <c r="I10" s="201"/>
    </row>
    <row r="11" spans="1:11" x14ac:dyDescent="0.2">
      <c r="A11" s="44"/>
      <c r="B11" s="20" t="s">
        <v>2333</v>
      </c>
      <c r="D11" s="212"/>
      <c r="E11" s="212"/>
    </row>
    <row r="12" spans="1:11" x14ac:dyDescent="0.2">
      <c r="D12" s="212"/>
      <c r="E12" s="212"/>
    </row>
    <row r="13" spans="1:11" x14ac:dyDescent="0.2">
      <c r="D13" s="212"/>
      <c r="E13" s="212"/>
    </row>
    <row r="14" spans="1:11" x14ac:dyDescent="0.2">
      <c r="D14" s="212"/>
    </row>
  </sheetData>
  <mergeCells count="9">
    <mergeCell ref="K4:K5"/>
    <mergeCell ref="F2:H2"/>
    <mergeCell ref="D2:E2"/>
    <mergeCell ref="A2:A3"/>
    <mergeCell ref="I2:I3"/>
    <mergeCell ref="J2:J3"/>
    <mergeCell ref="K2:K3"/>
    <mergeCell ref="C2:C3"/>
    <mergeCell ref="B2:B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2" workbookViewId="0">
      <pane xSplit="1" ySplit="2" topLeftCell="B4" activePane="bottomRight" state="frozen"/>
      <selection activeCell="A2" sqref="A2"/>
      <selection pane="topRight" activeCell="B2" sqref="B2"/>
      <selection pane="bottomLeft" activeCell="A3" sqref="A3"/>
      <selection pane="bottomRight" activeCell="B15" sqref="B15"/>
    </sheetView>
  </sheetViews>
  <sheetFormatPr baseColWidth="10" defaultColWidth="11.5" defaultRowHeight="15" x14ac:dyDescent="0.2"/>
  <cols>
    <col min="1" max="4" width="11.5" style="20"/>
    <col min="5" max="5" width="56.83203125" style="20" customWidth="1"/>
    <col min="6" max="6" width="11.1640625" style="20" bestFit="1" customWidth="1"/>
    <col min="7" max="7" width="63" style="20" customWidth="1"/>
    <col min="8" max="16384" width="11.5" style="20"/>
  </cols>
  <sheetData>
    <row r="1" spans="1:7" s="287" customFormat="1" hidden="1" x14ac:dyDescent="0.2">
      <c r="A1" s="287" t="s">
        <v>303</v>
      </c>
      <c r="B1" s="287" t="s">
        <v>575</v>
      </c>
      <c r="C1" s="287" t="s">
        <v>577</v>
      </c>
      <c r="D1" s="287" t="s">
        <v>576</v>
      </c>
    </row>
    <row r="2" spans="1:7" s="352" customFormat="1" ht="19.5" customHeight="1" x14ac:dyDescent="0.2">
      <c r="A2" s="858" t="s">
        <v>1359</v>
      </c>
      <c r="B2" s="902" t="s">
        <v>992</v>
      </c>
      <c r="C2" s="902"/>
      <c r="D2" s="902"/>
      <c r="E2" s="858" t="s">
        <v>41</v>
      </c>
      <c r="F2" s="858" t="s">
        <v>1358</v>
      </c>
      <c r="G2" s="858" t="s">
        <v>18</v>
      </c>
    </row>
    <row r="3" spans="1:7" s="45" customFormat="1" x14ac:dyDescent="0.2">
      <c r="A3" s="858"/>
      <c r="B3" s="45" t="s">
        <v>1179</v>
      </c>
      <c r="C3" s="45" t="s">
        <v>993</v>
      </c>
      <c r="D3" s="45" t="s">
        <v>994</v>
      </c>
      <c r="E3" s="858"/>
      <c r="F3" s="858"/>
      <c r="G3" s="858"/>
    </row>
    <row r="4" spans="1:7" s="200" customFormat="1" ht="15" customHeight="1" x14ac:dyDescent="0.2">
      <c r="A4" s="34">
        <v>31048</v>
      </c>
      <c r="B4" s="240"/>
      <c r="C4" s="240"/>
      <c r="D4" s="240"/>
      <c r="E4" s="243"/>
      <c r="F4" s="280"/>
      <c r="G4" s="30" t="s">
        <v>936</v>
      </c>
    </row>
    <row r="5" spans="1:7" s="48" customFormat="1" x14ac:dyDescent="0.2">
      <c r="A5" s="34">
        <v>30317</v>
      </c>
      <c r="B5" s="118">
        <v>0.20499999999999999</v>
      </c>
      <c r="C5" s="118">
        <v>0.20499999999999999</v>
      </c>
      <c r="D5" s="118">
        <v>0.20499999999999999</v>
      </c>
      <c r="E5" s="30" t="s">
        <v>1258</v>
      </c>
      <c r="F5" s="51">
        <v>30315</v>
      </c>
    </row>
    <row r="6" spans="1:7" s="48" customFormat="1" x14ac:dyDescent="0.2">
      <c r="A6" s="34">
        <v>28491</v>
      </c>
      <c r="B6" s="104">
        <v>0.44</v>
      </c>
      <c r="C6" s="104">
        <v>0.88</v>
      </c>
      <c r="D6" s="104">
        <v>0.66</v>
      </c>
      <c r="E6" s="30" t="s">
        <v>321</v>
      </c>
      <c r="F6" s="51">
        <v>28683</v>
      </c>
    </row>
    <row r="7" spans="1:7" s="48" customFormat="1" x14ac:dyDescent="0.2">
      <c r="A7" s="34">
        <v>27973</v>
      </c>
      <c r="B7" s="104">
        <v>0.44</v>
      </c>
      <c r="C7" s="104">
        <v>0.88</v>
      </c>
      <c r="D7" s="104">
        <v>0.66</v>
      </c>
      <c r="E7" s="30" t="s">
        <v>343</v>
      </c>
      <c r="F7" s="49">
        <v>27989</v>
      </c>
    </row>
    <row r="10" spans="1:7" x14ac:dyDescent="0.2">
      <c r="B10" s="357" t="s">
        <v>2240</v>
      </c>
    </row>
    <row r="11" spans="1:7" x14ac:dyDescent="0.2">
      <c r="B11" s="411" t="s">
        <v>2337</v>
      </c>
    </row>
  </sheetData>
  <mergeCells count="5">
    <mergeCell ref="B2:D2"/>
    <mergeCell ref="E2:E3"/>
    <mergeCell ref="F2:F3"/>
    <mergeCell ref="G2:G3"/>
    <mergeCell ref="A2:A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18" sqref="C18"/>
    </sheetView>
  </sheetViews>
  <sheetFormatPr baseColWidth="10" defaultColWidth="11.5" defaultRowHeight="15" x14ac:dyDescent="0.2"/>
  <cols>
    <col min="1" max="1" width="11.5" style="20"/>
    <col min="2" max="2" width="36.5" style="20" customWidth="1"/>
    <col min="3" max="3" width="44.33203125" style="20" customWidth="1"/>
    <col min="4" max="4" width="33.5" style="20" customWidth="1"/>
    <col min="5" max="5" width="62.1640625" style="20" customWidth="1"/>
    <col min="6" max="6" width="12" style="20" customWidth="1"/>
    <col min="7" max="7" width="108.33203125" style="20" customWidth="1"/>
    <col min="8" max="16384" width="11.5" style="20"/>
  </cols>
  <sheetData>
    <row r="1" spans="1:42" hidden="1" x14ac:dyDescent="0.2">
      <c r="A1" s="50" t="s">
        <v>303</v>
      </c>
      <c r="B1" s="20" t="s">
        <v>578</v>
      </c>
      <c r="C1" s="287" t="s">
        <v>579</v>
      </c>
      <c r="D1" s="95" t="s">
        <v>211</v>
      </c>
    </row>
    <row r="2" spans="1:42" s="45" customFormat="1" ht="30" x14ac:dyDescent="0.2">
      <c r="A2" s="45" t="s">
        <v>1359</v>
      </c>
      <c r="B2" s="45" t="s">
        <v>1104</v>
      </c>
      <c r="C2" s="45" t="s">
        <v>1105</v>
      </c>
      <c r="D2" s="45" t="s">
        <v>193</v>
      </c>
      <c r="E2" s="45" t="s">
        <v>41</v>
      </c>
      <c r="F2" s="45" t="s">
        <v>1358</v>
      </c>
      <c r="G2" s="45" t="s">
        <v>18</v>
      </c>
    </row>
    <row r="3" spans="1:42" s="7" customFormat="1" ht="43.5" customHeight="1" x14ac:dyDescent="0.2">
      <c r="A3" s="34">
        <v>37987</v>
      </c>
      <c r="B3" s="242"/>
      <c r="C3" s="242"/>
      <c r="D3" s="238"/>
      <c r="E3" s="6" t="s">
        <v>1427</v>
      </c>
      <c r="F3" s="51" t="s">
        <v>68</v>
      </c>
      <c r="G3" s="6" t="s">
        <v>175</v>
      </c>
    </row>
    <row r="4" spans="1:42" s="7" customFormat="1" ht="45" x14ac:dyDescent="0.2">
      <c r="A4" s="34">
        <v>35247</v>
      </c>
      <c r="B4" s="48">
        <v>4</v>
      </c>
      <c r="C4" s="48">
        <v>3</v>
      </c>
      <c r="D4" s="52">
        <v>0.45950000000000002</v>
      </c>
      <c r="E4" s="6" t="s">
        <v>2266</v>
      </c>
      <c r="F4" s="51" t="s">
        <v>37</v>
      </c>
      <c r="G4" s="7" t="s">
        <v>995</v>
      </c>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row>
    <row r="5" spans="1:42" ht="30" customHeight="1" x14ac:dyDescent="0.2">
      <c r="A5" s="32">
        <v>31778</v>
      </c>
      <c r="B5" s="48">
        <v>3</v>
      </c>
      <c r="C5" s="48">
        <v>3</v>
      </c>
      <c r="D5" s="52">
        <v>0.45950000000000002</v>
      </c>
      <c r="E5" s="7" t="s">
        <v>367</v>
      </c>
      <c r="F5" s="51">
        <v>31776</v>
      </c>
      <c r="G5" s="105" t="s">
        <v>501</v>
      </c>
    </row>
    <row r="6" spans="1:42" ht="30" customHeight="1" x14ac:dyDescent="0.2">
      <c r="A6" s="34">
        <v>31048</v>
      </c>
      <c r="B6" s="48">
        <v>3</v>
      </c>
      <c r="C6" s="48">
        <v>3</v>
      </c>
      <c r="D6" s="107">
        <v>0.45950000000000002</v>
      </c>
      <c r="E6" s="30" t="s">
        <v>869</v>
      </c>
      <c r="F6" s="29" t="s">
        <v>368</v>
      </c>
      <c r="G6" s="269" t="s">
        <v>369</v>
      </c>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row>
    <row r="7" spans="1:42" x14ac:dyDescent="0.2">
      <c r="B7" s="357" t="s">
        <v>1389</v>
      </c>
    </row>
    <row r="8" spans="1:42" s="48" customFormat="1" x14ac:dyDescent="0.2">
      <c r="A8" s="20"/>
      <c r="B8" s="888" t="s">
        <v>1106</v>
      </c>
      <c r="C8" s="888"/>
      <c r="D8" s="888"/>
      <c r="E8" s="888"/>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row>
    <row r="9" spans="1:42" x14ac:dyDescent="0.2">
      <c r="B9" s="888" t="s">
        <v>1107</v>
      </c>
      <c r="C9" s="888"/>
      <c r="D9" s="888"/>
      <c r="E9" s="888"/>
    </row>
    <row r="10" spans="1:42" x14ac:dyDescent="0.2">
      <c r="B10" s="388" t="s">
        <v>2109</v>
      </c>
      <c r="C10" s="388"/>
      <c r="D10" s="388"/>
      <c r="E10" s="388"/>
    </row>
    <row r="11" spans="1:42" x14ac:dyDescent="0.2">
      <c r="B11" s="388"/>
      <c r="C11" s="388"/>
      <c r="D11" s="388"/>
      <c r="E11" s="388"/>
    </row>
    <row r="12" spans="1:42" x14ac:dyDescent="0.2">
      <c r="B12" s="388"/>
      <c r="C12" s="388"/>
      <c r="D12" s="388"/>
      <c r="E12" s="388"/>
    </row>
    <row r="13" spans="1:42" x14ac:dyDescent="0.2">
      <c r="B13" s="388"/>
      <c r="C13" s="388"/>
      <c r="D13" s="388"/>
      <c r="E13" s="388"/>
    </row>
  </sheetData>
  <mergeCells count="2">
    <mergeCell ref="B8:E8"/>
    <mergeCell ref="B9:E9"/>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H2" sqref="H2:H3"/>
    </sheetView>
  </sheetViews>
  <sheetFormatPr baseColWidth="10" defaultRowHeight="15" x14ac:dyDescent="0.2"/>
  <cols>
    <col min="2" max="3" width="27.33203125" customWidth="1"/>
    <col min="4" max="4" width="26.5" customWidth="1"/>
    <col min="5" max="5" width="26.33203125" customWidth="1"/>
    <col min="6" max="6" width="54.1640625" customWidth="1"/>
    <col min="7" max="7" width="15.5" customWidth="1"/>
    <col min="8" max="8" width="72.83203125" customWidth="1"/>
  </cols>
  <sheetData>
    <row r="1" spans="1:8" s="20" customFormat="1" hidden="1" x14ac:dyDescent="0.2">
      <c r="A1" s="50" t="s">
        <v>303</v>
      </c>
      <c r="B1" s="95" t="s">
        <v>750</v>
      </c>
      <c r="C1" s="95" t="s">
        <v>751</v>
      </c>
      <c r="D1" s="236" t="s">
        <v>752</v>
      </c>
      <c r="E1" s="236" t="s">
        <v>753</v>
      </c>
    </row>
    <row r="2" spans="1:8" s="344" customFormat="1" ht="27.75" customHeight="1" x14ac:dyDescent="0.2">
      <c r="A2" s="858" t="s">
        <v>1359</v>
      </c>
      <c r="B2" s="858" t="s">
        <v>933</v>
      </c>
      <c r="C2" s="905" t="s">
        <v>996</v>
      </c>
      <c r="D2" s="905"/>
      <c r="E2" s="905"/>
      <c r="F2" s="858" t="s">
        <v>1438</v>
      </c>
      <c r="G2" s="858" t="s">
        <v>1358</v>
      </c>
      <c r="H2" s="858" t="s">
        <v>18</v>
      </c>
    </row>
    <row r="3" spans="1:8" s="45" customFormat="1" ht="30" x14ac:dyDescent="0.2">
      <c r="A3" s="858"/>
      <c r="B3" s="858"/>
      <c r="C3" s="45" t="s">
        <v>1108</v>
      </c>
      <c r="D3" s="45" t="s">
        <v>997</v>
      </c>
      <c r="E3" s="45" t="s">
        <v>998</v>
      </c>
      <c r="F3" s="858"/>
      <c r="G3" s="858"/>
      <c r="H3" s="858"/>
    </row>
    <row r="4" spans="1:8" ht="48.75" customHeight="1" x14ac:dyDescent="0.2">
      <c r="A4" s="34">
        <v>39083</v>
      </c>
      <c r="B4" s="237"/>
      <c r="C4" s="237"/>
      <c r="D4" s="238"/>
      <c r="E4" s="238"/>
      <c r="F4" s="6" t="s">
        <v>1259</v>
      </c>
      <c r="G4" s="51" t="s">
        <v>69</v>
      </c>
      <c r="H4" s="6" t="s">
        <v>201</v>
      </c>
    </row>
    <row r="5" spans="1:8" x14ac:dyDescent="0.2">
      <c r="A5" s="34">
        <v>38534</v>
      </c>
      <c r="B5" s="41">
        <v>14602</v>
      </c>
      <c r="C5" s="41">
        <v>5869</v>
      </c>
      <c r="D5" s="104">
        <v>0.25</v>
      </c>
      <c r="E5" s="104">
        <v>0.3</v>
      </c>
      <c r="F5" s="7" t="s">
        <v>43</v>
      </c>
      <c r="G5" s="49">
        <v>38567</v>
      </c>
      <c r="H5" s="7"/>
    </row>
    <row r="6" spans="1:8" x14ac:dyDescent="0.2">
      <c r="A6" s="34">
        <v>38169</v>
      </c>
      <c r="B6" s="41">
        <v>14358</v>
      </c>
      <c r="C6" s="41">
        <v>5771</v>
      </c>
      <c r="D6" s="104">
        <v>0.25</v>
      </c>
      <c r="E6" s="104">
        <v>0.3</v>
      </c>
      <c r="F6" s="7" t="s">
        <v>23</v>
      </c>
      <c r="G6" s="49">
        <v>38186</v>
      </c>
      <c r="H6" s="7"/>
    </row>
    <row r="7" spans="1:8" x14ac:dyDescent="0.2">
      <c r="A7" s="34">
        <v>37803</v>
      </c>
      <c r="B7" s="41">
        <v>14090</v>
      </c>
      <c r="C7" s="41">
        <v>5663</v>
      </c>
      <c r="D7" s="104">
        <v>0.25</v>
      </c>
      <c r="E7" s="104">
        <v>0.3</v>
      </c>
      <c r="F7" s="7" t="s">
        <v>22</v>
      </c>
      <c r="G7" s="49">
        <v>37800</v>
      </c>
      <c r="H7" s="7"/>
    </row>
    <row r="8" spans="1:8" x14ac:dyDescent="0.2">
      <c r="A8" s="34">
        <v>37438</v>
      </c>
      <c r="B8" s="41">
        <v>13854</v>
      </c>
      <c r="C8" s="41">
        <v>5568</v>
      </c>
      <c r="D8" s="104">
        <v>0.25</v>
      </c>
      <c r="E8" s="104">
        <v>0.3</v>
      </c>
      <c r="F8" s="7" t="s">
        <v>45</v>
      </c>
      <c r="G8" s="49">
        <v>37378</v>
      </c>
      <c r="H8" s="7"/>
    </row>
    <row r="9" spans="1:8" x14ac:dyDescent="0.2">
      <c r="A9" s="34">
        <v>37073</v>
      </c>
      <c r="B9" s="41">
        <v>13636.26</v>
      </c>
      <c r="C9" s="41">
        <v>5480.69</v>
      </c>
      <c r="D9" s="104">
        <v>0.25</v>
      </c>
      <c r="E9" s="104">
        <v>0.3</v>
      </c>
      <c r="F9" s="7" t="s">
        <v>46</v>
      </c>
      <c r="G9" s="49">
        <v>37071</v>
      </c>
      <c r="H9" s="7"/>
    </row>
    <row r="10" spans="1:8" x14ac:dyDescent="0.2">
      <c r="A10" s="34">
        <v>36708</v>
      </c>
      <c r="B10" s="315">
        <v>88039</v>
      </c>
      <c r="C10" s="315">
        <v>35385</v>
      </c>
      <c r="D10" s="104">
        <v>0.25</v>
      </c>
      <c r="E10" s="104">
        <v>0.3</v>
      </c>
      <c r="F10" s="7" t="s">
        <v>47</v>
      </c>
      <c r="G10" s="49">
        <v>36708</v>
      </c>
      <c r="H10" s="7"/>
    </row>
    <row r="11" spans="1:8" x14ac:dyDescent="0.2">
      <c r="A11" s="34">
        <v>36342</v>
      </c>
      <c r="B11" s="315">
        <v>87601</v>
      </c>
      <c r="C11" s="315">
        <v>35209</v>
      </c>
      <c r="D11" s="104">
        <v>0.25</v>
      </c>
      <c r="E11" s="104">
        <v>0.3</v>
      </c>
      <c r="F11" s="7" t="s">
        <v>13</v>
      </c>
      <c r="G11" s="49">
        <v>36340</v>
      </c>
      <c r="H11" s="7"/>
    </row>
    <row r="12" spans="1:8" x14ac:dyDescent="0.2">
      <c r="A12" s="34">
        <v>35977</v>
      </c>
      <c r="B12" s="385">
        <v>87072</v>
      </c>
      <c r="C12" s="385">
        <v>34999</v>
      </c>
      <c r="D12" s="104">
        <v>0.25</v>
      </c>
      <c r="E12" s="104">
        <v>0.3</v>
      </c>
      <c r="F12" s="904" t="s">
        <v>511</v>
      </c>
      <c r="G12" s="7"/>
      <c r="H12" s="7"/>
    </row>
    <row r="13" spans="1:8" x14ac:dyDescent="0.2">
      <c r="A13" s="34">
        <v>35612</v>
      </c>
      <c r="B13" s="385">
        <v>86132</v>
      </c>
      <c r="C13" s="385">
        <v>34618</v>
      </c>
      <c r="D13" s="104">
        <v>0.25</v>
      </c>
      <c r="E13" s="104">
        <v>0.3</v>
      </c>
      <c r="F13" s="904"/>
      <c r="G13" s="7"/>
      <c r="H13" s="7"/>
    </row>
    <row r="14" spans="1:8" ht="30" x14ac:dyDescent="0.2">
      <c r="A14" s="34">
        <v>35247</v>
      </c>
      <c r="B14" s="385">
        <v>84526</v>
      </c>
      <c r="C14" s="385">
        <v>33973</v>
      </c>
      <c r="D14" s="104">
        <v>0.25</v>
      </c>
      <c r="E14" s="104">
        <v>0.3</v>
      </c>
      <c r="F14" s="6" t="s">
        <v>2111</v>
      </c>
      <c r="G14" s="51" t="s">
        <v>2110</v>
      </c>
      <c r="H14" s="6" t="s">
        <v>2112</v>
      </c>
    </row>
    <row r="15" spans="1:8" x14ac:dyDescent="0.2">
      <c r="A15" s="682"/>
      <c r="B15" s="666"/>
      <c r="C15" s="280"/>
      <c r="D15" s="666"/>
      <c r="E15" s="666"/>
      <c r="F15" s="666"/>
      <c r="G15" s="666"/>
      <c r="H15" s="666"/>
    </row>
    <row r="16" spans="1:8" x14ac:dyDescent="0.2">
      <c r="B16" s="172" t="s">
        <v>932</v>
      </c>
      <c r="C16" s="7"/>
      <c r="D16" s="7"/>
      <c r="E16" s="7"/>
      <c r="F16" s="7"/>
      <c r="G16" s="7"/>
      <c r="H16" s="7"/>
    </row>
    <row r="17" spans="2:8" x14ac:dyDescent="0.2">
      <c r="B17" s="903" t="s">
        <v>1109</v>
      </c>
      <c r="C17" s="903"/>
      <c r="D17" s="903"/>
      <c r="E17" s="903"/>
      <c r="F17" s="392"/>
      <c r="G17" s="7"/>
      <c r="H17" s="7"/>
    </row>
    <row r="18" spans="2:8" x14ac:dyDescent="0.2">
      <c r="B18" s="392"/>
      <c r="C18" s="392"/>
      <c r="D18" s="392"/>
      <c r="E18" s="392"/>
      <c r="F18" s="392"/>
      <c r="G18" s="7"/>
      <c r="H18" s="7"/>
    </row>
    <row r="19" spans="2:8" x14ac:dyDescent="0.2">
      <c r="B19" s="392"/>
      <c r="C19" s="392"/>
      <c r="D19" s="392"/>
      <c r="E19" s="392"/>
      <c r="F19" s="392"/>
      <c r="G19" s="7"/>
      <c r="H19" s="7"/>
    </row>
    <row r="20" spans="2:8" x14ac:dyDescent="0.2">
      <c r="B20" s="392"/>
      <c r="C20" s="392"/>
      <c r="D20" s="392"/>
      <c r="E20" s="392"/>
      <c r="F20" s="392"/>
      <c r="G20" s="7"/>
      <c r="H20" s="7"/>
    </row>
    <row r="21" spans="2:8" x14ac:dyDescent="0.2">
      <c r="B21" s="388"/>
      <c r="C21" s="388"/>
      <c r="D21" s="388"/>
      <c r="E21" s="388"/>
      <c r="F21" s="388"/>
    </row>
  </sheetData>
  <mergeCells count="8">
    <mergeCell ref="B17:E17"/>
    <mergeCell ref="A2:A3"/>
    <mergeCell ref="H2:H3"/>
    <mergeCell ref="G2:G3"/>
    <mergeCell ref="F12:F13"/>
    <mergeCell ref="C2:E2"/>
    <mergeCell ref="F2:F3"/>
    <mergeCell ref="B2:B3"/>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4" sqref="C4"/>
    </sheetView>
  </sheetViews>
  <sheetFormatPr baseColWidth="10" defaultColWidth="11.5" defaultRowHeight="15" x14ac:dyDescent="0.2"/>
  <cols>
    <col min="2" max="2" width="26" customWidth="1"/>
    <col min="3" max="3" width="67" customWidth="1"/>
    <col min="4" max="4" width="17.1640625" customWidth="1"/>
    <col min="5" max="5" width="120.33203125" bestFit="1" customWidth="1"/>
  </cols>
  <sheetData>
    <row r="1" spans="1:5" s="287" customFormat="1" hidden="1" x14ac:dyDescent="0.2">
      <c r="A1" s="287" t="s">
        <v>303</v>
      </c>
      <c r="B1" s="287" t="s">
        <v>580</v>
      </c>
    </row>
    <row r="2" spans="1:5" s="45" customFormat="1" ht="45" x14ac:dyDescent="0.2">
      <c r="A2" s="45" t="s">
        <v>1359</v>
      </c>
      <c r="B2" s="45" t="s">
        <v>194</v>
      </c>
      <c r="C2" s="45" t="s">
        <v>41</v>
      </c>
      <c r="D2" s="45" t="s">
        <v>1358</v>
      </c>
      <c r="E2" s="45" t="s">
        <v>18</v>
      </c>
    </row>
    <row r="3" spans="1:5" x14ac:dyDescent="0.2">
      <c r="A3" s="34">
        <v>39083</v>
      </c>
      <c r="B3" s="238"/>
      <c r="C3" s="7" t="s">
        <v>1260</v>
      </c>
      <c r="D3" s="49">
        <v>37974</v>
      </c>
      <c r="E3" s="7" t="s">
        <v>71</v>
      </c>
    </row>
    <row r="4" spans="1:5" ht="30.75" customHeight="1" x14ac:dyDescent="0.2">
      <c r="A4" s="34">
        <v>35278</v>
      </c>
      <c r="B4" s="52">
        <v>0.45950000000000002</v>
      </c>
      <c r="C4" s="7" t="s">
        <v>2267</v>
      </c>
      <c r="D4" s="49">
        <v>35252</v>
      </c>
      <c r="E4" s="6" t="s">
        <v>502</v>
      </c>
    </row>
    <row r="5" spans="1:5" s="7" customFormat="1" ht="30" x14ac:dyDescent="0.2">
      <c r="A5" s="224">
        <v>34700</v>
      </c>
      <c r="B5" s="107">
        <v>0.3</v>
      </c>
      <c r="C5" s="6" t="s">
        <v>1261</v>
      </c>
      <c r="D5" s="49">
        <v>34747</v>
      </c>
      <c r="E5" s="6" t="s">
        <v>2088</v>
      </c>
    </row>
    <row r="6" spans="1:5" x14ac:dyDescent="0.2">
      <c r="A6" s="226"/>
      <c r="B6" s="226"/>
      <c r="C6" s="226"/>
      <c r="D6" s="226"/>
      <c r="E6" s="226"/>
    </row>
  </sheetData>
  <phoneticPr fontId="13" type="noConversion"/>
  <pageMargins left="0.75" right="0.75" top="1" bottom="1" header="0.5" footer="0.5"/>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xSplit="1" ySplit="2" topLeftCell="B3" activePane="bottomRight" state="frozen"/>
      <selection activeCell="I121" sqref="I120:I121"/>
      <selection pane="topRight" activeCell="I121" sqref="I120:I121"/>
      <selection pane="bottomLeft" activeCell="I121" sqref="I120:I121"/>
      <selection pane="bottomRight"/>
    </sheetView>
  </sheetViews>
  <sheetFormatPr baseColWidth="10" defaultRowHeight="15" x14ac:dyDescent="0.2"/>
  <cols>
    <col min="2" max="2" width="34.5" customWidth="1"/>
    <col min="3" max="3" width="65.33203125" customWidth="1"/>
    <col min="4" max="4" width="17" customWidth="1"/>
    <col min="5" max="5" width="98.33203125" customWidth="1"/>
  </cols>
  <sheetData>
    <row r="1" spans="1:5" s="287" customFormat="1" hidden="1" x14ac:dyDescent="0.2">
      <c r="A1" s="287" t="s">
        <v>303</v>
      </c>
      <c r="B1" s="287" t="s">
        <v>581</v>
      </c>
    </row>
    <row r="2" spans="1:5" s="45" customFormat="1" x14ac:dyDescent="0.2">
      <c r="A2" s="45" t="s">
        <v>1359</v>
      </c>
      <c r="B2" s="45" t="s">
        <v>0</v>
      </c>
      <c r="C2" s="45" t="s">
        <v>41</v>
      </c>
      <c r="D2" s="45" t="s">
        <v>1358</v>
      </c>
      <c r="E2" s="45" t="s">
        <v>18</v>
      </c>
    </row>
    <row r="3" spans="1:5" ht="32.25" customHeight="1" x14ac:dyDescent="0.2">
      <c r="A3" s="33">
        <v>39083</v>
      </c>
      <c r="B3" s="242"/>
      <c r="C3" s="6" t="s">
        <v>1262</v>
      </c>
      <c r="D3" s="29" t="s">
        <v>68</v>
      </c>
      <c r="E3" s="220" t="s">
        <v>163</v>
      </c>
    </row>
    <row r="4" spans="1:5" x14ac:dyDescent="0.2">
      <c r="A4" s="32">
        <v>35278</v>
      </c>
      <c r="B4" s="423" t="s">
        <v>177</v>
      </c>
      <c r="C4" s="358" t="s">
        <v>1263</v>
      </c>
      <c r="D4" s="56">
        <v>35252</v>
      </c>
      <c r="E4" s="7"/>
    </row>
    <row r="5" spans="1:5" x14ac:dyDescent="0.2">
      <c r="A5" s="226"/>
      <c r="B5" s="226"/>
      <c r="C5" s="226"/>
      <c r="D5" s="226"/>
      <c r="E5" s="226"/>
    </row>
    <row r="6" spans="1:5" x14ac:dyDescent="0.2">
      <c r="A6" s="20"/>
      <c r="B6" s="20"/>
      <c r="C6" s="20"/>
      <c r="D6" s="20"/>
      <c r="E6" s="20"/>
    </row>
    <row r="7" spans="1:5" x14ac:dyDescent="0.2">
      <c r="A7" s="20"/>
      <c r="B7" s="20"/>
      <c r="C7" s="20"/>
      <c r="D7" s="20"/>
      <c r="E7" s="20"/>
    </row>
    <row r="8" spans="1:5" x14ac:dyDescent="0.2">
      <c r="A8" s="20"/>
      <c r="B8" s="20"/>
      <c r="C8" s="20"/>
      <c r="D8" s="20"/>
      <c r="E8" s="20"/>
    </row>
    <row r="9" spans="1:5" x14ac:dyDescent="0.2">
      <c r="A9" s="20"/>
      <c r="B9" s="20"/>
      <c r="C9" s="20"/>
      <c r="D9" s="20"/>
      <c r="E9" s="20"/>
    </row>
    <row r="10" spans="1:5" x14ac:dyDescent="0.2">
      <c r="A10" s="20"/>
      <c r="B10" s="20"/>
      <c r="C10" s="20"/>
      <c r="D10" s="20"/>
      <c r="E10" s="20"/>
    </row>
    <row r="11" spans="1:5" x14ac:dyDescent="0.2">
      <c r="A11" s="20"/>
      <c r="B11" s="20"/>
      <c r="C11" s="20"/>
      <c r="D11" s="16"/>
      <c r="E11" s="20"/>
    </row>
    <row r="12" spans="1:5" x14ac:dyDescent="0.2">
      <c r="A12" s="20"/>
      <c r="B12" s="20"/>
      <c r="C12" s="20"/>
      <c r="D12" s="20"/>
      <c r="E12" s="20"/>
    </row>
    <row r="13" spans="1:5" x14ac:dyDescent="0.2">
      <c r="A13" s="20"/>
      <c r="B13" s="20"/>
      <c r="C13" s="20"/>
      <c r="D13" s="20"/>
      <c r="E13" s="20"/>
    </row>
    <row r="14" spans="1:5" x14ac:dyDescent="0.2">
      <c r="A14" s="20"/>
      <c r="B14" s="20"/>
      <c r="C14" s="20"/>
      <c r="D14" s="20"/>
      <c r="E14" s="20"/>
    </row>
    <row r="15" spans="1:5" x14ac:dyDescent="0.2">
      <c r="A15" s="20"/>
      <c r="B15" s="20"/>
      <c r="C15" s="20"/>
      <c r="D15" s="20"/>
      <c r="E15" s="20"/>
    </row>
    <row r="16" spans="1:5" x14ac:dyDescent="0.2">
      <c r="A16" s="20"/>
      <c r="B16" s="20"/>
      <c r="C16" s="20"/>
      <c r="D16" s="20"/>
      <c r="E16" s="20"/>
    </row>
    <row r="17" spans="1:5" x14ac:dyDescent="0.2">
      <c r="A17" s="20"/>
      <c r="B17" s="20"/>
      <c r="C17" s="20"/>
      <c r="D17" s="20"/>
      <c r="E17" s="20"/>
    </row>
    <row r="18" spans="1:5" x14ac:dyDescent="0.2">
      <c r="A18" s="7"/>
      <c r="B18" s="7"/>
      <c r="C18" s="7"/>
      <c r="D18" s="12"/>
      <c r="E18" s="6"/>
    </row>
    <row r="19" spans="1:5" x14ac:dyDescent="0.2">
      <c r="A19" s="20"/>
      <c r="B19" s="20"/>
      <c r="C19" s="20"/>
      <c r="D19" s="20"/>
      <c r="E19" s="20"/>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8" sqref="B8"/>
    </sheetView>
  </sheetViews>
  <sheetFormatPr baseColWidth="10" defaultColWidth="11.5" defaultRowHeight="15" x14ac:dyDescent="0.2"/>
  <cols>
    <col min="1" max="1" width="11.5" style="411"/>
    <col min="2" max="2" width="17.1640625" style="411" customWidth="1"/>
    <col min="3" max="3" width="23.5" style="411" customWidth="1"/>
    <col min="4" max="8" width="25.6640625" style="411" customWidth="1"/>
    <col min="9" max="9" width="86.5" style="411" customWidth="1"/>
    <col min="10" max="10" width="15.5" style="411" customWidth="1"/>
    <col min="11" max="11" width="50.6640625" style="411" customWidth="1"/>
    <col min="12" max="12" width="94.83203125" style="411" customWidth="1"/>
    <col min="13" max="16384" width="11.5" style="411"/>
  </cols>
  <sheetData>
    <row r="1" spans="1:17" ht="15" hidden="1" customHeight="1" x14ac:dyDescent="0.2">
      <c r="A1" s="630" t="s">
        <v>303</v>
      </c>
      <c r="B1" s="178" t="s">
        <v>473</v>
      </c>
      <c r="C1" s="178" t="s">
        <v>582</v>
      </c>
      <c r="D1" s="95" t="s">
        <v>583</v>
      </c>
      <c r="E1" s="95"/>
      <c r="F1" s="95"/>
      <c r="G1" s="361" t="s">
        <v>213</v>
      </c>
      <c r="H1" s="361"/>
    </row>
    <row r="2" spans="1:17" ht="30" hidden="1" customHeight="1" x14ac:dyDescent="0.2">
      <c r="A2" s="858" t="s">
        <v>1359</v>
      </c>
      <c r="B2" s="906" t="s">
        <v>1904</v>
      </c>
      <c r="C2" s="869" t="s">
        <v>1192</v>
      </c>
      <c r="D2" s="908" t="s">
        <v>1905</v>
      </c>
      <c r="E2" s="909"/>
      <c r="F2" s="910"/>
      <c r="G2" s="424" t="s">
        <v>1006</v>
      </c>
      <c r="H2" s="638"/>
      <c r="I2" s="878" t="s">
        <v>41</v>
      </c>
      <c r="J2" s="858" t="s">
        <v>1358</v>
      </c>
      <c r="K2" s="858" t="s">
        <v>18</v>
      </c>
      <c r="L2" s="256"/>
    </row>
    <row r="3" spans="1:17" s="626" customFormat="1" ht="51.75" customHeight="1" x14ac:dyDescent="0.2">
      <c r="A3" s="858"/>
      <c r="B3" s="907"/>
      <c r="C3" s="869"/>
      <c r="D3" s="149" t="s">
        <v>1906</v>
      </c>
      <c r="E3" s="149" t="s">
        <v>1907</v>
      </c>
      <c r="F3" s="149" t="s">
        <v>1908</v>
      </c>
      <c r="G3" s="425" t="s">
        <v>1007</v>
      </c>
      <c r="H3" s="149" t="s">
        <v>1930</v>
      </c>
      <c r="I3" s="869"/>
      <c r="J3" s="858"/>
      <c r="K3" s="858"/>
      <c r="L3" s="626" t="s">
        <v>160</v>
      </c>
    </row>
    <row r="4" spans="1:17" ht="15" customHeight="1" x14ac:dyDescent="0.2">
      <c r="A4" s="34">
        <v>41730</v>
      </c>
      <c r="B4" s="119">
        <v>3</v>
      </c>
      <c r="C4" s="119">
        <v>3</v>
      </c>
      <c r="D4" s="631">
        <v>2</v>
      </c>
      <c r="E4" s="631">
        <v>4</v>
      </c>
      <c r="F4" s="631">
        <v>5</v>
      </c>
      <c r="G4" s="52">
        <v>0.45950000000000002</v>
      </c>
      <c r="H4" s="52">
        <v>0.22</v>
      </c>
      <c r="I4" s="411" t="s">
        <v>2268</v>
      </c>
      <c r="J4" s="635">
        <v>41755</v>
      </c>
      <c r="K4" s="6"/>
      <c r="L4" s="7"/>
      <c r="M4" s="7"/>
      <c r="N4" s="7"/>
      <c r="O4" s="7"/>
      <c r="P4" s="7"/>
      <c r="Q4" s="7"/>
    </row>
    <row r="5" spans="1:17" ht="30" customHeight="1" x14ac:dyDescent="0.2">
      <c r="A5" s="34">
        <v>37987</v>
      </c>
      <c r="B5" s="119">
        <v>3</v>
      </c>
      <c r="C5" s="119">
        <v>3</v>
      </c>
      <c r="D5" s="631">
        <v>2</v>
      </c>
      <c r="E5" s="631">
        <v>4</v>
      </c>
      <c r="F5" s="631">
        <v>5</v>
      </c>
      <c r="G5" s="52">
        <v>0.45950000000000002</v>
      </c>
      <c r="H5" s="34"/>
      <c r="I5" s="6" t="s">
        <v>1955</v>
      </c>
      <c r="J5" s="629" t="s">
        <v>68</v>
      </c>
      <c r="K5" s="6" t="s">
        <v>72</v>
      </c>
      <c r="L5" s="7" t="s">
        <v>190</v>
      </c>
      <c r="M5" s="7"/>
      <c r="N5" s="7"/>
      <c r="O5" s="7"/>
      <c r="P5" s="7"/>
      <c r="Q5" s="7"/>
    </row>
    <row r="6" spans="1:17" ht="15" customHeight="1" x14ac:dyDescent="0.2">
      <c r="A6" s="226"/>
      <c r="B6" s="226"/>
      <c r="C6" s="226"/>
      <c r="D6" s="254"/>
      <c r="E6" s="254"/>
      <c r="F6" s="254"/>
      <c r="G6" s="226"/>
      <c r="H6" s="226"/>
      <c r="I6" s="226"/>
      <c r="J6" s="9"/>
    </row>
    <row r="7" spans="1:17" ht="15" customHeight="1" x14ac:dyDescent="0.2">
      <c r="B7" s="718" t="s">
        <v>2238</v>
      </c>
      <c r="C7" s="13"/>
      <c r="D7" s="631"/>
      <c r="E7" s="631"/>
      <c r="F7" s="631"/>
      <c r="G7" s="13"/>
      <c r="H7" s="13"/>
      <c r="J7" s="9"/>
    </row>
    <row r="8" spans="1:17" ht="15" customHeight="1" x14ac:dyDescent="0.2">
      <c r="B8" s="13" t="s">
        <v>2277</v>
      </c>
      <c r="C8" s="628"/>
      <c r="D8" s="631"/>
      <c r="E8" s="631"/>
      <c r="F8" s="631"/>
      <c r="G8" s="628"/>
      <c r="H8" s="634"/>
      <c r="J8" s="9"/>
    </row>
    <row r="9" spans="1:17" s="10" customFormat="1" ht="15" customHeight="1" x14ac:dyDescent="0.2">
      <c r="B9" s="395" t="s">
        <v>1909</v>
      </c>
      <c r="C9" s="391"/>
      <c r="D9" s="631"/>
      <c r="E9" s="631"/>
      <c r="F9" s="631"/>
      <c r="G9" s="391"/>
      <c r="H9" s="391"/>
    </row>
    <row r="10" spans="1:17" s="10" customFormat="1" ht="62.25" customHeight="1" x14ac:dyDescent="0.2">
      <c r="B10" s="395"/>
      <c r="C10" s="395"/>
      <c r="D10" s="395"/>
      <c r="E10" s="395"/>
      <c r="F10" s="395"/>
      <c r="G10" s="395"/>
      <c r="H10" s="395"/>
    </row>
    <row r="11" spans="1:17" s="10" customFormat="1" x14ac:dyDescent="0.2">
      <c r="B11" s="388"/>
      <c r="C11" s="395"/>
      <c r="D11" s="395"/>
      <c r="E11" s="395"/>
      <c r="F11" s="395"/>
      <c r="G11" s="395"/>
      <c r="H11" s="395"/>
    </row>
    <row r="12" spans="1:17" x14ac:dyDescent="0.2">
      <c r="B12" s="388"/>
      <c r="C12" s="388"/>
      <c r="D12" s="388"/>
      <c r="E12" s="388"/>
      <c r="F12" s="388"/>
      <c r="G12" s="388"/>
      <c r="H12" s="388"/>
    </row>
    <row r="13" spans="1:17" x14ac:dyDescent="0.2">
      <c r="B13" s="388"/>
      <c r="C13" s="388"/>
      <c r="D13" s="388"/>
      <c r="E13" s="388"/>
      <c r="F13" s="388"/>
      <c r="G13" s="388"/>
      <c r="H13" s="388"/>
    </row>
    <row r="14" spans="1:17" x14ac:dyDescent="0.2">
      <c r="B14" s="388"/>
      <c r="C14" s="388"/>
      <c r="D14" s="388"/>
      <c r="E14" s="388"/>
      <c r="F14" s="388"/>
      <c r="G14" s="388"/>
      <c r="H14" s="388"/>
    </row>
    <row r="15" spans="1:17" x14ac:dyDescent="0.2">
      <c r="B15" s="388"/>
      <c r="C15" s="388"/>
      <c r="D15" s="388"/>
      <c r="E15" s="388"/>
      <c r="F15" s="388"/>
      <c r="G15" s="388"/>
      <c r="H15" s="388"/>
    </row>
    <row r="16" spans="1:17" x14ac:dyDescent="0.2">
      <c r="B16" s="388"/>
      <c r="C16" s="388"/>
      <c r="D16" s="388"/>
      <c r="E16" s="388"/>
      <c r="F16" s="388"/>
      <c r="G16" s="388"/>
      <c r="H16" s="388"/>
    </row>
    <row r="17" spans="3:8" x14ac:dyDescent="0.2">
      <c r="C17" s="388"/>
      <c r="D17" s="388"/>
      <c r="E17" s="388"/>
      <c r="F17" s="388"/>
      <c r="G17" s="388"/>
      <c r="H17" s="388"/>
    </row>
    <row r="21" spans="3:8" x14ac:dyDescent="0.2">
      <c r="G21" s="9"/>
      <c r="H21" s="9"/>
    </row>
  </sheetData>
  <mergeCells count="7">
    <mergeCell ref="K2:K3"/>
    <mergeCell ref="A2:A3"/>
    <mergeCell ref="B2:B3"/>
    <mergeCell ref="C2:C3"/>
    <mergeCell ref="D2:F2"/>
    <mergeCell ref="I2:I3"/>
    <mergeCell ref="J2:J3"/>
  </mergeCells>
  <phoneticPr fontId="1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workbookViewId="0">
      <pane xSplit="1" ySplit="2" topLeftCell="B3" activePane="bottomRight" state="frozen"/>
      <selection activeCell="I121" sqref="I120:I121"/>
      <selection pane="topRight" activeCell="I121" sqref="I120:I121"/>
      <selection pane="bottomLeft" activeCell="I121" sqref="I120:I121"/>
      <selection pane="bottomRight" activeCell="E2" sqref="E2"/>
    </sheetView>
  </sheetViews>
  <sheetFormatPr baseColWidth="10" defaultColWidth="11.5" defaultRowHeight="15" x14ac:dyDescent="0.2"/>
  <cols>
    <col min="1" max="1" width="16.6640625" style="20" customWidth="1"/>
    <col min="2" max="2" width="33.5" style="20" customWidth="1"/>
    <col min="3" max="3" width="32.6640625" style="20" customWidth="1"/>
    <col min="4" max="4" width="26.5" style="20" customWidth="1"/>
    <col min="5" max="5" width="61.1640625" style="20" customWidth="1"/>
    <col min="6" max="6" width="15.5" style="20" customWidth="1"/>
    <col min="7" max="7" width="56" style="20" bestFit="1" customWidth="1"/>
    <col min="8" max="10" width="46.6640625" style="20" customWidth="1"/>
    <col min="11" max="11" width="38" style="20" customWidth="1"/>
    <col min="12" max="12" width="27.33203125" style="20" customWidth="1"/>
    <col min="13" max="13" width="19.6640625" style="10" customWidth="1"/>
    <col min="14" max="14" width="25.5" style="10" customWidth="1"/>
    <col min="15" max="15" width="30.33203125" style="20" customWidth="1"/>
    <col min="16" max="16" width="18.6640625" style="20" customWidth="1"/>
    <col min="17" max="16384" width="11.5" style="20"/>
  </cols>
  <sheetData>
    <row r="1" spans="1:14" s="195" customFormat="1" ht="35" customHeight="1" x14ac:dyDescent="0.2">
      <c r="A1" s="195" t="s">
        <v>303</v>
      </c>
      <c r="B1" s="287" t="s">
        <v>515</v>
      </c>
      <c r="C1" s="287" t="s">
        <v>516</v>
      </c>
      <c r="D1" s="197" t="s">
        <v>465</v>
      </c>
      <c r="E1" s="195" t="s">
        <v>2361</v>
      </c>
      <c r="F1" s="195" t="s">
        <v>2362</v>
      </c>
      <c r="G1" s="195" t="s">
        <v>1478</v>
      </c>
      <c r="M1" s="10"/>
      <c r="N1" s="10"/>
    </row>
    <row r="2" spans="1:14" s="45" customFormat="1" ht="60" x14ac:dyDescent="0.2">
      <c r="A2" s="45" t="s">
        <v>1359</v>
      </c>
      <c r="B2" s="45" t="s">
        <v>1092</v>
      </c>
      <c r="C2" s="45" t="s">
        <v>1093</v>
      </c>
      <c r="D2" s="45" t="s">
        <v>1094</v>
      </c>
      <c r="E2" s="45" t="s">
        <v>41</v>
      </c>
      <c r="F2" s="45" t="s">
        <v>1358</v>
      </c>
      <c r="G2" s="45" t="s">
        <v>18</v>
      </c>
    </row>
    <row r="3" spans="1:14" x14ac:dyDescent="0.2">
      <c r="A3" s="32">
        <v>36557</v>
      </c>
      <c r="B3" s="47">
        <v>20</v>
      </c>
      <c r="C3" s="47">
        <v>20</v>
      </c>
      <c r="D3" s="349">
        <v>0.55000000000000004</v>
      </c>
      <c r="E3" s="31" t="s">
        <v>834</v>
      </c>
      <c r="F3" s="49">
        <v>36554</v>
      </c>
      <c r="G3" s="31" t="s">
        <v>495</v>
      </c>
    </row>
    <row r="4" spans="1:14" x14ac:dyDescent="0.2">
      <c r="A4" s="32">
        <v>36161</v>
      </c>
      <c r="B4" s="47">
        <v>20</v>
      </c>
      <c r="C4" s="47">
        <v>20</v>
      </c>
      <c r="D4" s="349">
        <v>0.55000000000000004</v>
      </c>
      <c r="E4" s="31" t="s">
        <v>835</v>
      </c>
      <c r="F4" s="49">
        <v>36159</v>
      </c>
      <c r="G4" s="31" t="s">
        <v>324</v>
      </c>
    </row>
    <row r="5" spans="1:14" x14ac:dyDescent="0.2">
      <c r="A5" s="32">
        <v>35796</v>
      </c>
      <c r="B5" s="47">
        <v>19</v>
      </c>
      <c r="C5" s="47">
        <v>20</v>
      </c>
      <c r="D5" s="349">
        <v>0.55000000000000004</v>
      </c>
      <c r="E5" s="31" t="s">
        <v>836</v>
      </c>
      <c r="F5" s="49">
        <v>35794</v>
      </c>
      <c r="G5" s="48"/>
    </row>
    <row r="6" spans="1:14" x14ac:dyDescent="0.2">
      <c r="A6" s="32">
        <v>33055</v>
      </c>
      <c r="B6" s="47">
        <v>18</v>
      </c>
      <c r="C6" s="47">
        <v>20</v>
      </c>
      <c r="D6" s="349">
        <v>0.55000000000000004</v>
      </c>
      <c r="E6" s="31" t="s">
        <v>837</v>
      </c>
      <c r="F6" s="49">
        <v>33053</v>
      </c>
      <c r="G6" s="48"/>
    </row>
    <row r="7" spans="1:14" x14ac:dyDescent="0.2">
      <c r="A7" s="32">
        <v>31403</v>
      </c>
      <c r="B7" s="48">
        <v>17</v>
      </c>
      <c r="C7" s="48">
        <v>20</v>
      </c>
      <c r="D7" s="349">
        <v>0.55000000000000004</v>
      </c>
      <c r="E7" s="31" t="s">
        <v>2076</v>
      </c>
      <c r="F7" s="49">
        <v>31402</v>
      </c>
      <c r="G7" s="48"/>
    </row>
    <row r="9" spans="1:14" x14ac:dyDescent="0.2">
      <c r="B9" s="357" t="s">
        <v>1389</v>
      </c>
    </row>
    <row r="10" spans="1:14" ht="28.5" customHeight="1" x14ac:dyDescent="0.2">
      <c r="B10" s="855" t="s">
        <v>2315</v>
      </c>
      <c r="C10" s="855"/>
      <c r="D10" s="855"/>
      <c r="E10" s="389"/>
      <c r="F10" s="389"/>
      <c r="G10" s="389"/>
    </row>
    <row r="11" spans="1:14" ht="33" customHeight="1" x14ac:dyDescent="0.2">
      <c r="B11" s="855" t="s">
        <v>1095</v>
      </c>
      <c r="C11" s="855"/>
      <c r="D11" s="855"/>
      <c r="E11" s="389"/>
      <c r="F11" s="389"/>
      <c r="G11" s="389"/>
    </row>
    <row r="12" spans="1:14" x14ac:dyDescent="0.2">
      <c r="B12" s="389"/>
      <c r="C12" s="389"/>
      <c r="D12" s="389"/>
      <c r="E12" s="389"/>
      <c r="F12" s="389"/>
      <c r="G12" s="389"/>
    </row>
    <row r="13" spans="1:14" x14ac:dyDescent="0.2">
      <c r="B13" s="389"/>
      <c r="C13" s="389"/>
      <c r="D13" s="389"/>
      <c r="E13" s="389"/>
      <c r="F13" s="389"/>
      <c r="G13" s="389"/>
    </row>
    <row r="14" spans="1:14" x14ac:dyDescent="0.2">
      <c r="B14" s="390"/>
      <c r="C14" s="389"/>
      <c r="D14" s="389"/>
      <c r="E14" s="389"/>
      <c r="F14" s="389"/>
      <c r="G14" s="389"/>
    </row>
    <row r="15" spans="1:14" x14ac:dyDescent="0.2">
      <c r="B15" s="389"/>
      <c r="C15" s="389"/>
      <c r="D15" s="389"/>
      <c r="E15" s="389"/>
      <c r="F15" s="389"/>
      <c r="G15" s="389"/>
    </row>
    <row r="16" spans="1:14" x14ac:dyDescent="0.2">
      <c r="B16" s="389"/>
      <c r="C16" s="389"/>
      <c r="D16" s="389"/>
      <c r="E16" s="389"/>
      <c r="F16" s="389"/>
      <c r="G16" s="389"/>
    </row>
    <row r="17" spans="2:14" x14ac:dyDescent="0.2">
      <c r="B17" s="389"/>
      <c r="C17" s="391"/>
      <c r="D17" s="389"/>
      <c r="E17" s="389"/>
      <c r="F17" s="389"/>
      <c r="G17" s="389"/>
      <c r="M17" s="20"/>
      <c r="N17" s="20"/>
    </row>
    <row r="18" spans="2:14" x14ac:dyDescent="0.2">
      <c r="B18" s="389"/>
      <c r="C18" s="389"/>
      <c r="D18" s="389"/>
      <c r="E18" s="389"/>
      <c r="F18" s="389"/>
      <c r="G18" s="389"/>
    </row>
    <row r="19" spans="2:14" x14ac:dyDescent="0.2">
      <c r="B19" s="389"/>
      <c r="C19" s="389"/>
      <c r="D19" s="389"/>
      <c r="E19" s="389"/>
      <c r="F19" s="389"/>
      <c r="G19" s="389"/>
    </row>
    <row r="20" spans="2:14" x14ac:dyDescent="0.2">
      <c r="B20" s="389"/>
      <c r="C20" s="389"/>
      <c r="D20" s="389"/>
      <c r="E20" s="389"/>
      <c r="F20" s="389"/>
      <c r="G20" s="389"/>
    </row>
    <row r="21" spans="2:14" x14ac:dyDescent="0.2">
      <c r="B21" s="389"/>
      <c r="C21" s="389"/>
      <c r="D21" s="389"/>
      <c r="E21" s="389"/>
      <c r="F21" s="389"/>
      <c r="G21" s="389"/>
    </row>
  </sheetData>
  <sortState ref="K10:K16">
    <sortCondition descending="1" ref="K10:K16"/>
  </sortState>
  <mergeCells count="2">
    <mergeCell ref="B10:D10"/>
    <mergeCell ref="B11:D11"/>
  </mergeCells>
  <phoneticPr fontId="13"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E2" sqref="E2:E3"/>
    </sheetView>
  </sheetViews>
  <sheetFormatPr baseColWidth="10" defaultColWidth="11.5" defaultRowHeight="15" x14ac:dyDescent="0.2"/>
  <cols>
    <col min="1" max="1" width="11.5" style="411"/>
    <col min="2" max="2" width="31" style="411" customWidth="1"/>
    <col min="3" max="4" width="28.6640625" style="411" customWidth="1"/>
    <col min="5" max="5" width="58" style="411" customWidth="1"/>
    <col min="6" max="6" width="14.5" style="411" customWidth="1"/>
    <col min="7" max="7" width="93.5" style="411" customWidth="1"/>
    <col min="8" max="8" width="21.5" style="411" customWidth="1"/>
    <col min="9" max="9" width="89.1640625" style="411" customWidth="1"/>
    <col min="10" max="11" width="11.5" style="411"/>
    <col min="12" max="12" width="28.6640625" style="411" customWidth="1"/>
    <col min="13" max="16384" width="11.5" style="411"/>
  </cols>
  <sheetData>
    <row r="1" spans="1:11" hidden="1" x14ac:dyDescent="0.2">
      <c r="A1" s="630" t="s">
        <v>303</v>
      </c>
      <c r="B1" s="361" t="s">
        <v>212</v>
      </c>
      <c r="C1" s="178" t="s">
        <v>472</v>
      </c>
      <c r="D1" s="178"/>
      <c r="E1" s="178"/>
    </row>
    <row r="2" spans="1:11" s="626" customFormat="1" x14ac:dyDescent="0.2">
      <c r="A2" s="858" t="s">
        <v>1359</v>
      </c>
      <c r="B2" s="885" t="s">
        <v>944</v>
      </c>
      <c r="C2" s="886"/>
      <c r="D2" s="858" t="s">
        <v>77</v>
      </c>
      <c r="E2" s="858" t="s">
        <v>41</v>
      </c>
      <c r="F2" s="858" t="s">
        <v>1358</v>
      </c>
      <c r="G2" s="858" t="s">
        <v>18</v>
      </c>
    </row>
    <row r="3" spans="1:11" s="626" customFormat="1" ht="50.25" customHeight="1" x14ac:dyDescent="0.2">
      <c r="A3" s="858"/>
      <c r="B3" s="626" t="s">
        <v>1110</v>
      </c>
      <c r="C3" s="626" t="s">
        <v>1111</v>
      </c>
      <c r="D3" s="858"/>
      <c r="E3" s="858"/>
      <c r="F3" s="858"/>
      <c r="G3" s="858"/>
    </row>
    <row r="4" spans="1:11" s="7" customFormat="1" ht="45" customHeight="1" x14ac:dyDescent="0.2">
      <c r="A4" s="34">
        <v>38565</v>
      </c>
      <c r="B4" s="52">
        <v>2.2974999999999999</v>
      </c>
      <c r="C4" s="52">
        <v>4.5949999999999998</v>
      </c>
      <c r="D4" s="911" t="s">
        <v>509</v>
      </c>
      <c r="E4" s="6" t="s">
        <v>1265</v>
      </c>
      <c r="F4" s="629" t="s">
        <v>42</v>
      </c>
      <c r="G4" s="6" t="s">
        <v>1334</v>
      </c>
    </row>
    <row r="5" spans="1:11" s="7" customFormat="1" ht="31.5" customHeight="1" x14ac:dyDescent="0.2">
      <c r="A5" s="34">
        <v>37987</v>
      </c>
      <c r="B5" s="52">
        <v>2.2974999999999999</v>
      </c>
      <c r="C5" s="52">
        <v>2.2974999999999999</v>
      </c>
      <c r="D5" s="911"/>
      <c r="E5" s="6" t="s">
        <v>1266</v>
      </c>
      <c r="F5" s="629" t="s">
        <v>68</v>
      </c>
      <c r="G5" s="7" t="s">
        <v>190</v>
      </c>
      <c r="K5" s="12"/>
    </row>
    <row r="6" spans="1:11" x14ac:dyDescent="0.2">
      <c r="A6" s="226"/>
      <c r="B6" s="666"/>
      <c r="C6" s="666"/>
      <c r="D6" s="666"/>
      <c r="E6" s="666"/>
      <c r="F6" s="666"/>
      <c r="G6" s="666"/>
      <c r="H6" s="7"/>
      <c r="I6" s="7"/>
    </row>
    <row r="7" spans="1:11" x14ac:dyDescent="0.2">
      <c r="B7" s="172" t="s">
        <v>1389</v>
      </c>
      <c r="C7" s="7"/>
      <c r="D7" s="7"/>
      <c r="E7" s="7"/>
      <c r="F7" s="7"/>
      <c r="G7" s="7"/>
      <c r="H7" s="7"/>
      <c r="I7" s="7"/>
    </row>
    <row r="8" spans="1:11" x14ac:dyDescent="0.2">
      <c r="B8" s="903" t="s">
        <v>1112</v>
      </c>
      <c r="C8" s="903"/>
      <c r="D8" s="903"/>
      <c r="E8" s="903"/>
      <c r="F8" s="7"/>
      <c r="G8" s="7"/>
      <c r="H8" s="7"/>
      <c r="I8" s="7"/>
    </row>
    <row r="9" spans="1:11" x14ac:dyDescent="0.2">
      <c r="B9" s="903" t="s">
        <v>1113</v>
      </c>
      <c r="C9" s="903"/>
      <c r="D9" s="903"/>
      <c r="E9" s="903"/>
      <c r="F9" s="7"/>
      <c r="G9" s="7"/>
      <c r="H9" s="7"/>
      <c r="I9" s="7"/>
    </row>
    <row r="10" spans="1:11" x14ac:dyDescent="0.2">
      <c r="B10" s="388"/>
      <c r="C10" s="388"/>
      <c r="D10" s="388"/>
      <c r="E10" s="388"/>
    </row>
    <row r="11" spans="1:11" x14ac:dyDescent="0.2">
      <c r="B11" s="388"/>
      <c r="C11" s="388"/>
      <c r="D11" s="388"/>
      <c r="E11" s="388"/>
    </row>
    <row r="12" spans="1:11" x14ac:dyDescent="0.2">
      <c r="B12" s="388"/>
      <c r="C12" s="388"/>
      <c r="D12" s="388"/>
      <c r="E12" s="388"/>
    </row>
    <row r="13" spans="1:11" x14ac:dyDescent="0.2">
      <c r="B13" s="388"/>
      <c r="C13" s="388"/>
      <c r="D13" s="388"/>
      <c r="E13" s="388"/>
    </row>
    <row r="14" spans="1:11" x14ac:dyDescent="0.2">
      <c r="B14" s="388"/>
      <c r="C14" s="388"/>
      <c r="D14" s="388"/>
      <c r="E14" s="388"/>
    </row>
    <row r="15" spans="1:11" x14ac:dyDescent="0.2">
      <c r="B15" s="388"/>
      <c r="C15" s="388"/>
      <c r="D15" s="388"/>
      <c r="E15" s="388"/>
    </row>
  </sheetData>
  <mergeCells count="9">
    <mergeCell ref="A2:A3"/>
    <mergeCell ref="B8:E8"/>
    <mergeCell ref="B9:E9"/>
    <mergeCell ref="G2:G3"/>
    <mergeCell ref="D4:D5"/>
    <mergeCell ref="B2:C2"/>
    <mergeCell ref="D2:D3"/>
    <mergeCell ref="E2:E3"/>
    <mergeCell ref="F2:F3"/>
  </mergeCells>
  <phoneticPr fontId="13" type="noConversion"/>
  <pageMargins left="0.75" right="0.75" top="1" bottom="1" header="0.5" footer="0.5"/>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pane xSplit="1" ySplit="3" topLeftCell="G4" activePane="bottomRight" state="frozen"/>
      <selection activeCell="I121" sqref="I120:I121"/>
      <selection pane="topRight" activeCell="I121" sqref="I120:I121"/>
      <selection pane="bottomLeft" activeCell="I121" sqref="I120:I121"/>
      <selection pane="bottomRight" activeCell="J18" sqref="J18"/>
    </sheetView>
  </sheetViews>
  <sheetFormatPr baseColWidth="10" defaultRowHeight="15" x14ac:dyDescent="0.2"/>
  <cols>
    <col min="1" max="1" width="10.83203125" style="20"/>
    <col min="2" max="5" width="24.5" style="411" customWidth="1"/>
    <col min="6" max="6" width="24.5" customWidth="1"/>
    <col min="7" max="7" width="23" customWidth="1"/>
    <col min="8" max="8" width="24.5" customWidth="1"/>
    <col min="9" max="11" width="24.5" style="411" customWidth="1"/>
    <col min="12" max="12" width="59.5" customWidth="1"/>
    <col min="13" max="13" width="13.6640625" bestFit="1" customWidth="1"/>
    <col min="14" max="14" width="78.5" customWidth="1"/>
  </cols>
  <sheetData>
    <row r="1" spans="1:14" s="20" customFormat="1" hidden="1" x14ac:dyDescent="0.2">
      <c r="A1" s="50" t="s">
        <v>303</v>
      </c>
      <c r="B1" s="167" t="s">
        <v>214</v>
      </c>
      <c r="C1" s="167" t="s">
        <v>2190</v>
      </c>
      <c r="D1" s="167" t="s">
        <v>215</v>
      </c>
      <c r="E1" s="167" t="s">
        <v>216</v>
      </c>
      <c r="F1" s="167" t="s">
        <v>2062</v>
      </c>
      <c r="G1" s="167" t="s">
        <v>2063</v>
      </c>
      <c r="H1" s="167" t="s">
        <v>2064</v>
      </c>
      <c r="I1" s="167" t="s">
        <v>2227</v>
      </c>
      <c r="J1" s="167" t="s">
        <v>2228</v>
      </c>
      <c r="K1" s="167" t="s">
        <v>2229</v>
      </c>
      <c r="L1" s="411"/>
    </row>
    <row r="2" spans="1:14" s="344" customFormat="1" ht="51" customHeight="1" x14ac:dyDescent="0.2">
      <c r="A2" s="858" t="s">
        <v>1359</v>
      </c>
      <c r="B2" s="678" t="s">
        <v>1933</v>
      </c>
      <c r="C2" s="885" t="s">
        <v>1010</v>
      </c>
      <c r="D2" s="912"/>
      <c r="E2" s="886"/>
      <c r="F2" s="678" t="s">
        <v>2223</v>
      </c>
      <c r="G2" s="885" t="s">
        <v>2224</v>
      </c>
      <c r="H2" s="886"/>
      <c r="I2" s="800" t="s">
        <v>2225</v>
      </c>
      <c r="J2" s="885" t="s">
        <v>2226</v>
      </c>
      <c r="K2" s="886"/>
      <c r="L2" s="858" t="s">
        <v>41</v>
      </c>
      <c r="M2" s="858" t="s">
        <v>1358</v>
      </c>
      <c r="N2" s="858" t="s">
        <v>18</v>
      </c>
    </row>
    <row r="3" spans="1:14" s="45" customFormat="1" ht="47.25" customHeight="1" x14ac:dyDescent="0.2">
      <c r="A3" s="858"/>
      <c r="B3" s="678" t="s">
        <v>929</v>
      </c>
      <c r="C3" s="678" t="s">
        <v>1114</v>
      </c>
      <c r="D3" s="678" t="s">
        <v>1011</v>
      </c>
      <c r="E3" s="678" t="s">
        <v>998</v>
      </c>
      <c r="F3" s="45" t="s">
        <v>929</v>
      </c>
      <c r="G3" s="45" t="s">
        <v>1114</v>
      </c>
      <c r="H3" s="45" t="s">
        <v>2065</v>
      </c>
      <c r="I3" s="800" t="s">
        <v>929</v>
      </c>
      <c r="J3" s="800" t="s">
        <v>1114</v>
      </c>
      <c r="K3" s="800" t="s">
        <v>2065</v>
      </c>
      <c r="L3" s="858"/>
      <c r="M3" s="858"/>
      <c r="N3" s="858"/>
    </row>
    <row r="4" spans="1:14" s="109" customFormat="1" ht="30" customHeight="1" x14ac:dyDescent="0.2">
      <c r="A4" s="174">
        <v>43101</v>
      </c>
      <c r="B4" s="798"/>
      <c r="C4" s="798"/>
      <c r="D4" s="799"/>
      <c r="E4" s="799"/>
      <c r="F4" s="354">
        <v>29462</v>
      </c>
      <c r="G4" s="679">
        <v>9722</v>
      </c>
      <c r="H4" s="680">
        <v>0.22</v>
      </c>
      <c r="I4" s="354">
        <v>24661</v>
      </c>
      <c r="J4" s="354">
        <v>8137</v>
      </c>
      <c r="K4" s="680">
        <v>0.22</v>
      </c>
      <c r="L4" s="771" t="s">
        <v>2191</v>
      </c>
      <c r="M4" s="775" t="s">
        <v>2192</v>
      </c>
      <c r="N4" s="772" t="s">
        <v>2222</v>
      </c>
    </row>
    <row r="5" spans="1:14" s="109" customFormat="1" ht="15" customHeight="1" x14ac:dyDescent="0.2">
      <c r="A5" s="174">
        <v>42370</v>
      </c>
      <c r="B5" s="354">
        <v>28697</v>
      </c>
      <c r="C5" s="354">
        <v>11534</v>
      </c>
      <c r="D5" s="360">
        <v>0.25</v>
      </c>
      <c r="E5" s="360">
        <v>0.3</v>
      </c>
      <c r="F5" s="679">
        <v>29403</v>
      </c>
      <c r="G5" s="679">
        <v>9703</v>
      </c>
      <c r="H5" s="680">
        <v>0.22</v>
      </c>
      <c r="I5" s="354">
        <v>24612</v>
      </c>
      <c r="J5" s="354">
        <v>8121</v>
      </c>
      <c r="K5" s="680">
        <v>0.22</v>
      </c>
      <c r="L5" t="s">
        <v>1327</v>
      </c>
      <c r="N5" s="674" t="s">
        <v>2045</v>
      </c>
    </row>
    <row r="6" spans="1:14" s="109" customFormat="1" x14ac:dyDescent="0.2">
      <c r="A6" s="174">
        <v>42005</v>
      </c>
      <c r="B6" s="354">
        <v>28583</v>
      </c>
      <c r="C6" s="354">
        <v>11488</v>
      </c>
      <c r="D6" s="360">
        <v>0.25</v>
      </c>
      <c r="E6" s="360">
        <v>0.3</v>
      </c>
      <c r="F6" s="679">
        <v>29286</v>
      </c>
      <c r="G6" s="681">
        <v>9664</v>
      </c>
      <c r="H6" s="680">
        <v>0.22</v>
      </c>
      <c r="I6" s="804">
        <v>24514</v>
      </c>
      <c r="J6" s="354">
        <v>8089</v>
      </c>
      <c r="K6" s="680">
        <v>0.22</v>
      </c>
      <c r="L6" s="210" t="s">
        <v>833</v>
      </c>
    </row>
    <row r="7" spans="1:14" s="109" customFormat="1" x14ac:dyDescent="0.2">
      <c r="A7" s="174">
        <v>41640</v>
      </c>
      <c r="B7" s="354">
        <v>28384</v>
      </c>
      <c r="C7" s="354">
        <v>11408</v>
      </c>
      <c r="D7" s="360">
        <v>0.25</v>
      </c>
      <c r="E7" s="360">
        <v>0.3</v>
      </c>
      <c r="F7" s="417"/>
      <c r="G7" s="417"/>
      <c r="H7" s="417"/>
      <c r="I7" s="417"/>
      <c r="J7" s="417"/>
      <c r="K7" s="417"/>
      <c r="L7" s="210" t="s">
        <v>464</v>
      </c>
    </row>
    <row r="8" spans="1:14" s="46" customFormat="1" x14ac:dyDescent="0.2">
      <c r="A8" s="34">
        <v>41275</v>
      </c>
      <c r="B8" s="354">
        <v>27855</v>
      </c>
      <c r="C8" s="354">
        <v>11195</v>
      </c>
      <c r="D8" s="104">
        <v>0.25</v>
      </c>
      <c r="E8" s="104">
        <v>0.3</v>
      </c>
      <c r="F8" s="682"/>
      <c r="G8" s="682"/>
      <c r="H8" s="682"/>
      <c r="I8" s="682"/>
      <c r="J8" s="682"/>
      <c r="K8" s="682"/>
      <c r="L8" s="176" t="s">
        <v>460</v>
      </c>
      <c r="M8" s="196">
        <v>41626</v>
      </c>
    </row>
    <row r="9" spans="1:14" x14ac:dyDescent="0.2">
      <c r="A9" s="34">
        <v>40909</v>
      </c>
      <c r="B9" s="355">
        <v>27282</v>
      </c>
      <c r="C9" s="355">
        <v>10965</v>
      </c>
      <c r="D9" s="104">
        <v>0.25</v>
      </c>
      <c r="E9" s="104">
        <v>0.3</v>
      </c>
      <c r="F9" s="226"/>
      <c r="G9" s="226"/>
      <c r="H9" s="226"/>
      <c r="I9" s="226"/>
      <c r="J9" s="226"/>
      <c r="K9" s="226"/>
      <c r="L9" s="343" t="s">
        <v>165</v>
      </c>
      <c r="M9" s="345">
        <v>40907</v>
      </c>
    </row>
    <row r="10" spans="1:14" x14ac:dyDescent="0.2">
      <c r="A10" s="34">
        <v>40544</v>
      </c>
      <c r="B10" s="355">
        <v>27012</v>
      </c>
      <c r="C10" s="355">
        <v>10856</v>
      </c>
      <c r="D10" s="104">
        <v>0.25</v>
      </c>
      <c r="E10" s="104">
        <v>0.3</v>
      </c>
      <c r="F10" s="226"/>
      <c r="G10" s="226"/>
      <c r="H10" s="226"/>
      <c r="I10" s="226"/>
      <c r="J10" s="226"/>
      <c r="K10" s="226"/>
      <c r="L10" s="343" t="s">
        <v>7</v>
      </c>
      <c r="M10" s="345">
        <v>40543</v>
      </c>
    </row>
    <row r="11" spans="1:14" x14ac:dyDescent="0.2">
      <c r="A11" s="34">
        <v>40179</v>
      </c>
      <c r="B11" s="355">
        <v>26985</v>
      </c>
      <c r="C11" s="355">
        <v>10845</v>
      </c>
      <c r="D11" s="104">
        <v>0.25</v>
      </c>
      <c r="E11" s="104">
        <v>0.3</v>
      </c>
      <c r="F11" s="226"/>
      <c r="G11" s="226"/>
      <c r="H11" s="226"/>
      <c r="I11" s="226"/>
      <c r="J11" s="226"/>
      <c r="K11" s="226"/>
      <c r="L11" s="343" t="s">
        <v>25</v>
      </c>
      <c r="M11" s="345">
        <v>40178</v>
      </c>
    </row>
    <row r="12" spans="1:14" x14ac:dyDescent="0.2">
      <c r="A12" s="34">
        <v>39814</v>
      </c>
      <c r="B12" s="355">
        <v>26250</v>
      </c>
      <c r="C12" s="355">
        <v>10550</v>
      </c>
      <c r="D12" s="104">
        <v>0.25</v>
      </c>
      <c r="E12" s="104">
        <v>0.3</v>
      </c>
      <c r="F12" s="226"/>
      <c r="G12" s="226"/>
      <c r="H12" s="226"/>
      <c r="I12" s="226"/>
      <c r="J12" s="226"/>
      <c r="K12" s="226"/>
      <c r="L12" s="343" t="s">
        <v>6</v>
      </c>
      <c r="M12" s="345">
        <v>39814</v>
      </c>
    </row>
    <row r="13" spans="1:14" x14ac:dyDescent="0.2">
      <c r="A13" s="34">
        <v>39264</v>
      </c>
      <c r="B13" s="355">
        <v>25862</v>
      </c>
      <c r="C13" s="355">
        <v>10394</v>
      </c>
      <c r="D13" s="104">
        <v>0.25</v>
      </c>
      <c r="E13" s="104">
        <v>0.3</v>
      </c>
      <c r="F13" s="226"/>
      <c r="G13" s="226"/>
      <c r="H13" s="226"/>
      <c r="I13" s="226"/>
      <c r="J13" s="226"/>
      <c r="K13" s="226"/>
      <c r="L13" s="343" t="s">
        <v>5</v>
      </c>
      <c r="M13" s="345">
        <v>39275</v>
      </c>
    </row>
    <row r="14" spans="1:14" x14ac:dyDescent="0.2">
      <c r="A14" s="34">
        <v>38899</v>
      </c>
      <c r="B14" s="355">
        <v>20344</v>
      </c>
      <c r="C14" s="355">
        <v>8176</v>
      </c>
      <c r="D14" s="104">
        <v>0.25</v>
      </c>
      <c r="E14" s="104">
        <v>0.3</v>
      </c>
      <c r="F14" s="226"/>
      <c r="G14" s="226"/>
      <c r="H14" s="226"/>
      <c r="I14" s="226"/>
      <c r="J14" s="226"/>
      <c r="K14" s="226"/>
      <c r="L14" s="343" t="s">
        <v>44</v>
      </c>
      <c r="M14" s="345">
        <v>38917</v>
      </c>
    </row>
    <row r="15" spans="1:14" x14ac:dyDescent="0.2">
      <c r="A15" s="34">
        <v>38534</v>
      </c>
      <c r="B15" s="355">
        <v>20004</v>
      </c>
      <c r="C15" s="355">
        <v>8039</v>
      </c>
      <c r="D15" s="104">
        <v>0.25</v>
      </c>
      <c r="E15" s="104">
        <v>0.3</v>
      </c>
      <c r="F15" s="226"/>
      <c r="G15" s="226"/>
      <c r="H15" s="226"/>
      <c r="I15" s="226"/>
      <c r="J15" s="226"/>
      <c r="K15" s="226"/>
      <c r="L15" s="343" t="s">
        <v>43</v>
      </c>
      <c r="M15" s="345">
        <v>38567</v>
      </c>
    </row>
    <row r="16" spans="1:14" x14ac:dyDescent="0.2">
      <c r="A16" s="34">
        <v>38169</v>
      </c>
      <c r="B16" s="355">
        <v>19670</v>
      </c>
      <c r="C16" s="355">
        <v>7905</v>
      </c>
      <c r="D16" s="104">
        <v>0.25</v>
      </c>
      <c r="E16" s="104">
        <v>0.3</v>
      </c>
      <c r="F16" s="226"/>
      <c r="G16" s="226"/>
      <c r="H16" s="226"/>
      <c r="I16" s="226"/>
      <c r="J16" s="226"/>
      <c r="K16" s="226"/>
      <c r="L16" s="343" t="s">
        <v>4</v>
      </c>
      <c r="M16" s="345">
        <v>38186</v>
      </c>
    </row>
    <row r="17" spans="1:15" ht="30" customHeight="1" x14ac:dyDescent="0.2">
      <c r="A17" s="34">
        <v>37987</v>
      </c>
      <c r="B17" s="359">
        <v>19303</v>
      </c>
      <c r="C17" s="359">
        <v>7758</v>
      </c>
      <c r="D17" s="104">
        <v>0.25</v>
      </c>
      <c r="E17" s="104">
        <v>0.3</v>
      </c>
      <c r="F17" s="226"/>
      <c r="G17" s="226"/>
      <c r="H17" s="226"/>
      <c r="I17" s="226"/>
      <c r="J17" s="226"/>
      <c r="K17" s="226"/>
      <c r="L17" s="7" t="s">
        <v>1267</v>
      </c>
      <c r="M17" s="345">
        <v>37987</v>
      </c>
      <c r="N17" s="342" t="s">
        <v>191</v>
      </c>
    </row>
    <row r="18" spans="1:15" ht="17.25" customHeight="1" x14ac:dyDescent="0.2">
      <c r="A18" s="705"/>
      <c r="B18" s="706"/>
      <c r="C18" s="703"/>
      <c r="D18" s="703"/>
      <c r="E18" s="703"/>
      <c r="F18" s="226"/>
      <c r="G18" s="226"/>
      <c r="H18" s="226"/>
      <c r="I18" s="226"/>
      <c r="J18" s="226"/>
      <c r="K18" s="226"/>
      <c r="L18" s="226"/>
      <c r="M18" s="226"/>
      <c r="N18" s="226"/>
    </row>
    <row r="19" spans="1:15" s="411" customFormat="1" ht="17.25" customHeight="1" x14ac:dyDescent="0.2">
      <c r="A19" s="369"/>
      <c r="B19" s="396" t="s">
        <v>1389</v>
      </c>
      <c r="C19" s="690"/>
      <c r="D19" s="690"/>
      <c r="E19" s="690"/>
    </row>
    <row r="20" spans="1:15" ht="15" customHeight="1" x14ac:dyDescent="0.2">
      <c r="A20" s="369"/>
      <c r="B20" s="855" t="s">
        <v>1115</v>
      </c>
      <c r="C20" s="855"/>
      <c r="D20" s="855"/>
      <c r="E20" s="855"/>
    </row>
    <row r="21" spans="1:15" x14ac:dyDescent="0.2">
      <c r="B21" s="388"/>
      <c r="C21" s="388"/>
      <c r="D21" s="388"/>
      <c r="E21" s="388"/>
      <c r="F21" s="388"/>
      <c r="G21" s="388"/>
      <c r="H21" s="388"/>
      <c r="I21" s="388"/>
      <c r="J21" s="388"/>
      <c r="K21" s="388"/>
    </row>
    <row r="22" spans="1:15" x14ac:dyDescent="0.2">
      <c r="B22" s="388"/>
      <c r="C22" s="388"/>
      <c r="D22" s="388"/>
      <c r="E22" s="388"/>
      <c r="F22" s="388"/>
      <c r="G22" s="388"/>
      <c r="H22" s="388"/>
      <c r="I22" s="388"/>
      <c r="J22" s="388"/>
      <c r="K22" s="388"/>
    </row>
    <row r="23" spans="1:15" x14ac:dyDescent="0.2">
      <c r="B23" s="388"/>
      <c r="C23" s="388"/>
      <c r="D23" s="388"/>
      <c r="E23" s="388"/>
      <c r="F23" s="388"/>
      <c r="G23" s="388"/>
      <c r="H23" s="388"/>
      <c r="I23" s="388"/>
      <c r="J23" s="388"/>
      <c r="K23" s="388"/>
    </row>
    <row r="24" spans="1:15" x14ac:dyDescent="0.2">
      <c r="B24" s="388"/>
      <c r="C24" s="388"/>
      <c r="D24" s="388"/>
      <c r="E24" s="388"/>
      <c r="F24" s="388"/>
      <c r="G24" s="388"/>
      <c r="H24" s="388"/>
      <c r="I24" s="388"/>
      <c r="J24" s="388"/>
      <c r="K24" s="388"/>
    </row>
    <row r="25" spans="1:15" x14ac:dyDescent="0.2">
      <c r="B25" s="388"/>
      <c r="C25" s="388"/>
      <c r="D25" s="388"/>
      <c r="E25" s="388"/>
      <c r="F25" s="388"/>
      <c r="G25" s="388"/>
      <c r="H25" s="388"/>
      <c r="I25" s="388"/>
      <c r="J25" s="388"/>
      <c r="K25" s="388"/>
    </row>
    <row r="26" spans="1:15" x14ac:dyDescent="0.2">
      <c r="G26" s="388"/>
      <c r="H26" s="311"/>
      <c r="I26" s="311"/>
      <c r="J26" s="311"/>
      <c r="K26" s="311"/>
      <c r="L26" s="311"/>
      <c r="M26" s="311"/>
      <c r="N26" s="311"/>
      <c r="O26" s="311"/>
    </row>
    <row r="27" spans="1:15" x14ac:dyDescent="0.2">
      <c r="G27" s="388"/>
      <c r="L27" s="411"/>
      <c r="M27" s="411"/>
      <c r="N27" s="411"/>
      <c r="O27" s="411"/>
    </row>
    <row r="28" spans="1:15" x14ac:dyDescent="0.2">
      <c r="G28" s="388"/>
      <c r="L28" s="411"/>
      <c r="M28" s="411"/>
      <c r="N28" s="411"/>
      <c r="O28" s="411"/>
    </row>
    <row r="29" spans="1:15" x14ac:dyDescent="0.2">
      <c r="G29" s="388"/>
      <c r="L29" s="411"/>
      <c r="M29" s="411"/>
      <c r="N29" s="411"/>
      <c r="O29" s="411"/>
    </row>
  </sheetData>
  <mergeCells count="8">
    <mergeCell ref="A2:A3"/>
    <mergeCell ref="G2:H2"/>
    <mergeCell ref="N2:N3"/>
    <mergeCell ref="M2:M3"/>
    <mergeCell ref="B20:E20"/>
    <mergeCell ref="L2:L3"/>
    <mergeCell ref="C2:E2"/>
    <mergeCell ref="J2:K2"/>
  </mergeCells>
  <conditionalFormatting sqref="O26">
    <cfRule type="cellIs" dxfId="47" priority="3" stopIfTrue="1" operator="notEqual">
      <formula>INDIRECT("Dummy_for_Comparison4!"&amp;ADDRESS(ROW(),COLUMN()))</formula>
    </cfRule>
  </conditionalFormatting>
  <conditionalFormatting sqref="M26">
    <cfRule type="cellIs" dxfId="46" priority="2" stopIfTrue="1" operator="notEqual">
      <formula>INDIRECT("Dummy_for_Comparison4!"&amp;ADDRESS(ROW(),COLUMN()))</formula>
    </cfRule>
  </conditionalFormatting>
  <conditionalFormatting sqref="N26">
    <cfRule type="cellIs" dxfId="45" priority="1" stopIfTrue="1" operator="notEqual">
      <formula>INDIRECT("Dummy_for_Comparison4!"&amp;ADDRESS(ROW(),COLUMN()))</formula>
    </cfRule>
  </conditionalFormatting>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3" workbookViewId="0">
      <pane xSplit="1" ySplit="1" topLeftCell="I4" activePane="bottomRight" state="frozen"/>
      <selection activeCell="A3" sqref="A3"/>
      <selection pane="topRight" activeCell="B3" sqref="B3"/>
      <selection pane="bottomLeft" activeCell="A4" sqref="A4"/>
      <selection pane="bottomRight" activeCell="M5" sqref="M5"/>
    </sheetView>
  </sheetViews>
  <sheetFormatPr baseColWidth="10" defaultColWidth="11.5" defaultRowHeight="15" x14ac:dyDescent="0.2"/>
  <cols>
    <col min="1" max="1" width="11.5" style="62"/>
    <col min="2" max="2" width="21.33203125" style="62" customWidth="1"/>
    <col min="3" max="12" width="25.6640625" style="62" customWidth="1"/>
    <col min="13" max="13" width="56.33203125" style="62" customWidth="1"/>
    <col min="14" max="14" width="15.5" style="62" customWidth="1"/>
    <col min="15" max="15" width="50.6640625" style="62" customWidth="1"/>
    <col min="16" max="16" width="94.83203125" style="62" customWidth="1"/>
    <col min="17" max="16384" width="11.5" style="62"/>
  </cols>
  <sheetData>
    <row r="1" spans="1:21" ht="15" hidden="1" customHeight="1" x14ac:dyDescent="0.2">
      <c r="A1" s="815" t="s">
        <v>303</v>
      </c>
      <c r="B1" s="815"/>
      <c r="C1" s="236" t="s">
        <v>584</v>
      </c>
      <c r="D1" s="236" t="s">
        <v>585</v>
      </c>
      <c r="E1" s="236" t="s">
        <v>586</v>
      </c>
      <c r="F1" s="236"/>
      <c r="G1" s="236"/>
      <c r="H1" s="236"/>
      <c r="I1" s="236"/>
      <c r="J1" s="236"/>
      <c r="K1" s="236"/>
      <c r="L1" s="236"/>
    </row>
    <row r="2" spans="1:21" ht="35.25" hidden="1" customHeight="1" x14ac:dyDescent="0.2">
      <c r="A2" s="872" t="s">
        <v>1359</v>
      </c>
      <c r="B2" s="875" t="s">
        <v>1926</v>
      </c>
      <c r="C2" s="914" t="s">
        <v>1932</v>
      </c>
      <c r="D2" s="915"/>
      <c r="E2" s="916"/>
      <c r="F2" s="917" t="s">
        <v>1927</v>
      </c>
      <c r="G2" s="918"/>
      <c r="H2" s="919"/>
      <c r="I2" s="917" t="s">
        <v>1928</v>
      </c>
      <c r="J2" s="918"/>
      <c r="K2" s="919"/>
      <c r="L2" s="920" t="s">
        <v>1929</v>
      </c>
      <c r="M2" s="875" t="s">
        <v>41</v>
      </c>
      <c r="N2" s="859" t="s">
        <v>1358</v>
      </c>
      <c r="O2" s="859" t="s">
        <v>18</v>
      </c>
      <c r="P2" s="816"/>
    </row>
    <row r="3" spans="1:21" s="101" customFormat="1" ht="92.25" customHeight="1" x14ac:dyDescent="0.2">
      <c r="A3" s="872"/>
      <c r="B3" s="870"/>
      <c r="C3" s="817" t="s">
        <v>1003</v>
      </c>
      <c r="D3" s="817" t="s">
        <v>1004</v>
      </c>
      <c r="E3" s="818" t="s">
        <v>1005</v>
      </c>
      <c r="F3" s="819" t="s">
        <v>1923</v>
      </c>
      <c r="G3" s="819" t="s">
        <v>1924</v>
      </c>
      <c r="H3" s="819" t="s">
        <v>1925</v>
      </c>
      <c r="I3" s="819" t="s">
        <v>1923</v>
      </c>
      <c r="J3" s="819" t="s">
        <v>1924</v>
      </c>
      <c r="K3" s="819" t="s">
        <v>1925</v>
      </c>
      <c r="L3" s="920"/>
      <c r="M3" s="868"/>
      <c r="N3" s="859"/>
      <c r="O3" s="859"/>
      <c r="P3" s="101" t="s">
        <v>160</v>
      </c>
    </row>
    <row r="4" spans="1:21" x14ac:dyDescent="0.2">
      <c r="A4" s="102">
        <v>39569</v>
      </c>
      <c r="B4" s="820">
        <v>5</v>
      </c>
      <c r="C4" s="66">
        <v>1.1404000000000001</v>
      </c>
      <c r="D4" s="66">
        <v>0.71909999999999996</v>
      </c>
      <c r="E4" s="126">
        <v>0.43140000000000001</v>
      </c>
      <c r="F4" s="829">
        <v>1.7257</v>
      </c>
      <c r="G4" s="829">
        <v>1.4380999999999999</v>
      </c>
      <c r="H4" s="829">
        <v>1.1505000000000001</v>
      </c>
      <c r="I4" s="829">
        <v>2.0853000000000002</v>
      </c>
      <c r="J4" s="829">
        <v>1.7979000000000001</v>
      </c>
      <c r="K4" s="829">
        <v>1.51</v>
      </c>
      <c r="L4" s="829">
        <v>0.4</v>
      </c>
      <c r="M4" s="64" t="s">
        <v>2269</v>
      </c>
      <c r="N4" s="69">
        <v>39549</v>
      </c>
      <c r="O4" s="64"/>
      <c r="P4" s="63"/>
      <c r="Q4" s="63"/>
      <c r="R4" s="63"/>
      <c r="S4" s="63"/>
      <c r="T4" s="63"/>
      <c r="U4" s="63"/>
    </row>
    <row r="5" spans="1:21" ht="30" x14ac:dyDescent="0.2">
      <c r="A5" s="102">
        <v>37987</v>
      </c>
      <c r="B5" s="820">
        <v>5</v>
      </c>
      <c r="C5" s="66">
        <v>1.0066999999999999</v>
      </c>
      <c r="D5" s="66">
        <v>0.71909999999999996</v>
      </c>
      <c r="E5" s="126">
        <v>0.43140000000000001</v>
      </c>
      <c r="F5" s="829">
        <v>1.7257</v>
      </c>
      <c r="G5" s="829">
        <v>1.4380999999999999</v>
      </c>
      <c r="H5" s="829">
        <v>1.1505000000000001</v>
      </c>
      <c r="I5" s="829">
        <v>2.0853000000000002</v>
      </c>
      <c r="J5" s="829">
        <v>1.7979000000000001</v>
      </c>
      <c r="K5" s="829">
        <v>1.51</v>
      </c>
      <c r="L5" s="102"/>
      <c r="M5" s="64" t="s">
        <v>2270</v>
      </c>
      <c r="N5" s="69">
        <v>37987</v>
      </c>
      <c r="O5" s="64"/>
      <c r="P5" s="63"/>
      <c r="Q5" s="63"/>
      <c r="R5" s="63"/>
      <c r="S5" s="63"/>
      <c r="T5" s="63"/>
      <c r="U5" s="63"/>
    </row>
    <row r="6" spans="1:21" x14ac:dyDescent="0.2">
      <c r="A6" s="821"/>
      <c r="B6" s="821"/>
      <c r="C6" s="821"/>
      <c r="D6" s="821"/>
      <c r="E6" s="821"/>
      <c r="F6" s="821"/>
      <c r="G6" s="821"/>
      <c r="H6" s="821"/>
      <c r="I6" s="821"/>
      <c r="J6" s="821"/>
      <c r="K6" s="821"/>
      <c r="L6" s="821"/>
      <c r="M6" s="821"/>
      <c r="N6" s="827"/>
    </row>
    <row r="7" spans="1:21" ht="15" customHeight="1" x14ac:dyDescent="0.2">
      <c r="C7" s="822"/>
      <c r="N7" s="828"/>
    </row>
    <row r="8" spans="1:21" x14ac:dyDescent="0.2">
      <c r="B8" s="357" t="s">
        <v>1389</v>
      </c>
      <c r="C8" s="547"/>
      <c r="N8" s="828"/>
    </row>
    <row r="9" spans="1:21" s="449" customFormat="1" x14ac:dyDescent="0.2">
      <c r="B9" s="913" t="s">
        <v>1910</v>
      </c>
      <c r="C9" s="913"/>
      <c r="D9" s="913"/>
      <c r="E9" s="913"/>
      <c r="F9" s="913"/>
      <c r="G9" s="913"/>
      <c r="H9" s="913"/>
      <c r="I9" s="913"/>
      <c r="J9" s="913"/>
      <c r="K9" s="913"/>
      <c r="L9" s="913"/>
      <c r="M9" s="913"/>
    </row>
    <row r="10" spans="1:21" s="449" customFormat="1" x14ac:dyDescent="0.2">
      <c r="C10" s="823"/>
      <c r="D10" s="823"/>
    </row>
    <row r="11" spans="1:21" s="449" customFormat="1" x14ac:dyDescent="0.2">
      <c r="C11" s="823"/>
      <c r="D11" s="823"/>
    </row>
    <row r="12" spans="1:21" x14ac:dyDescent="0.2">
      <c r="C12" s="824"/>
      <c r="D12" s="824"/>
    </row>
    <row r="13" spans="1:21" x14ac:dyDescent="0.2">
      <c r="C13" s="824"/>
      <c r="D13" s="824"/>
    </row>
    <row r="14" spans="1:21" x14ac:dyDescent="0.2">
      <c r="C14" s="824"/>
      <c r="D14" s="824"/>
    </row>
    <row r="15" spans="1:21" x14ac:dyDescent="0.2">
      <c r="C15" s="824"/>
      <c r="D15" s="824"/>
    </row>
    <row r="16" spans="1:21" x14ac:dyDescent="0.2">
      <c r="C16" s="824"/>
      <c r="D16" s="824"/>
      <c r="F16" s="825"/>
      <c r="G16" s="825"/>
      <c r="H16" s="825"/>
    </row>
    <row r="17" spans="3:9" x14ac:dyDescent="0.2">
      <c r="C17" s="824"/>
      <c r="D17" s="824"/>
    </row>
    <row r="19" spans="3:9" x14ac:dyDescent="0.2">
      <c r="G19" s="830"/>
      <c r="I19" s="830"/>
    </row>
    <row r="20" spans="3:9" x14ac:dyDescent="0.2">
      <c r="G20" s="830"/>
      <c r="I20" s="830"/>
    </row>
    <row r="21" spans="3:9" x14ac:dyDescent="0.2">
      <c r="G21" s="830"/>
      <c r="I21" s="830"/>
    </row>
    <row r="22" spans="3:9" x14ac:dyDescent="0.2">
      <c r="C22" s="826"/>
    </row>
    <row r="25" spans="3:9" x14ac:dyDescent="0.2">
      <c r="I25" s="830"/>
    </row>
    <row r="26" spans="3:9" x14ac:dyDescent="0.2">
      <c r="I26" s="830"/>
    </row>
    <row r="27" spans="3:9" x14ac:dyDescent="0.2">
      <c r="I27" s="830"/>
    </row>
  </sheetData>
  <mergeCells count="10">
    <mergeCell ref="N2:N3"/>
    <mergeCell ref="O2:O3"/>
    <mergeCell ref="B9:M9"/>
    <mergeCell ref="A2:A3"/>
    <mergeCell ref="B2:B3"/>
    <mergeCell ref="C2:E2"/>
    <mergeCell ref="M2:M3"/>
    <mergeCell ref="F2:H2"/>
    <mergeCell ref="I2:K2"/>
    <mergeCell ref="L2:L3"/>
  </mergeCells>
  <conditionalFormatting sqref="I19:I21">
    <cfRule type="cellIs" dxfId="44" priority="26" stopIfTrue="1" operator="notEqual">
      <formula>INDIRECT("Dummy_for_Comparison4!"&amp;ADDRESS(ROW(),COLUMN()))</formula>
    </cfRule>
  </conditionalFormatting>
  <conditionalFormatting sqref="H4">
    <cfRule type="cellIs" dxfId="43" priority="25" stopIfTrue="1" operator="notEqual">
      <formula>INDIRECT("Dummy_for_Comparison4!"&amp;ADDRESS(ROW(),COLUMN()))</formula>
    </cfRule>
  </conditionalFormatting>
  <conditionalFormatting sqref="F5">
    <cfRule type="cellIs" dxfId="42" priority="18" stopIfTrue="1" operator="notEqual">
      <formula>INDIRECT("Dummy_for_Comparison4!"&amp;ADDRESS(ROW(),COLUMN()))</formula>
    </cfRule>
  </conditionalFormatting>
  <conditionalFormatting sqref="H5">
    <cfRule type="cellIs" dxfId="41" priority="22" stopIfTrue="1" operator="notEqual">
      <formula>INDIRECT("Dummy_for_Comparison4!"&amp;ADDRESS(ROW(),COLUMN()))</formula>
    </cfRule>
  </conditionalFormatting>
  <conditionalFormatting sqref="G19:G21">
    <cfRule type="cellIs" dxfId="40" priority="17" stopIfTrue="1" operator="notEqual">
      <formula>INDIRECT("Dummy_for_Comparison4!"&amp;ADDRESS(ROW(),COLUMN()))</formula>
    </cfRule>
  </conditionalFormatting>
  <conditionalFormatting sqref="F4">
    <cfRule type="cellIs" dxfId="39" priority="19" stopIfTrue="1" operator="notEqual">
      <formula>INDIRECT("Dummy_for_Comparison4!"&amp;ADDRESS(ROW(),COLUMN()))</formula>
    </cfRule>
  </conditionalFormatting>
  <conditionalFormatting sqref="G4">
    <cfRule type="cellIs" dxfId="38" priority="16" stopIfTrue="1" operator="notEqual">
      <formula>INDIRECT("Dummy_for_Comparison4!"&amp;ADDRESS(ROW(),COLUMN()))</formula>
    </cfRule>
  </conditionalFormatting>
  <conditionalFormatting sqref="G5">
    <cfRule type="cellIs" dxfId="37" priority="15" stopIfTrue="1" operator="notEqual">
      <formula>INDIRECT("Dummy_for_Comparison4!"&amp;ADDRESS(ROW(),COLUMN()))</formula>
    </cfRule>
  </conditionalFormatting>
  <conditionalFormatting sqref="I25:I27">
    <cfRule type="cellIs" dxfId="36" priority="14" stopIfTrue="1" operator="notEqual">
      <formula>INDIRECT("Dummy_for_Comparison4!"&amp;ADDRESS(ROW(),COLUMN()))</formula>
    </cfRule>
  </conditionalFormatting>
  <conditionalFormatting sqref="I4">
    <cfRule type="cellIs" dxfId="35" priority="13" stopIfTrue="1" operator="notEqual">
      <formula>INDIRECT("Dummy_for_Comparison4!"&amp;ADDRESS(ROW(),COLUMN()))</formula>
    </cfRule>
  </conditionalFormatting>
  <conditionalFormatting sqref="J4">
    <cfRule type="cellIs" dxfId="34" priority="12" stopIfTrue="1" operator="notEqual">
      <formula>INDIRECT("Dummy_for_Comparison4!"&amp;ADDRESS(ROW(),COLUMN()))</formula>
    </cfRule>
  </conditionalFormatting>
  <conditionalFormatting sqref="K4:L4">
    <cfRule type="cellIs" dxfId="33" priority="11" stopIfTrue="1" operator="notEqual">
      <formula>INDIRECT("Dummy_for_Comparison4!"&amp;ADDRESS(ROW(),COLUMN()))</formula>
    </cfRule>
  </conditionalFormatting>
  <conditionalFormatting sqref="I5">
    <cfRule type="cellIs" dxfId="32" priority="10" stopIfTrue="1" operator="notEqual">
      <formula>INDIRECT("Dummy_for_Comparison4!"&amp;ADDRESS(ROW(),COLUMN()))</formula>
    </cfRule>
  </conditionalFormatting>
  <conditionalFormatting sqref="J5">
    <cfRule type="cellIs" dxfId="31" priority="9" stopIfTrue="1" operator="notEqual">
      <formula>INDIRECT("Dummy_for_Comparison4!"&amp;ADDRESS(ROW(),COLUMN()))</formula>
    </cfRule>
  </conditionalFormatting>
  <conditionalFormatting sqref="K5">
    <cfRule type="cellIs" dxfId="30" priority="8" stopIfTrue="1" operator="notEqual">
      <formula>INDIRECT("Dummy_for_Comparison4!"&amp;ADDRESS(ROW(),COLUMN()))</formula>
    </cfRule>
  </conditionalFormatting>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topLeftCell="A2" workbookViewId="0">
      <pane xSplit="1" ySplit="2" topLeftCell="N4" activePane="bottomRight" state="frozen"/>
      <selection activeCell="A2" sqref="A2"/>
      <selection pane="topRight" activeCell="B2" sqref="B2"/>
      <selection pane="bottomLeft" activeCell="A4" sqref="A4"/>
      <selection pane="bottomRight" activeCell="P21" sqref="P21"/>
    </sheetView>
  </sheetViews>
  <sheetFormatPr baseColWidth="10" defaultColWidth="11.5" defaultRowHeight="15" x14ac:dyDescent="0.2"/>
  <cols>
    <col min="1" max="1" width="11.5" style="411"/>
    <col min="2" max="2" width="13.6640625" style="411" customWidth="1"/>
    <col min="3" max="3" width="14.6640625" style="411" customWidth="1"/>
    <col min="4" max="4" width="21.1640625" style="411" customWidth="1"/>
    <col min="5" max="5" width="13.5" style="411" customWidth="1"/>
    <col min="6" max="6" width="14.1640625" style="411" customWidth="1"/>
    <col min="7" max="7" width="23.1640625" style="411" customWidth="1"/>
    <col min="8" max="8" width="13" style="411" customWidth="1"/>
    <col min="9" max="9" width="15.1640625" style="411" customWidth="1"/>
    <col min="10" max="10" width="22.5" style="411" customWidth="1"/>
    <col min="11" max="11" width="13.1640625" style="411" customWidth="1"/>
    <col min="12" max="12" width="14" style="411" customWidth="1"/>
    <col min="13" max="15" width="25.6640625" style="411" customWidth="1"/>
    <col min="16" max="16" width="60.1640625" style="411" customWidth="1"/>
    <col min="17" max="17" width="25.6640625" style="411" customWidth="1"/>
    <col min="18" max="18" width="101.1640625" style="411" customWidth="1"/>
    <col min="19" max="19" width="86.5" style="411" customWidth="1"/>
    <col min="20" max="20" width="15.5" style="411" customWidth="1"/>
    <col min="21" max="21" width="50.6640625" style="411" customWidth="1"/>
    <col min="22" max="22" width="94.83203125" style="411" customWidth="1"/>
    <col min="23" max="16384" width="11.5" style="411"/>
  </cols>
  <sheetData>
    <row r="1" spans="1:27" hidden="1" x14ac:dyDescent="0.2">
      <c r="A1" s="815" t="s">
        <v>303</v>
      </c>
      <c r="B1" s="236" t="s">
        <v>584</v>
      </c>
      <c r="C1" s="236" t="s">
        <v>585</v>
      </c>
      <c r="D1" s="236" t="s">
        <v>586</v>
      </c>
      <c r="E1" s="236"/>
      <c r="F1" s="236"/>
      <c r="G1" s="236"/>
      <c r="H1" s="236" t="s">
        <v>584</v>
      </c>
      <c r="I1" s="236" t="s">
        <v>585</v>
      </c>
      <c r="J1" s="236" t="s">
        <v>586</v>
      </c>
      <c r="K1" s="236"/>
      <c r="L1" s="236"/>
      <c r="M1" s="236"/>
      <c r="N1" s="236"/>
      <c r="O1" s="236"/>
      <c r="P1" s="236"/>
      <c r="Q1" s="236"/>
      <c r="R1" s="236"/>
    </row>
    <row r="2" spans="1:27" x14ac:dyDescent="0.2">
      <c r="A2" s="872" t="s">
        <v>1359</v>
      </c>
      <c r="B2" s="914" t="s">
        <v>1933</v>
      </c>
      <c r="C2" s="915"/>
      <c r="D2" s="921"/>
      <c r="E2" s="914" t="s">
        <v>2248</v>
      </c>
      <c r="F2" s="915"/>
      <c r="G2" s="921"/>
      <c r="H2" s="914" t="s">
        <v>1934</v>
      </c>
      <c r="I2" s="915"/>
      <c r="J2" s="921"/>
      <c r="K2" s="914" t="s">
        <v>2289</v>
      </c>
      <c r="L2" s="915"/>
      <c r="M2" s="921"/>
      <c r="N2" s="922" t="s">
        <v>2195</v>
      </c>
      <c r="O2" s="923"/>
      <c r="P2" s="875" t="s">
        <v>41</v>
      </c>
      <c r="Q2" s="859" t="s">
        <v>1358</v>
      </c>
      <c r="R2" s="859" t="s">
        <v>18</v>
      </c>
      <c r="S2" s="878"/>
      <c r="T2" s="858"/>
      <c r="U2" s="858"/>
      <c r="V2" s="256"/>
    </row>
    <row r="3" spans="1:27" s="639" customFormat="1" ht="30" x14ac:dyDescent="0.2">
      <c r="A3" s="872"/>
      <c r="B3" s="817" t="s">
        <v>1906</v>
      </c>
      <c r="C3" s="817" t="s">
        <v>1907</v>
      </c>
      <c r="D3" s="817" t="s">
        <v>1935</v>
      </c>
      <c r="E3" s="817" t="s">
        <v>1906</v>
      </c>
      <c r="F3" s="817" t="s">
        <v>1907</v>
      </c>
      <c r="G3" s="817" t="s">
        <v>1935</v>
      </c>
      <c r="H3" s="817" t="s">
        <v>1906</v>
      </c>
      <c r="I3" s="817" t="s">
        <v>1907</v>
      </c>
      <c r="J3" s="817" t="s">
        <v>1935</v>
      </c>
      <c r="K3" s="817" t="s">
        <v>1906</v>
      </c>
      <c r="L3" s="817" t="s">
        <v>1907</v>
      </c>
      <c r="M3" s="817" t="s">
        <v>1935</v>
      </c>
      <c r="N3" s="817" t="s">
        <v>1936</v>
      </c>
      <c r="O3" s="817" t="s">
        <v>1937</v>
      </c>
      <c r="P3" s="868"/>
      <c r="Q3" s="859"/>
      <c r="R3" s="859"/>
      <c r="S3" s="869"/>
      <c r="T3" s="858"/>
      <c r="U3" s="858"/>
    </row>
    <row r="4" spans="1:27" ht="29.25" customHeight="1" x14ac:dyDescent="0.2">
      <c r="A4" s="102">
        <v>43101</v>
      </c>
      <c r="B4" s="831"/>
      <c r="C4" s="832"/>
      <c r="D4" s="832"/>
      <c r="E4" s="832"/>
      <c r="F4" s="832"/>
      <c r="G4" s="832"/>
      <c r="H4" s="833">
        <v>20550</v>
      </c>
      <c r="I4" s="833">
        <v>23467</v>
      </c>
      <c r="J4" s="833">
        <v>2917</v>
      </c>
      <c r="K4" s="833">
        <v>45666</v>
      </c>
      <c r="L4" s="833">
        <v>52148</v>
      </c>
      <c r="M4" s="833">
        <v>6482</v>
      </c>
      <c r="N4" s="833">
        <v>448</v>
      </c>
      <c r="O4" s="833">
        <v>224</v>
      </c>
      <c r="P4" s="547" t="s">
        <v>2193</v>
      </c>
      <c r="Q4" s="386" t="s">
        <v>2192</v>
      </c>
      <c r="R4" s="795" t="s">
        <v>2230</v>
      </c>
      <c r="S4" s="311"/>
      <c r="T4" s="773"/>
      <c r="U4" s="6"/>
      <c r="V4" s="7"/>
      <c r="W4" s="7"/>
      <c r="X4" s="7"/>
      <c r="Y4" s="7"/>
      <c r="Z4" s="7"/>
      <c r="AA4" s="7"/>
    </row>
    <row r="5" spans="1:27" ht="27.75" customHeight="1" x14ac:dyDescent="0.2">
      <c r="A5" s="102">
        <v>42370</v>
      </c>
      <c r="B5" s="833">
        <v>21332</v>
      </c>
      <c r="C5" s="833">
        <v>24561</v>
      </c>
      <c r="D5" s="833">
        <v>3874</v>
      </c>
      <c r="E5" s="833">
        <v>47405</v>
      </c>
      <c r="F5" s="833">
        <v>54579</v>
      </c>
      <c r="G5" s="833">
        <v>8609</v>
      </c>
      <c r="H5" s="833">
        <v>20509</v>
      </c>
      <c r="I5" s="833">
        <v>23420</v>
      </c>
      <c r="J5" s="833">
        <v>2911</v>
      </c>
      <c r="K5" s="833">
        <v>45575</v>
      </c>
      <c r="L5" s="833">
        <v>52044</v>
      </c>
      <c r="M5" s="833">
        <v>6469</v>
      </c>
      <c r="N5" s="833">
        <v>447</v>
      </c>
      <c r="O5" s="833">
        <v>224</v>
      </c>
      <c r="P5" s="547" t="s">
        <v>1332</v>
      </c>
      <c r="Q5" s="65">
        <v>42363</v>
      </c>
      <c r="R5" s="837" t="s">
        <v>2349</v>
      </c>
      <c r="S5" s="311"/>
      <c r="T5" s="640"/>
      <c r="U5" s="6"/>
      <c r="V5" s="7"/>
      <c r="W5" s="7"/>
      <c r="X5" s="7"/>
      <c r="Y5" s="7"/>
      <c r="Z5" s="7"/>
      <c r="AA5" s="7"/>
    </row>
    <row r="6" spans="1:27" ht="27" customHeight="1" x14ac:dyDescent="0.2">
      <c r="A6" s="102">
        <v>42005</v>
      </c>
      <c r="B6" s="833">
        <v>21248</v>
      </c>
      <c r="C6" s="833">
        <v>2463</v>
      </c>
      <c r="D6" s="833">
        <v>3859</v>
      </c>
      <c r="E6" s="833">
        <v>47217</v>
      </c>
      <c r="F6" s="833">
        <v>54363</v>
      </c>
      <c r="G6" s="833">
        <v>8575</v>
      </c>
      <c r="H6" s="833">
        <v>20247</v>
      </c>
      <c r="I6" s="833">
        <v>23326</v>
      </c>
      <c r="J6" s="833">
        <v>2900</v>
      </c>
      <c r="K6" s="833">
        <v>45393</v>
      </c>
      <c r="L6" s="833">
        <v>51836</v>
      </c>
      <c r="M6" s="833">
        <v>6443</v>
      </c>
      <c r="N6" s="833">
        <v>445</v>
      </c>
      <c r="O6" s="833">
        <v>223</v>
      </c>
      <c r="P6" s="547" t="s">
        <v>2350</v>
      </c>
      <c r="Q6" s="65">
        <v>41989</v>
      </c>
      <c r="R6" s="833"/>
      <c r="S6" s="311"/>
      <c r="T6" s="640"/>
      <c r="U6" s="6"/>
      <c r="V6" s="7"/>
      <c r="W6" s="7"/>
      <c r="X6" s="7"/>
      <c r="Y6" s="7"/>
      <c r="Z6" s="7"/>
      <c r="AA6" s="7"/>
    </row>
    <row r="7" spans="1:27" ht="32.25" customHeight="1" x14ac:dyDescent="0.2">
      <c r="A7" s="102">
        <v>41640</v>
      </c>
      <c r="B7" s="833">
        <v>21100</v>
      </c>
      <c r="C7" s="833">
        <v>24293</v>
      </c>
      <c r="D7" s="833">
        <v>3831</v>
      </c>
      <c r="E7" s="833">
        <v>46888</v>
      </c>
      <c r="F7" s="833">
        <v>53984</v>
      </c>
      <c r="G7" s="833">
        <v>8515</v>
      </c>
      <c r="H7" s="102"/>
      <c r="I7" s="102"/>
      <c r="J7" s="102"/>
      <c r="K7" s="102"/>
      <c r="L7" s="102"/>
      <c r="M7" s="102"/>
      <c r="N7" s="833">
        <v>442</v>
      </c>
      <c r="O7" s="833">
        <v>221</v>
      </c>
      <c r="P7" s="835" t="s">
        <v>2351</v>
      </c>
      <c r="Q7" s="65">
        <v>41640</v>
      </c>
      <c r="R7" s="833"/>
      <c r="S7" s="311"/>
      <c r="T7" s="640"/>
      <c r="U7" s="6"/>
      <c r="V7" s="7"/>
      <c r="W7" s="7"/>
      <c r="X7" s="7"/>
      <c r="Y7" s="7"/>
      <c r="Z7" s="7"/>
      <c r="AA7" s="7"/>
    </row>
    <row r="8" spans="1:27" ht="27" customHeight="1" x14ac:dyDescent="0.2">
      <c r="A8" s="102">
        <v>41275</v>
      </c>
      <c r="B8" s="833">
        <v>20706</v>
      </c>
      <c r="C8" s="833">
        <v>23840</v>
      </c>
      <c r="D8" s="833">
        <v>3761</v>
      </c>
      <c r="E8" s="833">
        <v>46014</v>
      </c>
      <c r="F8" s="833">
        <v>52978</v>
      </c>
      <c r="G8" s="833">
        <v>8357</v>
      </c>
      <c r="H8" s="102"/>
      <c r="I8" s="102"/>
      <c r="J8" s="102"/>
      <c r="K8" s="102"/>
      <c r="L8" s="102"/>
      <c r="M8" s="102"/>
      <c r="N8" s="833">
        <v>434</v>
      </c>
      <c r="O8" s="833">
        <v>217</v>
      </c>
      <c r="P8" s="547" t="s">
        <v>2352</v>
      </c>
      <c r="Q8" s="65">
        <v>41272</v>
      </c>
      <c r="R8" s="833"/>
      <c r="S8" s="311"/>
      <c r="T8" s="640"/>
      <c r="U8" s="6"/>
      <c r="V8" s="7"/>
      <c r="W8" s="7"/>
      <c r="X8" s="7"/>
      <c r="Y8" s="7"/>
      <c r="Z8" s="7"/>
      <c r="AA8" s="7"/>
    </row>
    <row r="9" spans="1:27" ht="15" customHeight="1" x14ac:dyDescent="0.2">
      <c r="A9" s="102">
        <v>40909</v>
      </c>
      <c r="B9" s="833">
        <v>20281</v>
      </c>
      <c r="C9" s="833">
        <v>23350</v>
      </c>
      <c r="D9" s="833">
        <v>3683</v>
      </c>
      <c r="E9" s="833">
        <v>45068</v>
      </c>
      <c r="F9" s="833">
        <v>51889</v>
      </c>
      <c r="G9" s="833">
        <v>8195</v>
      </c>
      <c r="H9" s="102"/>
      <c r="I9" s="102"/>
      <c r="J9" s="102"/>
      <c r="K9" s="102"/>
      <c r="L9" s="102"/>
      <c r="M9" s="102"/>
      <c r="N9" s="833">
        <v>425</v>
      </c>
      <c r="O9" s="833">
        <v>213</v>
      </c>
      <c r="P9" s="547" t="s">
        <v>2353</v>
      </c>
      <c r="Q9" s="845">
        <v>40905</v>
      </c>
      <c r="R9" s="834" t="s">
        <v>2346</v>
      </c>
      <c r="S9" s="311"/>
      <c r="T9" s="640"/>
      <c r="U9" s="6"/>
      <c r="V9" s="7"/>
      <c r="W9" s="7"/>
      <c r="X9" s="7"/>
      <c r="Y9" s="7"/>
      <c r="Z9" s="7"/>
      <c r="AA9" s="7"/>
    </row>
    <row r="10" spans="1:27" ht="27" customHeight="1" x14ac:dyDescent="0.2">
      <c r="A10" s="102">
        <v>40544</v>
      </c>
      <c r="B10" s="833">
        <v>20079</v>
      </c>
      <c r="C10" s="833">
        <v>23118</v>
      </c>
      <c r="D10" s="833">
        <v>3647</v>
      </c>
      <c r="E10" s="833">
        <v>44621</v>
      </c>
      <c r="F10" s="833">
        <v>51374</v>
      </c>
      <c r="G10" s="833">
        <v>8104</v>
      </c>
      <c r="H10" s="102"/>
      <c r="I10" s="102"/>
      <c r="J10" s="102"/>
      <c r="K10" s="102"/>
      <c r="L10" s="102"/>
      <c r="M10" s="102"/>
      <c r="N10" s="833">
        <v>419</v>
      </c>
      <c r="O10" s="833">
        <v>210</v>
      </c>
      <c r="P10" s="547" t="s">
        <v>2354</v>
      </c>
      <c r="Q10" s="845">
        <v>40543</v>
      </c>
      <c r="R10" s="833"/>
      <c r="S10" s="311"/>
      <c r="T10" s="640"/>
      <c r="U10" s="6"/>
      <c r="V10" s="7"/>
      <c r="W10" s="7"/>
      <c r="X10" s="7"/>
      <c r="Y10" s="7"/>
      <c r="Z10" s="7"/>
      <c r="AA10" s="7"/>
    </row>
    <row r="11" spans="1:27" ht="15" customHeight="1" x14ac:dyDescent="0.2">
      <c r="A11" s="102">
        <v>40179</v>
      </c>
      <c r="B11" s="833">
        <v>20059</v>
      </c>
      <c r="C11" s="833">
        <v>23095</v>
      </c>
      <c r="D11" s="833">
        <v>3643</v>
      </c>
      <c r="E11" s="833">
        <v>44576</v>
      </c>
      <c r="F11" s="833">
        <v>51322</v>
      </c>
      <c r="G11" s="833">
        <v>8096</v>
      </c>
      <c r="H11" s="102"/>
      <c r="I11" s="102"/>
      <c r="J11" s="102"/>
      <c r="K11" s="102"/>
      <c r="L11" s="102"/>
      <c r="M11" s="102"/>
      <c r="N11" s="833">
        <v>419</v>
      </c>
      <c r="O11" s="833">
        <v>210</v>
      </c>
      <c r="P11" s="64" t="s">
        <v>2249</v>
      </c>
      <c r="Q11" s="844"/>
      <c r="R11" s="834" t="s">
        <v>2347</v>
      </c>
      <c r="S11" s="311"/>
      <c r="T11" s="640"/>
      <c r="U11" s="6"/>
      <c r="V11" s="7"/>
      <c r="W11" s="7"/>
      <c r="X11" s="7"/>
      <c r="Y11" s="7"/>
      <c r="Z11" s="7"/>
      <c r="AA11" s="7"/>
    </row>
    <row r="12" spans="1:27" ht="27" customHeight="1" x14ac:dyDescent="0.2">
      <c r="A12" s="102">
        <v>39814</v>
      </c>
      <c r="B12" s="833">
        <v>19513</v>
      </c>
      <c r="C12" s="833">
        <v>22467</v>
      </c>
      <c r="D12" s="833">
        <v>3543</v>
      </c>
      <c r="E12" s="833">
        <v>43363</v>
      </c>
      <c r="F12" s="833">
        <v>49926</v>
      </c>
      <c r="G12" s="833">
        <v>7875</v>
      </c>
      <c r="H12" s="102"/>
      <c r="I12" s="102"/>
      <c r="J12" s="102"/>
      <c r="K12" s="102"/>
      <c r="L12" s="102"/>
      <c r="M12" s="102"/>
      <c r="N12" s="833">
        <v>408</v>
      </c>
      <c r="O12" s="833">
        <v>204</v>
      </c>
      <c r="P12" s="64" t="s">
        <v>2348</v>
      </c>
      <c r="Q12" s="845">
        <v>39814</v>
      </c>
      <c r="R12" s="833"/>
      <c r="S12" s="311"/>
      <c r="T12" s="9"/>
    </row>
    <row r="13" spans="1:27" s="10" customFormat="1" ht="15" customHeight="1" x14ac:dyDescent="0.2">
      <c r="A13" s="102">
        <v>39264</v>
      </c>
      <c r="B13" s="833">
        <v>19255</v>
      </c>
      <c r="C13" s="833">
        <v>22135</v>
      </c>
      <c r="D13" s="833">
        <v>3492</v>
      </c>
      <c r="E13" s="833">
        <v>42722</v>
      </c>
      <c r="F13" s="833">
        <v>49188</v>
      </c>
      <c r="G13" s="833">
        <v>7759</v>
      </c>
      <c r="H13" s="102"/>
      <c r="I13" s="102"/>
      <c r="J13" s="102"/>
      <c r="K13" s="102"/>
      <c r="L13" s="102"/>
      <c r="M13" s="102"/>
      <c r="N13" s="833">
        <v>402</v>
      </c>
      <c r="O13" s="833">
        <v>201</v>
      </c>
      <c r="P13" s="838" t="s">
        <v>2288</v>
      </c>
      <c r="Q13" s="844"/>
      <c r="R13" s="834" t="s">
        <v>2347</v>
      </c>
      <c r="S13" s="311"/>
    </row>
    <row r="14" spans="1:27" s="10" customFormat="1" ht="27" customHeight="1" x14ac:dyDescent="0.2">
      <c r="A14" s="102">
        <v>38899</v>
      </c>
      <c r="B14" s="836">
        <v>15123</v>
      </c>
      <c r="C14" s="833">
        <v>17411</v>
      </c>
      <c r="D14" s="833">
        <v>2747</v>
      </c>
      <c r="E14" s="833">
        <v>33606</v>
      </c>
      <c r="F14" s="833">
        <v>38692</v>
      </c>
      <c r="G14" s="833">
        <v>6103</v>
      </c>
      <c r="H14" s="102"/>
      <c r="I14" s="102"/>
      <c r="J14" s="102"/>
      <c r="K14" s="102"/>
      <c r="L14" s="102"/>
      <c r="M14" s="102"/>
      <c r="N14" s="102"/>
      <c r="O14" s="102"/>
      <c r="P14" s="838"/>
      <c r="Q14" s="844"/>
      <c r="R14" s="837" t="s">
        <v>2250</v>
      </c>
      <c r="S14" s="311"/>
    </row>
    <row r="15" spans="1:27" s="10" customFormat="1" ht="27" customHeight="1" x14ac:dyDescent="0.2">
      <c r="A15" s="102">
        <v>38534</v>
      </c>
      <c r="B15" s="833">
        <v>14870</v>
      </c>
      <c r="C15" s="833">
        <v>17120</v>
      </c>
      <c r="D15" s="833">
        <v>2701</v>
      </c>
      <c r="E15" s="833">
        <v>33044</v>
      </c>
      <c r="F15" s="833">
        <v>38045</v>
      </c>
      <c r="G15" s="833">
        <v>6001</v>
      </c>
      <c r="H15" s="102"/>
      <c r="I15" s="102"/>
      <c r="J15" s="102"/>
      <c r="K15" s="102"/>
      <c r="L15" s="102"/>
      <c r="M15" s="102"/>
      <c r="N15" s="102"/>
      <c r="O15" s="102"/>
      <c r="P15" s="838"/>
      <c r="Q15" s="844"/>
      <c r="R15" s="833"/>
      <c r="S15" s="311"/>
    </row>
    <row r="16" spans="1:27" ht="27" customHeight="1" x14ac:dyDescent="0.2">
      <c r="A16" s="102">
        <v>38169</v>
      </c>
      <c r="B16" s="833">
        <v>14622</v>
      </c>
      <c r="C16" s="833">
        <v>16835</v>
      </c>
      <c r="D16" s="833">
        <v>2655</v>
      </c>
      <c r="E16" s="833">
        <v>32493</v>
      </c>
      <c r="F16" s="833">
        <v>37411</v>
      </c>
      <c r="G16" s="833">
        <v>5901</v>
      </c>
      <c r="H16" s="102"/>
      <c r="I16" s="102"/>
      <c r="J16" s="102"/>
      <c r="K16" s="102"/>
      <c r="L16" s="102"/>
      <c r="M16" s="102"/>
      <c r="N16" s="102"/>
      <c r="O16" s="102"/>
      <c r="P16" s="838"/>
      <c r="Q16" s="844"/>
      <c r="R16" s="833"/>
      <c r="S16" s="311"/>
    </row>
    <row r="17" spans="1:24" ht="27" customHeight="1" x14ac:dyDescent="0.2">
      <c r="A17" s="102">
        <v>37987</v>
      </c>
      <c r="B17" s="833">
        <v>14349</v>
      </c>
      <c r="C17" s="833">
        <v>16521</v>
      </c>
      <c r="D17" s="833">
        <v>2626</v>
      </c>
      <c r="E17" s="833">
        <v>31887</v>
      </c>
      <c r="F17" s="833">
        <v>36713</v>
      </c>
      <c r="G17" s="833">
        <v>5791</v>
      </c>
      <c r="H17" s="102"/>
      <c r="I17" s="102"/>
      <c r="J17" s="102"/>
      <c r="K17" s="102"/>
      <c r="L17" s="102"/>
      <c r="M17" s="102"/>
      <c r="N17" s="102"/>
      <c r="O17" s="102"/>
      <c r="P17" s="833"/>
      <c r="Q17" s="833"/>
      <c r="R17" s="833"/>
      <c r="S17" s="311"/>
    </row>
    <row r="18" spans="1:24" x14ac:dyDescent="0.2">
      <c r="A18" s="226"/>
      <c r="B18" s="708"/>
      <c r="C18" s="708"/>
      <c r="D18" s="226"/>
      <c r="E18" s="226"/>
      <c r="F18" s="226"/>
      <c r="G18" s="226"/>
      <c r="H18" s="34"/>
      <c r="I18" s="34"/>
      <c r="J18" s="34"/>
      <c r="K18" s="34"/>
      <c r="L18" s="34"/>
      <c r="M18" s="34"/>
      <c r="N18" s="34"/>
      <c r="O18" s="34"/>
    </row>
    <row r="19" spans="1:24" x14ac:dyDescent="0.2">
      <c r="B19" s="388"/>
      <c r="C19" s="388"/>
      <c r="H19" s="388"/>
      <c r="I19" s="388"/>
      <c r="N19" s="643"/>
      <c r="O19" s="643"/>
    </row>
    <row r="20" spans="1:24" x14ac:dyDescent="0.2">
      <c r="B20" s="388"/>
      <c r="C20" s="388"/>
      <c r="E20" s="115"/>
      <c r="F20" s="115"/>
      <c r="G20" s="115"/>
      <c r="H20" s="388"/>
      <c r="I20" s="388"/>
      <c r="K20" s="115"/>
      <c r="L20" s="115"/>
      <c r="M20" s="115"/>
    </row>
    <row r="21" spans="1:24" x14ac:dyDescent="0.2">
      <c r="B21" s="388"/>
      <c r="C21" s="388"/>
      <c r="H21" s="388"/>
      <c r="I21" s="388"/>
      <c r="R21" s="642"/>
      <c r="S21" s="642"/>
      <c r="T21" s="642"/>
      <c r="U21" s="642"/>
      <c r="V21" s="642"/>
      <c r="W21" s="642"/>
      <c r="X21" s="642"/>
    </row>
    <row r="22" spans="1:24" x14ac:dyDescent="0.2">
      <c r="F22" s="642"/>
      <c r="G22" s="642"/>
      <c r="L22" s="642"/>
      <c r="M22" s="642"/>
      <c r="N22" s="642"/>
      <c r="R22" s="642"/>
      <c r="S22" s="642"/>
      <c r="T22" s="642"/>
      <c r="U22" s="642"/>
      <c r="V22" s="642"/>
      <c r="W22" s="642"/>
      <c r="X22" s="642"/>
    </row>
    <row r="23" spans="1:24" x14ac:dyDescent="0.2">
      <c r="F23" s="642"/>
      <c r="G23" s="642"/>
      <c r="L23" s="642"/>
      <c r="M23" s="642"/>
      <c r="N23" s="642"/>
    </row>
    <row r="24" spans="1:24" x14ac:dyDescent="0.2">
      <c r="N24" s="9"/>
    </row>
    <row r="25" spans="1:24" x14ac:dyDescent="0.2">
      <c r="F25" s="637"/>
      <c r="L25" s="637"/>
      <c r="N25" s="9"/>
    </row>
    <row r="26" spans="1:24" x14ac:dyDescent="0.2">
      <c r="N26" s="9"/>
    </row>
    <row r="27" spans="1:24" x14ac:dyDescent="0.2">
      <c r="N27" s="9"/>
    </row>
    <row r="28" spans="1:24" x14ac:dyDescent="0.2">
      <c r="E28" s="644"/>
      <c r="F28" s="642"/>
      <c r="G28" s="642"/>
      <c r="K28" s="644"/>
      <c r="L28" s="642"/>
      <c r="M28" s="642"/>
      <c r="N28" s="9"/>
      <c r="O28" s="642"/>
      <c r="P28" s="642"/>
      <c r="Q28" s="642"/>
      <c r="R28" s="642"/>
      <c r="S28" s="642"/>
      <c r="T28" s="642"/>
      <c r="U28" s="642"/>
      <c r="V28" s="642"/>
      <c r="W28" s="641"/>
      <c r="X28" s="645"/>
    </row>
    <row r="29" spans="1:24" x14ac:dyDescent="0.2">
      <c r="E29" s="644"/>
      <c r="F29" s="642"/>
      <c r="G29" s="642"/>
      <c r="K29" s="644"/>
      <c r="L29" s="642"/>
      <c r="M29" s="642"/>
      <c r="N29" s="642"/>
      <c r="O29" s="642"/>
      <c r="P29" s="642"/>
      <c r="Q29" s="642"/>
      <c r="R29" s="642"/>
      <c r="S29" s="642"/>
      <c r="T29" s="642"/>
      <c r="U29" s="642"/>
      <c r="V29" s="642"/>
      <c r="W29" s="641"/>
      <c r="X29" s="645"/>
    </row>
    <row r="30" spans="1:24" x14ac:dyDescent="0.2">
      <c r="N30" s="637"/>
    </row>
    <row r="31" spans="1:24" x14ac:dyDescent="0.2">
      <c r="N31" s="637"/>
    </row>
  </sheetData>
  <mergeCells count="12">
    <mergeCell ref="U2:U3"/>
    <mergeCell ref="A2:A3"/>
    <mergeCell ref="B2:D2"/>
    <mergeCell ref="E2:G2"/>
    <mergeCell ref="H2:J2"/>
    <mergeCell ref="K2:M2"/>
    <mergeCell ref="N2:O2"/>
    <mergeCell ref="P2:P3"/>
    <mergeCell ref="Q2:Q3"/>
    <mergeCell ref="R2:R3"/>
    <mergeCell ref="S2:S3"/>
    <mergeCell ref="T2:T3"/>
  </mergeCells>
  <conditionalFormatting sqref="F11 N9:O13 O28:X28 N29:X29 E4:E7 R4:R7 G4:G7 H4:M6 F4:F8 N4:O7">
    <cfRule type="cellIs" dxfId="29" priority="30" stopIfTrue="1" operator="notEqual">
      <formula>INDIRECT("Dummy_for_Comparison4!"&amp;ADDRESS(ROW(),COLUMN()))</formula>
    </cfRule>
  </conditionalFormatting>
  <conditionalFormatting sqref="G9">
    <cfRule type="cellIs" dxfId="28" priority="35" stopIfTrue="1" operator="notEqual">
      <formula>INDIRECT("Dummy_for_Comparison4!"&amp;ADDRESS(ROW(),COLUMN()))</formula>
    </cfRule>
  </conditionalFormatting>
  <conditionalFormatting sqref="E9">
    <cfRule type="cellIs" dxfId="27" priority="34" stopIfTrue="1" operator="notEqual">
      <formula>INDIRECT("Dummy_for_Comparison4!"&amp;ADDRESS(ROW(),COLUMN()))</formula>
    </cfRule>
  </conditionalFormatting>
  <conditionalFormatting sqref="E10:E11">
    <cfRule type="cellIs" dxfId="26" priority="33" stopIfTrue="1" operator="notEqual">
      <formula>INDIRECT("Dummy_for_Comparison4!"&amp;ADDRESS(ROW(),COLUMN()))</formula>
    </cfRule>
  </conditionalFormatting>
  <conditionalFormatting sqref="F25">
    <cfRule type="cellIs" dxfId="25" priority="32" stopIfTrue="1" operator="notEqual">
      <formula>INDIRECT("Dummy_for_Comparison4!"&amp;ADDRESS(ROW(),COLUMN()))</formula>
    </cfRule>
  </conditionalFormatting>
  <conditionalFormatting sqref="F10">
    <cfRule type="cellIs" dxfId="24" priority="31" stopIfTrue="1" operator="notEqual">
      <formula>INDIRECT("Dummy_for_Comparison4!"&amp;ADDRESS(ROW(),COLUMN()))</formula>
    </cfRule>
  </conditionalFormatting>
  <conditionalFormatting sqref="N30:N31">
    <cfRule type="cellIs" dxfId="23" priority="29" stopIfTrue="1" operator="notEqual">
      <formula>INDIRECT("Dummy_for_Comparison4!"&amp;ADDRESS(ROW(),COLUMN()))</formula>
    </cfRule>
  </conditionalFormatting>
  <conditionalFormatting sqref="P13:Q13">
    <cfRule type="cellIs" dxfId="22" priority="21" stopIfTrue="1" operator="notEqual">
      <formula>INDIRECT("Dummy_for_Comparison4!"&amp;ADDRESS(ROW(),COLUMN()))</formula>
    </cfRule>
  </conditionalFormatting>
  <conditionalFormatting sqref="R9">
    <cfRule type="cellIs" dxfId="21" priority="28" stopIfTrue="1" operator="notEqual">
      <formula>INDIRECT("Dummy_for_Comparison4!"&amp;ADDRESS(ROW(),COLUMN()))</formula>
    </cfRule>
  </conditionalFormatting>
  <conditionalFormatting sqref="P15:Q15">
    <cfRule type="cellIs" dxfId="20" priority="18" stopIfTrue="1" operator="notEqual">
      <formula>INDIRECT("Dummy_for_Comparison4!"&amp;ADDRESS(ROW(),COLUMN()))</formula>
    </cfRule>
  </conditionalFormatting>
  <conditionalFormatting sqref="R10:R11">
    <cfRule type="cellIs" dxfId="19" priority="27" stopIfTrue="1" operator="notEqual">
      <formula>INDIRECT("Dummy_for_Comparison4!"&amp;ADDRESS(ROW(),COLUMN()))</formula>
    </cfRule>
  </conditionalFormatting>
  <conditionalFormatting sqref="E28:G29">
    <cfRule type="cellIs" dxfId="18" priority="26" stopIfTrue="1" operator="notEqual">
      <formula>INDIRECT("Dummy_for_Comparison4!"&amp;ADDRESS(ROW(),COLUMN()))</formula>
    </cfRule>
  </conditionalFormatting>
  <conditionalFormatting sqref="Q10:Q11">
    <cfRule type="cellIs" dxfId="17" priority="23" stopIfTrue="1" operator="notEqual">
      <formula>INDIRECT("Dummy_for_Comparison4!"&amp;ADDRESS(ROW(),COLUMN()))</formula>
    </cfRule>
  </conditionalFormatting>
  <conditionalFormatting sqref="P16:Q16">
    <cfRule type="cellIs" dxfId="16" priority="17" stopIfTrue="1" operator="notEqual">
      <formula>INDIRECT("Dummy_for_Comparison4!"&amp;ADDRESS(ROW(),COLUMN()))</formula>
    </cfRule>
  </conditionalFormatting>
  <conditionalFormatting sqref="R21:X22">
    <cfRule type="cellIs" dxfId="15" priority="25" stopIfTrue="1" operator="notEqual">
      <formula>INDIRECT("Dummy_for_Comparison4!"&amp;ADDRESS(ROW(),COLUMN()))</formula>
    </cfRule>
  </conditionalFormatting>
  <conditionalFormatting sqref="Q9">
    <cfRule type="cellIs" dxfId="14" priority="24" stopIfTrue="1" operator="notEqual">
      <formula>INDIRECT("Dummy_for_Comparison4!"&amp;ADDRESS(ROW(),COLUMN()))</formula>
    </cfRule>
  </conditionalFormatting>
  <conditionalFormatting sqref="F22:G23 N22:N23">
    <cfRule type="cellIs" dxfId="13" priority="20" stopIfTrue="1" operator="notEqual">
      <formula>INDIRECT("Dummy_for_Comparison4!"&amp;ADDRESS(ROW(),COLUMN()))</formula>
    </cfRule>
  </conditionalFormatting>
  <conditionalFormatting sqref="Q12">
    <cfRule type="cellIs" dxfId="12" priority="22" stopIfTrue="1" operator="notEqual">
      <formula>INDIRECT("Dummy_for_Comparison4!"&amp;ADDRESS(ROW(),COLUMN()))</formula>
    </cfRule>
  </conditionalFormatting>
  <conditionalFormatting sqref="P14:Q14">
    <cfRule type="cellIs" dxfId="11" priority="19" stopIfTrue="1" operator="notEqual">
      <formula>INDIRECT("Dummy_for_Comparison4!"&amp;ADDRESS(ROW(),COLUMN()))</formula>
    </cfRule>
  </conditionalFormatting>
  <conditionalFormatting sqref="R8">
    <cfRule type="cellIs" dxfId="10" priority="16" stopIfTrue="1" operator="notEqual">
      <formula>INDIRECT("Dummy_for_Comparison4!"&amp;ADDRESS(ROW(),COLUMN()))</formula>
    </cfRule>
  </conditionalFormatting>
  <conditionalFormatting sqref="N8:O8">
    <cfRule type="cellIs" dxfId="9" priority="15" stopIfTrue="1" operator="notEqual">
      <formula>INDIRECT("Dummy_for_Comparison4!"&amp;ADDRESS(ROW(),COLUMN()))</formula>
    </cfRule>
  </conditionalFormatting>
  <conditionalFormatting sqref="F9">
    <cfRule type="cellIs" dxfId="8" priority="12" stopIfTrue="1" operator="notEqual">
      <formula>INDIRECT("Dummy_for_Comparison4!"&amp;ADDRESS(ROW(),COLUMN()))</formula>
    </cfRule>
  </conditionalFormatting>
  <conditionalFormatting sqref="K28:M29">
    <cfRule type="cellIs" dxfId="7" priority="10" stopIfTrue="1" operator="notEqual">
      <formula>INDIRECT("Dummy_for_Comparison4!"&amp;ADDRESS(ROW(),COLUMN()))</formula>
    </cfRule>
  </conditionalFormatting>
  <conditionalFormatting sqref="G8">
    <cfRule type="cellIs" dxfId="6" priority="14" stopIfTrue="1" operator="notEqual">
      <formula>INDIRECT("Dummy_for_Comparison4!"&amp;ADDRESS(ROW(),COLUMN()))</formula>
    </cfRule>
  </conditionalFormatting>
  <conditionalFormatting sqref="E8">
    <cfRule type="cellIs" dxfId="5" priority="13" stopIfTrue="1" operator="notEqual">
      <formula>INDIRECT("Dummy_for_Comparison4!"&amp;ADDRESS(ROW(),COLUMN()))</formula>
    </cfRule>
  </conditionalFormatting>
  <conditionalFormatting sqref="L25">
    <cfRule type="cellIs" dxfId="4" priority="11" stopIfTrue="1" operator="notEqual">
      <formula>INDIRECT("Dummy_for_Comparison4!"&amp;ADDRESS(ROW(),COLUMN()))</formula>
    </cfRule>
  </conditionalFormatting>
  <conditionalFormatting sqref="L22:M23">
    <cfRule type="cellIs" dxfId="3" priority="9" stopIfTrue="1" operator="notEqual">
      <formula>INDIRECT("Dummy_for_Comparison4!"&amp;ADDRESS(ROW(),COLUMN()))</formula>
    </cfRule>
  </conditionalFormatting>
  <conditionalFormatting sqref="E12">
    <cfRule type="cellIs" dxfId="2" priority="2" stopIfTrue="1" operator="notEqual">
      <formula>INDIRECT("Dummy_for_Comparison4!"&amp;ADDRESS(ROW(),COLUMN()))</formula>
    </cfRule>
  </conditionalFormatting>
  <conditionalFormatting sqref="R13">
    <cfRule type="cellIs" dxfId="1" priority="1" stopIfTrue="1" operator="notEqual">
      <formula>INDIRECT("Dummy_for_Comparison4!"&amp;ADDRESS(ROW(),COLUMN()))</formula>
    </cfRule>
  </conditionalFormatting>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opLeftCell="A2" workbookViewId="0">
      <selection activeCell="I6" sqref="I6"/>
    </sheetView>
  </sheetViews>
  <sheetFormatPr baseColWidth="10" defaultColWidth="11.5" defaultRowHeight="15" x14ac:dyDescent="0.2"/>
  <cols>
    <col min="1" max="1" width="11.5" style="411"/>
    <col min="2" max="7" width="18.5" style="411" customWidth="1"/>
    <col min="8" max="8" width="25.6640625" style="411" customWidth="1"/>
    <col min="9" max="9" width="86.5" style="411" customWidth="1"/>
    <col min="10" max="10" width="15.5" style="411" customWidth="1"/>
    <col min="11" max="11" width="50.6640625" style="411" customWidth="1"/>
    <col min="12" max="12" width="94.83203125" style="411" customWidth="1"/>
    <col min="13" max="16384" width="11.5" style="411"/>
  </cols>
  <sheetData>
    <row r="1" spans="1:17" hidden="1" x14ac:dyDescent="0.2">
      <c r="A1" s="630" t="s">
        <v>303</v>
      </c>
      <c r="B1" s="95" t="s">
        <v>1948</v>
      </c>
      <c r="C1" s="95" t="s">
        <v>1950</v>
      </c>
      <c r="D1" s="95" t="s">
        <v>1951</v>
      </c>
      <c r="E1" s="95" t="s">
        <v>1949</v>
      </c>
      <c r="F1" s="95" t="s">
        <v>1952</v>
      </c>
      <c r="G1" s="95" t="s">
        <v>1953</v>
      </c>
      <c r="H1" s="95" t="s">
        <v>583</v>
      </c>
    </row>
    <row r="2" spans="1:17" ht="26" x14ac:dyDescent="0.2">
      <c r="A2" s="876" t="s">
        <v>1359</v>
      </c>
      <c r="B2" s="909" t="s">
        <v>1911</v>
      </c>
      <c r="C2" s="909"/>
      <c r="D2" s="925"/>
      <c r="E2" s="908" t="s">
        <v>1912</v>
      </c>
      <c r="F2" s="909"/>
      <c r="G2" s="925"/>
      <c r="H2" s="424" t="s">
        <v>1008</v>
      </c>
      <c r="I2" s="878" t="s">
        <v>41</v>
      </c>
      <c r="J2" s="858" t="s">
        <v>1358</v>
      </c>
      <c r="K2" s="858" t="s">
        <v>18</v>
      </c>
      <c r="L2" s="256"/>
    </row>
    <row r="3" spans="1:17" s="626" customFormat="1" ht="30" x14ac:dyDescent="0.2">
      <c r="A3" s="876"/>
      <c r="B3" s="623" t="s">
        <v>1000</v>
      </c>
      <c r="C3" s="624" t="s">
        <v>1001</v>
      </c>
      <c r="D3" s="624" t="s">
        <v>1002</v>
      </c>
      <c r="E3" s="624" t="s">
        <v>1931</v>
      </c>
      <c r="F3" s="624" t="s">
        <v>1001</v>
      </c>
      <c r="G3" s="624" t="s">
        <v>1002</v>
      </c>
      <c r="H3" s="625" t="s">
        <v>1009</v>
      </c>
      <c r="I3" s="869"/>
      <c r="J3" s="858"/>
      <c r="K3" s="858"/>
      <c r="L3" s="626" t="s">
        <v>160</v>
      </c>
    </row>
    <row r="4" spans="1:17" s="10" customFormat="1" x14ac:dyDescent="0.2">
      <c r="A4" s="34">
        <v>42005</v>
      </c>
      <c r="B4" s="34"/>
      <c r="C4" s="34"/>
      <c r="D4" s="34"/>
      <c r="E4" s="34"/>
      <c r="F4" s="34"/>
      <c r="G4" s="34"/>
      <c r="H4" s="34"/>
      <c r="I4" s="627" t="s">
        <v>1954</v>
      </c>
      <c r="J4" s="123">
        <v>42004</v>
      </c>
      <c r="K4" s="924" t="s">
        <v>1939</v>
      </c>
      <c r="L4" s="924"/>
      <c r="M4" s="44"/>
      <c r="N4" s="44"/>
      <c r="O4" s="44"/>
      <c r="P4" s="44"/>
      <c r="Q4" s="44"/>
    </row>
    <row r="5" spans="1:17" s="10" customFormat="1" x14ac:dyDescent="0.2">
      <c r="A5" s="34">
        <v>41730</v>
      </c>
      <c r="B5" s="120">
        <v>0.96619999999999995</v>
      </c>
      <c r="C5" s="120">
        <v>0.62460000000000004</v>
      </c>
      <c r="D5" s="120">
        <v>0.36030000000000001</v>
      </c>
      <c r="E5" s="120">
        <v>0.96619999999999995</v>
      </c>
      <c r="F5" s="120">
        <v>0.62460000000000004</v>
      </c>
      <c r="G5" s="120">
        <v>0.36030000000000001</v>
      </c>
      <c r="H5" s="120">
        <v>1.5792999999999999</v>
      </c>
      <c r="I5" s="627"/>
      <c r="J5" s="123"/>
      <c r="K5" s="924"/>
      <c r="L5" s="924"/>
      <c r="M5" s="44"/>
      <c r="N5" s="44"/>
      <c r="O5" s="44"/>
      <c r="P5" s="44"/>
      <c r="Q5" s="44"/>
    </row>
    <row r="6" spans="1:17" s="10" customFormat="1" ht="29.25" customHeight="1" x14ac:dyDescent="0.2">
      <c r="A6" s="34">
        <v>39569</v>
      </c>
      <c r="B6" s="120">
        <v>0.96619999999999995</v>
      </c>
      <c r="C6" s="120">
        <v>0.62460000000000004</v>
      </c>
      <c r="D6" s="120">
        <v>0.36030000000000001</v>
      </c>
      <c r="E6" s="427">
        <v>1.4257</v>
      </c>
      <c r="F6" s="427">
        <v>1.0841000000000001</v>
      </c>
      <c r="G6" s="427">
        <v>0.81979999999999997</v>
      </c>
      <c r="H6" s="120">
        <v>1.5792999999999999</v>
      </c>
      <c r="I6" s="627" t="s">
        <v>1264</v>
      </c>
      <c r="J6" s="123" t="s">
        <v>370</v>
      </c>
      <c r="K6" s="924" t="s">
        <v>494</v>
      </c>
      <c r="L6" s="924"/>
      <c r="M6" s="44"/>
      <c r="N6" s="44"/>
      <c r="O6" s="44"/>
      <c r="P6" s="44"/>
      <c r="Q6" s="44"/>
    </row>
    <row r="7" spans="1:17" ht="31.5" customHeight="1" x14ac:dyDescent="0.2">
      <c r="A7" s="34">
        <v>37987</v>
      </c>
      <c r="B7" s="52">
        <v>0.96619999999999995</v>
      </c>
      <c r="C7" s="120">
        <v>0.62460000000000004</v>
      </c>
      <c r="D7" s="120">
        <v>0.36030000000000001</v>
      </c>
      <c r="E7" s="427">
        <v>1.4257</v>
      </c>
      <c r="F7" s="427">
        <v>1.0841000000000001</v>
      </c>
      <c r="G7" s="427">
        <v>0.81979999999999997</v>
      </c>
      <c r="H7" s="120">
        <v>1.5792999999999999</v>
      </c>
      <c r="I7" s="6" t="s">
        <v>1955</v>
      </c>
      <c r="J7" s="629" t="s">
        <v>68</v>
      </c>
      <c r="K7" s="6" t="s">
        <v>72</v>
      </c>
      <c r="L7" s="7" t="s">
        <v>2089</v>
      </c>
      <c r="M7" s="7"/>
      <c r="N7" s="7"/>
      <c r="O7" s="7"/>
      <c r="P7" s="7"/>
      <c r="Q7" s="7"/>
    </row>
    <row r="8" spans="1:17" x14ac:dyDescent="0.2">
      <c r="J8" s="707"/>
      <c r="K8" s="226"/>
      <c r="L8" s="226"/>
    </row>
    <row r="9" spans="1:17" ht="15" customHeight="1" x14ac:dyDescent="0.2">
      <c r="B9" s="13"/>
      <c r="C9" s="13"/>
      <c r="D9" s="13"/>
      <c r="E9" s="13"/>
      <c r="F9" s="13"/>
      <c r="G9" s="13"/>
      <c r="H9" s="13"/>
      <c r="J9" s="9"/>
    </row>
    <row r="10" spans="1:17" x14ac:dyDescent="0.2">
      <c r="B10" s="628"/>
      <c r="C10" s="628"/>
      <c r="D10" s="628"/>
      <c r="E10" s="628"/>
      <c r="F10" s="628"/>
      <c r="G10" s="628"/>
      <c r="H10" s="628"/>
      <c r="J10" s="9"/>
    </row>
    <row r="11" spans="1:17" s="10" customFormat="1" x14ac:dyDescent="0.2">
      <c r="B11" s="391"/>
      <c r="C11" s="391"/>
      <c r="D11" s="391"/>
      <c r="E11" s="391"/>
      <c r="F11" s="391"/>
      <c r="G11" s="391"/>
      <c r="H11" s="391"/>
    </row>
    <row r="12" spans="1:17" s="10" customFormat="1" x14ac:dyDescent="0.2">
      <c r="B12" s="395"/>
      <c r="C12" s="395"/>
      <c r="D12" s="395"/>
      <c r="E12" s="395"/>
      <c r="F12" s="395"/>
      <c r="G12" s="395"/>
      <c r="H12" s="395"/>
    </row>
    <row r="13" spans="1:17" s="10" customFormat="1" x14ac:dyDescent="0.2">
      <c r="B13" s="395"/>
      <c r="C13" s="395"/>
      <c r="D13" s="395"/>
      <c r="E13" s="395"/>
      <c r="F13" s="395"/>
      <c r="G13" s="395"/>
      <c r="H13" s="395"/>
    </row>
    <row r="14" spans="1:17" x14ac:dyDescent="0.2">
      <c r="B14" s="388"/>
      <c r="C14" s="388"/>
      <c r="D14" s="388"/>
      <c r="E14" s="119"/>
      <c r="F14" s="388"/>
      <c r="G14" s="388"/>
      <c r="H14" s="388"/>
    </row>
    <row r="15" spans="1:17" x14ac:dyDescent="0.2">
      <c r="B15" s="388"/>
      <c r="C15" s="388"/>
      <c r="D15" s="388"/>
      <c r="E15" s="119"/>
      <c r="F15" s="119"/>
      <c r="G15" s="388"/>
      <c r="H15" s="388"/>
    </row>
    <row r="16" spans="1:17" x14ac:dyDescent="0.2">
      <c r="B16" s="388"/>
      <c r="C16" s="388"/>
      <c r="D16" s="388"/>
      <c r="E16" s="119"/>
      <c r="F16" s="119"/>
      <c r="G16" s="388"/>
      <c r="H16" s="388"/>
    </row>
    <row r="17" spans="2:8" x14ac:dyDescent="0.2">
      <c r="B17" s="388"/>
      <c r="C17" s="388"/>
      <c r="D17" s="388"/>
      <c r="E17" s="119"/>
      <c r="F17" s="119"/>
      <c r="G17" s="388"/>
      <c r="H17" s="388"/>
    </row>
    <row r="18" spans="2:8" x14ac:dyDescent="0.2">
      <c r="B18" s="388"/>
      <c r="C18" s="388"/>
      <c r="D18" s="388"/>
      <c r="E18" s="119"/>
      <c r="F18" s="388"/>
      <c r="G18" s="388"/>
      <c r="H18" s="388"/>
    </row>
    <row r="19" spans="2:8" x14ac:dyDescent="0.2">
      <c r="B19" s="388"/>
      <c r="C19" s="388"/>
      <c r="D19" s="388"/>
      <c r="E19" s="119"/>
      <c r="F19" s="388"/>
      <c r="G19" s="388"/>
      <c r="H19" s="388"/>
    </row>
    <row r="20" spans="2:8" x14ac:dyDescent="0.2">
      <c r="E20" s="119"/>
    </row>
  </sheetData>
  <mergeCells count="9">
    <mergeCell ref="K4:L4"/>
    <mergeCell ref="K5:L5"/>
    <mergeCell ref="K6:L6"/>
    <mergeCell ref="A2:A3"/>
    <mergeCell ref="B2:D2"/>
    <mergeCell ref="E2:G2"/>
    <mergeCell ref="I2:I3"/>
    <mergeCell ref="J2:J3"/>
    <mergeCell ref="K2:K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9"/>
  <sheetViews>
    <sheetView topLeftCell="A2" workbookViewId="0">
      <selection activeCell="B10" sqref="B10:F11"/>
    </sheetView>
  </sheetViews>
  <sheetFormatPr baseColWidth="10" defaultColWidth="11.5" defaultRowHeight="15" x14ac:dyDescent="0.2"/>
  <cols>
    <col min="1" max="1" width="11.5" style="411"/>
    <col min="2" max="2" width="22.5" style="411" customWidth="1"/>
    <col min="3" max="4" width="22.83203125" style="411" customWidth="1"/>
    <col min="5" max="6" width="18.5" style="411" customWidth="1"/>
    <col min="7" max="7" width="26" style="411" customWidth="1"/>
    <col min="8" max="8" width="26.83203125" style="411" customWidth="1"/>
    <col min="9" max="9" width="34" style="411" customWidth="1"/>
    <col min="10" max="10" width="37.5" style="411" customWidth="1"/>
    <col min="11" max="11" width="15.5" style="411" customWidth="1"/>
    <col min="12" max="12" width="62.1640625" style="411" customWidth="1"/>
    <col min="13" max="16384" width="11.5" style="411"/>
  </cols>
  <sheetData>
    <row r="1" spans="1:132" hidden="1" x14ac:dyDescent="0.2">
      <c r="A1" s="630" t="s">
        <v>303</v>
      </c>
      <c r="B1" s="630"/>
      <c r="C1" s="178"/>
      <c r="D1" s="178"/>
      <c r="E1" s="95"/>
      <c r="F1" s="95"/>
      <c r="G1" s="95"/>
      <c r="H1" s="95"/>
      <c r="I1" s="95"/>
    </row>
    <row r="2" spans="1:132" x14ac:dyDescent="0.2">
      <c r="A2" s="876" t="s">
        <v>1359</v>
      </c>
      <c r="B2" s="636" t="s">
        <v>999</v>
      </c>
      <c r="C2" s="927" t="s">
        <v>1914</v>
      </c>
      <c r="D2" s="928"/>
      <c r="E2" s="908" t="s">
        <v>1915</v>
      </c>
      <c r="F2" s="909"/>
      <c r="G2" s="910"/>
      <c r="H2" s="632" t="s">
        <v>1916</v>
      </c>
      <c r="I2" s="633" t="s">
        <v>1917</v>
      </c>
      <c r="J2" s="878" t="s">
        <v>41</v>
      </c>
      <c r="K2" s="858" t="s">
        <v>1358</v>
      </c>
      <c r="L2" s="858" t="s">
        <v>18</v>
      </c>
    </row>
    <row r="3" spans="1:132" s="626" customFormat="1" ht="45" x14ac:dyDescent="0.2">
      <c r="A3" s="876"/>
      <c r="B3" s="622" t="s">
        <v>1918</v>
      </c>
      <c r="C3" s="622" t="s">
        <v>1919</v>
      </c>
      <c r="D3" s="622" t="s">
        <v>1920</v>
      </c>
      <c r="E3" s="149" t="s">
        <v>1913</v>
      </c>
      <c r="F3" s="149" t="s">
        <v>1001</v>
      </c>
      <c r="G3" s="149" t="s">
        <v>1002</v>
      </c>
      <c r="H3" s="149" t="s">
        <v>1921</v>
      </c>
      <c r="I3" s="149" t="s">
        <v>1922</v>
      </c>
      <c r="J3" s="869"/>
      <c r="K3" s="858"/>
      <c r="L3" s="858"/>
      <c r="M3" s="411"/>
      <c r="N3" s="411"/>
      <c r="O3" s="411"/>
      <c r="P3" s="411"/>
      <c r="Q3" s="411"/>
      <c r="R3" s="411"/>
      <c r="S3" s="411"/>
      <c r="T3" s="411"/>
      <c r="U3" s="411"/>
      <c r="V3" s="411"/>
      <c r="W3" s="411"/>
      <c r="X3" s="411"/>
      <c r="Y3" s="411"/>
      <c r="Z3" s="411"/>
      <c r="AA3" s="411"/>
      <c r="AB3" s="411"/>
      <c r="AC3" s="411"/>
      <c r="AD3" s="411"/>
      <c r="AE3" s="411"/>
      <c r="AF3" s="411"/>
      <c r="AG3" s="411"/>
      <c r="AH3" s="411"/>
      <c r="AI3" s="411"/>
      <c r="AJ3" s="411"/>
      <c r="AK3" s="411"/>
      <c r="AL3" s="411"/>
      <c r="AM3" s="411"/>
      <c r="AN3" s="411"/>
      <c r="AO3" s="411"/>
      <c r="AP3" s="411"/>
      <c r="AQ3" s="411"/>
      <c r="AR3" s="411"/>
      <c r="AS3" s="411"/>
      <c r="AT3" s="411"/>
      <c r="AU3" s="411"/>
      <c r="AV3" s="411"/>
      <c r="AW3" s="411"/>
      <c r="AX3" s="411"/>
      <c r="AY3" s="411"/>
      <c r="AZ3" s="411"/>
      <c r="BA3" s="411"/>
      <c r="BB3" s="411"/>
      <c r="BC3" s="411"/>
      <c r="BD3" s="411"/>
      <c r="BE3" s="411"/>
      <c r="BF3" s="411"/>
      <c r="BG3" s="411"/>
      <c r="BH3" s="411"/>
      <c r="BI3" s="411"/>
      <c r="BJ3" s="411"/>
      <c r="BK3" s="411"/>
      <c r="BL3" s="411"/>
      <c r="BM3" s="411"/>
      <c r="BN3" s="411"/>
      <c r="BO3" s="411"/>
      <c r="BP3" s="411"/>
      <c r="BQ3" s="411"/>
      <c r="BR3" s="411"/>
      <c r="BS3" s="411"/>
      <c r="BT3" s="411"/>
      <c r="BU3" s="411"/>
      <c r="BV3" s="411"/>
      <c r="BW3" s="411"/>
      <c r="BX3" s="411"/>
      <c r="BY3" s="411"/>
      <c r="BZ3" s="411"/>
      <c r="CA3" s="411"/>
      <c r="CB3" s="411"/>
      <c r="CC3" s="411"/>
      <c r="CD3" s="411"/>
      <c r="CE3" s="411"/>
      <c r="CF3" s="411"/>
      <c r="CG3" s="411"/>
      <c r="CH3" s="411"/>
      <c r="CI3" s="411"/>
      <c r="CJ3" s="411"/>
      <c r="CK3" s="411"/>
      <c r="CL3" s="411"/>
      <c r="CM3" s="411"/>
      <c r="CN3" s="411"/>
      <c r="CO3" s="411"/>
      <c r="CP3" s="411"/>
      <c r="CQ3" s="411"/>
      <c r="CR3" s="411"/>
      <c r="CS3" s="411"/>
      <c r="CT3" s="411"/>
      <c r="CU3" s="411"/>
      <c r="CV3" s="411"/>
      <c r="CW3" s="411"/>
      <c r="CX3" s="411"/>
      <c r="CY3" s="411"/>
      <c r="CZ3" s="411"/>
      <c r="DA3" s="411"/>
      <c r="DB3" s="411"/>
      <c r="DC3" s="411"/>
      <c r="DD3" s="411"/>
      <c r="DE3" s="411"/>
      <c r="DF3" s="411"/>
      <c r="DG3" s="411"/>
      <c r="DH3" s="411"/>
      <c r="DI3" s="411"/>
      <c r="DJ3" s="411"/>
      <c r="DK3" s="411"/>
      <c r="DL3" s="411"/>
      <c r="DM3" s="411"/>
      <c r="DN3" s="411"/>
      <c r="DO3" s="411"/>
      <c r="DP3" s="411"/>
      <c r="DQ3" s="411"/>
      <c r="DR3" s="411"/>
      <c r="DS3" s="411"/>
      <c r="DT3" s="411"/>
      <c r="DU3" s="411"/>
      <c r="DV3" s="411"/>
      <c r="DW3" s="411"/>
      <c r="DX3" s="411"/>
      <c r="DY3" s="411"/>
      <c r="DZ3" s="411"/>
      <c r="EA3" s="411"/>
      <c r="EB3" s="411"/>
    </row>
    <row r="4" spans="1:132" s="10" customFormat="1" ht="21.75" customHeight="1" x14ac:dyDescent="0.2">
      <c r="A4" s="34">
        <v>42005</v>
      </c>
      <c r="B4" s="119">
        <v>2015</v>
      </c>
      <c r="C4" s="119">
        <v>1</v>
      </c>
      <c r="D4" s="119">
        <v>3</v>
      </c>
      <c r="E4" s="120">
        <v>0.96619999999999995</v>
      </c>
      <c r="F4" s="120">
        <v>0.62460000000000004</v>
      </c>
      <c r="G4" s="120">
        <v>0.36030000000000001</v>
      </c>
      <c r="H4" s="631">
        <v>3</v>
      </c>
      <c r="I4" s="120">
        <v>1.5792999999999999</v>
      </c>
      <c r="J4" s="627" t="s">
        <v>1954</v>
      </c>
      <c r="K4" s="123">
        <v>42004</v>
      </c>
      <c r="L4" s="627" t="s">
        <v>2046</v>
      </c>
      <c r="M4" s="411"/>
      <c r="N4" s="411"/>
      <c r="O4" s="411"/>
      <c r="P4" s="411"/>
      <c r="Q4" s="411"/>
      <c r="R4" s="411"/>
      <c r="S4" s="411"/>
      <c r="T4" s="411"/>
      <c r="U4" s="411"/>
      <c r="V4" s="411"/>
      <c r="W4" s="411"/>
      <c r="X4" s="411"/>
      <c r="Y4" s="411"/>
      <c r="Z4" s="411"/>
      <c r="AA4" s="411"/>
      <c r="AB4" s="411"/>
      <c r="AC4" s="411"/>
      <c r="AD4" s="411"/>
      <c r="AE4" s="411"/>
      <c r="AF4" s="411"/>
      <c r="AG4" s="411"/>
      <c r="AH4" s="411"/>
      <c r="AI4" s="411"/>
      <c r="AJ4" s="411"/>
      <c r="AK4" s="411"/>
      <c r="AL4" s="411"/>
      <c r="AM4" s="411"/>
      <c r="AN4" s="411"/>
      <c r="AO4" s="411"/>
      <c r="AP4" s="411"/>
      <c r="AQ4" s="411"/>
      <c r="AR4" s="411"/>
      <c r="AS4" s="411"/>
      <c r="AT4" s="411"/>
      <c r="AU4" s="411"/>
      <c r="AV4" s="411"/>
      <c r="AW4" s="411"/>
      <c r="AX4" s="411"/>
      <c r="AY4" s="411"/>
      <c r="AZ4" s="411"/>
      <c r="BA4" s="411"/>
      <c r="BB4" s="411"/>
      <c r="BC4" s="411"/>
      <c r="BD4" s="411"/>
      <c r="BE4" s="411"/>
      <c r="BF4" s="411"/>
      <c r="BG4" s="411"/>
      <c r="BH4" s="411"/>
      <c r="BI4" s="411"/>
      <c r="BJ4" s="411"/>
      <c r="BK4" s="411"/>
      <c r="BL4" s="411"/>
      <c r="BM4" s="411"/>
      <c r="BN4" s="411"/>
      <c r="BO4" s="411"/>
      <c r="BP4" s="411"/>
      <c r="BQ4" s="411"/>
      <c r="BR4" s="411"/>
      <c r="BS4" s="411"/>
      <c r="BT4" s="411"/>
      <c r="BU4" s="411"/>
      <c r="BV4" s="411"/>
      <c r="BW4" s="411"/>
      <c r="BX4" s="411"/>
      <c r="BY4" s="411"/>
      <c r="BZ4" s="411"/>
      <c r="CA4" s="411"/>
      <c r="CB4" s="411"/>
      <c r="CC4" s="411"/>
      <c r="CD4" s="411"/>
      <c r="CE4" s="411"/>
      <c r="CF4" s="411"/>
      <c r="CG4" s="411"/>
      <c r="CH4" s="411"/>
      <c r="CI4" s="411"/>
      <c r="CJ4" s="411"/>
      <c r="CK4" s="411"/>
      <c r="CL4" s="411"/>
      <c r="CM4" s="411"/>
      <c r="CN4" s="411"/>
      <c r="CO4" s="411"/>
      <c r="CP4" s="411"/>
      <c r="CQ4" s="411"/>
      <c r="CR4" s="411"/>
      <c r="CS4" s="411"/>
      <c r="CT4" s="411"/>
      <c r="CU4" s="411"/>
      <c r="CV4" s="411"/>
      <c r="CW4" s="411"/>
      <c r="CX4" s="411"/>
      <c r="CY4" s="411"/>
      <c r="CZ4" s="411"/>
      <c r="DA4" s="411"/>
      <c r="DB4" s="411"/>
      <c r="DC4" s="411"/>
      <c r="DD4" s="411"/>
      <c r="DE4" s="411"/>
      <c r="DF4" s="411"/>
      <c r="DG4" s="411"/>
      <c r="DH4" s="411"/>
      <c r="DI4" s="411"/>
      <c r="DJ4" s="411"/>
      <c r="DK4" s="411"/>
      <c r="DL4" s="411"/>
      <c r="DM4" s="411"/>
      <c r="DN4" s="411"/>
      <c r="DO4" s="411"/>
      <c r="DP4" s="411"/>
      <c r="DQ4" s="411"/>
      <c r="DR4" s="411"/>
      <c r="DS4" s="411"/>
      <c r="DT4" s="411"/>
      <c r="DU4" s="411"/>
      <c r="DV4" s="411"/>
      <c r="DW4" s="411"/>
      <c r="DX4" s="411"/>
      <c r="DY4" s="411"/>
      <c r="DZ4" s="411"/>
      <c r="EA4" s="411"/>
      <c r="EB4" s="411"/>
    </row>
    <row r="5" spans="1:132" s="10" customFormat="1" x14ac:dyDescent="0.2">
      <c r="A5" s="226"/>
      <c r="B5" s="226"/>
      <c r="C5" s="709"/>
      <c r="D5" s="709"/>
      <c r="E5" s="709"/>
      <c r="F5" s="709"/>
      <c r="G5" s="709"/>
      <c r="H5" s="709"/>
      <c r="I5" s="710"/>
      <c r="J5" s="226"/>
      <c r="K5" s="226"/>
      <c r="L5" s="226"/>
    </row>
    <row r="6" spans="1:132" s="10" customFormat="1" x14ac:dyDescent="0.2">
      <c r="C6" s="391"/>
      <c r="D6" s="391"/>
      <c r="E6" s="391"/>
      <c r="F6" s="391"/>
      <c r="G6" s="391"/>
      <c r="H6" s="391"/>
      <c r="I6" s="391"/>
    </row>
    <row r="7" spans="1:132" s="10" customFormat="1" x14ac:dyDescent="0.2">
      <c r="C7" s="391"/>
      <c r="D7" s="391"/>
      <c r="E7" s="391"/>
      <c r="F7" s="391"/>
      <c r="G7" s="391"/>
      <c r="H7" s="391"/>
      <c r="I7" s="391"/>
    </row>
    <row r="8" spans="1:132" s="10" customFormat="1" x14ac:dyDescent="0.2">
      <c r="C8" s="391"/>
      <c r="D8" s="391"/>
      <c r="E8" s="391"/>
      <c r="F8" s="391"/>
      <c r="G8" s="391"/>
      <c r="H8" s="391"/>
      <c r="I8" s="391"/>
    </row>
    <row r="9" spans="1:132" s="10" customFormat="1" x14ac:dyDescent="0.2">
      <c r="B9" s="376" t="s">
        <v>1389</v>
      </c>
      <c r="C9" s="391"/>
      <c r="D9" s="391"/>
      <c r="E9" s="391"/>
      <c r="F9" s="391"/>
      <c r="G9" s="391"/>
      <c r="H9" s="391"/>
      <c r="I9" s="391"/>
    </row>
    <row r="10" spans="1:132" s="10" customFormat="1" ht="15" customHeight="1" x14ac:dyDescent="0.2">
      <c r="B10" s="926" t="s">
        <v>2290</v>
      </c>
      <c r="C10" s="926"/>
      <c r="D10" s="926"/>
      <c r="E10" s="926"/>
      <c r="F10" s="926"/>
      <c r="G10" s="391"/>
      <c r="H10" s="391"/>
      <c r="I10" s="391"/>
    </row>
    <row r="11" spans="1:132" s="10" customFormat="1" x14ac:dyDescent="0.2">
      <c r="B11" s="926"/>
      <c r="C11" s="926"/>
      <c r="D11" s="926"/>
      <c r="E11" s="926"/>
      <c r="F11" s="926"/>
      <c r="G11" s="391"/>
      <c r="H11" s="391"/>
      <c r="I11" s="391"/>
    </row>
    <row r="12" spans="1:132" s="10" customFormat="1" x14ac:dyDescent="0.2">
      <c r="B12" s="10" t="s">
        <v>2081</v>
      </c>
      <c r="C12" s="391"/>
      <c r="D12" s="391"/>
      <c r="E12" s="391"/>
      <c r="F12" s="391"/>
      <c r="G12" s="391"/>
      <c r="H12" s="391"/>
      <c r="I12" s="391"/>
    </row>
    <row r="13" spans="1:132" s="10" customFormat="1" x14ac:dyDescent="0.2">
      <c r="C13" s="391"/>
      <c r="D13" s="391"/>
      <c r="E13" s="391"/>
      <c r="F13" s="391"/>
      <c r="G13" s="391"/>
      <c r="H13" s="391"/>
      <c r="I13" s="391"/>
    </row>
    <row r="14" spans="1:132" s="10" customFormat="1" x14ac:dyDescent="0.2">
      <c r="C14" s="391"/>
      <c r="D14" s="391"/>
      <c r="E14" s="391"/>
      <c r="F14" s="391"/>
      <c r="G14" s="391"/>
      <c r="H14" s="391"/>
      <c r="I14" s="391"/>
    </row>
    <row r="15" spans="1:132" s="10" customFormat="1" x14ac:dyDescent="0.2">
      <c r="C15" s="391"/>
      <c r="D15" s="391"/>
      <c r="E15" s="391"/>
      <c r="F15" s="391"/>
      <c r="G15" s="391"/>
      <c r="H15" s="391"/>
      <c r="I15" s="391"/>
    </row>
    <row r="16" spans="1:132" s="10" customFormat="1" x14ac:dyDescent="0.2">
      <c r="C16" s="391"/>
      <c r="D16" s="391"/>
      <c r="E16" s="391"/>
      <c r="F16" s="391"/>
      <c r="G16" s="391"/>
      <c r="H16" s="391"/>
      <c r="I16" s="391"/>
    </row>
    <row r="17" spans="3:9" s="10" customFormat="1" x14ac:dyDescent="0.2">
      <c r="C17" s="391"/>
      <c r="D17" s="391"/>
      <c r="E17" s="391"/>
      <c r="F17" s="391"/>
      <c r="G17" s="391"/>
      <c r="H17" s="391"/>
      <c r="I17" s="391"/>
    </row>
    <row r="18" spans="3:9" s="10" customFormat="1" x14ac:dyDescent="0.2">
      <c r="C18" s="391"/>
      <c r="D18" s="391"/>
      <c r="E18" s="391"/>
      <c r="F18" s="391"/>
      <c r="G18" s="391"/>
      <c r="H18" s="391"/>
      <c r="I18" s="391"/>
    </row>
    <row r="19" spans="3:9" s="10" customFormat="1" x14ac:dyDescent="0.2">
      <c r="C19" s="391"/>
      <c r="D19" s="391"/>
      <c r="E19" s="391"/>
      <c r="F19" s="391"/>
      <c r="G19" s="391"/>
      <c r="H19" s="391"/>
      <c r="I19" s="391"/>
    </row>
  </sheetData>
  <mergeCells count="7">
    <mergeCell ref="L2:L3"/>
    <mergeCell ref="B10:F11"/>
    <mergeCell ref="A2:A3"/>
    <mergeCell ref="C2:D2"/>
    <mergeCell ref="E2:G2"/>
    <mergeCell ref="J2:J3"/>
    <mergeCell ref="K2:K3"/>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C8" sqref="C8"/>
    </sheetView>
  </sheetViews>
  <sheetFormatPr baseColWidth="10" defaultColWidth="11.5" defaultRowHeight="15" x14ac:dyDescent="0.2"/>
  <cols>
    <col min="1" max="1" width="12.5" style="20" customWidth="1"/>
    <col min="2" max="2" width="25" style="20" customWidth="1"/>
    <col min="3" max="3" width="26.5" style="20" customWidth="1"/>
    <col min="4" max="4" width="56.83203125" style="7" customWidth="1"/>
    <col min="5" max="5" width="15.1640625" style="7" customWidth="1"/>
    <col min="6" max="6" width="67.83203125" style="7" customWidth="1"/>
    <col min="7" max="16384" width="11.5" style="20"/>
  </cols>
  <sheetData>
    <row r="1" spans="1:36" s="195" customFormat="1" hidden="1" x14ac:dyDescent="0.2">
      <c r="A1" s="195" t="s">
        <v>303</v>
      </c>
      <c r="B1" s="195" t="s">
        <v>467</v>
      </c>
      <c r="C1" s="195" t="s">
        <v>466</v>
      </c>
      <c r="D1" s="7"/>
      <c r="E1" s="7"/>
      <c r="F1" s="7"/>
    </row>
    <row r="2" spans="1:36" s="45" customFormat="1" x14ac:dyDescent="0.2">
      <c r="A2" s="45" t="s">
        <v>1359</v>
      </c>
      <c r="B2" s="45" t="s">
        <v>1187</v>
      </c>
      <c r="C2" s="45" t="s">
        <v>1189</v>
      </c>
      <c r="D2" s="232" t="s">
        <v>41</v>
      </c>
      <c r="E2" s="232" t="s">
        <v>1358</v>
      </c>
      <c r="F2" s="232" t="s">
        <v>18</v>
      </c>
    </row>
    <row r="3" spans="1:36" s="165" customFormat="1" ht="45" x14ac:dyDescent="0.2">
      <c r="A3" s="168">
        <v>39814</v>
      </c>
      <c r="B3" s="109">
        <v>6</v>
      </c>
      <c r="C3" s="109">
        <v>18</v>
      </c>
      <c r="D3" s="7" t="s">
        <v>841</v>
      </c>
      <c r="E3" s="675" t="s">
        <v>461</v>
      </c>
      <c r="F3" s="2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row>
    <row r="4" spans="1:36" x14ac:dyDescent="0.2">
      <c r="A4" s="34">
        <v>39448</v>
      </c>
      <c r="B4" s="48">
        <v>6</v>
      </c>
      <c r="C4" s="48">
        <v>18</v>
      </c>
      <c r="D4" s="31" t="s">
        <v>1247</v>
      </c>
      <c r="E4" s="234">
        <v>39802</v>
      </c>
    </row>
    <row r="5" spans="1:36" ht="30" x14ac:dyDescent="0.2">
      <c r="A5" s="34">
        <v>33122</v>
      </c>
      <c r="B5" s="48">
        <v>6</v>
      </c>
      <c r="C5" s="48">
        <v>18</v>
      </c>
      <c r="D5" s="231" t="s">
        <v>1248</v>
      </c>
      <c r="E5" s="234">
        <v>33121</v>
      </c>
      <c r="F5" s="7" t="s">
        <v>359</v>
      </c>
    </row>
    <row r="6" spans="1:36" ht="45" x14ac:dyDescent="0.2">
      <c r="A6" s="34">
        <v>28385</v>
      </c>
      <c r="B6" s="48">
        <v>6</v>
      </c>
      <c r="C6" s="48">
        <v>16</v>
      </c>
      <c r="D6" s="231" t="s">
        <v>852</v>
      </c>
      <c r="E6" s="51" t="s">
        <v>848</v>
      </c>
    </row>
    <row r="7" spans="1:36" ht="45" x14ac:dyDescent="0.2">
      <c r="A7" s="34">
        <v>27990</v>
      </c>
      <c r="B7" s="48">
        <v>6</v>
      </c>
      <c r="C7" s="48">
        <v>16</v>
      </c>
      <c r="D7" s="231" t="s">
        <v>847</v>
      </c>
      <c r="E7" s="51" t="s">
        <v>849</v>
      </c>
    </row>
    <row r="8" spans="1:36" ht="46.5" customHeight="1" x14ac:dyDescent="0.2">
      <c r="A8" s="34">
        <v>27990</v>
      </c>
      <c r="B8" s="48">
        <v>6</v>
      </c>
      <c r="C8" s="48">
        <v>16</v>
      </c>
      <c r="D8" s="231" t="s">
        <v>851</v>
      </c>
      <c r="E8" s="51" t="s">
        <v>850</v>
      </c>
      <c r="F8" s="6" t="s">
        <v>2090</v>
      </c>
    </row>
    <row r="9" spans="1:36" x14ac:dyDescent="0.2">
      <c r="A9" s="225"/>
      <c r="B9" s="226"/>
      <c r="C9" s="226"/>
      <c r="D9" s="666"/>
      <c r="E9" s="666"/>
      <c r="F9" s="666"/>
    </row>
    <row r="10" spans="1:36" s="346" customFormat="1" x14ac:dyDescent="0.2">
      <c r="B10" s="346" t="s">
        <v>2251</v>
      </c>
      <c r="D10" s="7"/>
      <c r="E10" s="7"/>
      <c r="F10" s="7"/>
    </row>
    <row r="11" spans="1:36" x14ac:dyDescent="0.2">
      <c r="B11" s="388" t="s">
        <v>1188</v>
      </c>
      <c r="C11" s="388"/>
      <c r="D11" s="392"/>
      <c r="E11" s="392"/>
      <c r="F11" s="392"/>
    </row>
    <row r="12" spans="1:36" x14ac:dyDescent="0.2">
      <c r="B12" s="388" t="s">
        <v>1190</v>
      </c>
      <c r="C12" s="388"/>
      <c r="D12" s="392"/>
      <c r="E12" s="392"/>
      <c r="F12" s="392"/>
    </row>
    <row r="13" spans="1:36" x14ac:dyDescent="0.2">
      <c r="B13" s="388"/>
      <c r="C13" s="388"/>
      <c r="D13" s="392"/>
      <c r="E13" s="392"/>
      <c r="F13" s="392"/>
    </row>
    <row r="14" spans="1:36" x14ac:dyDescent="0.2">
      <c r="B14" s="388"/>
      <c r="C14" s="388"/>
      <c r="D14" s="392"/>
      <c r="E14" s="392"/>
      <c r="F14" s="392"/>
    </row>
    <row r="15" spans="1:36" x14ac:dyDescent="0.2">
      <c r="B15" s="388"/>
      <c r="C15" s="388"/>
      <c r="D15" s="392"/>
      <c r="E15" s="392"/>
      <c r="F15" s="392"/>
    </row>
    <row r="16" spans="1:36" x14ac:dyDescent="0.2">
      <c r="B16" s="388"/>
      <c r="C16" s="388"/>
      <c r="D16" s="392"/>
      <c r="E16" s="392"/>
      <c r="F16" s="392"/>
    </row>
    <row r="17" spans="2:6" x14ac:dyDescent="0.2">
      <c r="B17" s="388"/>
      <c r="C17" s="388"/>
      <c r="D17" s="392"/>
      <c r="E17" s="392"/>
      <c r="F17" s="392"/>
    </row>
    <row r="18" spans="2:6" x14ac:dyDescent="0.2">
      <c r="B18" s="388"/>
      <c r="C18" s="388"/>
      <c r="D18" s="392"/>
      <c r="E18" s="392"/>
      <c r="F18" s="392"/>
    </row>
    <row r="19" spans="2:6" x14ac:dyDescent="0.2">
      <c r="B19" s="388"/>
      <c r="C19" s="388"/>
      <c r="D19" s="392"/>
      <c r="E19" s="392"/>
      <c r="F19" s="392"/>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F10" sqref="F10"/>
    </sheetView>
  </sheetViews>
  <sheetFormatPr baseColWidth="10" defaultColWidth="11.5" defaultRowHeight="15" x14ac:dyDescent="0.2"/>
  <cols>
    <col min="1" max="1" width="17.1640625" style="20" customWidth="1"/>
    <col min="2" max="2" width="35.5" style="20" customWidth="1"/>
    <col min="3" max="4" width="28.6640625" style="20" customWidth="1"/>
    <col min="5" max="5" width="57.1640625" style="20" customWidth="1"/>
    <col min="6" max="6" width="16.6640625" style="20" customWidth="1"/>
    <col min="7" max="7" width="79.5" style="20" customWidth="1"/>
    <col min="8" max="16384" width="11.5" style="20"/>
  </cols>
  <sheetData>
    <row r="1" spans="1:33" hidden="1" x14ac:dyDescent="0.2">
      <c r="A1" s="50" t="s">
        <v>303</v>
      </c>
      <c r="B1" s="94" t="s">
        <v>217</v>
      </c>
      <c r="C1" s="94" t="s">
        <v>218</v>
      </c>
      <c r="D1" s="94" t="s">
        <v>219</v>
      </c>
    </row>
    <row r="2" spans="1:33" s="45" customFormat="1" ht="30" x14ac:dyDescent="0.2">
      <c r="A2" s="45" t="s">
        <v>1359</v>
      </c>
      <c r="B2" s="45" t="s">
        <v>2059</v>
      </c>
      <c r="C2" s="45" t="s">
        <v>2060</v>
      </c>
      <c r="D2" s="45" t="s">
        <v>2061</v>
      </c>
      <c r="E2" s="45" t="s">
        <v>41</v>
      </c>
      <c r="F2" s="45" t="s">
        <v>1358</v>
      </c>
      <c r="G2" s="45" t="s">
        <v>18</v>
      </c>
    </row>
    <row r="3" spans="1:33" s="165" customFormat="1" x14ac:dyDescent="0.2">
      <c r="A3" s="34">
        <v>41155</v>
      </c>
      <c r="B3" s="175">
        <v>0.8972</v>
      </c>
      <c r="C3" s="175">
        <v>0.94669999999999999</v>
      </c>
      <c r="D3" s="175">
        <v>0.97950000000000004</v>
      </c>
      <c r="E3" s="62" t="s">
        <v>2271</v>
      </c>
      <c r="F3" s="110">
        <v>41090</v>
      </c>
      <c r="G3" s="46"/>
      <c r="H3" s="46"/>
      <c r="I3" s="46"/>
      <c r="J3" s="46"/>
      <c r="K3" s="46"/>
      <c r="L3" s="46"/>
      <c r="M3" s="46"/>
      <c r="N3" s="46"/>
      <c r="O3" s="46"/>
      <c r="P3" s="46"/>
      <c r="Q3" s="46"/>
      <c r="R3" s="46"/>
      <c r="S3" s="46"/>
      <c r="T3" s="46"/>
      <c r="U3" s="46"/>
      <c r="V3" s="46"/>
      <c r="W3" s="46"/>
      <c r="X3" s="46"/>
      <c r="Y3" s="46"/>
      <c r="Z3" s="46"/>
      <c r="AA3" s="46"/>
      <c r="AB3" s="46"/>
      <c r="AC3" s="46"/>
      <c r="AD3" s="46"/>
      <c r="AE3" s="46"/>
      <c r="AF3" s="46"/>
      <c r="AG3" s="46"/>
    </row>
    <row r="4" spans="1:33" ht="47.25" customHeight="1" x14ac:dyDescent="0.2">
      <c r="A4" s="34">
        <v>39663</v>
      </c>
      <c r="B4" s="57">
        <v>0.72499999999999998</v>
      </c>
      <c r="C4" s="57">
        <v>0.76490000000000002</v>
      </c>
      <c r="D4" s="57">
        <v>0.79149999999999998</v>
      </c>
      <c r="E4" s="30" t="s">
        <v>2272</v>
      </c>
      <c r="F4" s="51" t="s">
        <v>12</v>
      </c>
      <c r="G4" s="6" t="s">
        <v>67</v>
      </c>
    </row>
    <row r="5" spans="1:33" x14ac:dyDescent="0.2">
      <c r="A5" s="32">
        <v>37104</v>
      </c>
      <c r="B5" s="57">
        <v>0.73219999999999996</v>
      </c>
      <c r="C5" s="57">
        <v>0.73219999999999996</v>
      </c>
      <c r="D5" s="57">
        <v>0.73219999999999996</v>
      </c>
      <c r="E5" s="58" t="s">
        <v>1249</v>
      </c>
      <c r="F5" s="49">
        <v>37107</v>
      </c>
      <c r="G5" s="20" t="s">
        <v>39</v>
      </c>
    </row>
    <row r="6" spans="1:33" x14ac:dyDescent="0.2">
      <c r="A6" s="32">
        <v>35643</v>
      </c>
      <c r="B6" s="57">
        <v>0.2</v>
      </c>
      <c r="C6" s="57">
        <v>0.2</v>
      </c>
      <c r="D6" s="57">
        <v>0.2</v>
      </c>
      <c r="E6" s="58" t="s">
        <v>1250</v>
      </c>
      <c r="F6" s="49">
        <v>35665</v>
      </c>
    </row>
    <row r="7" spans="1:33" x14ac:dyDescent="0.2">
      <c r="A7" s="32">
        <v>34912</v>
      </c>
      <c r="B7" s="57">
        <v>0.32227497270282884</v>
      </c>
      <c r="C7" s="57">
        <v>0.32229999999999998</v>
      </c>
      <c r="D7" s="57">
        <v>0.32229999999999998</v>
      </c>
      <c r="E7" s="58" t="s">
        <v>1251</v>
      </c>
      <c r="F7" s="49">
        <v>34923</v>
      </c>
      <c r="G7" s="20" t="s">
        <v>446</v>
      </c>
    </row>
    <row r="8" spans="1:33" x14ac:dyDescent="0.2">
      <c r="A8" s="32">
        <v>33086</v>
      </c>
      <c r="B8" s="57">
        <v>0.2</v>
      </c>
      <c r="C8" s="57">
        <v>0.2</v>
      </c>
      <c r="D8" s="57">
        <v>0.2</v>
      </c>
      <c r="E8" s="58" t="s">
        <v>1252</v>
      </c>
      <c r="F8" s="49">
        <v>33065</v>
      </c>
    </row>
    <row r="9" spans="1:33" x14ac:dyDescent="0.2">
      <c r="A9" s="34">
        <v>31625</v>
      </c>
      <c r="B9" s="57">
        <v>0.2</v>
      </c>
      <c r="C9" s="57">
        <v>0.2</v>
      </c>
      <c r="D9" s="57">
        <v>0.2</v>
      </c>
      <c r="E9" s="59" t="s">
        <v>1253</v>
      </c>
      <c r="F9" s="51">
        <v>31402</v>
      </c>
      <c r="G9" s="6"/>
    </row>
    <row r="10" spans="1:33" ht="45" x14ac:dyDescent="0.2">
      <c r="A10" s="34">
        <v>28491</v>
      </c>
      <c r="B10" s="245"/>
      <c r="C10" s="57">
        <v>0.2</v>
      </c>
      <c r="D10" s="57">
        <v>0.2</v>
      </c>
      <c r="E10" s="128" t="s">
        <v>847</v>
      </c>
      <c r="F10" s="51" t="s">
        <v>846</v>
      </c>
      <c r="G10" s="6"/>
    </row>
    <row r="12" spans="1:33" s="346" customFormat="1" x14ac:dyDescent="0.2">
      <c r="B12" s="357" t="s">
        <v>1389</v>
      </c>
    </row>
    <row r="13" spans="1:33" s="411" customFormat="1" x14ac:dyDescent="0.2">
      <c r="B13" s="729" t="s">
        <v>2113</v>
      </c>
    </row>
    <row r="14" spans="1:33" s="346" customFormat="1" ht="46.5" customHeight="1" x14ac:dyDescent="0.2">
      <c r="B14" s="889" t="s">
        <v>448</v>
      </c>
      <c r="C14" s="889"/>
      <c r="D14" s="889"/>
      <c r="E14" s="889"/>
      <c r="F14" s="889"/>
    </row>
    <row r="15" spans="1:33" ht="30.75" customHeight="1" x14ac:dyDescent="0.2">
      <c r="B15" s="855" t="s">
        <v>1101</v>
      </c>
      <c r="C15" s="855"/>
      <c r="D15" s="855"/>
      <c r="E15" s="855"/>
      <c r="F15" s="855"/>
    </row>
    <row r="16" spans="1:33" ht="31.5" customHeight="1" x14ac:dyDescent="0.2">
      <c r="B16" s="929" t="s">
        <v>1102</v>
      </c>
      <c r="C16" s="929"/>
      <c r="D16" s="929"/>
      <c r="E16" s="929"/>
      <c r="F16" s="929"/>
    </row>
    <row r="17" spans="2:6" ht="31.5" customHeight="1" x14ac:dyDescent="0.2">
      <c r="B17" s="930" t="s">
        <v>1103</v>
      </c>
      <c r="C17" s="930"/>
      <c r="D17" s="930"/>
      <c r="E17" s="930"/>
      <c r="F17" s="930"/>
    </row>
    <row r="18" spans="2:6" x14ac:dyDescent="0.2">
      <c r="C18" s="388"/>
      <c r="D18" s="388"/>
      <c r="E18" s="388"/>
      <c r="F18" s="388"/>
    </row>
    <row r="19" spans="2:6" x14ac:dyDescent="0.2">
      <c r="B19" s="393"/>
      <c r="C19" s="388"/>
      <c r="D19" s="388"/>
      <c r="E19" s="388"/>
      <c r="F19" s="388"/>
    </row>
    <row r="20" spans="2:6" x14ac:dyDescent="0.2">
      <c r="B20" s="393"/>
      <c r="C20" s="388"/>
      <c r="D20" s="388"/>
      <c r="E20" s="388"/>
      <c r="F20" s="388"/>
    </row>
    <row r="21" spans="2:6" x14ac:dyDescent="0.2">
      <c r="B21" s="393"/>
      <c r="C21" s="388"/>
      <c r="D21" s="388"/>
      <c r="E21" s="388"/>
      <c r="F21" s="388"/>
    </row>
    <row r="22" spans="2:6" x14ac:dyDescent="0.2">
      <c r="B22" s="393"/>
      <c r="C22" s="388"/>
      <c r="D22" s="388"/>
      <c r="E22" s="388"/>
      <c r="F22" s="388"/>
    </row>
    <row r="23" spans="2:6" x14ac:dyDescent="0.2">
      <c r="B23" s="393"/>
      <c r="C23" s="388"/>
      <c r="D23" s="388"/>
      <c r="E23" s="388"/>
      <c r="F23" s="388"/>
    </row>
    <row r="24" spans="2:6" x14ac:dyDescent="0.2">
      <c r="B24" s="393"/>
      <c r="C24" s="388"/>
      <c r="D24" s="388"/>
      <c r="E24" s="388"/>
      <c r="F24" s="388"/>
    </row>
    <row r="25" spans="2:6" x14ac:dyDescent="0.2">
      <c r="B25" s="388"/>
      <c r="C25" s="388"/>
      <c r="D25" s="388"/>
      <c r="E25" s="388"/>
      <c r="F25" s="388"/>
    </row>
  </sheetData>
  <mergeCells count="4">
    <mergeCell ref="B14:F14"/>
    <mergeCell ref="B15:F15"/>
    <mergeCell ref="B16:F16"/>
    <mergeCell ref="B17:F17"/>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13" sqref="B13"/>
    </sheetView>
  </sheetViews>
  <sheetFormatPr baseColWidth="10" defaultColWidth="11.5" defaultRowHeight="15" x14ac:dyDescent="0.2"/>
  <cols>
    <col min="1" max="1" width="14.83203125" style="20" customWidth="1"/>
    <col min="2" max="2" width="20.83203125" style="20" customWidth="1"/>
    <col min="3" max="3" width="31.5" style="20" customWidth="1"/>
    <col min="4" max="4" width="14.6640625" style="20" customWidth="1"/>
    <col min="5" max="5" width="45.33203125" style="20" customWidth="1"/>
    <col min="6" max="16384" width="11.5" style="20"/>
  </cols>
  <sheetData>
    <row r="1" spans="1:9" hidden="1" x14ac:dyDescent="0.2">
      <c r="A1" s="50" t="s">
        <v>303</v>
      </c>
      <c r="B1" s="95" t="s">
        <v>220</v>
      </c>
    </row>
    <row r="2" spans="1:9" s="45" customFormat="1" ht="30" x14ac:dyDescent="0.2">
      <c r="A2" s="45" t="s">
        <v>1359</v>
      </c>
      <c r="B2" s="45" t="s">
        <v>174</v>
      </c>
      <c r="C2" s="45" t="s">
        <v>41</v>
      </c>
      <c r="D2" s="45" t="s">
        <v>1358</v>
      </c>
      <c r="E2" s="45" t="s">
        <v>18</v>
      </c>
    </row>
    <row r="3" spans="1:9" x14ac:dyDescent="0.2">
      <c r="A3" s="34">
        <v>36748</v>
      </c>
      <c r="B3" s="53">
        <v>1170.1600000000001</v>
      </c>
      <c r="C3" s="7" t="s">
        <v>11</v>
      </c>
      <c r="D3" s="49">
        <v>36747</v>
      </c>
      <c r="E3" s="26"/>
      <c r="F3" s="124"/>
    </row>
    <row r="4" spans="1:9" x14ac:dyDescent="0.2">
      <c r="A4" s="34">
        <v>36384</v>
      </c>
      <c r="B4" s="53">
        <v>1173.1400000000001</v>
      </c>
      <c r="C4" s="7" t="s">
        <v>10</v>
      </c>
      <c r="D4" s="49">
        <v>36383</v>
      </c>
      <c r="E4" s="26"/>
      <c r="F4" s="124"/>
    </row>
    <row r="5" spans="1:9" x14ac:dyDescent="0.2">
      <c r="A5" s="34">
        <v>36029</v>
      </c>
      <c r="B5" s="53">
        <v>1176.1300000000001</v>
      </c>
      <c r="C5" s="7" t="s">
        <v>9</v>
      </c>
      <c r="D5" s="49">
        <v>36028</v>
      </c>
      <c r="E5" s="7"/>
    </row>
    <row r="6" spans="1:9" x14ac:dyDescent="0.2">
      <c r="A6" s="34">
        <v>35666</v>
      </c>
      <c r="B6" s="53">
        <v>1178.3</v>
      </c>
      <c r="C6" s="7" t="s">
        <v>8</v>
      </c>
      <c r="D6" s="49">
        <v>35665</v>
      </c>
      <c r="E6" s="26"/>
      <c r="F6" s="124"/>
      <c r="G6" s="124"/>
      <c r="H6" s="124"/>
      <c r="I6" s="124"/>
    </row>
    <row r="7" spans="1:9" x14ac:dyDescent="0.2">
      <c r="A7" s="32">
        <v>35298</v>
      </c>
      <c r="B7" s="53">
        <v>584.20600000000002</v>
      </c>
      <c r="C7" s="7" t="s">
        <v>360</v>
      </c>
      <c r="D7" s="49">
        <v>35297</v>
      </c>
      <c r="E7" s="26"/>
      <c r="F7" s="124"/>
      <c r="G7" s="124"/>
    </row>
    <row r="8" spans="1:9" x14ac:dyDescent="0.2">
      <c r="A8" s="32">
        <v>34923</v>
      </c>
      <c r="B8" s="53">
        <v>830</v>
      </c>
      <c r="C8" s="7" t="s">
        <v>930</v>
      </c>
      <c r="D8" s="49">
        <v>34923</v>
      </c>
      <c r="E8" s="26"/>
      <c r="F8" s="124"/>
      <c r="G8" s="124"/>
    </row>
    <row r="9" spans="1:9" x14ac:dyDescent="0.2">
      <c r="A9" s="32">
        <v>34558</v>
      </c>
      <c r="B9" s="53">
        <v>1089</v>
      </c>
      <c r="C9" s="7" t="s">
        <v>361</v>
      </c>
      <c r="D9" s="49">
        <v>34558</v>
      </c>
      <c r="E9" s="125"/>
    </row>
    <row r="10" spans="1:9" x14ac:dyDescent="0.2">
      <c r="A10" s="32">
        <v>34207</v>
      </c>
      <c r="B10" s="53">
        <v>1097</v>
      </c>
      <c r="C10" s="7" t="s">
        <v>362</v>
      </c>
      <c r="D10" s="49">
        <v>34207</v>
      </c>
    </row>
    <row r="11" spans="1:9" x14ac:dyDescent="0.2">
      <c r="A11" s="32">
        <v>28385</v>
      </c>
      <c r="B11" s="53">
        <v>300</v>
      </c>
      <c r="C11" s="7" t="s">
        <v>363</v>
      </c>
      <c r="D11" s="49">
        <v>28384</v>
      </c>
    </row>
    <row r="12" spans="1:9" x14ac:dyDescent="0.2">
      <c r="A12" s="226"/>
      <c r="B12" s="226"/>
      <c r="C12" s="226"/>
      <c r="D12" s="226"/>
      <c r="E12" s="226"/>
    </row>
    <row r="13" spans="1:9" x14ac:dyDescent="0.2">
      <c r="B13" s="357" t="s">
        <v>1389</v>
      </c>
    </row>
    <row r="14" spans="1:9" x14ac:dyDescent="0.2">
      <c r="B14" s="20" t="s">
        <v>931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E13" sqref="E13"/>
    </sheetView>
  </sheetViews>
  <sheetFormatPr baseColWidth="10" defaultColWidth="11.5" defaultRowHeight="15" x14ac:dyDescent="0.2"/>
  <cols>
    <col min="1" max="1" width="11.5" style="20"/>
    <col min="2" max="2" width="30.83203125" style="20" customWidth="1"/>
    <col min="3" max="3" width="20.83203125" style="20" customWidth="1"/>
    <col min="4" max="4" width="42.33203125" customWidth="1"/>
    <col min="5" max="5" width="17.1640625" style="20" customWidth="1"/>
    <col min="6" max="6" width="73.5" style="20" customWidth="1"/>
    <col min="7" max="7" width="31.83203125" style="20" customWidth="1"/>
    <col min="8" max="8" width="15.83203125" style="20" customWidth="1"/>
    <col min="9" max="16384" width="11.5" style="20"/>
  </cols>
  <sheetData>
    <row r="1" spans="1:6" hidden="1" x14ac:dyDescent="0.2">
      <c r="A1" s="50" t="s">
        <v>303</v>
      </c>
      <c r="B1" s="167" t="s">
        <v>221</v>
      </c>
      <c r="C1" s="167" t="s">
        <v>222</v>
      </c>
    </row>
    <row r="2" spans="1:6" s="45" customFormat="1" ht="45" x14ac:dyDescent="0.2">
      <c r="A2" s="45" t="s">
        <v>1359</v>
      </c>
      <c r="B2" s="45" t="s">
        <v>933</v>
      </c>
      <c r="C2" s="45" t="s">
        <v>192</v>
      </c>
      <c r="D2" s="45" t="s">
        <v>499</v>
      </c>
      <c r="E2" s="45" t="s">
        <v>1358</v>
      </c>
      <c r="F2" s="45" t="s">
        <v>18</v>
      </c>
    </row>
    <row r="3" spans="1:6" s="46" customFormat="1" ht="30" customHeight="1" x14ac:dyDescent="0.2">
      <c r="A3" s="34">
        <v>43101</v>
      </c>
      <c r="B3" s="354">
        <v>18810</v>
      </c>
      <c r="C3" s="126">
        <v>0.3</v>
      </c>
      <c r="D3" s="771" t="s">
        <v>2191</v>
      </c>
      <c r="E3" s="775" t="s">
        <v>2192</v>
      </c>
      <c r="F3" s="772" t="s">
        <v>2194</v>
      </c>
    </row>
    <row r="4" spans="1:6" s="46" customFormat="1" ht="15.75" customHeight="1" x14ac:dyDescent="0.2">
      <c r="A4" s="34">
        <v>42370</v>
      </c>
      <c r="B4" s="354">
        <v>18772</v>
      </c>
      <c r="C4" s="126">
        <v>0.3</v>
      </c>
      <c r="D4" s="439" t="s">
        <v>1332</v>
      </c>
      <c r="F4" s="811" t="s">
        <v>2044</v>
      </c>
    </row>
    <row r="5" spans="1:6" s="46" customFormat="1" ht="15.75" customHeight="1" x14ac:dyDescent="0.2">
      <c r="A5" s="34">
        <v>42005</v>
      </c>
      <c r="B5" s="354">
        <v>18697</v>
      </c>
      <c r="C5" s="126">
        <v>0.3</v>
      </c>
      <c r="D5" s="210" t="s">
        <v>833</v>
      </c>
    </row>
    <row r="6" spans="1:6" s="46" customFormat="1" ht="15.75" customHeight="1" x14ac:dyDescent="0.2">
      <c r="A6" s="34">
        <v>41640</v>
      </c>
      <c r="B6" s="354">
        <v>18567</v>
      </c>
      <c r="C6" s="126">
        <v>0.3</v>
      </c>
      <c r="D6" s="210" t="s">
        <v>464</v>
      </c>
    </row>
    <row r="7" spans="1:6" s="46" customFormat="1" ht="15.75" customHeight="1" x14ac:dyDescent="0.2">
      <c r="A7" s="34">
        <v>42736</v>
      </c>
      <c r="B7" s="354">
        <v>18772</v>
      </c>
      <c r="C7" s="126">
        <v>0.3</v>
      </c>
      <c r="D7" s="672" t="s">
        <v>2043</v>
      </c>
    </row>
    <row r="8" spans="1:6" s="46" customFormat="1" ht="15.75" customHeight="1" x14ac:dyDescent="0.2">
      <c r="A8" s="34">
        <v>41275</v>
      </c>
      <c r="B8" s="354">
        <v>18221</v>
      </c>
      <c r="C8" s="126">
        <f>5354/17846</f>
        <v>0.30001120699316375</v>
      </c>
      <c r="D8" s="210" t="s">
        <v>460</v>
      </c>
      <c r="E8" s="110">
        <v>41231</v>
      </c>
    </row>
    <row r="9" spans="1:6" x14ac:dyDescent="0.2">
      <c r="A9" s="34">
        <v>40909</v>
      </c>
      <c r="B9" s="359">
        <v>17846</v>
      </c>
      <c r="C9" s="66">
        <f>5354/17846</f>
        <v>0.30001120699316375</v>
      </c>
      <c r="D9" s="63" t="s">
        <v>164</v>
      </c>
      <c r="E9" s="65"/>
      <c r="F9" s="63"/>
    </row>
    <row r="10" spans="1:6" s="10" customFormat="1" x14ac:dyDescent="0.2">
      <c r="A10" s="34">
        <v>40544</v>
      </c>
      <c r="B10" s="368">
        <v>17669</v>
      </c>
      <c r="C10" s="126">
        <f>5301/17669</f>
        <v>0.30001697888958062</v>
      </c>
      <c r="D10" s="18" t="s">
        <v>26</v>
      </c>
      <c r="E10" s="116">
        <v>40179</v>
      </c>
      <c r="F10" s="18"/>
    </row>
    <row r="11" spans="1:6" x14ac:dyDescent="0.2">
      <c r="A11" s="34">
        <v>40179</v>
      </c>
      <c r="B11" s="359">
        <v>17651</v>
      </c>
      <c r="C11" s="66">
        <v>0.3</v>
      </c>
      <c r="D11" s="63" t="s">
        <v>25</v>
      </c>
      <c r="E11" s="65">
        <v>40178</v>
      </c>
      <c r="F11" s="63"/>
    </row>
    <row r="12" spans="1:6" x14ac:dyDescent="0.2">
      <c r="A12" s="34">
        <v>39814</v>
      </c>
      <c r="B12" s="359">
        <v>17170</v>
      </c>
      <c r="C12" s="66">
        <v>0.3</v>
      </c>
      <c r="D12" s="63" t="s">
        <v>40</v>
      </c>
      <c r="E12" s="65">
        <v>39814</v>
      </c>
      <c r="F12" s="63"/>
    </row>
    <row r="13" spans="1:6" ht="30" x14ac:dyDescent="0.2">
      <c r="A13" s="34">
        <v>39731</v>
      </c>
      <c r="B13" s="359">
        <v>18947</v>
      </c>
      <c r="C13" s="66">
        <f>5684/18947</f>
        <v>0.29999472211959677</v>
      </c>
      <c r="D13" s="64" t="s">
        <v>1254</v>
      </c>
      <c r="E13" s="69" t="s">
        <v>987</v>
      </c>
      <c r="F13" s="63"/>
    </row>
    <row r="14" spans="1:6" x14ac:dyDescent="0.2">
      <c r="A14" s="34">
        <v>39264</v>
      </c>
      <c r="B14" s="359">
        <v>16916</v>
      </c>
      <c r="C14" s="66">
        <v>0.3</v>
      </c>
      <c r="D14" s="63" t="s">
        <v>24</v>
      </c>
      <c r="E14" s="65">
        <v>39275</v>
      </c>
      <c r="F14" s="63"/>
    </row>
    <row r="15" spans="1:6" x14ac:dyDescent="0.2">
      <c r="A15" s="34">
        <v>38899</v>
      </c>
      <c r="B15" s="359">
        <v>13307</v>
      </c>
      <c r="C15" s="66">
        <v>0.3</v>
      </c>
      <c r="D15" s="63" t="s">
        <v>44</v>
      </c>
      <c r="E15" s="65">
        <v>38917</v>
      </c>
      <c r="F15" s="63"/>
    </row>
    <row r="16" spans="1:6" x14ac:dyDescent="0.2">
      <c r="A16" s="34">
        <v>38534</v>
      </c>
      <c r="B16" s="359">
        <v>13085</v>
      </c>
      <c r="C16" s="66">
        <v>0.3</v>
      </c>
      <c r="D16" s="63" t="s">
        <v>43</v>
      </c>
      <c r="E16" s="65">
        <v>38567</v>
      </c>
      <c r="F16" s="63"/>
    </row>
    <row r="17" spans="1:8" x14ac:dyDescent="0.2">
      <c r="A17" s="34">
        <v>38169</v>
      </c>
      <c r="B17" s="359">
        <v>12866</v>
      </c>
      <c r="C17" s="66">
        <v>0.3</v>
      </c>
      <c r="D17" s="63" t="s">
        <v>23</v>
      </c>
      <c r="E17" s="65">
        <v>38186</v>
      </c>
      <c r="F17" s="63"/>
    </row>
    <row r="18" spans="1:8" x14ac:dyDescent="0.2">
      <c r="A18" s="34">
        <v>37803</v>
      </c>
      <c r="B18" s="359">
        <v>12626</v>
      </c>
      <c r="C18" s="66">
        <v>0.3</v>
      </c>
      <c r="D18" s="63" t="s">
        <v>22</v>
      </c>
      <c r="E18" s="65">
        <v>37800</v>
      </c>
      <c r="F18" s="63"/>
    </row>
    <row r="19" spans="1:8" x14ac:dyDescent="0.2">
      <c r="A19" s="34">
        <v>37438</v>
      </c>
      <c r="B19" s="359">
        <v>12415</v>
      </c>
      <c r="C19" s="66">
        <v>0.3</v>
      </c>
      <c r="D19" s="63" t="s">
        <v>45</v>
      </c>
      <c r="E19" s="65">
        <v>37378</v>
      </c>
      <c r="F19" s="63"/>
    </row>
    <row r="20" spans="1:8" ht="45" x14ac:dyDescent="0.2">
      <c r="A20" s="34">
        <v>37073</v>
      </c>
      <c r="B20" s="384">
        <v>80153</v>
      </c>
      <c r="C20" s="66">
        <v>0.3</v>
      </c>
      <c r="D20" s="63" t="s">
        <v>46</v>
      </c>
      <c r="E20" s="65">
        <v>37071</v>
      </c>
      <c r="F20" s="64" t="s">
        <v>1462</v>
      </c>
    </row>
    <row r="21" spans="1:8" x14ac:dyDescent="0.2">
      <c r="A21" s="34">
        <v>36708</v>
      </c>
      <c r="B21" s="384">
        <v>78891</v>
      </c>
      <c r="C21" s="66">
        <v>0.3</v>
      </c>
      <c r="D21" s="63" t="s">
        <v>47</v>
      </c>
      <c r="E21" s="65">
        <v>36708</v>
      </c>
      <c r="F21" s="63"/>
    </row>
    <row r="22" spans="1:8" x14ac:dyDescent="0.2">
      <c r="A22" s="34">
        <v>36342</v>
      </c>
      <c r="B22" s="384">
        <v>78499</v>
      </c>
      <c r="C22" s="66">
        <v>0.3</v>
      </c>
      <c r="D22" s="63" t="s">
        <v>21</v>
      </c>
      <c r="E22" s="65">
        <v>36340</v>
      </c>
      <c r="F22" s="63"/>
    </row>
    <row r="23" spans="1:8" x14ac:dyDescent="0.2">
      <c r="A23" s="34">
        <v>35977</v>
      </c>
      <c r="B23" s="384">
        <v>78031</v>
      </c>
      <c r="C23" s="66">
        <v>0.3</v>
      </c>
      <c r="D23" s="211" t="s">
        <v>1333</v>
      </c>
      <c r="E23" s="67"/>
      <c r="F23" s="63"/>
    </row>
    <row r="24" spans="1:8" x14ac:dyDescent="0.2">
      <c r="A24" s="34">
        <v>35612</v>
      </c>
      <c r="B24" s="384">
        <v>77182</v>
      </c>
      <c r="C24" s="66">
        <v>0.3</v>
      </c>
      <c r="D24" s="63" t="s">
        <v>20</v>
      </c>
      <c r="E24" s="65">
        <v>35577</v>
      </c>
      <c r="F24" s="64"/>
    </row>
    <row r="25" spans="1:8" s="48" customFormat="1" x14ac:dyDescent="0.2">
      <c r="A25" s="34">
        <v>31594</v>
      </c>
      <c r="B25" s="384">
        <v>72104</v>
      </c>
      <c r="C25" s="107">
        <f>16639/72104</f>
        <v>0.23076389659380894</v>
      </c>
      <c r="D25" s="67"/>
      <c r="E25" s="67"/>
    </row>
    <row r="26" spans="1:8" s="48" customFormat="1" ht="48" customHeight="1" x14ac:dyDescent="0.2">
      <c r="A26" s="34">
        <v>28684</v>
      </c>
      <c r="B26" s="384">
        <v>25500</v>
      </c>
      <c r="C26" s="107">
        <v>0.3</v>
      </c>
      <c r="D26" s="59" t="s">
        <v>1255</v>
      </c>
      <c r="E26" s="65">
        <v>31402</v>
      </c>
      <c r="F26" s="269" t="s">
        <v>500</v>
      </c>
    </row>
    <row r="27" spans="1:8" s="48" customFormat="1" x14ac:dyDescent="0.2">
      <c r="A27" s="49"/>
      <c r="B27" s="67"/>
      <c r="C27" s="107"/>
      <c r="D27" s="67"/>
      <c r="E27" s="67"/>
      <c r="F27" s="107"/>
      <c r="G27" s="67"/>
    </row>
    <row r="28" spans="1:8" x14ac:dyDescent="0.2">
      <c r="B28" s="7"/>
      <c r="C28" s="7"/>
      <c r="D28" s="7"/>
      <c r="E28" s="7"/>
      <c r="F28" s="7"/>
      <c r="G28" s="7"/>
      <c r="H28" s="7"/>
    </row>
    <row r="30" spans="1:8" x14ac:dyDescent="0.2">
      <c r="B30" s="890" t="s">
        <v>2237</v>
      </c>
      <c r="C30" s="890"/>
      <c r="D30" s="890"/>
    </row>
  </sheetData>
  <mergeCells count="1">
    <mergeCell ref="B30:D30"/>
  </mergeCells>
  <conditionalFormatting sqref="F3">
    <cfRule type="cellIs" dxfId="0" priority="1" stopIfTrue="1" operator="notEqual">
      <formula>INDIRECT("Dummy_for_Comparison4!"&amp;ADDRESS(ROW(),COLUMN()))</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A2" sqref="A2:A3"/>
    </sheetView>
  </sheetViews>
  <sheetFormatPr baseColWidth="10" defaultColWidth="11.5" defaultRowHeight="15" x14ac:dyDescent="0.2"/>
  <cols>
    <col min="1" max="1" width="15.83203125" style="20" customWidth="1"/>
    <col min="2" max="2" width="37.33203125" style="20" customWidth="1"/>
    <col min="3" max="3" width="22" style="20" bestFit="1" customWidth="1"/>
    <col min="4" max="4" width="40.5" style="20" customWidth="1"/>
    <col min="5" max="5" width="120.33203125" style="20" customWidth="1"/>
    <col min="6" max="16384" width="11.5" style="20"/>
  </cols>
  <sheetData>
    <row r="1" spans="1:6" ht="21" hidden="1" customHeight="1" x14ac:dyDescent="0.2">
      <c r="A1" s="50" t="s">
        <v>303</v>
      </c>
      <c r="B1" s="167" t="s">
        <v>513</v>
      </c>
      <c r="C1" s="167" t="s">
        <v>514</v>
      </c>
    </row>
    <row r="2" spans="1:6" s="352" customFormat="1" ht="18.75" customHeight="1" x14ac:dyDescent="0.2">
      <c r="A2" s="858" t="s">
        <v>1359</v>
      </c>
      <c r="B2" s="856" t="s">
        <v>941</v>
      </c>
      <c r="C2" s="857"/>
      <c r="D2" s="858" t="s">
        <v>41</v>
      </c>
      <c r="E2" s="858" t="s">
        <v>18</v>
      </c>
    </row>
    <row r="3" spans="1:6" s="45" customFormat="1" ht="33.75" customHeight="1" x14ac:dyDescent="0.2">
      <c r="A3" s="858"/>
      <c r="B3" s="45" t="s">
        <v>937</v>
      </c>
      <c r="C3" s="45" t="s">
        <v>938</v>
      </c>
      <c r="D3" s="858"/>
      <c r="E3" s="858"/>
    </row>
    <row r="4" spans="1:6" s="10" customFormat="1" ht="15" customHeight="1" x14ac:dyDescent="0.2">
      <c r="A4" s="33">
        <v>40848</v>
      </c>
      <c r="B4" s="21">
        <v>0.13600000000000001</v>
      </c>
      <c r="C4" s="285"/>
      <c r="D4" t="s">
        <v>939</v>
      </c>
      <c r="E4" s="364" t="s">
        <v>940</v>
      </c>
      <c r="F4" s="44"/>
    </row>
    <row r="5" spans="1:6" ht="15" customHeight="1" x14ac:dyDescent="0.2">
      <c r="A5" s="34">
        <v>28856</v>
      </c>
      <c r="B5" s="286"/>
      <c r="C5" s="363">
        <v>12</v>
      </c>
      <c r="D5" s="365" t="s">
        <v>511</v>
      </c>
      <c r="E5" s="7"/>
      <c r="F5" s="7"/>
    </row>
  </sheetData>
  <mergeCells count="4">
    <mergeCell ref="B2:C2"/>
    <mergeCell ref="D2:D3"/>
    <mergeCell ref="E2:E3"/>
    <mergeCell ref="A2:A3"/>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35" sqref="D35"/>
    </sheetView>
  </sheetViews>
  <sheetFormatPr baseColWidth="10" defaultRowHeight="15" x14ac:dyDescent="0.2"/>
  <cols>
    <col min="1" max="1" width="25" style="20" customWidth="1"/>
    <col min="2" max="2" width="26.5" customWidth="1"/>
    <col min="3" max="3" width="67.83203125" customWidth="1"/>
    <col min="4" max="4" width="27.33203125" customWidth="1"/>
    <col min="5" max="5" width="70.5" customWidth="1"/>
  </cols>
  <sheetData>
    <row r="1" spans="1:5" s="20" customFormat="1" hidden="1" x14ac:dyDescent="0.2">
      <c r="A1" s="50" t="s">
        <v>303</v>
      </c>
      <c r="B1" s="88" t="s">
        <v>223</v>
      </c>
    </row>
    <row r="2" spans="1:5" s="45" customFormat="1" ht="30.75" customHeight="1" x14ac:dyDescent="0.2">
      <c r="A2" s="45" t="s">
        <v>1359</v>
      </c>
      <c r="B2" s="45" t="s">
        <v>1135</v>
      </c>
      <c r="C2" s="45" t="s">
        <v>41</v>
      </c>
      <c r="D2" s="45" t="s">
        <v>1358</v>
      </c>
      <c r="E2" s="45" t="s">
        <v>18</v>
      </c>
    </row>
    <row r="3" spans="1:5" x14ac:dyDescent="0.2">
      <c r="A3" s="34">
        <v>37477</v>
      </c>
      <c r="B3" s="61">
        <v>15</v>
      </c>
      <c r="C3" s="90" t="s">
        <v>1256</v>
      </c>
      <c r="D3" s="65">
        <v>37476</v>
      </c>
      <c r="E3" s="90" t="s">
        <v>162</v>
      </c>
    </row>
    <row r="4" spans="1:5" x14ac:dyDescent="0.2">
      <c r="A4" s="34"/>
      <c r="B4" s="248"/>
      <c r="C4" s="249"/>
      <c r="D4" s="249"/>
      <c r="E4" s="249"/>
    </row>
    <row r="6" spans="1:5" ht="19" x14ac:dyDescent="0.2">
      <c r="A6" s="4"/>
    </row>
    <row r="7" spans="1:5" x14ac:dyDescent="0.2">
      <c r="A7" s="5"/>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pane xSplit="1" ySplit="3" topLeftCell="B4" activePane="bottomRight" state="frozen"/>
      <selection pane="topRight" activeCell="B1" sqref="B1"/>
      <selection pane="bottomLeft" activeCell="A3" sqref="A3"/>
      <selection pane="bottomRight" activeCell="B13" sqref="B13:H13"/>
    </sheetView>
  </sheetViews>
  <sheetFormatPr baseColWidth="10" defaultColWidth="11.5" defaultRowHeight="15" x14ac:dyDescent="0.2"/>
  <cols>
    <col min="1" max="1" width="11.5" style="20"/>
    <col min="2" max="2" width="20.83203125" style="20" customWidth="1"/>
    <col min="3" max="3" width="17.5" style="20" customWidth="1"/>
    <col min="4" max="4" width="11.5" style="20" customWidth="1"/>
    <col min="5" max="6" width="22.1640625" style="20" customWidth="1"/>
    <col min="7" max="8" width="11.5" style="20" customWidth="1"/>
    <col min="9" max="9" width="17" style="20" customWidth="1"/>
    <col min="10" max="10" width="18.83203125" style="20" customWidth="1"/>
    <col min="11" max="11" width="59.33203125" style="20" customWidth="1"/>
    <col min="12" max="12" width="12.5" style="20" customWidth="1"/>
    <col min="13" max="13" width="66.5" style="20" customWidth="1"/>
    <col min="14" max="16384" width="11.5" style="20"/>
  </cols>
  <sheetData>
    <row r="1" spans="1:13" s="178" customFormat="1" hidden="1" x14ac:dyDescent="0.2">
      <c r="A1" s="178" t="s">
        <v>303</v>
      </c>
      <c r="B1" s="178" t="s">
        <v>587</v>
      </c>
      <c r="C1" s="178" t="s">
        <v>468</v>
      </c>
      <c r="D1" s="178" t="s">
        <v>588</v>
      </c>
      <c r="E1" s="178" t="s">
        <v>589</v>
      </c>
      <c r="F1" s="178" t="s">
        <v>590</v>
      </c>
      <c r="G1" s="178" t="s">
        <v>591</v>
      </c>
      <c r="H1" s="178" t="s">
        <v>469</v>
      </c>
      <c r="I1" s="178" t="s">
        <v>470</v>
      </c>
      <c r="J1" s="178" t="s">
        <v>471</v>
      </c>
    </row>
    <row r="2" spans="1:13" s="347" customFormat="1" ht="30" customHeight="1" x14ac:dyDescent="0.2">
      <c r="A2" s="858" t="s">
        <v>1359</v>
      </c>
      <c r="B2" s="858" t="s">
        <v>354</v>
      </c>
      <c r="C2" s="858" t="s">
        <v>1193</v>
      </c>
      <c r="D2" s="858" t="s">
        <v>1196</v>
      </c>
      <c r="E2" s="899" t="s">
        <v>1048</v>
      </c>
      <c r="F2" s="901"/>
      <c r="G2" s="858" t="s">
        <v>353</v>
      </c>
      <c r="H2" s="885" t="s">
        <v>1051</v>
      </c>
      <c r="I2" s="912"/>
      <c r="J2" s="886"/>
      <c r="K2" s="858" t="s">
        <v>41</v>
      </c>
      <c r="L2" s="858" t="s">
        <v>1358</v>
      </c>
      <c r="M2" s="858" t="s">
        <v>18</v>
      </c>
    </row>
    <row r="3" spans="1:13" s="45" customFormat="1" ht="60" x14ac:dyDescent="0.2">
      <c r="A3" s="858"/>
      <c r="B3" s="858"/>
      <c r="C3" s="858"/>
      <c r="D3" s="858"/>
      <c r="E3" s="45" t="s">
        <v>1049</v>
      </c>
      <c r="F3" s="45" t="s">
        <v>1050</v>
      </c>
      <c r="G3" s="858"/>
      <c r="H3" s="45" t="s">
        <v>1052</v>
      </c>
      <c r="I3" s="45" t="s">
        <v>1053</v>
      </c>
      <c r="J3" s="45" t="s">
        <v>1054</v>
      </c>
      <c r="K3" s="858"/>
      <c r="L3" s="858"/>
      <c r="M3" s="858"/>
    </row>
    <row r="4" spans="1:13" s="119" customFormat="1" x14ac:dyDescent="0.2">
      <c r="A4" s="34">
        <v>37987</v>
      </c>
      <c r="B4" s="119">
        <v>2</v>
      </c>
      <c r="C4" s="119">
        <v>3</v>
      </c>
      <c r="D4" s="119">
        <v>2</v>
      </c>
      <c r="E4" s="119">
        <v>60</v>
      </c>
      <c r="F4" s="119">
        <v>120</v>
      </c>
      <c r="G4" s="119">
        <v>36</v>
      </c>
      <c r="H4" s="120">
        <v>1.4257</v>
      </c>
      <c r="I4" s="120">
        <v>0.94269999999999998</v>
      </c>
      <c r="J4" s="120">
        <v>0.71289999999999998</v>
      </c>
      <c r="K4" s="128" t="s">
        <v>1428</v>
      </c>
      <c r="L4" s="36">
        <v>37974</v>
      </c>
      <c r="M4" s="337" t="s">
        <v>352</v>
      </c>
    </row>
    <row r="5" spans="1:13" s="48" customFormat="1" ht="30" x14ac:dyDescent="0.2">
      <c r="A5" s="34">
        <v>35247</v>
      </c>
      <c r="B5" s="48">
        <v>2</v>
      </c>
      <c r="C5" s="48">
        <v>3</v>
      </c>
      <c r="D5" s="48">
        <v>2</v>
      </c>
      <c r="E5" s="48">
        <v>60</v>
      </c>
      <c r="F5" s="48">
        <v>120</v>
      </c>
      <c r="G5" s="48">
        <v>36</v>
      </c>
      <c r="H5" s="52">
        <v>1.4257</v>
      </c>
      <c r="I5" s="52">
        <v>0.94269999999999998</v>
      </c>
      <c r="J5" s="52">
        <v>0.71289999999999998</v>
      </c>
      <c r="K5" s="30" t="s">
        <v>1268</v>
      </c>
      <c r="L5" s="49">
        <v>35252</v>
      </c>
      <c r="M5" s="333" t="s">
        <v>351</v>
      </c>
    </row>
    <row r="6" spans="1:13" s="48" customFormat="1" ht="45" x14ac:dyDescent="0.2">
      <c r="A6" s="34">
        <v>34516</v>
      </c>
      <c r="B6" s="48">
        <v>2</v>
      </c>
      <c r="C6" s="48">
        <v>3</v>
      </c>
      <c r="D6" s="48">
        <v>2</v>
      </c>
      <c r="E6" s="48">
        <v>60</v>
      </c>
      <c r="F6" s="48">
        <v>120</v>
      </c>
      <c r="G6" s="48">
        <v>36</v>
      </c>
      <c r="H6" s="52">
        <v>1.4257</v>
      </c>
      <c r="I6" s="52">
        <v>0.94269999999999998</v>
      </c>
      <c r="J6" s="52">
        <v>0.71289999999999998</v>
      </c>
      <c r="K6" s="30" t="s">
        <v>1429</v>
      </c>
      <c r="L6" s="51">
        <v>34541</v>
      </c>
      <c r="M6" s="333" t="s">
        <v>870</v>
      </c>
    </row>
    <row r="7" spans="1:13" s="48" customFormat="1" x14ac:dyDescent="0.2">
      <c r="A7" s="34">
        <v>31868</v>
      </c>
      <c r="B7" s="48">
        <v>3</v>
      </c>
      <c r="C7" s="48">
        <v>3</v>
      </c>
      <c r="D7" s="48">
        <v>2</v>
      </c>
      <c r="E7" s="242"/>
      <c r="F7" s="48">
        <v>120</v>
      </c>
      <c r="G7" s="48">
        <v>36</v>
      </c>
      <c r="H7" s="52">
        <v>1.4257</v>
      </c>
      <c r="I7" s="52">
        <v>0.45100000000000001</v>
      </c>
      <c r="J7" s="52">
        <v>0.71289999999999998</v>
      </c>
      <c r="K7" s="30" t="s">
        <v>1269</v>
      </c>
      <c r="L7" s="51">
        <v>31776</v>
      </c>
      <c r="M7" s="331"/>
    </row>
    <row r="8" spans="1:13" s="48" customFormat="1" ht="45" x14ac:dyDescent="0.2">
      <c r="A8" s="34">
        <v>31594</v>
      </c>
      <c r="B8" s="48">
        <v>3</v>
      </c>
      <c r="C8" s="48">
        <v>3</v>
      </c>
      <c r="D8" s="48">
        <v>2</v>
      </c>
      <c r="E8" s="242"/>
      <c r="F8" s="48">
        <v>30</v>
      </c>
      <c r="G8" s="48">
        <v>24</v>
      </c>
      <c r="H8" s="52">
        <v>0.90200000000000002</v>
      </c>
      <c r="I8" s="107">
        <f>90.2%*750/1500</f>
        <v>0.45100000000000001</v>
      </c>
      <c r="J8" s="52">
        <v>0.45100000000000001</v>
      </c>
      <c r="K8" s="30" t="s">
        <v>350</v>
      </c>
      <c r="L8" s="29" t="s">
        <v>349</v>
      </c>
    </row>
    <row r="9" spans="1:13" s="48" customFormat="1" x14ac:dyDescent="0.2">
      <c r="A9" s="34">
        <v>31048</v>
      </c>
      <c r="B9" s="48">
        <v>3</v>
      </c>
      <c r="C9" s="48">
        <v>3</v>
      </c>
      <c r="D9" s="48">
        <v>2</v>
      </c>
      <c r="E9" s="242"/>
      <c r="F9" s="48">
        <v>30</v>
      </c>
      <c r="G9" s="48">
        <v>24</v>
      </c>
      <c r="H9" s="52">
        <v>0.624</v>
      </c>
      <c r="I9" s="107">
        <v>0.45100000000000001</v>
      </c>
      <c r="J9" s="52">
        <v>0.45100000000000001</v>
      </c>
      <c r="K9" s="30" t="s">
        <v>1270</v>
      </c>
      <c r="L9" s="51">
        <v>31052</v>
      </c>
      <c r="M9" s="686" t="s">
        <v>2091</v>
      </c>
    </row>
    <row r="10" spans="1:13" s="48" customFormat="1" ht="17.25" customHeight="1" x14ac:dyDescent="0.2">
      <c r="A10" s="242"/>
      <c r="B10" s="242"/>
      <c r="C10" s="242"/>
      <c r="D10" s="242"/>
      <c r="E10" s="242"/>
      <c r="F10" s="242"/>
      <c r="G10" s="242"/>
      <c r="H10" s="242"/>
      <c r="I10" s="242"/>
      <c r="J10" s="242"/>
      <c r="K10" s="711"/>
      <c r="L10" s="242"/>
      <c r="M10" s="242"/>
    </row>
    <row r="11" spans="1:13" s="48" customFormat="1" ht="15" customHeight="1" x14ac:dyDescent="0.2">
      <c r="B11" s="892" t="s">
        <v>2251</v>
      </c>
      <c r="C11" s="892"/>
      <c r="D11" s="892"/>
      <c r="E11" s="892"/>
      <c r="F11" s="892"/>
      <c r="G11" s="892"/>
      <c r="H11" s="892"/>
      <c r="K11" s="31"/>
    </row>
    <row r="12" spans="1:13" s="48" customFormat="1" ht="33" customHeight="1" x14ac:dyDescent="0.2">
      <c r="B12" s="887" t="s">
        <v>1195</v>
      </c>
      <c r="C12" s="887"/>
      <c r="D12" s="887"/>
      <c r="E12" s="887"/>
      <c r="F12" s="887"/>
      <c r="G12" s="887"/>
      <c r="H12" s="887"/>
      <c r="I12" s="887"/>
      <c r="J12" s="887"/>
      <c r="K12" s="31"/>
    </row>
    <row r="13" spans="1:13" s="48" customFormat="1" x14ac:dyDescent="0.2">
      <c r="B13" s="903" t="s">
        <v>1194</v>
      </c>
      <c r="C13" s="903"/>
      <c r="D13" s="903"/>
      <c r="E13" s="903"/>
      <c r="F13" s="903"/>
      <c r="G13" s="903"/>
      <c r="H13" s="903"/>
      <c r="I13" s="394"/>
      <c r="J13" s="394"/>
      <c r="K13" s="31"/>
    </row>
    <row r="14" spans="1:13" s="48" customFormat="1" x14ac:dyDescent="0.2">
      <c r="B14" s="686"/>
      <c r="C14" s="394"/>
      <c r="D14" s="394"/>
      <c r="E14" s="394"/>
      <c r="F14" s="394"/>
      <c r="G14" s="394"/>
      <c r="H14" s="394"/>
      <c r="I14" s="394"/>
      <c r="J14" s="394"/>
      <c r="K14" s="31"/>
    </row>
    <row r="15" spans="1:13" s="48" customFormat="1" x14ac:dyDescent="0.2">
      <c r="B15" s="394"/>
      <c r="C15" s="394"/>
      <c r="D15" s="394"/>
      <c r="E15" s="394"/>
      <c r="F15" s="394"/>
      <c r="G15" s="394"/>
      <c r="H15" s="394"/>
      <c r="I15" s="394"/>
      <c r="J15" s="394"/>
      <c r="K15" s="31"/>
    </row>
    <row r="16" spans="1:13" s="48" customFormat="1" x14ac:dyDescent="0.2">
      <c r="B16" s="394"/>
      <c r="C16" s="394"/>
      <c r="D16" s="394"/>
      <c r="E16" s="394"/>
      <c r="F16" s="394"/>
      <c r="G16" s="394"/>
      <c r="H16" s="394"/>
      <c r="I16" s="394"/>
      <c r="J16" s="394"/>
      <c r="K16" s="31"/>
    </row>
    <row r="17" spans="2:12" s="48" customFormat="1" x14ac:dyDescent="0.2">
      <c r="B17" s="394"/>
      <c r="C17" s="394"/>
      <c r="D17" s="394"/>
      <c r="E17" s="394"/>
      <c r="F17" s="394"/>
      <c r="G17" s="394"/>
      <c r="H17" s="394"/>
      <c r="I17" s="394"/>
      <c r="J17" s="394"/>
      <c r="K17" s="31"/>
    </row>
    <row r="18" spans="2:12" s="48" customFormat="1" x14ac:dyDescent="0.2">
      <c r="B18" s="394"/>
      <c r="C18" s="394"/>
      <c r="D18" s="394"/>
      <c r="E18" s="394"/>
      <c r="F18" s="394"/>
      <c r="G18" s="394"/>
      <c r="H18" s="394"/>
      <c r="I18" s="394"/>
      <c r="J18" s="394"/>
      <c r="K18" s="31"/>
    </row>
    <row r="19" spans="2:12" s="48" customFormat="1" x14ac:dyDescent="0.2">
      <c r="B19" s="394"/>
      <c r="C19" s="394"/>
      <c r="D19" s="394"/>
      <c r="E19" s="394"/>
      <c r="F19" s="394"/>
      <c r="G19" s="394"/>
      <c r="H19" s="394"/>
      <c r="I19" s="394"/>
      <c r="J19" s="394"/>
      <c r="K19" s="31"/>
    </row>
    <row r="20" spans="2:12" x14ac:dyDescent="0.2">
      <c r="B20" s="388"/>
      <c r="C20" s="388"/>
      <c r="D20" s="388"/>
      <c r="E20" s="388"/>
      <c r="F20" s="388"/>
      <c r="G20" s="388"/>
      <c r="H20" s="388"/>
      <c r="I20" s="388"/>
      <c r="J20" s="388"/>
      <c r="K20" s="2"/>
      <c r="L20" s="50"/>
    </row>
    <row r="21" spans="2:12" x14ac:dyDescent="0.2">
      <c r="B21" s="388"/>
      <c r="C21" s="388"/>
      <c r="D21" s="388"/>
      <c r="E21" s="388"/>
      <c r="F21" s="388"/>
      <c r="G21" s="388"/>
      <c r="H21" s="388"/>
      <c r="I21" s="388"/>
      <c r="J21" s="388"/>
      <c r="K21" s="2"/>
      <c r="L21" s="50"/>
    </row>
    <row r="22" spans="2:12" x14ac:dyDescent="0.2">
      <c r="B22" s="388"/>
      <c r="C22" s="388"/>
      <c r="D22" s="388"/>
      <c r="E22" s="388"/>
      <c r="F22" s="388"/>
      <c r="G22" s="388"/>
      <c r="H22" s="388"/>
      <c r="I22" s="388"/>
      <c r="J22" s="388"/>
      <c r="K22" s="2"/>
      <c r="L22" s="50"/>
    </row>
    <row r="23" spans="2:12" x14ac:dyDescent="0.2">
      <c r="K23" s="2"/>
      <c r="L23" s="50"/>
    </row>
    <row r="24" spans="2:12" x14ac:dyDescent="0.2">
      <c r="K24" s="2"/>
    </row>
    <row r="25" spans="2:12" x14ac:dyDescent="0.2">
      <c r="K25" s="2"/>
    </row>
    <row r="26" spans="2:12" x14ac:dyDescent="0.2">
      <c r="K26" s="2"/>
    </row>
    <row r="27" spans="2:12" x14ac:dyDescent="0.2">
      <c r="K27" s="2"/>
    </row>
    <row r="28" spans="2:12" x14ac:dyDescent="0.2">
      <c r="K28" s="2"/>
    </row>
    <row r="29" spans="2:12" x14ac:dyDescent="0.2">
      <c r="K29" s="2"/>
    </row>
    <row r="30" spans="2:12" x14ac:dyDescent="0.2">
      <c r="K30" s="2"/>
    </row>
    <row r="31" spans="2:12" x14ac:dyDescent="0.2">
      <c r="K31" s="2"/>
    </row>
  </sheetData>
  <mergeCells count="13">
    <mergeCell ref="L2:L3"/>
    <mergeCell ref="E2:F2"/>
    <mergeCell ref="H2:J2"/>
    <mergeCell ref="M2:M3"/>
    <mergeCell ref="G2:G3"/>
    <mergeCell ref="B11:H11"/>
    <mergeCell ref="B13:H13"/>
    <mergeCell ref="B12:J12"/>
    <mergeCell ref="A2:A3"/>
    <mergeCell ref="K2:K3"/>
    <mergeCell ref="D2:D3"/>
    <mergeCell ref="C2:C3"/>
    <mergeCell ref="B2:B3"/>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F14" sqref="F14"/>
    </sheetView>
  </sheetViews>
  <sheetFormatPr baseColWidth="10" defaultColWidth="11.5" defaultRowHeight="15" x14ac:dyDescent="0.2"/>
  <cols>
    <col min="1" max="1" width="11.5" style="411"/>
    <col min="2" max="2" width="36.1640625" style="411" customWidth="1"/>
    <col min="3" max="5" width="36.33203125" style="411" customWidth="1"/>
    <col min="6" max="6" width="55.6640625" style="411" bestFit="1" customWidth="1"/>
    <col min="7" max="7" width="13.6640625" style="411" bestFit="1" customWidth="1"/>
    <col min="8" max="8" width="70" style="411" customWidth="1"/>
    <col min="9" max="16384" width="11.5" style="411"/>
  </cols>
  <sheetData>
    <row r="1" spans="1:8" hidden="1" x14ac:dyDescent="0.2">
      <c r="A1" s="488" t="s">
        <v>303</v>
      </c>
      <c r="B1" s="95" t="s">
        <v>224</v>
      </c>
      <c r="C1" s="95" t="s">
        <v>225</v>
      </c>
      <c r="D1" s="95" t="s">
        <v>1863</v>
      </c>
      <c r="E1" s="95" t="s">
        <v>1864</v>
      </c>
    </row>
    <row r="2" spans="1:8" s="485" customFormat="1" ht="15" customHeight="1" x14ac:dyDescent="0.2">
      <c r="A2" s="858" t="s">
        <v>1359</v>
      </c>
      <c r="B2" s="858" t="s">
        <v>1197</v>
      </c>
      <c r="C2" s="858"/>
      <c r="D2" s="858" t="s">
        <v>1858</v>
      </c>
      <c r="E2" s="858"/>
      <c r="F2" s="858" t="s">
        <v>41</v>
      </c>
      <c r="G2" s="858" t="s">
        <v>1358</v>
      </c>
      <c r="H2" s="858" t="s">
        <v>18</v>
      </c>
    </row>
    <row r="3" spans="1:8" s="485" customFormat="1" ht="45" customHeight="1" x14ac:dyDescent="0.2">
      <c r="A3" s="858"/>
      <c r="B3" s="485" t="s">
        <v>1198</v>
      </c>
      <c r="C3" s="485" t="s">
        <v>1199</v>
      </c>
      <c r="D3" s="485" t="s">
        <v>1198</v>
      </c>
      <c r="E3" s="485" t="s">
        <v>1199</v>
      </c>
      <c r="F3" s="858"/>
      <c r="G3" s="858"/>
      <c r="H3" s="858"/>
    </row>
    <row r="4" spans="1:8" s="10" customFormat="1" ht="15" customHeight="1" x14ac:dyDescent="0.2">
      <c r="A4" s="34">
        <v>42826</v>
      </c>
      <c r="B4" s="120">
        <v>0.2702</v>
      </c>
      <c r="C4" s="374">
        <v>0.36</v>
      </c>
      <c r="D4" s="120">
        <v>0.22500000000000001</v>
      </c>
      <c r="E4" s="374">
        <v>0.3</v>
      </c>
      <c r="F4" s="7" t="s">
        <v>2042</v>
      </c>
      <c r="G4" s="123"/>
      <c r="H4" s="129"/>
    </row>
    <row r="5" spans="1:8" s="10" customFormat="1" ht="15" customHeight="1" x14ac:dyDescent="0.2">
      <c r="A5" s="34">
        <v>42095</v>
      </c>
      <c r="B5" s="120">
        <v>0.24759999999999999</v>
      </c>
      <c r="C5" s="374">
        <v>0.33</v>
      </c>
      <c r="D5" s="120">
        <v>0.22500000000000001</v>
      </c>
      <c r="E5" s="374">
        <v>0.3</v>
      </c>
      <c r="F5" s="7" t="s">
        <v>1324</v>
      </c>
      <c r="G5" s="123">
        <v>42084</v>
      </c>
      <c r="H5" s="129" t="s">
        <v>1335</v>
      </c>
    </row>
    <row r="6" spans="1:8" s="10" customFormat="1" ht="15" customHeight="1" x14ac:dyDescent="0.2">
      <c r="A6" s="34">
        <v>41730</v>
      </c>
      <c r="B6" s="120">
        <v>0.23630000000000001</v>
      </c>
      <c r="C6" s="374">
        <v>0.315</v>
      </c>
      <c r="D6" s="120">
        <v>0.22500000000000001</v>
      </c>
      <c r="E6" s="374">
        <v>0.3</v>
      </c>
      <c r="F6" s="7" t="s">
        <v>1271</v>
      </c>
      <c r="G6" s="123"/>
      <c r="H6" s="129" t="s">
        <v>871</v>
      </c>
    </row>
    <row r="7" spans="1:8" s="10" customFormat="1" ht="18" customHeight="1" x14ac:dyDescent="0.2">
      <c r="A7" s="34">
        <v>39965</v>
      </c>
      <c r="B7" s="120">
        <v>0.22500000000000001</v>
      </c>
      <c r="C7" s="374">
        <v>0.3</v>
      </c>
      <c r="D7" s="120">
        <v>0.22500000000000001</v>
      </c>
      <c r="E7" s="374">
        <v>0.3</v>
      </c>
      <c r="F7" s="129" t="s">
        <v>1272</v>
      </c>
      <c r="G7" s="123">
        <v>39810</v>
      </c>
      <c r="H7" s="44" t="s">
        <v>1859</v>
      </c>
    </row>
    <row r="8" spans="1:8" s="10" customFormat="1" x14ac:dyDescent="0.2">
      <c r="A8" s="34">
        <v>36481</v>
      </c>
      <c r="B8" s="120">
        <v>0.22500000000000001</v>
      </c>
      <c r="C8" s="374">
        <v>0.3</v>
      </c>
      <c r="D8" s="238"/>
      <c r="E8" s="238"/>
      <c r="F8" s="129" t="s">
        <v>1273</v>
      </c>
      <c r="G8" s="123">
        <v>36480</v>
      </c>
    </row>
    <row r="9" spans="1:8" x14ac:dyDescent="0.2">
      <c r="A9" s="34">
        <v>31594</v>
      </c>
      <c r="B9" s="52">
        <v>0.22500000000000001</v>
      </c>
      <c r="C9" s="118">
        <v>0.3</v>
      </c>
      <c r="D9" s="238"/>
      <c r="E9" s="238"/>
      <c r="F9" s="484" t="s">
        <v>371</v>
      </c>
      <c r="G9" s="487">
        <v>31052</v>
      </c>
    </row>
    <row r="10" spans="1:8" x14ac:dyDescent="0.2">
      <c r="A10" s="34">
        <v>31413</v>
      </c>
      <c r="B10" s="52">
        <v>0.22500000000000001</v>
      </c>
      <c r="C10" s="118">
        <v>0.3</v>
      </c>
      <c r="D10" s="238"/>
      <c r="E10" s="238"/>
      <c r="F10" s="6" t="s">
        <v>1274</v>
      </c>
      <c r="G10" s="487">
        <v>31402</v>
      </c>
    </row>
    <row r="11" spans="1:8" x14ac:dyDescent="0.2">
      <c r="A11" s="34">
        <v>31044</v>
      </c>
      <c r="B11" s="52">
        <v>0.22500000000000001</v>
      </c>
      <c r="C11" s="118">
        <v>0.3</v>
      </c>
      <c r="D11" s="238"/>
      <c r="E11" s="238"/>
      <c r="F11" s="484" t="s">
        <v>372</v>
      </c>
      <c r="G11" s="487">
        <v>31043</v>
      </c>
      <c r="H11" s="411" t="s">
        <v>373</v>
      </c>
    </row>
    <row r="12" spans="1:8" x14ac:dyDescent="0.2">
      <c r="A12" s="34">
        <v>30133</v>
      </c>
      <c r="B12" s="52">
        <v>0.22500000000000001</v>
      </c>
      <c r="C12" s="118">
        <v>0.3</v>
      </c>
      <c r="D12" s="238"/>
      <c r="E12" s="238"/>
      <c r="F12" s="484" t="s">
        <v>374</v>
      </c>
      <c r="G12" s="487">
        <v>30126</v>
      </c>
      <c r="H12" s="411" t="s">
        <v>375</v>
      </c>
    </row>
    <row r="13" spans="1:8" x14ac:dyDescent="0.2">
      <c r="A13" s="34">
        <v>28491</v>
      </c>
      <c r="B13" s="52">
        <v>0.22500000000000001</v>
      </c>
      <c r="C13" s="118">
        <v>0.3</v>
      </c>
      <c r="D13" s="238"/>
      <c r="E13" s="238"/>
      <c r="F13" s="484" t="s">
        <v>2323</v>
      </c>
      <c r="G13" s="487">
        <v>28516</v>
      </c>
      <c r="H13" s="7" t="s">
        <v>376</v>
      </c>
    </row>
    <row r="14" spans="1:8" x14ac:dyDescent="0.2">
      <c r="A14" s="32">
        <v>26115</v>
      </c>
      <c r="B14" s="52">
        <v>0.16</v>
      </c>
      <c r="C14" s="118">
        <v>0.3</v>
      </c>
      <c r="D14" s="238"/>
      <c r="E14" s="238"/>
      <c r="F14" s="484" t="s">
        <v>2324</v>
      </c>
      <c r="G14" s="487">
        <v>26114</v>
      </c>
      <c r="H14" s="7" t="s">
        <v>376</v>
      </c>
    </row>
    <row r="15" spans="1:8" x14ac:dyDescent="0.2">
      <c r="A15" s="32">
        <v>25928</v>
      </c>
      <c r="B15" s="52">
        <v>0.16</v>
      </c>
      <c r="C15" s="118">
        <v>0.3</v>
      </c>
      <c r="D15" s="238"/>
      <c r="E15" s="238"/>
      <c r="F15" s="484" t="s">
        <v>872</v>
      </c>
      <c r="G15" s="489">
        <v>25927</v>
      </c>
      <c r="H15" s="411" t="s">
        <v>377</v>
      </c>
    </row>
    <row r="16" spans="1:8" x14ac:dyDescent="0.2">
      <c r="A16" s="226"/>
      <c r="B16" s="226"/>
      <c r="C16" s="226"/>
      <c r="D16" s="226"/>
      <c r="E16" s="226"/>
      <c r="F16" s="226"/>
      <c r="G16" s="226"/>
      <c r="H16" s="226"/>
    </row>
    <row r="17" spans="1:8" x14ac:dyDescent="0.2">
      <c r="B17" s="890" t="s">
        <v>2252</v>
      </c>
      <c r="C17" s="890"/>
      <c r="D17" s="890"/>
      <c r="E17" s="890"/>
      <c r="F17" s="890"/>
    </row>
    <row r="18" spans="1:8" x14ac:dyDescent="0.2">
      <c r="B18" s="42" t="s">
        <v>2253</v>
      </c>
    </row>
    <row r="19" spans="1:8" x14ac:dyDescent="0.2">
      <c r="B19" s="181"/>
    </row>
    <row r="20" spans="1:8" x14ac:dyDescent="0.2">
      <c r="B20" s="121"/>
    </row>
    <row r="21" spans="1:8" ht="15" customHeight="1" x14ac:dyDescent="0.2">
      <c r="A21" s="13"/>
      <c r="B21" s="13"/>
      <c r="C21" s="13"/>
      <c r="D21" s="13"/>
      <c r="E21" s="13"/>
      <c r="F21" s="13"/>
      <c r="G21" s="13"/>
    </row>
    <row r="22" spans="1:8" x14ac:dyDescent="0.2">
      <c r="C22" s="13"/>
      <c r="D22" s="13"/>
      <c r="E22" s="13"/>
      <c r="F22" s="13"/>
      <c r="G22" s="13"/>
      <c r="H22" s="13"/>
    </row>
    <row r="23" spans="1:8" x14ac:dyDescent="0.2">
      <c r="B23" s="181"/>
      <c r="C23" s="13"/>
      <c r="D23" s="13"/>
      <c r="E23" s="13"/>
      <c r="F23" s="13"/>
      <c r="G23" s="13"/>
      <c r="H23" s="13"/>
    </row>
    <row r="24" spans="1:8" ht="15" customHeight="1" x14ac:dyDescent="0.2">
      <c r="B24" s="426"/>
      <c r="C24" s="13"/>
      <c r="D24" s="13"/>
      <c r="E24" s="13"/>
      <c r="F24" s="13"/>
      <c r="G24" s="13"/>
      <c r="H24" s="13"/>
    </row>
    <row r="25" spans="1:8" x14ac:dyDescent="0.2">
      <c r="B25" s="178"/>
      <c r="C25" s="13"/>
      <c r="D25" s="13"/>
      <c r="E25" s="13"/>
      <c r="F25" s="13"/>
      <c r="G25" s="13"/>
      <c r="H25" s="13"/>
    </row>
    <row r="26" spans="1:8" x14ac:dyDescent="0.2">
      <c r="C26" s="13"/>
      <c r="D26" s="13"/>
      <c r="E26" s="13"/>
      <c r="F26" s="13"/>
      <c r="G26" s="13"/>
      <c r="H26" s="13"/>
    </row>
    <row r="27" spans="1:8" ht="15" customHeight="1" x14ac:dyDescent="0.2">
      <c r="B27" s="486"/>
      <c r="C27" s="13"/>
      <c r="D27" s="13"/>
      <c r="E27" s="13"/>
      <c r="F27" s="13"/>
      <c r="G27" s="13"/>
      <c r="H27" s="13"/>
    </row>
    <row r="28" spans="1:8" x14ac:dyDescent="0.2">
      <c r="C28" s="13"/>
      <c r="D28" s="13"/>
      <c r="E28" s="13"/>
      <c r="F28" s="13"/>
      <c r="G28" s="13"/>
      <c r="H28" s="13"/>
    </row>
    <row r="29" spans="1:8" ht="19" x14ac:dyDescent="0.2">
      <c r="B29" s="177"/>
    </row>
    <row r="31" spans="1:8" x14ac:dyDescent="0.2">
      <c r="B31" s="7"/>
      <c r="C31" s="13"/>
      <c r="D31" s="13"/>
      <c r="E31" s="13"/>
    </row>
    <row r="32" spans="1:8" x14ac:dyDescent="0.2">
      <c r="B32" s="179"/>
      <c r="C32" s="179"/>
      <c r="D32" s="179"/>
      <c r="E32" s="179"/>
    </row>
    <row r="33" spans="2:5" x14ac:dyDescent="0.2">
      <c r="B33" s="6"/>
      <c r="C33" s="6"/>
      <c r="D33" s="6"/>
      <c r="E33" s="6"/>
    </row>
    <row r="34" spans="2:5" x14ac:dyDescent="0.2">
      <c r="B34" s="6"/>
      <c r="C34" s="6"/>
      <c r="D34" s="6"/>
      <c r="E34" s="6"/>
    </row>
  </sheetData>
  <mergeCells count="7">
    <mergeCell ref="A2:A3"/>
    <mergeCell ref="D2:E2"/>
    <mergeCell ref="G2:G3"/>
    <mergeCell ref="H2:H3"/>
    <mergeCell ref="B17:F17"/>
    <mergeCell ref="F2:F3"/>
    <mergeCell ref="B2:C2"/>
  </mergeCells>
  <phoneticPr fontId="13" type="noConversion"/>
  <pageMargins left="0.75" right="0.75" top="1" bottom="1" header="0.5" footer="0.5"/>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2" workbookViewId="0">
      <pane xSplit="1" ySplit="2" topLeftCell="B4" activePane="bottomRight" state="frozen"/>
      <selection activeCell="A2" sqref="A2"/>
      <selection pane="topRight" activeCell="B2" sqref="B2"/>
      <selection pane="bottomLeft" activeCell="A3" sqref="A3"/>
      <selection pane="bottomRight" activeCell="K11" sqref="K11"/>
    </sheetView>
  </sheetViews>
  <sheetFormatPr baseColWidth="10" defaultColWidth="11.5" defaultRowHeight="15" x14ac:dyDescent="0.2"/>
  <cols>
    <col min="1" max="1" width="11.5" style="204"/>
    <col min="2" max="2" width="13.83203125" style="204" customWidth="1"/>
    <col min="3" max="3" width="11.83203125" style="204" customWidth="1"/>
    <col min="4" max="4" width="23.6640625" style="204" customWidth="1"/>
    <col min="5" max="5" width="23.5" style="204" customWidth="1"/>
    <col min="6" max="6" width="36.33203125" style="204" customWidth="1"/>
    <col min="7" max="7" width="23.6640625" style="204" customWidth="1"/>
    <col min="8" max="8" width="24.6640625" style="204" customWidth="1"/>
    <col min="9" max="9" width="23.5" style="204" customWidth="1"/>
    <col min="10" max="10" width="53.5" style="204" customWidth="1"/>
    <col min="11" max="11" width="15.83203125" style="204" customWidth="1"/>
    <col min="12" max="12" width="87.6640625" style="204" customWidth="1"/>
    <col min="13" max="16384" width="11.5" style="204"/>
  </cols>
  <sheetData>
    <row r="1" spans="1:12" hidden="1" x14ac:dyDescent="0.2">
      <c r="A1" s="204" t="s">
        <v>303</v>
      </c>
      <c r="B1" s="204" t="s">
        <v>593</v>
      </c>
      <c r="C1" s="204" t="s">
        <v>592</v>
      </c>
      <c r="D1" s="204" t="s">
        <v>594</v>
      </c>
      <c r="E1" s="287" t="s">
        <v>595</v>
      </c>
      <c r="F1" s="287" t="s">
        <v>596</v>
      </c>
      <c r="G1" s="287" t="s">
        <v>597</v>
      </c>
      <c r="H1" s="287" t="s">
        <v>598</v>
      </c>
      <c r="I1" s="287" t="s">
        <v>599</v>
      </c>
    </row>
    <row r="2" spans="1:12" s="347" customFormat="1" x14ac:dyDescent="0.2">
      <c r="A2" s="858" t="s">
        <v>1359</v>
      </c>
      <c r="B2" s="858" t="s">
        <v>383</v>
      </c>
      <c r="C2" s="858" t="s">
        <v>462</v>
      </c>
      <c r="D2" s="899" t="s">
        <v>1012</v>
      </c>
      <c r="E2" s="900"/>
      <c r="F2" s="900"/>
      <c r="G2" s="900"/>
      <c r="H2" s="900"/>
      <c r="I2" s="901"/>
      <c r="J2" s="858" t="s">
        <v>41</v>
      </c>
      <c r="K2" s="858" t="s">
        <v>1358</v>
      </c>
      <c r="L2" s="858" t="s">
        <v>18</v>
      </c>
    </row>
    <row r="3" spans="1:12" s="205" customFormat="1" x14ac:dyDescent="0.2">
      <c r="A3" s="858"/>
      <c r="B3" s="858"/>
      <c r="C3" s="858"/>
      <c r="D3" s="205" t="s">
        <v>1013</v>
      </c>
      <c r="E3" s="205" t="s">
        <v>1014</v>
      </c>
      <c r="F3" s="205" t="s">
        <v>1015</v>
      </c>
      <c r="G3" s="205" t="s">
        <v>1016</v>
      </c>
      <c r="H3" s="205" t="s">
        <v>1017</v>
      </c>
      <c r="I3" s="205" t="s">
        <v>1018</v>
      </c>
      <c r="J3" s="858"/>
      <c r="K3" s="858"/>
      <c r="L3" s="858"/>
    </row>
    <row r="4" spans="1:12" s="222" customFormat="1" ht="15" customHeight="1" x14ac:dyDescent="0.2">
      <c r="A4" s="338">
        <v>38718</v>
      </c>
      <c r="B4" s="254"/>
      <c r="C4" s="255"/>
      <c r="D4" s="255"/>
      <c r="E4" s="255"/>
      <c r="F4" s="255"/>
      <c r="G4" s="255"/>
      <c r="H4" s="255"/>
      <c r="I4" s="255"/>
      <c r="J4" s="6" t="s">
        <v>1275</v>
      </c>
      <c r="K4" s="345">
        <v>38395</v>
      </c>
      <c r="L4" s="931" t="s">
        <v>486</v>
      </c>
    </row>
    <row r="5" spans="1:12" ht="15" customHeight="1" x14ac:dyDescent="0.2">
      <c r="A5" s="338">
        <v>38353</v>
      </c>
      <c r="B5" s="311">
        <v>20</v>
      </c>
      <c r="C5" s="373">
        <v>0.32</v>
      </c>
      <c r="D5" s="373">
        <v>0.24</v>
      </c>
      <c r="E5" s="373">
        <v>0.65</v>
      </c>
      <c r="F5" s="373">
        <v>0.92</v>
      </c>
      <c r="G5" s="107">
        <v>1.4257</v>
      </c>
      <c r="H5" s="107">
        <v>1.8221000000000001</v>
      </c>
      <c r="I5" s="151">
        <v>964.78</v>
      </c>
      <c r="J5" s="6" t="s">
        <v>1275</v>
      </c>
      <c r="K5" s="206">
        <v>38395</v>
      </c>
      <c r="L5" s="931"/>
    </row>
    <row r="6" spans="1:12" ht="15" customHeight="1" x14ac:dyDescent="0.2">
      <c r="A6" s="339">
        <v>38078</v>
      </c>
      <c r="B6" s="311">
        <v>20</v>
      </c>
      <c r="C6" s="373">
        <v>0.32</v>
      </c>
      <c r="D6" s="373">
        <v>0.24</v>
      </c>
      <c r="E6" s="373">
        <v>0.65</v>
      </c>
      <c r="F6" s="373">
        <v>0.92</v>
      </c>
      <c r="G6" s="107">
        <v>1.4257</v>
      </c>
      <c r="H6" s="107">
        <v>1.8221000000000001</v>
      </c>
      <c r="I6" s="151">
        <v>945.87</v>
      </c>
      <c r="J6" s="6"/>
      <c r="K6" s="206"/>
    </row>
    <row r="7" spans="1:12" ht="15" customHeight="1" x14ac:dyDescent="0.2">
      <c r="A7" s="339">
        <v>37712</v>
      </c>
      <c r="B7" s="311">
        <v>20</v>
      </c>
      <c r="C7" s="373">
        <v>0.32</v>
      </c>
      <c r="D7" s="373">
        <v>0.24</v>
      </c>
      <c r="E7" s="373">
        <v>0.65</v>
      </c>
      <c r="F7" s="373">
        <v>0.92</v>
      </c>
      <c r="G7" s="107">
        <v>1.4257</v>
      </c>
      <c r="H7" s="107">
        <v>1.8221000000000001</v>
      </c>
      <c r="I7" s="151">
        <v>930.05</v>
      </c>
      <c r="J7" s="6"/>
      <c r="K7" s="206"/>
    </row>
    <row r="8" spans="1:12" ht="51.75" customHeight="1" x14ac:dyDescent="0.2">
      <c r="A8" s="338">
        <v>37347</v>
      </c>
      <c r="B8" s="311">
        <v>20</v>
      </c>
      <c r="C8" s="373">
        <v>0.32</v>
      </c>
      <c r="D8" s="373">
        <v>0.24</v>
      </c>
      <c r="E8" s="373">
        <v>0.65</v>
      </c>
      <c r="F8" s="373">
        <v>0.92</v>
      </c>
      <c r="G8" s="107">
        <v>1.4257</v>
      </c>
      <c r="H8" s="107">
        <v>1.8221000000000001</v>
      </c>
      <c r="I8" s="298"/>
      <c r="J8" s="6" t="s">
        <v>1430</v>
      </c>
      <c r="K8" s="206">
        <v>37345</v>
      </c>
      <c r="L8" s="6" t="s">
        <v>463</v>
      </c>
    </row>
    <row r="9" spans="1:12" ht="27" customHeight="1" x14ac:dyDescent="0.2">
      <c r="A9" s="338">
        <v>33512</v>
      </c>
      <c r="B9" s="311">
        <v>20</v>
      </c>
      <c r="C9" s="104">
        <v>0.32</v>
      </c>
      <c r="D9" s="104">
        <v>0.24</v>
      </c>
      <c r="E9" s="104">
        <v>0.72</v>
      </c>
      <c r="F9" s="53">
        <v>5017.82</v>
      </c>
      <c r="G9" s="241"/>
      <c r="H9" s="241"/>
      <c r="I9" s="241"/>
      <c r="J9" s="6" t="s">
        <v>2291</v>
      </c>
      <c r="K9" s="206">
        <v>33505</v>
      </c>
      <c r="L9" s="133" t="s">
        <v>2292</v>
      </c>
    </row>
    <row r="10" spans="1:12" ht="15" customHeight="1" x14ac:dyDescent="0.2">
      <c r="A10" s="338">
        <v>30682</v>
      </c>
      <c r="B10" s="311">
        <v>20</v>
      </c>
      <c r="C10" s="104">
        <v>0.32</v>
      </c>
      <c r="D10" s="104">
        <v>0.72</v>
      </c>
      <c r="E10" s="104">
        <v>0.24</v>
      </c>
      <c r="F10" s="241"/>
      <c r="G10" s="241"/>
      <c r="H10" s="241"/>
      <c r="I10" s="241"/>
      <c r="J10" s="130" t="s">
        <v>381</v>
      </c>
      <c r="K10" s="206">
        <v>30317</v>
      </c>
    </row>
    <row r="11" spans="1:12" ht="45.75" customHeight="1" x14ac:dyDescent="0.2">
      <c r="A11" s="338">
        <v>27973</v>
      </c>
      <c r="B11" s="311">
        <v>20</v>
      </c>
      <c r="C11" s="104">
        <v>0.32</v>
      </c>
      <c r="D11" s="104">
        <v>0.48</v>
      </c>
      <c r="E11" s="104">
        <v>0.24</v>
      </c>
      <c r="F11" s="241"/>
      <c r="G11" s="241"/>
      <c r="H11" s="241"/>
      <c r="I11" s="241"/>
      <c r="J11" s="132" t="s">
        <v>380</v>
      </c>
      <c r="K11" s="51" t="s">
        <v>379</v>
      </c>
      <c r="L11" s="6" t="s">
        <v>378</v>
      </c>
    </row>
    <row r="12" spans="1:12" s="411" customFormat="1" ht="15" customHeight="1" x14ac:dyDescent="0.2">
      <c r="A12" s="338"/>
      <c r="B12" s="712"/>
      <c r="C12" s="238"/>
      <c r="D12" s="238"/>
      <c r="E12" s="241"/>
      <c r="F12" s="241"/>
      <c r="G12" s="241"/>
      <c r="H12" s="241"/>
      <c r="I12" s="241"/>
      <c r="J12" s="713"/>
      <c r="K12" s="244"/>
      <c r="L12" s="714"/>
    </row>
    <row r="13" spans="1:12" s="343" customFormat="1" ht="15" customHeight="1" x14ac:dyDescent="0.2">
      <c r="A13" s="371"/>
      <c r="B13" s="370" t="s">
        <v>1389</v>
      </c>
      <c r="C13" s="52"/>
      <c r="D13" s="52"/>
      <c r="E13" s="104"/>
      <c r="F13" s="356"/>
      <c r="G13" s="356"/>
      <c r="H13" s="356"/>
      <c r="I13" s="356"/>
      <c r="J13" s="372"/>
      <c r="K13" s="51"/>
      <c r="L13" s="6"/>
    </row>
    <row r="14" spans="1:12" ht="51.75" customHeight="1" x14ac:dyDescent="0.2">
      <c r="A14" s="932"/>
      <c r="B14" s="892" t="s">
        <v>487</v>
      </c>
      <c r="C14" s="892"/>
      <c r="D14" s="892"/>
      <c r="E14" s="892"/>
      <c r="F14" s="892"/>
      <c r="G14" s="892"/>
      <c r="H14" s="892"/>
      <c r="I14" s="892"/>
    </row>
    <row r="15" spans="1:12" ht="37.5" customHeight="1" x14ac:dyDescent="0.2">
      <c r="A15" s="932"/>
      <c r="B15" s="933" t="s">
        <v>488</v>
      </c>
      <c r="C15" s="933"/>
      <c r="D15" s="933"/>
      <c r="E15" s="933"/>
      <c r="F15" s="933"/>
      <c r="G15" s="933"/>
      <c r="H15" s="933"/>
      <c r="I15" s="933"/>
    </row>
    <row r="17" spans="2:10" x14ac:dyDescent="0.2">
      <c r="F17" s="26"/>
    </row>
    <row r="18" spans="2:10" ht="16" x14ac:dyDescent="0.2">
      <c r="B18" s="182"/>
      <c r="F18" s="26"/>
    </row>
    <row r="19" spans="2:10" ht="16" x14ac:dyDescent="0.2">
      <c r="B19" s="182"/>
      <c r="F19" s="26"/>
    </row>
    <row r="20" spans="2:10" ht="16" x14ac:dyDescent="0.2">
      <c r="B20" s="182"/>
      <c r="E20" s="109"/>
      <c r="F20" s="26"/>
      <c r="G20" s="109"/>
      <c r="H20" s="109"/>
      <c r="I20" s="109"/>
    </row>
    <row r="21" spans="2:10" x14ac:dyDescent="0.2">
      <c r="E21" s="107"/>
      <c r="F21" s="26"/>
      <c r="G21" s="107"/>
      <c r="H21" s="134"/>
      <c r="I21" s="134"/>
      <c r="J21" s="115"/>
    </row>
    <row r="22" spans="2:10" x14ac:dyDescent="0.2">
      <c r="F22" s="26"/>
      <c r="G22" s="124"/>
    </row>
  </sheetData>
  <mergeCells count="11">
    <mergeCell ref="L4:L5"/>
    <mergeCell ref="A14:A15"/>
    <mergeCell ref="B14:I14"/>
    <mergeCell ref="B15:I15"/>
    <mergeCell ref="D2:I2"/>
    <mergeCell ref="J2:J3"/>
    <mergeCell ref="K2:K3"/>
    <mergeCell ref="L2:L3"/>
    <mergeCell ref="A2:A3"/>
    <mergeCell ref="C2:C3"/>
    <mergeCell ref="B2:B3"/>
  </mergeCell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A2" workbookViewId="0">
      <pane xSplit="1" ySplit="2" topLeftCell="B4" activePane="bottomRight" state="frozen"/>
      <selection activeCell="A2" sqref="A2"/>
      <selection pane="topRight" activeCell="B2" sqref="B2"/>
      <selection pane="bottomLeft" activeCell="A3" sqref="A3"/>
      <selection pane="bottomRight" activeCell="C11" sqref="C11:C12"/>
    </sheetView>
  </sheetViews>
  <sheetFormatPr baseColWidth="10" defaultColWidth="11.5" defaultRowHeight="15" x14ac:dyDescent="0.2"/>
  <cols>
    <col min="1" max="1" width="11.5" style="20"/>
    <col min="2" max="2" width="15.5" style="20" customWidth="1"/>
    <col min="3" max="3" width="15.33203125" style="20" customWidth="1"/>
    <col min="4" max="7" width="11.5" style="20"/>
    <col min="8" max="8" width="16" style="20" customWidth="1"/>
    <col min="9" max="9" width="33.5" style="20" customWidth="1"/>
    <col min="10" max="10" width="12.83203125" style="20" customWidth="1"/>
    <col min="11" max="11" width="44.5" style="20" customWidth="1"/>
    <col min="12" max="16384" width="11.5" style="20"/>
  </cols>
  <sheetData>
    <row r="1" spans="1:11" s="287" customFormat="1" hidden="1" x14ac:dyDescent="0.2">
      <c r="A1" s="287" t="s">
        <v>303</v>
      </c>
      <c r="B1" s="287" t="s">
        <v>610</v>
      </c>
      <c r="C1" s="287" t="s">
        <v>611</v>
      </c>
      <c r="D1" s="287" t="s">
        <v>612</v>
      </c>
      <c r="E1" s="287" t="s">
        <v>613</v>
      </c>
      <c r="F1" s="287" t="s">
        <v>614</v>
      </c>
      <c r="G1" s="287" t="s">
        <v>615</v>
      </c>
      <c r="H1" s="287" t="s">
        <v>616</v>
      </c>
    </row>
    <row r="2" spans="1:11" s="344" customFormat="1" ht="26.25" customHeight="1" x14ac:dyDescent="0.2">
      <c r="A2" s="858" t="s">
        <v>1359</v>
      </c>
      <c r="B2" s="885" t="s">
        <v>1027</v>
      </c>
      <c r="C2" s="886"/>
      <c r="D2" s="899" t="s">
        <v>1030</v>
      </c>
      <c r="E2" s="900"/>
      <c r="F2" s="900"/>
      <c r="G2" s="901"/>
      <c r="H2" s="858" t="s">
        <v>384</v>
      </c>
      <c r="I2" s="858" t="s">
        <v>41</v>
      </c>
      <c r="J2" s="858" t="s">
        <v>1358</v>
      </c>
      <c r="K2" s="858" t="s">
        <v>18</v>
      </c>
    </row>
    <row r="3" spans="1:11" s="45" customFormat="1" ht="63" customHeight="1" x14ac:dyDescent="0.2">
      <c r="A3" s="858"/>
      <c r="B3" s="45" t="s">
        <v>1028</v>
      </c>
      <c r="C3" s="45" t="s">
        <v>1029</v>
      </c>
      <c r="D3" s="45" t="s">
        <v>1031</v>
      </c>
      <c r="E3" s="45" t="s">
        <v>1033</v>
      </c>
      <c r="F3" s="45" t="s">
        <v>1032</v>
      </c>
      <c r="G3" s="45" t="s">
        <v>1034</v>
      </c>
      <c r="H3" s="858"/>
      <c r="I3" s="858"/>
      <c r="J3" s="858"/>
      <c r="K3" s="858"/>
    </row>
    <row r="4" spans="1:11" s="222" customFormat="1" x14ac:dyDescent="0.2">
      <c r="A4" s="173">
        <v>38872</v>
      </c>
      <c r="B4" s="254"/>
      <c r="C4" s="254"/>
      <c r="D4" s="254"/>
      <c r="E4" s="254"/>
      <c r="F4" s="254"/>
      <c r="G4" s="254"/>
      <c r="H4" s="340"/>
      <c r="I4" s="6" t="s">
        <v>1035</v>
      </c>
      <c r="J4" s="12">
        <v>38872</v>
      </c>
      <c r="K4" s="6" t="s">
        <v>1036</v>
      </c>
    </row>
    <row r="5" spans="1:11" ht="15" customHeight="1" x14ac:dyDescent="0.2">
      <c r="A5" s="173">
        <v>37347</v>
      </c>
      <c r="B5" s="52">
        <v>2.3401000000000001</v>
      </c>
      <c r="C5" s="52">
        <v>2.7789000000000001</v>
      </c>
      <c r="D5" s="52">
        <v>0.71289999999999998</v>
      </c>
      <c r="E5" s="52">
        <v>0.94269999999999998</v>
      </c>
      <c r="F5" s="107">
        <v>1.1700999999999999</v>
      </c>
      <c r="G5" s="107">
        <v>1.4625999999999999</v>
      </c>
      <c r="H5" s="314">
        <v>1</v>
      </c>
      <c r="I5" s="6" t="s">
        <v>1276</v>
      </c>
      <c r="J5" s="12">
        <v>37336</v>
      </c>
      <c r="K5" s="6"/>
    </row>
    <row r="6" spans="1:11" ht="15" customHeight="1" x14ac:dyDescent="0.2">
      <c r="A6" s="173">
        <v>36892</v>
      </c>
      <c r="B6" s="52">
        <v>1.4257</v>
      </c>
      <c r="C6" s="52">
        <v>1.8854</v>
      </c>
      <c r="D6" s="52">
        <v>0.71289999999999998</v>
      </c>
      <c r="E6" s="52">
        <v>0.94269999999999998</v>
      </c>
      <c r="F6" s="107">
        <v>0.94269999999999998</v>
      </c>
      <c r="G6" s="107">
        <v>1.2444</v>
      </c>
      <c r="H6" s="314">
        <v>1</v>
      </c>
      <c r="I6" s="6" t="s">
        <v>1277</v>
      </c>
      <c r="J6" s="12">
        <v>36929</v>
      </c>
      <c r="K6" s="7" t="s">
        <v>2092</v>
      </c>
    </row>
    <row r="7" spans="1:11" x14ac:dyDescent="0.2">
      <c r="A7" s="226"/>
      <c r="B7" s="226"/>
      <c r="C7" s="226"/>
      <c r="D7" s="226"/>
      <c r="E7" s="226"/>
      <c r="F7" s="226"/>
      <c r="G7" s="226"/>
      <c r="H7" s="226"/>
      <c r="I7" s="226"/>
      <c r="J7" s="226"/>
      <c r="K7" s="226"/>
    </row>
  </sheetData>
  <mergeCells count="7">
    <mergeCell ref="K2:K3"/>
    <mergeCell ref="A2:A3"/>
    <mergeCell ref="D2:G2"/>
    <mergeCell ref="B2:C2"/>
    <mergeCell ref="I2:I3"/>
    <mergeCell ref="J2:J3"/>
    <mergeCell ref="H2:H3"/>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pane xSplit="1" ySplit="3" topLeftCell="B4" activePane="bottomRight" state="frozen"/>
      <selection activeCell="A2" sqref="A2"/>
      <selection pane="topRight" activeCell="B2" sqref="B2"/>
      <selection pane="bottomLeft" activeCell="A3" sqref="A3"/>
      <selection pane="bottomRight" activeCell="P16" sqref="P16"/>
    </sheetView>
  </sheetViews>
  <sheetFormatPr baseColWidth="10" defaultColWidth="11.5" defaultRowHeight="15" x14ac:dyDescent="0.2"/>
  <cols>
    <col min="1" max="3" width="11.5" style="204"/>
    <col min="4" max="4" width="13.5" style="204" customWidth="1"/>
    <col min="5" max="6" width="13.6640625" style="204" customWidth="1"/>
    <col min="7" max="8" width="13.33203125" style="204" customWidth="1"/>
    <col min="9" max="9" width="13.5" style="204" customWidth="1"/>
    <col min="10" max="10" width="13.5" style="343" customWidth="1"/>
    <col min="11" max="11" width="13.5" style="204" customWidth="1"/>
    <col min="12" max="13" width="13.33203125" style="204" customWidth="1"/>
    <col min="14" max="14" width="14" style="204" customWidth="1"/>
    <col min="15" max="15" width="43.5" style="204" customWidth="1"/>
    <col min="16" max="16" width="12.33203125" style="204" customWidth="1"/>
    <col min="17" max="17" width="26.83203125" style="204" customWidth="1"/>
    <col min="18" max="16384" width="11.5" style="204"/>
  </cols>
  <sheetData>
    <row r="1" spans="1:17" ht="15" hidden="1" customHeight="1" x14ac:dyDescent="0.2">
      <c r="A1" s="204" t="s">
        <v>303</v>
      </c>
      <c r="B1" s="204" t="s">
        <v>600</v>
      </c>
      <c r="C1" s="204" t="s">
        <v>601</v>
      </c>
      <c r="D1" s="287" t="s">
        <v>602</v>
      </c>
      <c r="E1" s="287" t="s">
        <v>603</v>
      </c>
      <c r="F1" s="287" t="s">
        <v>609</v>
      </c>
      <c r="G1" s="287" t="s">
        <v>608</v>
      </c>
      <c r="H1" s="287" t="s">
        <v>607</v>
      </c>
      <c r="I1" s="287" t="s">
        <v>606</v>
      </c>
      <c r="J1" s="287" t="s">
        <v>604</v>
      </c>
      <c r="K1" s="287" t="s">
        <v>1023</v>
      </c>
      <c r="L1" s="343" t="s">
        <v>1024</v>
      </c>
      <c r="M1" s="287" t="s">
        <v>1025</v>
      </c>
      <c r="N1" s="287" t="s">
        <v>605</v>
      </c>
    </row>
    <row r="2" spans="1:17" s="352" customFormat="1" ht="15" customHeight="1" x14ac:dyDescent="0.2">
      <c r="A2" s="858" t="s">
        <v>1359</v>
      </c>
      <c r="B2" s="858" t="s">
        <v>383</v>
      </c>
      <c r="C2" s="858" t="s">
        <v>382</v>
      </c>
      <c r="D2" s="934" t="s">
        <v>1012</v>
      </c>
      <c r="E2" s="935"/>
      <c r="F2" s="935"/>
      <c r="G2" s="935"/>
      <c r="H2" s="935"/>
      <c r="I2" s="936"/>
      <c r="J2" s="934" t="s">
        <v>1021</v>
      </c>
      <c r="K2" s="935"/>
      <c r="L2" s="935"/>
      <c r="M2" s="935"/>
      <c r="N2" s="936"/>
      <c r="O2" s="858" t="s">
        <v>41</v>
      </c>
      <c r="P2" s="858" t="s">
        <v>1358</v>
      </c>
      <c r="Q2" s="858" t="s">
        <v>18</v>
      </c>
    </row>
    <row r="3" spans="1:17" s="205" customFormat="1" x14ac:dyDescent="0.2">
      <c r="A3" s="858"/>
      <c r="B3" s="858"/>
      <c r="C3" s="858"/>
      <c r="D3" s="205" t="s">
        <v>1013</v>
      </c>
      <c r="E3" s="205" t="s">
        <v>1019</v>
      </c>
      <c r="F3" s="205" t="s">
        <v>1015</v>
      </c>
      <c r="G3" s="205" t="s">
        <v>1016</v>
      </c>
      <c r="H3" s="205" t="s">
        <v>1017</v>
      </c>
      <c r="I3" s="205" t="s">
        <v>1123</v>
      </c>
      <c r="J3" s="205" t="s">
        <v>1014</v>
      </c>
      <c r="K3" s="205" t="s">
        <v>1015</v>
      </c>
      <c r="L3" s="205" t="s">
        <v>1016</v>
      </c>
      <c r="M3" s="205" t="s">
        <v>1022</v>
      </c>
      <c r="N3" s="205" t="s">
        <v>1020</v>
      </c>
      <c r="O3" s="858"/>
      <c r="P3" s="858"/>
      <c r="Q3" s="858"/>
    </row>
    <row r="4" spans="1:17" s="109" customFormat="1" ht="12.75" customHeight="1" x14ac:dyDescent="0.2">
      <c r="A4" s="174">
        <v>42826</v>
      </c>
      <c r="B4" s="662">
        <v>20</v>
      </c>
      <c r="C4" s="373">
        <v>0.32</v>
      </c>
      <c r="D4" s="373">
        <v>0.24</v>
      </c>
      <c r="E4" s="373">
        <v>0.65</v>
      </c>
      <c r="F4" s="104">
        <v>0.92</v>
      </c>
      <c r="G4" s="52">
        <v>1.4257</v>
      </c>
      <c r="H4" s="107">
        <v>1.8221000000000001</v>
      </c>
      <c r="I4" s="183">
        <v>1107.49</v>
      </c>
      <c r="J4" s="104">
        <v>0.13</v>
      </c>
      <c r="K4" s="104">
        <v>0.18</v>
      </c>
      <c r="L4" s="104">
        <v>0.56999999999999995</v>
      </c>
      <c r="M4" s="104">
        <v>0.73</v>
      </c>
      <c r="N4" s="373">
        <v>1.07</v>
      </c>
      <c r="O4" s="664" t="s">
        <v>2042</v>
      </c>
    </row>
    <row r="5" spans="1:17" s="109" customFormat="1" ht="15" customHeight="1" x14ac:dyDescent="0.2">
      <c r="A5" s="174">
        <v>42461</v>
      </c>
      <c r="B5" s="436">
        <v>20</v>
      </c>
      <c r="C5" s="373">
        <v>0.32</v>
      </c>
      <c r="D5" s="373">
        <v>0.24</v>
      </c>
      <c r="E5" s="373">
        <v>0.65</v>
      </c>
      <c r="F5" s="104">
        <v>0.92</v>
      </c>
      <c r="G5" s="52">
        <v>1.4257</v>
      </c>
      <c r="H5" s="107">
        <v>1.8221000000000001</v>
      </c>
      <c r="I5" s="183">
        <v>1104.18</v>
      </c>
      <c r="J5" s="104">
        <v>0.13</v>
      </c>
      <c r="K5" s="104">
        <v>0.18</v>
      </c>
      <c r="L5" s="104">
        <v>0.56999999999999995</v>
      </c>
      <c r="M5" s="104">
        <v>0.73</v>
      </c>
      <c r="N5" s="373">
        <v>1.07</v>
      </c>
      <c r="O5" s="439" t="s">
        <v>1331</v>
      </c>
    </row>
    <row r="6" spans="1:17" s="109" customFormat="1" ht="15" customHeight="1" x14ac:dyDescent="0.2">
      <c r="A6" s="174">
        <v>41730</v>
      </c>
      <c r="B6" s="432">
        <v>20</v>
      </c>
      <c r="C6" s="373">
        <v>0.32</v>
      </c>
      <c r="D6" s="373">
        <v>0.24</v>
      </c>
      <c r="E6" s="373">
        <v>0.65</v>
      </c>
      <c r="F6" s="104">
        <v>0.92</v>
      </c>
      <c r="G6" s="52">
        <v>1.4257</v>
      </c>
      <c r="H6" s="107">
        <v>1.8221000000000001</v>
      </c>
      <c r="I6" s="183">
        <v>1103.08</v>
      </c>
      <c r="J6" s="104">
        <v>0.13</v>
      </c>
      <c r="K6" s="104">
        <v>0.18</v>
      </c>
      <c r="L6" s="104">
        <v>0.56999999999999995</v>
      </c>
      <c r="M6" s="104">
        <v>0.73</v>
      </c>
      <c r="N6" s="373">
        <v>1.07</v>
      </c>
      <c r="O6" s="433" t="s">
        <v>681</v>
      </c>
    </row>
    <row r="7" spans="1:17" s="109" customFormat="1" ht="15" customHeight="1" x14ac:dyDescent="0.2">
      <c r="A7" s="174">
        <v>41365</v>
      </c>
      <c r="B7" s="203">
        <v>20</v>
      </c>
      <c r="C7" s="373">
        <v>0.32</v>
      </c>
      <c r="D7" s="373">
        <v>0.24</v>
      </c>
      <c r="E7" s="373">
        <v>0.65</v>
      </c>
      <c r="F7" s="104">
        <v>0.92</v>
      </c>
      <c r="G7" s="52">
        <v>1.4257</v>
      </c>
      <c r="H7" s="107">
        <v>1.8221000000000001</v>
      </c>
      <c r="I7" s="183">
        <v>1096.5</v>
      </c>
      <c r="J7" s="104">
        <v>0.13</v>
      </c>
      <c r="K7" s="104">
        <v>0.18</v>
      </c>
      <c r="L7" s="104">
        <v>0.56999999999999995</v>
      </c>
      <c r="M7" s="104">
        <v>0.73</v>
      </c>
      <c r="N7" s="373">
        <v>1.07</v>
      </c>
      <c r="O7" s="210" t="s">
        <v>681</v>
      </c>
    </row>
    <row r="8" spans="1:17" s="109" customFormat="1" ht="15" customHeight="1" x14ac:dyDescent="0.2">
      <c r="A8" s="174">
        <v>41000</v>
      </c>
      <c r="B8" s="203">
        <v>20</v>
      </c>
      <c r="C8" s="373">
        <v>0.32</v>
      </c>
      <c r="D8" s="373">
        <v>0.24</v>
      </c>
      <c r="E8" s="373">
        <v>0.65</v>
      </c>
      <c r="F8" s="104">
        <v>0.92</v>
      </c>
      <c r="G8" s="52">
        <v>1.4257</v>
      </c>
      <c r="H8" s="107">
        <v>1.8221000000000001</v>
      </c>
      <c r="I8" s="183">
        <v>1082.43</v>
      </c>
      <c r="J8" s="104">
        <v>0.13</v>
      </c>
      <c r="K8" s="104">
        <v>0.18</v>
      </c>
      <c r="L8" s="104">
        <v>0.56999999999999995</v>
      </c>
      <c r="M8" s="104">
        <v>0.73</v>
      </c>
      <c r="N8" s="373">
        <v>1.07</v>
      </c>
      <c r="O8" s="334"/>
    </row>
    <row r="9" spans="1:17" s="109" customFormat="1" ht="15" customHeight="1" x14ac:dyDescent="0.2">
      <c r="A9" s="174">
        <v>40634</v>
      </c>
      <c r="B9" s="203">
        <v>20</v>
      </c>
      <c r="C9" s="373">
        <v>0.32</v>
      </c>
      <c r="D9" s="373">
        <v>0.24</v>
      </c>
      <c r="E9" s="373">
        <v>0.65</v>
      </c>
      <c r="F9" s="104">
        <v>0.92</v>
      </c>
      <c r="G9" s="52">
        <v>1.4257</v>
      </c>
      <c r="H9" s="107">
        <v>1.8221000000000001</v>
      </c>
      <c r="I9" s="183">
        <v>1060.1600000000001</v>
      </c>
      <c r="J9" s="104">
        <v>0.13</v>
      </c>
      <c r="K9" s="104">
        <v>0.18</v>
      </c>
      <c r="L9" s="104">
        <v>0.56999999999999995</v>
      </c>
      <c r="M9" s="104">
        <v>0.73</v>
      </c>
      <c r="N9" s="373">
        <v>1.07</v>
      </c>
      <c r="O9" s="334"/>
    </row>
    <row r="10" spans="1:17" s="109" customFormat="1" ht="15" customHeight="1" x14ac:dyDescent="0.2">
      <c r="A10" s="174">
        <v>40269</v>
      </c>
      <c r="B10" s="203">
        <v>20</v>
      </c>
      <c r="C10" s="373">
        <v>0.32</v>
      </c>
      <c r="D10" s="373">
        <v>0.24</v>
      </c>
      <c r="E10" s="373">
        <v>0.65</v>
      </c>
      <c r="F10" s="104">
        <v>0.92</v>
      </c>
      <c r="G10" s="52">
        <v>1.4257</v>
      </c>
      <c r="H10" s="107">
        <v>1.8221000000000001</v>
      </c>
      <c r="I10" s="183">
        <v>1038.3599999999999</v>
      </c>
      <c r="J10" s="104">
        <v>0.13</v>
      </c>
      <c r="K10" s="104">
        <v>0.18</v>
      </c>
      <c r="L10" s="104">
        <v>0.56999999999999995</v>
      </c>
      <c r="M10" s="104">
        <v>0.73</v>
      </c>
      <c r="N10" s="373">
        <v>1.07</v>
      </c>
      <c r="O10" s="334"/>
    </row>
    <row r="11" spans="1:17" s="109" customFormat="1" ht="15" customHeight="1" x14ac:dyDescent="0.2">
      <c r="A11" s="174">
        <v>39904</v>
      </c>
      <c r="B11" s="203">
        <v>20</v>
      </c>
      <c r="C11" s="373">
        <v>0.32</v>
      </c>
      <c r="D11" s="373">
        <v>0.24</v>
      </c>
      <c r="E11" s="373">
        <v>0.65</v>
      </c>
      <c r="F11" s="104">
        <v>0.92</v>
      </c>
      <c r="G11" s="52">
        <v>1.4257</v>
      </c>
      <c r="H11" s="107">
        <v>1.8221000000000001</v>
      </c>
      <c r="I11" s="183">
        <v>1029.0999999999999</v>
      </c>
      <c r="J11" s="104">
        <v>0.13</v>
      </c>
      <c r="K11" s="104">
        <v>0.18</v>
      </c>
      <c r="L11" s="104">
        <v>0.56999999999999995</v>
      </c>
      <c r="M11" s="104">
        <v>0.73</v>
      </c>
      <c r="N11" s="373">
        <v>1.07</v>
      </c>
      <c r="O11" s="334"/>
    </row>
    <row r="12" spans="1:17" s="109" customFormat="1" ht="15" customHeight="1" x14ac:dyDescent="0.2">
      <c r="A12" s="174">
        <v>39722</v>
      </c>
      <c r="B12" s="203">
        <v>20</v>
      </c>
      <c r="C12" s="373">
        <v>0.32</v>
      </c>
      <c r="D12" s="373">
        <v>0.24</v>
      </c>
      <c r="E12" s="373">
        <v>0.65</v>
      </c>
      <c r="F12" s="104">
        <v>0.92</v>
      </c>
      <c r="G12" s="52">
        <v>1.4257</v>
      </c>
      <c r="H12" s="107">
        <v>1.8221000000000001</v>
      </c>
      <c r="I12" s="183">
        <v>1018.91</v>
      </c>
      <c r="J12" s="104">
        <v>0.13</v>
      </c>
      <c r="K12" s="104">
        <v>0.18</v>
      </c>
      <c r="L12" s="104">
        <v>0.56999999999999995</v>
      </c>
      <c r="M12" s="104">
        <v>0.73</v>
      </c>
      <c r="N12" s="373">
        <v>1.07</v>
      </c>
      <c r="O12" s="334"/>
    </row>
    <row r="13" spans="1:17" s="109" customFormat="1" ht="15" customHeight="1" x14ac:dyDescent="0.2">
      <c r="A13" s="174">
        <v>39539</v>
      </c>
      <c r="B13" s="203">
        <v>20</v>
      </c>
      <c r="C13" s="373">
        <v>0.32</v>
      </c>
      <c r="D13" s="373">
        <v>0.24</v>
      </c>
      <c r="E13" s="373">
        <v>0.65</v>
      </c>
      <c r="F13" s="104">
        <v>0.92</v>
      </c>
      <c r="G13" s="52">
        <v>1.4257</v>
      </c>
      <c r="H13" s="107">
        <v>1.8221000000000001</v>
      </c>
      <c r="I13" s="183">
        <v>1010.82</v>
      </c>
      <c r="J13" s="104">
        <v>0.13</v>
      </c>
      <c r="K13" s="104">
        <v>0.18</v>
      </c>
      <c r="L13" s="104">
        <v>0.56999999999999995</v>
      </c>
      <c r="M13" s="104">
        <v>0.73</v>
      </c>
      <c r="N13" s="373">
        <v>1.07</v>
      </c>
      <c r="O13" s="334"/>
    </row>
    <row r="14" spans="1:17" s="109" customFormat="1" ht="15" customHeight="1" x14ac:dyDescent="0.2">
      <c r="A14" s="174">
        <v>39173</v>
      </c>
      <c r="B14" s="203">
        <v>20</v>
      </c>
      <c r="C14" s="373">
        <v>0.32</v>
      </c>
      <c r="D14" s="373">
        <v>0.24</v>
      </c>
      <c r="E14" s="373">
        <v>0.65</v>
      </c>
      <c r="F14" s="104">
        <v>0.92</v>
      </c>
      <c r="G14" s="52">
        <v>1.4257</v>
      </c>
      <c r="H14" s="107">
        <v>1.8221000000000001</v>
      </c>
      <c r="I14" s="183">
        <v>999.83</v>
      </c>
      <c r="J14" s="104">
        <v>0.13</v>
      </c>
      <c r="K14" s="104">
        <v>0.18</v>
      </c>
      <c r="L14" s="104">
        <v>0.56999999999999995</v>
      </c>
      <c r="M14" s="104">
        <v>0.73</v>
      </c>
      <c r="N14" s="373">
        <v>1.07</v>
      </c>
      <c r="O14" s="334"/>
    </row>
    <row r="15" spans="1:17" s="109" customFormat="1" ht="15" customHeight="1" x14ac:dyDescent="0.2">
      <c r="A15" s="174">
        <v>38808</v>
      </c>
      <c r="B15" s="203">
        <v>20</v>
      </c>
      <c r="C15" s="373">
        <v>0.32</v>
      </c>
      <c r="D15" s="373">
        <v>0.24</v>
      </c>
      <c r="E15" s="373">
        <v>0.65</v>
      </c>
      <c r="F15" s="104">
        <v>0.92</v>
      </c>
      <c r="G15" s="52">
        <v>1.4257</v>
      </c>
      <c r="H15" s="107">
        <v>1.8221000000000001</v>
      </c>
      <c r="I15" s="183">
        <v>982.15</v>
      </c>
      <c r="J15" s="104">
        <v>0.13</v>
      </c>
      <c r="K15" s="104">
        <v>0.18</v>
      </c>
      <c r="L15" s="104">
        <v>0.56999999999999995</v>
      </c>
      <c r="M15" s="104">
        <v>0.73</v>
      </c>
      <c r="N15" s="373">
        <v>1.07</v>
      </c>
      <c r="O15" s="334"/>
    </row>
    <row r="16" spans="1:17" s="203" customFormat="1" ht="49.5" customHeight="1" x14ac:dyDescent="0.2">
      <c r="A16" s="174">
        <v>38718</v>
      </c>
      <c r="B16" s="203">
        <v>20</v>
      </c>
      <c r="C16" s="373">
        <v>0.32</v>
      </c>
      <c r="D16" s="104">
        <v>0.24</v>
      </c>
      <c r="E16" s="104">
        <v>0.65</v>
      </c>
      <c r="F16" s="104">
        <v>0.92</v>
      </c>
      <c r="G16" s="52">
        <v>1.4257</v>
      </c>
      <c r="H16" s="107">
        <v>1.8221000000000001</v>
      </c>
      <c r="I16" s="151">
        <v>964.78</v>
      </c>
      <c r="J16" s="104">
        <v>0.13</v>
      </c>
      <c r="K16" s="104">
        <v>0.18</v>
      </c>
      <c r="L16" s="104">
        <v>0.56999999999999995</v>
      </c>
      <c r="M16" s="104">
        <v>0.73</v>
      </c>
      <c r="N16" s="122">
        <v>1.07</v>
      </c>
      <c r="O16" s="333" t="s">
        <v>1431</v>
      </c>
      <c r="P16" s="51" t="s">
        <v>1026</v>
      </c>
      <c r="Q16" s="331" t="s">
        <v>2082</v>
      </c>
    </row>
    <row r="17" spans="1:17" s="119" customFormat="1" ht="15" customHeight="1" x14ac:dyDescent="0.2">
      <c r="A17" s="174"/>
      <c r="B17" s="242"/>
      <c r="C17" s="715"/>
      <c r="D17" s="241"/>
      <c r="E17" s="241"/>
      <c r="F17" s="241"/>
      <c r="G17" s="238"/>
      <c r="H17" s="298"/>
      <c r="I17" s="716"/>
      <c r="J17" s="241"/>
      <c r="K17" s="241"/>
      <c r="L17" s="241"/>
      <c r="M17" s="241"/>
      <c r="N17" s="717"/>
      <c r="O17" s="243"/>
      <c r="P17" s="244"/>
      <c r="Q17" s="242"/>
    </row>
    <row r="18" spans="1:17" x14ac:dyDescent="0.2">
      <c r="A18" s="46"/>
      <c r="B18" s="357" t="s">
        <v>1389</v>
      </c>
    </row>
    <row r="19" spans="1:17" ht="30" customHeight="1" x14ac:dyDescent="0.2">
      <c r="B19" s="937" t="s">
        <v>1124</v>
      </c>
      <c r="C19" s="937"/>
      <c r="D19" s="937"/>
      <c r="E19" s="937"/>
      <c r="F19" s="937"/>
      <c r="G19" s="937"/>
      <c r="H19" s="937"/>
      <c r="I19" s="937"/>
      <c r="J19" s="937"/>
      <c r="K19" s="937"/>
      <c r="L19" s="937"/>
      <c r="M19" s="937"/>
      <c r="N19" s="937"/>
    </row>
    <row r="30" spans="1:17" x14ac:dyDescent="0.2">
      <c r="H30" s="287"/>
    </row>
  </sheetData>
  <mergeCells count="9">
    <mergeCell ref="Q2:Q3"/>
    <mergeCell ref="A2:A3"/>
    <mergeCell ref="D2:I2"/>
    <mergeCell ref="J2:N2"/>
    <mergeCell ref="B19:N19"/>
    <mergeCell ref="O2:O3"/>
    <mergeCell ref="P2:P3"/>
    <mergeCell ref="C2:C3"/>
    <mergeCell ref="B2:B3"/>
  </mergeCell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xSplit="1" ySplit="3" topLeftCell="B4" activePane="bottomRight" state="frozen"/>
      <selection pane="topRight" activeCell="B1" sqref="B1"/>
      <selection pane="bottomLeft" activeCell="A3" sqref="A3"/>
      <selection pane="bottomRight" activeCell="E2" sqref="E2:E3"/>
    </sheetView>
  </sheetViews>
  <sheetFormatPr baseColWidth="10" defaultColWidth="11.5" defaultRowHeight="15" x14ac:dyDescent="0.2"/>
  <cols>
    <col min="1" max="3" width="11.5" style="20"/>
    <col min="4" max="5" width="14.6640625" style="20" customWidth="1"/>
    <col min="6" max="6" width="38.5" style="20" customWidth="1"/>
    <col min="7" max="7" width="11.1640625" style="20" bestFit="1" customWidth="1"/>
    <col min="8" max="8" width="16.1640625" style="20" bestFit="1" customWidth="1"/>
    <col min="9" max="16384" width="11.5" style="20"/>
  </cols>
  <sheetData>
    <row r="1" spans="1:10" s="287" customFormat="1" hidden="1" x14ac:dyDescent="0.2">
      <c r="A1" s="287" t="s">
        <v>303</v>
      </c>
      <c r="B1" s="287" t="s">
        <v>617</v>
      </c>
      <c r="C1" s="287" t="s">
        <v>618</v>
      </c>
      <c r="D1" s="287" t="s">
        <v>619</v>
      </c>
      <c r="E1" s="287" t="s">
        <v>620</v>
      </c>
    </row>
    <row r="2" spans="1:10" s="410" customFormat="1" ht="33.75" customHeight="1" x14ac:dyDescent="0.2">
      <c r="A2" s="858" t="s">
        <v>1359</v>
      </c>
      <c r="B2" s="885" t="s">
        <v>944</v>
      </c>
      <c r="C2" s="886"/>
      <c r="D2" s="858" t="s">
        <v>387</v>
      </c>
      <c r="E2" s="858" t="s">
        <v>386</v>
      </c>
      <c r="F2" s="858" t="s">
        <v>41</v>
      </c>
      <c r="G2" s="858" t="s">
        <v>1358</v>
      </c>
      <c r="H2" s="858" t="s">
        <v>18</v>
      </c>
    </row>
    <row r="3" spans="1:10" s="45" customFormat="1" ht="45" customHeight="1" x14ac:dyDescent="0.2">
      <c r="A3" s="858"/>
      <c r="B3" s="45" t="s">
        <v>1200</v>
      </c>
      <c r="C3" s="45" t="s">
        <v>1201</v>
      </c>
      <c r="D3" s="858"/>
      <c r="E3" s="858"/>
      <c r="F3" s="858"/>
      <c r="G3" s="858"/>
      <c r="H3" s="858"/>
    </row>
    <row r="4" spans="1:10" s="221" customFormat="1" ht="30" x14ac:dyDescent="0.2">
      <c r="A4" s="34">
        <v>38873</v>
      </c>
      <c r="B4" s="52">
        <v>0.10630000000000001</v>
      </c>
      <c r="C4" s="52">
        <v>0.1263</v>
      </c>
      <c r="D4" s="314">
        <v>22</v>
      </c>
      <c r="E4" s="314">
        <v>3</v>
      </c>
      <c r="F4" s="333" t="s">
        <v>1278</v>
      </c>
      <c r="G4" s="223">
        <v>38872</v>
      </c>
      <c r="H4" s="221" t="s">
        <v>385</v>
      </c>
    </row>
    <row r="5" spans="1:10" x14ac:dyDescent="0.2">
      <c r="A5" s="173"/>
      <c r="B5" s="226"/>
      <c r="C5" s="226"/>
      <c r="D5" s="226"/>
      <c r="E5" s="226"/>
      <c r="F5" s="226"/>
      <c r="G5" s="173"/>
      <c r="H5" s="226"/>
      <c r="I5" s="226"/>
      <c r="J5" s="226"/>
    </row>
  </sheetData>
  <mergeCells count="7">
    <mergeCell ref="B2:C2"/>
    <mergeCell ref="F2:F3"/>
    <mergeCell ref="G2:G3"/>
    <mergeCell ref="H2:H3"/>
    <mergeCell ref="A2:A3"/>
    <mergeCell ref="D2:D3"/>
    <mergeCell ref="E2:E3"/>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2" workbookViewId="0">
      <pane xSplit="1" ySplit="2" topLeftCell="B4" activePane="bottomRight" state="frozen"/>
      <selection activeCell="A2" sqref="A2"/>
      <selection pane="topRight" activeCell="B2" sqref="B2"/>
      <selection pane="bottomLeft" activeCell="A3" sqref="A3"/>
      <selection pane="bottomRight" activeCell="D11" sqref="D11"/>
    </sheetView>
  </sheetViews>
  <sheetFormatPr baseColWidth="10" defaultColWidth="11.5" defaultRowHeight="15" x14ac:dyDescent="0.2"/>
  <cols>
    <col min="1" max="9" width="11.5" style="20"/>
    <col min="10" max="10" width="33.5" style="20" customWidth="1"/>
    <col min="11" max="11" width="11.5" style="20"/>
    <col min="12" max="12" width="53" style="20" customWidth="1"/>
    <col min="13" max="16384" width="11.5" style="20"/>
  </cols>
  <sheetData>
    <row r="1" spans="1:12" hidden="1" x14ac:dyDescent="0.2">
      <c r="A1" s="20" t="s">
        <v>303</v>
      </c>
      <c r="B1" s="20" t="s">
        <v>621</v>
      </c>
      <c r="C1" s="287" t="s">
        <v>622</v>
      </c>
      <c r="D1" s="287" t="s">
        <v>623</v>
      </c>
      <c r="E1" s="287" t="s">
        <v>624</v>
      </c>
      <c r="F1" s="287" t="s">
        <v>625</v>
      </c>
      <c r="G1" s="287" t="s">
        <v>626</v>
      </c>
      <c r="H1" s="20" t="s">
        <v>628</v>
      </c>
      <c r="I1" s="20" t="s">
        <v>627</v>
      </c>
    </row>
    <row r="2" spans="1:12" s="344" customFormat="1" x14ac:dyDescent="0.2">
      <c r="A2" s="858" t="s">
        <v>1359</v>
      </c>
      <c r="B2" s="899" t="s">
        <v>1037</v>
      </c>
      <c r="C2" s="900"/>
      <c r="D2" s="900"/>
      <c r="E2" s="900"/>
      <c r="F2" s="900"/>
      <c r="G2" s="900"/>
      <c r="H2" s="900"/>
      <c r="I2" s="901"/>
      <c r="J2" s="858" t="s">
        <v>499</v>
      </c>
      <c r="K2" s="858" t="s">
        <v>1358</v>
      </c>
      <c r="L2" s="858" t="s">
        <v>18</v>
      </c>
    </row>
    <row r="3" spans="1:12" s="45" customFormat="1" ht="45" x14ac:dyDescent="0.2">
      <c r="A3" s="858"/>
      <c r="B3" s="45" t="s">
        <v>1038</v>
      </c>
      <c r="C3" s="45" t="s">
        <v>950</v>
      </c>
      <c r="D3" s="45" t="s">
        <v>1039</v>
      </c>
      <c r="E3" s="45" t="s">
        <v>1040</v>
      </c>
      <c r="F3" s="45" t="s">
        <v>775</v>
      </c>
      <c r="G3" s="45" t="s">
        <v>1041</v>
      </c>
      <c r="H3" s="45" t="s">
        <v>1042</v>
      </c>
      <c r="I3" s="45" t="s">
        <v>1043</v>
      </c>
      <c r="J3" s="858"/>
      <c r="K3" s="858"/>
      <c r="L3" s="858"/>
    </row>
    <row r="4" spans="1:12" s="48" customFormat="1" x14ac:dyDescent="0.2">
      <c r="A4" s="34">
        <v>34700</v>
      </c>
      <c r="B4" s="241"/>
      <c r="C4" s="241"/>
      <c r="D4" s="104">
        <v>2.4</v>
      </c>
      <c r="E4" s="104">
        <v>2.6</v>
      </c>
      <c r="F4" s="104">
        <v>2.8</v>
      </c>
      <c r="G4" s="104">
        <v>0.2</v>
      </c>
      <c r="H4" s="241"/>
      <c r="I4" s="241"/>
      <c r="J4" s="333" t="s">
        <v>1122</v>
      </c>
      <c r="K4" s="49">
        <v>34702</v>
      </c>
    </row>
    <row r="5" spans="1:12" s="48" customFormat="1" x14ac:dyDescent="0.2">
      <c r="A5" s="34">
        <v>27973</v>
      </c>
      <c r="B5" s="104">
        <v>2</v>
      </c>
      <c r="C5" s="104">
        <v>2.2000000000000002</v>
      </c>
      <c r="D5" s="104">
        <v>2.4</v>
      </c>
      <c r="E5" s="104">
        <v>2.6</v>
      </c>
      <c r="F5" s="104">
        <v>2.8</v>
      </c>
      <c r="G5" s="104">
        <v>0.2</v>
      </c>
      <c r="H5" s="104">
        <v>2</v>
      </c>
      <c r="I5" s="104">
        <v>1</v>
      </c>
      <c r="J5" s="333" t="s">
        <v>343</v>
      </c>
      <c r="K5" s="51">
        <v>27989</v>
      </c>
      <c r="L5" s="7" t="s">
        <v>1090</v>
      </c>
    </row>
    <row r="7" spans="1:12" x14ac:dyDescent="0.2">
      <c r="B7" s="938" t="s">
        <v>2238</v>
      </c>
      <c r="C7" s="938"/>
      <c r="D7" s="938"/>
      <c r="E7" s="938"/>
      <c r="F7" s="938"/>
      <c r="G7" s="938"/>
      <c r="H7" s="938"/>
      <c r="I7" s="938"/>
    </row>
    <row r="8" spans="1:12" x14ac:dyDescent="0.2">
      <c r="B8" s="411" t="s">
        <v>2254</v>
      </c>
    </row>
  </sheetData>
  <mergeCells count="6">
    <mergeCell ref="L2:L3"/>
    <mergeCell ref="B2:I2"/>
    <mergeCell ref="B7:I7"/>
    <mergeCell ref="A2:A3"/>
    <mergeCell ref="J2:J3"/>
    <mergeCell ref="K2:K3"/>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opLeftCell="A2" workbookViewId="0">
      <pane xSplit="1" ySplit="1" topLeftCell="B3" activePane="bottomRight" state="frozen"/>
      <selection activeCell="A2" sqref="A2"/>
      <selection pane="topRight" activeCell="B2" sqref="B2"/>
      <selection pane="bottomLeft" activeCell="A3" sqref="A3"/>
      <selection pane="bottomRight" activeCell="E23" sqref="E23"/>
    </sheetView>
  </sheetViews>
  <sheetFormatPr baseColWidth="10" defaultColWidth="11.5" defaultRowHeight="15" x14ac:dyDescent="0.2"/>
  <cols>
    <col min="1" max="3" width="11.5" style="20"/>
    <col min="4" max="4" width="18.5" style="20" customWidth="1"/>
    <col min="5" max="5" width="17.5" style="20" customWidth="1"/>
    <col min="6" max="6" width="33.5" style="20" customWidth="1"/>
    <col min="7" max="7" width="11.5" style="20"/>
    <col min="8" max="8" width="44.1640625" style="20" customWidth="1"/>
    <col min="9" max="16384" width="11.5" style="20"/>
  </cols>
  <sheetData>
    <row r="1" spans="1:17" s="287" customFormat="1" hidden="1" x14ac:dyDescent="0.2">
      <c r="A1" s="287" t="s">
        <v>303</v>
      </c>
      <c r="B1" s="287" t="s">
        <v>629</v>
      </c>
      <c r="C1" s="287" t="s">
        <v>630</v>
      </c>
      <c r="D1" s="287" t="s">
        <v>631</v>
      </c>
      <c r="E1" s="287" t="s">
        <v>632</v>
      </c>
    </row>
    <row r="2" spans="1:17" s="45" customFormat="1" ht="60" x14ac:dyDescent="0.2">
      <c r="A2" s="45" t="s">
        <v>1359</v>
      </c>
      <c r="B2" s="45" t="s">
        <v>357</v>
      </c>
      <c r="C2" s="45" t="s">
        <v>356</v>
      </c>
      <c r="D2" s="45" t="s">
        <v>1116</v>
      </c>
      <c r="E2" s="45" t="s">
        <v>1125</v>
      </c>
      <c r="F2" s="45" t="s">
        <v>499</v>
      </c>
      <c r="G2" s="45" t="s">
        <v>1358</v>
      </c>
      <c r="H2" s="45" t="s">
        <v>18</v>
      </c>
    </row>
    <row r="3" spans="1:17" s="46" customFormat="1" ht="18" customHeight="1" x14ac:dyDescent="0.2">
      <c r="A3" s="174">
        <v>31183</v>
      </c>
      <c r="B3" s="417"/>
      <c r="C3" s="417"/>
      <c r="D3" s="417"/>
      <c r="E3" s="417"/>
      <c r="F3" s="210" t="s">
        <v>1128</v>
      </c>
      <c r="G3" s="387">
        <v>31183</v>
      </c>
      <c r="H3" s="210" t="s">
        <v>1129</v>
      </c>
      <c r="I3" s="109"/>
      <c r="J3" s="109"/>
      <c r="K3" s="109"/>
      <c r="L3" s="109"/>
      <c r="M3" s="109"/>
      <c r="N3" s="109"/>
      <c r="O3" s="109"/>
      <c r="P3" s="109"/>
      <c r="Q3" s="109"/>
    </row>
    <row r="4" spans="1:17" s="46" customFormat="1" x14ac:dyDescent="0.2">
      <c r="A4" s="174">
        <v>30864</v>
      </c>
      <c r="B4" s="109">
        <v>26</v>
      </c>
      <c r="C4" s="417"/>
      <c r="D4" s="315">
        <v>63323</v>
      </c>
      <c r="E4" s="418">
        <v>0.25</v>
      </c>
      <c r="F4" s="403" t="s">
        <v>875</v>
      </c>
      <c r="G4" s="387">
        <v>30315</v>
      </c>
      <c r="H4" s="403"/>
      <c r="I4" s="109"/>
      <c r="J4" s="109"/>
      <c r="K4" s="109"/>
      <c r="L4" s="109"/>
      <c r="M4" s="109"/>
      <c r="N4" s="109"/>
      <c r="O4" s="109"/>
      <c r="P4" s="109"/>
      <c r="Q4" s="109"/>
    </row>
    <row r="5" spans="1:17" ht="90" customHeight="1" x14ac:dyDescent="0.2">
      <c r="A5" s="34">
        <v>30498</v>
      </c>
      <c r="B5" s="48">
        <v>26</v>
      </c>
      <c r="C5" s="242"/>
      <c r="D5" s="315">
        <v>57935</v>
      </c>
      <c r="E5" s="122">
        <v>0.25</v>
      </c>
      <c r="F5" s="892" t="s">
        <v>875</v>
      </c>
      <c r="G5" s="940">
        <v>30315</v>
      </c>
      <c r="H5" s="892" t="s">
        <v>485</v>
      </c>
    </row>
    <row r="6" spans="1:17" s="405" customFormat="1" x14ac:dyDescent="0.2">
      <c r="A6" s="34">
        <v>30317</v>
      </c>
      <c r="B6" s="401">
        <v>26</v>
      </c>
      <c r="C6" s="242"/>
      <c r="D6" s="315">
        <v>53564</v>
      </c>
      <c r="E6" s="122">
        <v>0.25</v>
      </c>
      <c r="F6" s="892"/>
      <c r="G6" s="940"/>
      <c r="H6" s="892"/>
    </row>
    <row r="7" spans="1:17" s="405" customFormat="1" x14ac:dyDescent="0.2">
      <c r="A7" s="34">
        <v>30133</v>
      </c>
      <c r="B7" s="401">
        <v>26</v>
      </c>
      <c r="C7" s="416">
        <v>19.64</v>
      </c>
      <c r="D7" s="315">
        <f>C7*4260*0.25*4</f>
        <v>83666.400000000009</v>
      </c>
      <c r="E7" s="122">
        <v>0.25</v>
      </c>
      <c r="F7" s="941" t="s">
        <v>511</v>
      </c>
      <c r="G7" s="51"/>
      <c r="H7" s="402"/>
    </row>
    <row r="8" spans="1:17" s="405" customFormat="1" x14ac:dyDescent="0.2">
      <c r="A8" s="34">
        <v>29768</v>
      </c>
      <c r="B8" s="401">
        <v>26</v>
      </c>
      <c r="C8" s="416">
        <v>16.72</v>
      </c>
      <c r="D8" s="315">
        <f>C8*4260*0.25*4</f>
        <v>71227.199999999997</v>
      </c>
      <c r="E8" s="122">
        <v>0.25</v>
      </c>
      <c r="F8" s="887"/>
      <c r="G8" s="51"/>
      <c r="H8" s="402"/>
    </row>
    <row r="9" spans="1:17" s="405" customFormat="1" x14ac:dyDescent="0.2">
      <c r="A9" s="34">
        <v>29403</v>
      </c>
      <c r="B9" s="401">
        <v>26</v>
      </c>
      <c r="C9" s="416">
        <v>14</v>
      </c>
      <c r="D9" s="315">
        <f>C9*4260*0.25*4</f>
        <v>59640</v>
      </c>
      <c r="E9" s="122">
        <v>0.25</v>
      </c>
      <c r="F9" s="887"/>
      <c r="G9" s="51"/>
      <c r="H9" s="402"/>
    </row>
    <row r="10" spans="1:17" s="405" customFormat="1" x14ac:dyDescent="0.2">
      <c r="A10" s="34">
        <v>28946</v>
      </c>
      <c r="B10" s="401">
        <v>26</v>
      </c>
      <c r="C10" s="416">
        <v>10.85</v>
      </c>
      <c r="D10" s="315">
        <v>46220</v>
      </c>
      <c r="E10" s="122">
        <v>0.25</v>
      </c>
      <c r="F10" s="402" t="s">
        <v>1127</v>
      </c>
      <c r="G10" s="51"/>
      <c r="H10" s="402"/>
    </row>
    <row r="11" spans="1:17" x14ac:dyDescent="0.2">
      <c r="A11" s="34">
        <v>28672</v>
      </c>
      <c r="B11" s="401">
        <v>26</v>
      </c>
      <c r="C11" s="416">
        <v>9.58</v>
      </c>
      <c r="D11" s="315">
        <v>40820</v>
      </c>
      <c r="E11" s="122">
        <v>0.25</v>
      </c>
      <c r="F11" s="402" t="s">
        <v>874</v>
      </c>
      <c r="G11" s="51">
        <v>28488</v>
      </c>
      <c r="H11" s="402"/>
    </row>
    <row r="12" spans="1:17" ht="65.25" customHeight="1" x14ac:dyDescent="0.2">
      <c r="A12" s="34">
        <v>28491</v>
      </c>
      <c r="B12" s="48">
        <v>26</v>
      </c>
      <c r="C12" s="53">
        <v>8.58</v>
      </c>
      <c r="D12" s="315">
        <v>36560</v>
      </c>
      <c r="E12" s="122">
        <v>0.25</v>
      </c>
      <c r="F12" s="402" t="s">
        <v>2117</v>
      </c>
      <c r="G12" s="400" t="s">
        <v>873</v>
      </c>
      <c r="H12" s="730" t="s">
        <v>2116</v>
      </c>
    </row>
    <row r="13" spans="1:17" s="346" customFormat="1" x14ac:dyDescent="0.2">
      <c r="A13" s="733"/>
      <c r="B13" s="734"/>
      <c r="C13" s="735"/>
      <c r="D13" s="736"/>
      <c r="E13" s="737"/>
      <c r="F13" s="738"/>
      <c r="G13" s="738"/>
      <c r="H13" s="739"/>
    </row>
    <row r="14" spans="1:17" x14ac:dyDescent="0.2">
      <c r="B14" s="357" t="s">
        <v>1389</v>
      </c>
    </row>
    <row r="15" spans="1:17" ht="17.25" customHeight="1" x14ac:dyDescent="0.2">
      <c r="B15" s="939" t="s">
        <v>1126</v>
      </c>
      <c r="C15" s="939"/>
      <c r="D15" s="939"/>
      <c r="E15" s="939"/>
      <c r="F15" s="939"/>
      <c r="G15" s="939"/>
      <c r="H15" s="939"/>
      <c r="I15" s="939"/>
      <c r="J15" s="939"/>
    </row>
    <row r="16" spans="1:17" ht="42.75" customHeight="1" x14ac:dyDescent="0.2">
      <c r="B16" s="855" t="s">
        <v>2293</v>
      </c>
      <c r="C16" s="855"/>
      <c r="D16" s="855"/>
      <c r="E16" s="855"/>
      <c r="F16" s="855"/>
      <c r="G16" s="855"/>
      <c r="H16" s="855"/>
      <c r="I16" s="855"/>
      <c r="J16" s="855"/>
    </row>
    <row r="17" spans="2:8" x14ac:dyDescent="0.2">
      <c r="B17" s="388"/>
      <c r="C17" s="388"/>
      <c r="D17" s="388"/>
      <c r="E17" s="388"/>
      <c r="F17" s="388"/>
      <c r="G17" s="388"/>
      <c r="H17" s="388"/>
    </row>
    <row r="18" spans="2:8" x14ac:dyDescent="0.2">
      <c r="B18" s="388"/>
      <c r="C18" s="388"/>
      <c r="D18" s="388"/>
      <c r="E18" s="388"/>
      <c r="F18" s="388"/>
      <c r="G18" s="388"/>
      <c r="H18" s="388"/>
    </row>
    <row r="19" spans="2:8" x14ac:dyDescent="0.2">
      <c r="B19" s="388"/>
      <c r="C19" s="388"/>
      <c r="D19" s="388"/>
      <c r="E19" s="388"/>
      <c r="F19" s="388"/>
      <c r="G19" s="388"/>
      <c r="H19" s="388"/>
    </row>
    <row r="20" spans="2:8" x14ac:dyDescent="0.2">
      <c r="B20" s="388"/>
      <c r="C20" s="388"/>
      <c r="D20" s="388"/>
      <c r="E20" s="388"/>
      <c r="F20" s="388"/>
      <c r="G20" s="388"/>
      <c r="H20" s="388"/>
    </row>
    <row r="21" spans="2:8" x14ac:dyDescent="0.2">
      <c r="B21" s="388"/>
      <c r="C21" s="388"/>
      <c r="D21" s="388"/>
      <c r="E21" s="388"/>
      <c r="F21" s="388"/>
      <c r="G21" s="388"/>
      <c r="H21" s="388"/>
    </row>
  </sheetData>
  <mergeCells count="6">
    <mergeCell ref="B16:J16"/>
    <mergeCell ref="B15:J15"/>
    <mergeCell ref="F5:F6"/>
    <mergeCell ref="G5:G6"/>
    <mergeCell ref="H5:H6"/>
    <mergeCell ref="F7:F9"/>
  </mergeCell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pane xSplit="1" ySplit="3" topLeftCell="B4" activePane="bottomRight" state="frozen"/>
      <selection activeCell="A2" sqref="A2"/>
      <selection pane="topRight" activeCell="B2" sqref="B2"/>
      <selection pane="bottomLeft" activeCell="A3" sqref="A3"/>
      <selection pane="bottomRight" activeCell="F11" sqref="F11"/>
    </sheetView>
  </sheetViews>
  <sheetFormatPr baseColWidth="10" defaultColWidth="11.5" defaultRowHeight="15" x14ac:dyDescent="0.2"/>
  <cols>
    <col min="1" max="1" width="11.5" style="20"/>
    <col min="2" max="5" width="17.5" style="20" customWidth="1"/>
    <col min="6" max="6" width="38.5" style="20" customWidth="1"/>
    <col min="7" max="7" width="11.5" style="20"/>
    <col min="8" max="8" width="63.5" style="20" customWidth="1"/>
    <col min="9" max="16384" width="11.5" style="20"/>
  </cols>
  <sheetData>
    <row r="1" spans="1:17" s="287" customFormat="1" hidden="1" x14ac:dyDescent="0.2">
      <c r="A1" s="287" t="s">
        <v>303</v>
      </c>
      <c r="B1" s="287" t="s">
        <v>633</v>
      </c>
      <c r="C1" s="287" t="s">
        <v>634</v>
      </c>
      <c r="D1" s="287" t="s">
        <v>635</v>
      </c>
      <c r="E1" s="287" t="s">
        <v>636</v>
      </c>
    </row>
    <row r="2" spans="1:17" s="344" customFormat="1" x14ac:dyDescent="0.2">
      <c r="A2" s="858" t="s">
        <v>1359</v>
      </c>
      <c r="B2" s="885" t="s">
        <v>1044</v>
      </c>
      <c r="C2" s="912"/>
      <c r="D2" s="886"/>
      <c r="E2" s="453"/>
      <c r="F2" s="858" t="s">
        <v>499</v>
      </c>
      <c r="G2" s="858" t="s">
        <v>1358</v>
      </c>
      <c r="H2" s="858" t="s">
        <v>18</v>
      </c>
    </row>
    <row r="3" spans="1:17" s="45" customFormat="1" ht="60" x14ac:dyDescent="0.2">
      <c r="A3" s="858"/>
      <c r="B3" s="45" t="s">
        <v>1045</v>
      </c>
      <c r="C3" s="45" t="s">
        <v>1046</v>
      </c>
      <c r="D3" s="45" t="s">
        <v>1047</v>
      </c>
      <c r="E3" s="453" t="s">
        <v>358</v>
      </c>
      <c r="F3" s="858"/>
      <c r="G3" s="858"/>
      <c r="H3" s="858"/>
    </row>
    <row r="4" spans="1:17" s="46" customFormat="1" ht="18" customHeight="1" x14ac:dyDescent="0.2">
      <c r="A4" s="174">
        <v>31183</v>
      </c>
      <c r="B4" s="417"/>
      <c r="C4" s="417"/>
      <c r="D4" s="417"/>
      <c r="E4" s="417"/>
      <c r="F4" s="210" t="s">
        <v>1128</v>
      </c>
      <c r="G4" s="387">
        <v>31183</v>
      </c>
      <c r="H4" s="210" t="s">
        <v>1129</v>
      </c>
      <c r="I4" s="109"/>
      <c r="J4" s="109"/>
      <c r="K4" s="109"/>
      <c r="L4" s="109"/>
      <c r="M4" s="109"/>
      <c r="N4" s="109"/>
      <c r="O4" s="109"/>
      <c r="P4" s="109"/>
      <c r="Q4" s="109"/>
    </row>
    <row r="5" spans="1:17" ht="75" x14ac:dyDescent="0.2">
      <c r="A5" s="224">
        <v>30011</v>
      </c>
      <c r="B5" s="315">
        <v>10800</v>
      </c>
      <c r="C5" s="315">
        <v>10800</v>
      </c>
      <c r="D5" s="315">
        <v>10800</v>
      </c>
      <c r="E5" s="315">
        <v>10800</v>
      </c>
      <c r="F5" s="231" t="s">
        <v>1432</v>
      </c>
      <c r="G5" s="29" t="s">
        <v>877</v>
      </c>
    </row>
    <row r="6" spans="1:17" s="405" customFormat="1" x14ac:dyDescent="0.2">
      <c r="A6" s="34">
        <v>30133</v>
      </c>
      <c r="B6" s="384" t="s">
        <v>1326</v>
      </c>
      <c r="C6" s="384" t="s">
        <v>1326</v>
      </c>
      <c r="D6" s="384" t="s">
        <v>1326</v>
      </c>
      <c r="E6" s="384" t="s">
        <v>1326</v>
      </c>
      <c r="F6" s="402"/>
      <c r="G6" s="400"/>
    </row>
    <row r="7" spans="1:17" s="405" customFormat="1" x14ac:dyDescent="0.2">
      <c r="A7" s="34">
        <v>29768</v>
      </c>
      <c r="B7" s="384" t="s">
        <v>1326</v>
      </c>
      <c r="C7" s="384" t="s">
        <v>1326</v>
      </c>
      <c r="D7" s="384" t="s">
        <v>1326</v>
      </c>
      <c r="E7" s="384" t="s">
        <v>1326</v>
      </c>
      <c r="F7" s="402"/>
      <c r="G7" s="400"/>
    </row>
    <row r="8" spans="1:17" s="405" customFormat="1" x14ac:dyDescent="0.2">
      <c r="A8" s="34">
        <v>29403</v>
      </c>
      <c r="B8" s="384" t="s">
        <v>1326</v>
      </c>
      <c r="C8" s="384" t="s">
        <v>1326</v>
      </c>
      <c r="D8" s="384" t="s">
        <v>1326</v>
      </c>
      <c r="E8" s="384" t="s">
        <v>1326</v>
      </c>
      <c r="F8" s="402"/>
      <c r="G8" s="400"/>
    </row>
    <row r="9" spans="1:17" s="405" customFormat="1" x14ac:dyDescent="0.2">
      <c r="A9" s="224">
        <v>29037</v>
      </c>
      <c r="B9" s="315">
        <v>2200</v>
      </c>
      <c r="C9" s="315">
        <v>7500</v>
      </c>
      <c r="D9" s="315">
        <v>7500</v>
      </c>
      <c r="E9" s="315">
        <v>7500</v>
      </c>
      <c r="F9" s="402" t="s">
        <v>1130</v>
      </c>
      <c r="G9" s="51">
        <v>29040</v>
      </c>
    </row>
    <row r="10" spans="1:17" x14ac:dyDescent="0.2">
      <c r="A10" s="224">
        <v>28672</v>
      </c>
      <c r="B10" s="315">
        <v>2550</v>
      </c>
      <c r="C10" s="315">
        <v>8600</v>
      </c>
      <c r="D10" s="315">
        <v>8600</v>
      </c>
      <c r="E10" s="315">
        <v>8600</v>
      </c>
      <c r="F10" s="128" t="s">
        <v>874</v>
      </c>
      <c r="G10" s="123">
        <v>28488</v>
      </c>
    </row>
    <row r="11" spans="1:17" x14ac:dyDescent="0.2">
      <c r="A11" s="34">
        <v>28491</v>
      </c>
      <c r="B11" s="315">
        <v>2450</v>
      </c>
      <c r="C11" s="315">
        <v>8300</v>
      </c>
      <c r="D11" s="315">
        <v>8300</v>
      </c>
      <c r="E11" s="315">
        <v>8300</v>
      </c>
      <c r="F11" s="231" t="s">
        <v>2325</v>
      </c>
      <c r="G11" s="29" t="s">
        <v>876</v>
      </c>
      <c r="H11" s="31" t="s">
        <v>492</v>
      </c>
    </row>
    <row r="12" spans="1:17" ht="36" customHeight="1" x14ac:dyDescent="0.2">
      <c r="A12" s="34">
        <v>27399</v>
      </c>
      <c r="B12" s="242"/>
      <c r="C12" s="315">
        <v>8600</v>
      </c>
      <c r="D12" s="315">
        <v>8600</v>
      </c>
      <c r="E12" s="315">
        <v>8600</v>
      </c>
      <c r="F12" s="231" t="s">
        <v>2114</v>
      </c>
      <c r="G12" s="731" t="s">
        <v>2115</v>
      </c>
    </row>
    <row r="13" spans="1:17" x14ac:dyDescent="0.2">
      <c r="A13" s="740"/>
      <c r="B13" s="740"/>
      <c r="C13" s="740"/>
      <c r="D13" s="740"/>
      <c r="E13" s="740"/>
      <c r="F13" s="740"/>
      <c r="G13" s="740"/>
      <c r="H13" s="740"/>
    </row>
    <row r="16" spans="1:17" x14ac:dyDescent="0.2">
      <c r="B16" s="890" t="s">
        <v>2252</v>
      </c>
      <c r="C16" s="890"/>
      <c r="D16" s="890"/>
      <c r="E16" s="890"/>
      <c r="F16" s="890"/>
      <c r="G16" s="890"/>
      <c r="H16" s="890"/>
    </row>
    <row r="17" spans="2:2" x14ac:dyDescent="0.2">
      <c r="B17" s="411" t="s">
        <v>2255</v>
      </c>
    </row>
  </sheetData>
  <mergeCells count="6">
    <mergeCell ref="B16:H16"/>
    <mergeCell ref="H2:H3"/>
    <mergeCell ref="B2:D2"/>
    <mergeCell ref="A2:A3"/>
    <mergeCell ref="F2:F3"/>
    <mergeCell ref="G2:G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G7" sqref="G7"/>
    </sheetView>
  </sheetViews>
  <sheetFormatPr baseColWidth="10" defaultColWidth="11.5" defaultRowHeight="15" x14ac:dyDescent="0.2"/>
  <cols>
    <col min="1" max="1" width="15.5" style="48" customWidth="1"/>
    <col min="2" max="2" width="28.83203125" style="7" customWidth="1"/>
    <col min="3" max="3" width="26.33203125" style="7" customWidth="1"/>
    <col min="4" max="4" width="17.5" style="7" customWidth="1"/>
    <col min="5" max="5" width="54" style="7" customWidth="1"/>
    <col min="6" max="6" width="16.1640625" style="48" customWidth="1"/>
    <col min="7" max="7" width="87" style="690" customWidth="1"/>
    <col min="8" max="16384" width="11.5" style="20"/>
  </cols>
  <sheetData>
    <row r="1" spans="1:20" hidden="1" x14ac:dyDescent="0.2">
      <c r="A1" s="48" t="s">
        <v>303</v>
      </c>
      <c r="B1" s="171" t="s">
        <v>772</v>
      </c>
      <c r="C1" s="171" t="s">
        <v>2030</v>
      </c>
      <c r="D1" s="171" t="s">
        <v>2031</v>
      </c>
    </row>
    <row r="2" spans="1:20" s="45" customFormat="1" ht="30" x14ac:dyDescent="0.2">
      <c r="A2" s="93" t="s">
        <v>1359</v>
      </c>
      <c r="B2" s="202" t="s">
        <v>206</v>
      </c>
      <c r="C2" s="657" t="s">
        <v>2032</v>
      </c>
      <c r="D2" s="657" t="s">
        <v>2033</v>
      </c>
      <c r="E2" s="202" t="s">
        <v>41</v>
      </c>
      <c r="F2" s="93" t="s">
        <v>1358</v>
      </c>
      <c r="G2" s="687" t="s">
        <v>18</v>
      </c>
      <c r="H2" s="279"/>
      <c r="I2" s="279"/>
      <c r="J2" s="279"/>
      <c r="K2" s="279"/>
      <c r="L2" s="279"/>
      <c r="M2" s="279"/>
      <c r="N2" s="279"/>
      <c r="O2" s="279"/>
      <c r="P2" s="279"/>
    </row>
    <row r="3" spans="1:20" s="663" customFormat="1" x14ac:dyDescent="0.2">
      <c r="A3" s="168">
        <v>42826</v>
      </c>
      <c r="B3" s="61">
        <v>407.84</v>
      </c>
      <c r="C3" s="252"/>
      <c r="D3" s="252"/>
      <c r="E3" s="113" t="s">
        <v>2042</v>
      </c>
      <c r="F3" s="65"/>
      <c r="G3" s="691" t="s">
        <v>2344</v>
      </c>
      <c r="H3" s="46"/>
      <c r="I3" s="46"/>
      <c r="J3" s="46"/>
      <c r="K3" s="46"/>
      <c r="L3" s="46"/>
      <c r="M3" s="46"/>
      <c r="N3" s="46"/>
      <c r="O3" s="46"/>
      <c r="P3" s="46"/>
      <c r="Q3" s="46"/>
      <c r="R3" s="46"/>
      <c r="S3" s="46"/>
      <c r="T3" s="46"/>
    </row>
    <row r="4" spans="1:20" s="438" customFormat="1" x14ac:dyDescent="0.2">
      <c r="A4" s="168">
        <v>42461</v>
      </c>
      <c r="B4" s="61">
        <v>406.62</v>
      </c>
      <c r="C4" s="252"/>
      <c r="D4" s="252"/>
      <c r="E4" s="113" t="s">
        <v>1331</v>
      </c>
      <c r="F4" s="65"/>
      <c r="G4" s="691" t="s">
        <v>2343</v>
      </c>
      <c r="H4" s="46"/>
      <c r="I4" s="46"/>
      <c r="J4" s="46"/>
      <c r="K4" s="46"/>
      <c r="L4" s="46"/>
      <c r="M4" s="46"/>
      <c r="N4" s="46"/>
      <c r="O4" s="46"/>
      <c r="P4" s="46"/>
      <c r="Q4" s="46"/>
      <c r="R4" s="46"/>
      <c r="S4" s="46"/>
      <c r="T4" s="46"/>
    </row>
    <row r="5" spans="1:20" s="205" customFormat="1" x14ac:dyDescent="0.2">
      <c r="A5" s="168">
        <v>41730</v>
      </c>
      <c r="B5" s="61">
        <f>B6*(1+0.006)</f>
        <v>406.21274</v>
      </c>
      <c r="C5" s="252"/>
      <c r="D5" s="252"/>
      <c r="E5" s="113" t="s">
        <v>493</v>
      </c>
      <c r="F5" s="65">
        <v>41632</v>
      </c>
      <c r="G5" s="691" t="s">
        <v>2345</v>
      </c>
      <c r="H5" s="46"/>
      <c r="I5" s="46"/>
      <c r="J5" s="46"/>
      <c r="K5" s="46"/>
      <c r="L5" s="46"/>
      <c r="M5" s="46"/>
      <c r="N5" s="46"/>
      <c r="O5" s="46"/>
      <c r="P5" s="46"/>
      <c r="Q5" s="46"/>
      <c r="R5" s="46"/>
      <c r="S5" s="46"/>
      <c r="T5" s="46"/>
    </row>
    <row r="6" spans="1:20" s="165" customFormat="1" x14ac:dyDescent="0.2">
      <c r="A6" s="168">
        <v>41365</v>
      </c>
      <c r="B6" s="61">
        <v>403.79</v>
      </c>
      <c r="C6" s="252"/>
      <c r="D6" s="252"/>
      <c r="E6" s="415" t="s">
        <v>1231</v>
      </c>
      <c r="F6" s="65">
        <v>40899</v>
      </c>
      <c r="G6" s="653"/>
      <c r="H6" s="46"/>
      <c r="I6" s="46"/>
      <c r="J6" s="46"/>
      <c r="K6" s="46"/>
      <c r="L6" s="46"/>
      <c r="M6" s="46"/>
      <c r="N6" s="46"/>
      <c r="O6" s="46"/>
      <c r="P6" s="46"/>
      <c r="Q6" s="46"/>
      <c r="R6" s="46"/>
      <c r="S6" s="46"/>
      <c r="T6" s="46"/>
    </row>
    <row r="7" spans="1:20" ht="60" customHeight="1" x14ac:dyDescent="0.2">
      <c r="A7" s="54">
        <v>41000</v>
      </c>
      <c r="B7" s="77">
        <v>399</v>
      </c>
      <c r="C7" s="670"/>
      <c r="D7" s="670"/>
      <c r="E7" s="89" t="s">
        <v>1231</v>
      </c>
      <c r="F7" s="23">
        <v>40899</v>
      </c>
      <c r="G7" s="64" t="s">
        <v>512</v>
      </c>
      <c r="H7" s="64"/>
      <c r="I7" s="64"/>
      <c r="J7" s="64"/>
      <c r="K7" s="64"/>
      <c r="L7" s="64"/>
      <c r="M7" s="64"/>
      <c r="N7" s="64"/>
      <c r="O7" s="64"/>
      <c r="P7" s="64"/>
      <c r="Q7" s="284"/>
    </row>
    <row r="8" spans="1:20" x14ac:dyDescent="0.2">
      <c r="A8" s="55">
        <v>40544</v>
      </c>
      <c r="B8" s="25">
        <v>395.04</v>
      </c>
      <c r="C8" s="671"/>
      <c r="D8" s="671"/>
      <c r="E8" s="113" t="s">
        <v>36</v>
      </c>
      <c r="F8" s="24">
        <v>40543</v>
      </c>
      <c r="G8" s="64"/>
      <c r="H8" s="64"/>
      <c r="I8" s="64"/>
      <c r="J8" s="64"/>
      <c r="K8" s="64"/>
      <c r="L8" s="64"/>
      <c r="M8" s="64"/>
      <c r="N8" s="64"/>
      <c r="O8" s="64"/>
      <c r="P8" s="64"/>
      <c r="Q8" s="284"/>
    </row>
    <row r="9" spans="1:20" x14ac:dyDescent="0.2">
      <c r="A9" s="55">
        <v>39814</v>
      </c>
      <c r="B9" s="25">
        <v>389.2</v>
      </c>
      <c r="C9" s="671"/>
      <c r="D9" s="671"/>
      <c r="E9" s="113" t="s">
        <v>35</v>
      </c>
      <c r="F9" s="24">
        <v>39814</v>
      </c>
      <c r="G9" s="690" t="s">
        <v>1089</v>
      </c>
    </row>
    <row r="10" spans="1:20" x14ac:dyDescent="0.2">
      <c r="A10" s="55">
        <v>39448</v>
      </c>
      <c r="B10" s="25">
        <v>377.86</v>
      </c>
      <c r="C10" s="671"/>
      <c r="D10" s="671"/>
      <c r="E10" s="113" t="s">
        <v>34</v>
      </c>
      <c r="F10" s="24">
        <v>39431</v>
      </c>
      <c r="J10" s="186"/>
    </row>
    <row r="11" spans="1:20" x14ac:dyDescent="0.2">
      <c r="A11" s="55">
        <v>39083</v>
      </c>
      <c r="B11" s="25">
        <v>374.12</v>
      </c>
      <c r="C11" s="671"/>
      <c r="D11" s="671"/>
      <c r="E11" s="113" t="s">
        <v>33</v>
      </c>
      <c r="F11" s="24">
        <v>39081</v>
      </c>
    </row>
    <row r="12" spans="1:20" x14ac:dyDescent="0.2">
      <c r="A12" s="55">
        <v>38718</v>
      </c>
      <c r="B12" s="25">
        <v>367.87</v>
      </c>
      <c r="C12" s="671"/>
      <c r="D12" s="671"/>
      <c r="E12" s="113" t="s">
        <v>32</v>
      </c>
      <c r="F12" s="24">
        <v>38717</v>
      </c>
    </row>
    <row r="13" spans="1:20" x14ac:dyDescent="0.2">
      <c r="A13" s="55">
        <v>38353</v>
      </c>
      <c r="B13" s="25">
        <v>361.37</v>
      </c>
      <c r="C13" s="671"/>
      <c r="D13" s="671"/>
      <c r="E13" s="113" t="s">
        <v>31</v>
      </c>
      <c r="F13" s="24">
        <v>37255</v>
      </c>
    </row>
    <row r="14" spans="1:20" x14ac:dyDescent="0.2">
      <c r="A14" s="55">
        <v>37987</v>
      </c>
      <c r="B14" s="25">
        <v>353.59</v>
      </c>
      <c r="C14" s="671"/>
      <c r="D14" s="671"/>
      <c r="E14" s="113" t="s">
        <v>30</v>
      </c>
      <c r="F14" s="24">
        <v>37981</v>
      </c>
    </row>
    <row r="15" spans="1:20" x14ac:dyDescent="0.2">
      <c r="A15" s="55">
        <v>37622</v>
      </c>
      <c r="B15" s="25">
        <v>347.68</v>
      </c>
      <c r="C15" s="671"/>
      <c r="D15" s="671"/>
      <c r="E15" s="113" t="s">
        <v>28</v>
      </c>
      <c r="F15" s="24">
        <v>37619</v>
      </c>
    </row>
    <row r="16" spans="1:20" x14ac:dyDescent="0.2">
      <c r="A16" s="55">
        <v>37257</v>
      </c>
      <c r="B16" s="25">
        <v>341.87</v>
      </c>
      <c r="C16" s="671"/>
      <c r="D16" s="671"/>
      <c r="E16" s="113" t="s">
        <v>29</v>
      </c>
      <c r="F16" s="24">
        <v>37248</v>
      </c>
    </row>
    <row r="17" spans="1:9" x14ac:dyDescent="0.2">
      <c r="A17" s="55">
        <v>36892</v>
      </c>
      <c r="B17" s="26">
        <v>2196.38</v>
      </c>
      <c r="C17" s="665"/>
      <c r="D17" s="665"/>
      <c r="E17" s="113" t="s">
        <v>27</v>
      </c>
      <c r="F17" s="24">
        <v>36896</v>
      </c>
    </row>
    <row r="18" spans="1:9" x14ac:dyDescent="0.2">
      <c r="A18" s="55">
        <v>36526</v>
      </c>
      <c r="B18" s="26">
        <v>2157.54</v>
      </c>
      <c r="C18" s="665"/>
      <c r="D18" s="665"/>
      <c r="E18" s="113" t="s">
        <v>3</v>
      </c>
      <c r="F18" s="24">
        <v>36526</v>
      </c>
    </row>
    <row r="19" spans="1:9" x14ac:dyDescent="0.2">
      <c r="A19" s="55">
        <v>36161</v>
      </c>
      <c r="B19" s="26">
        <v>2146.81</v>
      </c>
      <c r="C19" s="665"/>
      <c r="D19" s="665"/>
      <c r="E19" s="113" t="s">
        <v>2</v>
      </c>
      <c r="F19" s="24">
        <v>36158</v>
      </c>
    </row>
    <row r="20" spans="1:9" x14ac:dyDescent="0.2">
      <c r="A20" s="55">
        <v>35796</v>
      </c>
      <c r="B20" s="26">
        <v>2131.6799999999998</v>
      </c>
      <c r="C20" s="665"/>
      <c r="D20" s="665"/>
      <c r="E20" s="113" t="s">
        <v>1972</v>
      </c>
      <c r="F20" s="24">
        <v>35801</v>
      </c>
    </row>
    <row r="21" spans="1:9" ht="15" customHeight="1" x14ac:dyDescent="0.2">
      <c r="A21" s="55">
        <v>35431</v>
      </c>
      <c r="B21" s="26">
        <v>2108.4899999999998</v>
      </c>
      <c r="C21" s="665"/>
      <c r="D21" s="665"/>
      <c r="E21" s="113" t="s">
        <v>1</v>
      </c>
      <c r="F21" s="24">
        <v>35431</v>
      </c>
      <c r="G21" s="689"/>
    </row>
    <row r="22" spans="1:9" x14ac:dyDescent="0.2">
      <c r="A22" s="55">
        <v>34700</v>
      </c>
      <c r="B22" s="26">
        <v>2078.9699999999998</v>
      </c>
      <c r="C22" s="665"/>
      <c r="D22" s="665"/>
      <c r="E22" s="113" t="s">
        <v>159</v>
      </c>
      <c r="F22" s="23">
        <v>34702</v>
      </c>
      <c r="G22" s="696" t="s">
        <v>1091</v>
      </c>
    </row>
    <row r="23" spans="1:9" x14ac:dyDescent="0.2">
      <c r="A23" s="55">
        <v>34335</v>
      </c>
      <c r="B23" s="26">
        <v>2054.3200000000002</v>
      </c>
      <c r="C23" s="665"/>
      <c r="D23" s="665"/>
      <c r="E23" s="113" t="s">
        <v>325</v>
      </c>
      <c r="F23" s="71">
        <v>34333</v>
      </c>
      <c r="G23" s="689"/>
    </row>
    <row r="24" spans="1:9" s="48" customFormat="1" x14ac:dyDescent="0.2">
      <c r="A24" s="55">
        <v>33970</v>
      </c>
      <c r="B24" s="26">
        <v>2014.04</v>
      </c>
      <c r="C24" s="665"/>
      <c r="D24" s="665"/>
      <c r="E24" s="113" t="s">
        <v>326</v>
      </c>
      <c r="F24" s="49">
        <v>34004</v>
      </c>
      <c r="G24" s="689"/>
    </row>
    <row r="25" spans="1:9" s="48" customFormat="1" x14ac:dyDescent="0.2">
      <c r="A25" s="55">
        <v>33786</v>
      </c>
      <c r="B25" s="26">
        <v>1974</v>
      </c>
      <c r="C25" s="665"/>
      <c r="D25" s="665"/>
      <c r="E25" s="113" t="s">
        <v>327</v>
      </c>
      <c r="F25" s="49">
        <v>33603</v>
      </c>
      <c r="G25" s="689"/>
    </row>
    <row r="26" spans="1:9" x14ac:dyDescent="0.2">
      <c r="A26" s="55">
        <v>33604</v>
      </c>
      <c r="B26" s="26">
        <v>1939.64</v>
      </c>
      <c r="C26" s="665"/>
      <c r="D26" s="665"/>
      <c r="E26" s="113" t="s">
        <v>327</v>
      </c>
      <c r="F26" s="49">
        <v>33603</v>
      </c>
      <c r="G26" s="689"/>
    </row>
    <row r="27" spans="1:9" x14ac:dyDescent="0.2">
      <c r="A27" s="55">
        <v>33420</v>
      </c>
      <c r="B27" s="26">
        <v>1920.44</v>
      </c>
      <c r="C27" s="665"/>
      <c r="D27" s="665"/>
      <c r="E27" s="113" t="s">
        <v>328</v>
      </c>
      <c r="F27" s="49">
        <v>33458</v>
      </c>
      <c r="G27" s="689"/>
    </row>
    <row r="28" spans="1:9" x14ac:dyDescent="0.2">
      <c r="A28" s="55">
        <v>33239</v>
      </c>
      <c r="B28" s="26">
        <v>1905.2</v>
      </c>
      <c r="C28" s="665"/>
      <c r="D28" s="665"/>
      <c r="E28" s="42" t="s">
        <v>329</v>
      </c>
      <c r="F28" s="49">
        <v>33285</v>
      </c>
      <c r="G28" s="689"/>
      <c r="H28" s="311"/>
    </row>
    <row r="29" spans="1:9" x14ac:dyDescent="0.2">
      <c r="A29" s="55">
        <v>33055</v>
      </c>
      <c r="B29" s="26">
        <v>1873.35</v>
      </c>
      <c r="C29" s="665"/>
      <c r="D29" s="665"/>
      <c r="E29" s="30" t="s">
        <v>330</v>
      </c>
      <c r="F29" s="49">
        <v>32890</v>
      </c>
      <c r="G29" s="697" t="s">
        <v>845</v>
      </c>
    </row>
    <row r="30" spans="1:9" x14ac:dyDescent="0.2">
      <c r="A30" s="55">
        <v>32874</v>
      </c>
      <c r="B30" s="26">
        <v>1848.4</v>
      </c>
      <c r="C30" s="665"/>
      <c r="D30" s="665"/>
      <c r="E30" s="30" t="s">
        <v>330</v>
      </c>
      <c r="F30" s="49">
        <v>32890</v>
      </c>
      <c r="G30" s="697" t="s">
        <v>844</v>
      </c>
      <c r="I30" s="114"/>
    </row>
    <row r="31" spans="1:9" x14ac:dyDescent="0.2">
      <c r="A31" s="55">
        <v>32690</v>
      </c>
      <c r="B31" s="26">
        <v>1807.9</v>
      </c>
      <c r="C31" s="665"/>
      <c r="D31" s="665"/>
      <c r="E31" s="7" t="s">
        <v>331</v>
      </c>
      <c r="F31" s="49">
        <v>32749</v>
      </c>
      <c r="G31" s="690" t="s">
        <v>843</v>
      </c>
      <c r="H31" s="114"/>
    </row>
    <row r="32" spans="1:9" x14ac:dyDescent="0.2">
      <c r="A32" s="55">
        <v>32509</v>
      </c>
      <c r="B32" s="26">
        <v>1789.83</v>
      </c>
      <c r="C32" s="665"/>
      <c r="D32" s="665"/>
      <c r="E32" s="7" t="s">
        <v>332</v>
      </c>
      <c r="F32" s="49">
        <v>32534</v>
      </c>
      <c r="G32" s="690" t="s">
        <v>483</v>
      </c>
      <c r="H32" s="114"/>
    </row>
    <row r="33" spans="1:8" x14ac:dyDescent="0.2">
      <c r="A33" s="55">
        <v>32325</v>
      </c>
      <c r="B33" s="26">
        <v>1770.18</v>
      </c>
      <c r="C33" s="665"/>
      <c r="D33" s="665"/>
      <c r="E33" s="7" t="s">
        <v>333</v>
      </c>
      <c r="F33" s="49">
        <v>32393</v>
      </c>
      <c r="G33" s="698" t="s">
        <v>482</v>
      </c>
      <c r="H33" s="114"/>
    </row>
    <row r="34" spans="1:8" x14ac:dyDescent="0.2">
      <c r="A34" s="55">
        <v>32143</v>
      </c>
      <c r="B34" s="26">
        <v>1745.4</v>
      </c>
      <c r="C34" s="665"/>
      <c r="D34" s="665"/>
      <c r="E34" s="7" t="s">
        <v>334</v>
      </c>
      <c r="F34" s="49">
        <v>32151</v>
      </c>
      <c r="G34" s="699" t="s">
        <v>842</v>
      </c>
      <c r="H34" s="114"/>
    </row>
    <row r="35" spans="1:8" s="48" customFormat="1" x14ac:dyDescent="0.2">
      <c r="A35" s="55">
        <v>31959</v>
      </c>
      <c r="B35" s="26">
        <v>1700.18</v>
      </c>
      <c r="C35" s="665"/>
      <c r="D35" s="665"/>
      <c r="E35" s="31" t="s">
        <v>335</v>
      </c>
      <c r="F35" s="49">
        <v>31994</v>
      </c>
      <c r="G35" s="689" t="s">
        <v>1420</v>
      </c>
      <c r="H35" s="94"/>
    </row>
    <row r="36" spans="1:8" x14ac:dyDescent="0.2">
      <c r="A36" s="55">
        <v>31594</v>
      </c>
      <c r="B36" s="26">
        <v>1683.35</v>
      </c>
      <c r="C36" s="665"/>
      <c r="D36" s="665"/>
      <c r="E36" s="7" t="s">
        <v>336</v>
      </c>
      <c r="F36" s="348">
        <v>31445</v>
      </c>
      <c r="G36" s="690" t="s">
        <v>476</v>
      </c>
      <c r="H36" s="114"/>
    </row>
    <row r="37" spans="1:8" x14ac:dyDescent="0.2">
      <c r="A37" s="55">
        <v>31413</v>
      </c>
      <c r="B37" s="26">
        <v>1662.57</v>
      </c>
      <c r="C37" s="665"/>
      <c r="D37" s="665"/>
      <c r="E37" s="7" t="s">
        <v>336</v>
      </c>
      <c r="F37" s="49">
        <v>31445</v>
      </c>
      <c r="G37" s="690" t="s">
        <v>476</v>
      </c>
      <c r="H37" s="114"/>
    </row>
    <row r="38" spans="1:8" x14ac:dyDescent="0.2">
      <c r="A38" s="55">
        <v>31229</v>
      </c>
      <c r="B38" s="26">
        <v>1642.05</v>
      </c>
      <c r="C38" s="665"/>
      <c r="D38" s="665"/>
      <c r="E38" s="7" t="s">
        <v>337</v>
      </c>
      <c r="F38" s="49">
        <v>31247</v>
      </c>
      <c r="G38" s="698" t="s">
        <v>477</v>
      </c>
      <c r="H38" s="114"/>
    </row>
    <row r="39" spans="1:8" x14ac:dyDescent="0.2">
      <c r="A39" s="55">
        <v>31048</v>
      </c>
      <c r="B39" s="26">
        <v>1602</v>
      </c>
      <c r="C39" s="665"/>
      <c r="D39" s="665"/>
      <c r="E39" s="63" t="s">
        <v>943</v>
      </c>
      <c r="F39" s="49">
        <v>31052</v>
      </c>
      <c r="G39" s="698" t="s">
        <v>478</v>
      </c>
      <c r="H39" s="114"/>
    </row>
    <row r="40" spans="1:8" x14ac:dyDescent="0.2">
      <c r="A40" s="55">
        <v>30864</v>
      </c>
      <c r="B40" s="26">
        <v>1549.33</v>
      </c>
      <c r="C40" s="665"/>
      <c r="D40" s="665"/>
      <c r="E40" s="30" t="s">
        <v>338</v>
      </c>
      <c r="F40" s="49">
        <v>30881</v>
      </c>
      <c r="G40" s="698" t="s">
        <v>479</v>
      </c>
      <c r="H40" s="114"/>
    </row>
    <row r="41" spans="1:8" x14ac:dyDescent="0.2">
      <c r="A41" s="55">
        <v>30682</v>
      </c>
      <c r="B41" s="26">
        <v>1513.76</v>
      </c>
      <c r="C41" s="665"/>
      <c r="D41" s="665"/>
      <c r="E41" s="63" t="s">
        <v>1087</v>
      </c>
      <c r="F41" s="348">
        <v>30736</v>
      </c>
      <c r="G41" s="698" t="s">
        <v>479</v>
      </c>
      <c r="H41" s="114"/>
    </row>
    <row r="42" spans="1:8" x14ac:dyDescent="0.2">
      <c r="A42" s="55">
        <v>30498</v>
      </c>
      <c r="B42" s="26">
        <v>1479</v>
      </c>
      <c r="C42" s="665"/>
      <c r="D42" s="665"/>
      <c r="E42" s="7" t="s">
        <v>339</v>
      </c>
      <c r="F42" s="330">
        <v>30498</v>
      </c>
      <c r="G42" s="700" t="s">
        <v>480</v>
      </c>
      <c r="H42" s="114"/>
    </row>
    <row r="43" spans="1:8" x14ac:dyDescent="0.2">
      <c r="A43" s="55">
        <v>30317</v>
      </c>
      <c r="B43" s="26">
        <v>1422</v>
      </c>
      <c r="C43" s="665"/>
      <c r="D43" s="665"/>
      <c r="E43" s="7" t="s">
        <v>340</v>
      </c>
      <c r="F43" s="330">
        <v>30315</v>
      </c>
      <c r="G43" s="698" t="s">
        <v>481</v>
      </c>
      <c r="H43" s="114"/>
    </row>
    <row r="44" spans="1:8" x14ac:dyDescent="0.2">
      <c r="A44" s="55">
        <v>30133</v>
      </c>
      <c r="B44" s="26">
        <v>1323</v>
      </c>
      <c r="C44" s="665"/>
      <c r="D44" s="665"/>
      <c r="E44" s="7" t="s">
        <v>838</v>
      </c>
      <c r="F44" s="330">
        <v>30174</v>
      </c>
      <c r="H44" s="114"/>
    </row>
    <row r="45" spans="1:8" x14ac:dyDescent="0.2">
      <c r="A45" s="55">
        <v>29768</v>
      </c>
      <c r="B45" s="26">
        <v>1093.25</v>
      </c>
      <c r="C45" s="665"/>
      <c r="D45" s="665"/>
      <c r="E45" s="7" t="s">
        <v>341</v>
      </c>
      <c r="F45" s="330">
        <v>29705</v>
      </c>
    </row>
    <row r="46" spans="1:8" x14ac:dyDescent="0.2">
      <c r="A46" s="55">
        <v>28672</v>
      </c>
      <c r="B46" s="26">
        <v>850</v>
      </c>
      <c r="C46" s="665"/>
      <c r="D46" s="665"/>
      <c r="E46" s="7" t="s">
        <v>321</v>
      </c>
      <c r="F46" s="49">
        <v>28683</v>
      </c>
    </row>
    <row r="47" spans="1:8" x14ac:dyDescent="0.2">
      <c r="A47" s="55">
        <v>28491</v>
      </c>
      <c r="B47" s="26">
        <v>818</v>
      </c>
      <c r="C47" s="665"/>
      <c r="D47" s="665"/>
      <c r="E47" s="30" t="s">
        <v>342</v>
      </c>
      <c r="F47" s="49">
        <v>28501</v>
      </c>
      <c r="G47" s="688"/>
    </row>
    <row r="48" spans="1:8" x14ac:dyDescent="0.2">
      <c r="A48" s="55">
        <v>28307</v>
      </c>
      <c r="B48" s="26">
        <v>768</v>
      </c>
      <c r="C48" s="665"/>
      <c r="D48" s="665"/>
      <c r="E48" s="63" t="s">
        <v>1970</v>
      </c>
      <c r="F48" s="49">
        <v>28307</v>
      </c>
      <c r="G48" s="688"/>
    </row>
    <row r="49" spans="1:13" x14ac:dyDescent="0.2">
      <c r="A49" s="55">
        <v>27973</v>
      </c>
      <c r="B49" s="26">
        <v>694.5</v>
      </c>
      <c r="C49" s="665"/>
      <c r="D49" s="665"/>
      <c r="E49" s="30" t="s">
        <v>343</v>
      </c>
      <c r="F49" s="49">
        <v>27989</v>
      </c>
      <c r="G49" s="688"/>
    </row>
    <row r="50" spans="1:13" s="411" customFormat="1" x14ac:dyDescent="0.2">
      <c r="A50" s="55">
        <v>27607</v>
      </c>
      <c r="B50" s="26">
        <v>632</v>
      </c>
      <c r="C50" s="665"/>
      <c r="D50" s="665"/>
      <c r="E50" s="651" t="s">
        <v>1967</v>
      </c>
      <c r="F50" s="652">
        <v>27614</v>
      </c>
      <c r="G50" s="688"/>
    </row>
    <row r="51" spans="1:13" s="411" customFormat="1" x14ac:dyDescent="0.2">
      <c r="A51" s="55">
        <v>27485</v>
      </c>
      <c r="B51" s="26">
        <v>592</v>
      </c>
      <c r="C51" s="665"/>
      <c r="D51" s="665"/>
      <c r="E51" s="651" t="s">
        <v>1968</v>
      </c>
      <c r="F51" s="652">
        <v>27486</v>
      </c>
      <c r="G51" s="688"/>
    </row>
    <row r="52" spans="1:13" x14ac:dyDescent="0.2">
      <c r="A52" s="55">
        <v>27242</v>
      </c>
      <c r="B52" s="26">
        <v>553</v>
      </c>
      <c r="C52" s="665"/>
      <c r="D52" s="665"/>
      <c r="E52" s="660" t="s">
        <v>1969</v>
      </c>
      <c r="F52" s="656">
        <v>27256</v>
      </c>
      <c r="G52" s="688"/>
      <c r="H52" s="411"/>
      <c r="I52" s="411"/>
      <c r="J52" s="411"/>
      <c r="K52" s="411"/>
      <c r="L52" s="411"/>
      <c r="M52" s="411"/>
    </row>
    <row r="53" spans="1:13" x14ac:dyDescent="0.2">
      <c r="A53" s="55">
        <v>26877</v>
      </c>
      <c r="B53" s="26">
        <v>490</v>
      </c>
      <c r="C53" s="665"/>
      <c r="D53" s="665"/>
      <c r="E53" s="660" t="s">
        <v>1973</v>
      </c>
      <c r="F53" s="656">
        <v>26906</v>
      </c>
      <c r="G53" s="547" t="s">
        <v>2073</v>
      </c>
      <c r="I53" s="411"/>
      <c r="J53" s="411"/>
      <c r="K53" s="411"/>
      <c r="L53" s="411"/>
      <c r="M53" s="411"/>
    </row>
    <row r="54" spans="1:13" x14ac:dyDescent="0.2">
      <c r="A54" s="55">
        <v>26665</v>
      </c>
      <c r="B54" s="26" t="s">
        <v>1974</v>
      </c>
      <c r="C54" s="665"/>
      <c r="D54" s="665"/>
      <c r="E54" s="660" t="s">
        <v>1975</v>
      </c>
      <c r="F54" s="656">
        <v>26664</v>
      </c>
      <c r="G54" s="688"/>
      <c r="H54" s="411"/>
      <c r="I54" s="411"/>
      <c r="J54" s="411"/>
      <c r="K54" s="411"/>
      <c r="L54" s="411"/>
      <c r="M54" s="411"/>
    </row>
    <row r="55" spans="1:13" x14ac:dyDescent="0.2">
      <c r="A55" s="55">
        <v>26512</v>
      </c>
      <c r="B55" s="26">
        <v>440.5</v>
      </c>
      <c r="C55" s="665"/>
      <c r="D55" s="665"/>
      <c r="E55" s="660" t="s">
        <v>1976</v>
      </c>
      <c r="F55" s="656">
        <v>26512</v>
      </c>
      <c r="G55" s="688"/>
      <c r="H55" s="411"/>
      <c r="I55" s="411"/>
      <c r="J55" s="411"/>
      <c r="K55" s="411"/>
      <c r="L55" s="411"/>
      <c r="M55" s="411"/>
    </row>
    <row r="56" spans="1:13" x14ac:dyDescent="0.2">
      <c r="A56" s="55">
        <v>26146</v>
      </c>
      <c r="B56" s="26">
        <v>415.5</v>
      </c>
      <c r="C56" s="665"/>
      <c r="D56" s="665"/>
      <c r="E56" s="660" t="s">
        <v>1977</v>
      </c>
      <c r="F56" s="656">
        <v>26143</v>
      </c>
      <c r="G56" s="688"/>
      <c r="H56" s="411"/>
      <c r="I56" s="411"/>
      <c r="J56" s="411"/>
      <c r="K56" s="411"/>
      <c r="L56" s="411"/>
      <c r="M56" s="411"/>
    </row>
    <row r="57" spans="1:13" x14ac:dyDescent="0.2">
      <c r="A57" s="55">
        <v>25781</v>
      </c>
      <c r="B57" s="26" t="s">
        <v>1978</v>
      </c>
      <c r="C57" s="665"/>
      <c r="D57" s="665"/>
      <c r="E57" s="660" t="s">
        <v>1979</v>
      </c>
      <c r="F57" s="656">
        <v>25780</v>
      </c>
      <c r="G57" s="688"/>
      <c r="H57" s="411"/>
      <c r="I57" s="411"/>
      <c r="J57" s="411"/>
      <c r="K57" s="411"/>
      <c r="L57" s="411"/>
      <c r="M57" s="411"/>
    </row>
    <row r="58" spans="1:13" x14ac:dyDescent="0.2">
      <c r="A58" s="55">
        <v>25416</v>
      </c>
      <c r="B58" s="26">
        <v>377.5</v>
      </c>
      <c r="C58" s="665"/>
      <c r="D58" s="665"/>
      <c r="E58" s="660" t="s">
        <v>1980</v>
      </c>
      <c r="F58" s="656">
        <v>25429</v>
      </c>
      <c r="G58" s="547" t="s">
        <v>2074</v>
      </c>
      <c r="I58" s="411"/>
      <c r="J58" s="411"/>
      <c r="K58" s="411"/>
      <c r="L58" s="411"/>
      <c r="M58" s="411"/>
    </row>
    <row r="59" spans="1:13" x14ac:dyDescent="0.2">
      <c r="A59" s="55">
        <v>24869</v>
      </c>
      <c r="B59" s="26" t="s">
        <v>1981</v>
      </c>
      <c r="C59" s="665"/>
      <c r="D59" s="665"/>
      <c r="E59" s="660" t="s">
        <v>1982</v>
      </c>
      <c r="F59" s="656">
        <v>24885</v>
      </c>
      <c r="G59" s="688"/>
      <c r="H59" s="411"/>
      <c r="I59" s="411"/>
      <c r="J59" s="411"/>
      <c r="K59" s="411"/>
      <c r="L59" s="411"/>
      <c r="M59" s="411"/>
    </row>
    <row r="60" spans="1:13" x14ac:dyDescent="0.2">
      <c r="A60" s="55">
        <v>24685</v>
      </c>
      <c r="B60" s="26">
        <v>328</v>
      </c>
      <c r="C60" s="665"/>
      <c r="D60" s="665"/>
      <c r="E60" s="660" t="s">
        <v>1983</v>
      </c>
      <c r="F60" s="656">
        <v>24690</v>
      </c>
      <c r="G60" s="688"/>
      <c r="H60" s="411"/>
      <c r="I60" s="411"/>
      <c r="J60" s="411"/>
      <c r="K60" s="411"/>
      <c r="L60" s="411"/>
      <c r="M60" s="411"/>
    </row>
    <row r="61" spans="1:13" x14ac:dyDescent="0.2">
      <c r="A61" s="55">
        <v>24320</v>
      </c>
      <c r="B61" s="26">
        <v>313.5</v>
      </c>
      <c r="C61" s="665"/>
      <c r="D61" s="665"/>
      <c r="E61" s="660" t="s">
        <v>1984</v>
      </c>
      <c r="F61" s="656">
        <v>24319</v>
      </c>
      <c r="G61" s="688"/>
      <c r="H61" s="411"/>
      <c r="I61" s="411"/>
      <c r="J61" s="411"/>
      <c r="K61" s="411"/>
      <c r="L61" s="411"/>
      <c r="M61" s="411"/>
    </row>
    <row r="62" spans="1:13" x14ac:dyDescent="0.2">
      <c r="A62" s="55">
        <v>23955</v>
      </c>
      <c r="B62" s="26">
        <v>300</v>
      </c>
      <c r="C62" s="665"/>
      <c r="D62" s="665"/>
      <c r="E62" s="660" t="s">
        <v>1985</v>
      </c>
      <c r="F62" s="656">
        <v>23937</v>
      </c>
      <c r="G62" s="688"/>
      <c r="H62" s="411"/>
      <c r="I62" s="411"/>
      <c r="J62" s="411"/>
      <c r="K62" s="411"/>
      <c r="L62" s="411"/>
      <c r="M62" s="411"/>
    </row>
    <row r="63" spans="1:13" x14ac:dyDescent="0.2">
      <c r="A63" s="55">
        <v>23590</v>
      </c>
      <c r="B63" s="26">
        <v>288</v>
      </c>
      <c r="C63" s="665"/>
      <c r="D63" s="665"/>
      <c r="E63" s="660" t="s">
        <v>1986</v>
      </c>
      <c r="F63" s="656">
        <v>23552</v>
      </c>
      <c r="G63" s="547" t="s">
        <v>2072</v>
      </c>
      <c r="I63" s="411"/>
      <c r="J63" s="411"/>
      <c r="K63" s="411"/>
      <c r="L63" s="411"/>
      <c r="M63" s="411"/>
    </row>
    <row r="64" spans="1:13" x14ac:dyDescent="0.2">
      <c r="A64" s="55">
        <v>23224</v>
      </c>
      <c r="B64" s="26">
        <v>276.5</v>
      </c>
      <c r="C64" s="665"/>
      <c r="D64" s="665"/>
      <c r="E64" s="411" t="s">
        <v>1987</v>
      </c>
      <c r="F64" s="150">
        <v>23216</v>
      </c>
      <c r="H64" s="411"/>
      <c r="I64" s="411"/>
      <c r="J64" s="411"/>
      <c r="K64" s="411"/>
      <c r="L64" s="411"/>
      <c r="M64" s="411"/>
    </row>
    <row r="65" spans="1:13" x14ac:dyDescent="0.2">
      <c r="A65" s="55">
        <v>22951</v>
      </c>
      <c r="B65" s="661" t="s">
        <v>1988</v>
      </c>
      <c r="C65" s="225"/>
      <c r="D65" s="225"/>
      <c r="E65" s="411" t="s">
        <v>1989</v>
      </c>
      <c r="F65" s="150">
        <v>22950</v>
      </c>
      <c r="H65" s="411"/>
      <c r="I65" s="411"/>
      <c r="J65" s="411"/>
      <c r="K65" s="411"/>
      <c r="L65" s="411"/>
      <c r="M65" s="411"/>
    </row>
    <row r="66" spans="1:13" x14ac:dyDescent="0.2">
      <c r="A66" s="55">
        <v>22859</v>
      </c>
      <c r="B66" s="661" t="s">
        <v>1990</v>
      </c>
      <c r="C66" s="225"/>
      <c r="D66" s="225"/>
      <c r="E66" s="411" t="s">
        <v>1991</v>
      </c>
      <c r="F66" s="150">
        <v>22643</v>
      </c>
      <c r="H66" s="411"/>
      <c r="I66" s="411"/>
      <c r="J66" s="411"/>
      <c r="K66" s="411"/>
      <c r="L66" s="411"/>
      <c r="M66" s="411"/>
    </row>
    <row r="67" spans="1:13" x14ac:dyDescent="0.2">
      <c r="A67" s="55">
        <v>22647</v>
      </c>
      <c r="B67" s="659" t="s">
        <v>1992</v>
      </c>
      <c r="C67" s="242"/>
      <c r="D67" s="242"/>
      <c r="E67" s="411" t="s">
        <v>1991</v>
      </c>
      <c r="F67" s="150">
        <v>22643</v>
      </c>
      <c r="H67" s="411"/>
      <c r="I67" s="411"/>
      <c r="J67" s="411"/>
      <c r="K67" s="411"/>
      <c r="L67" s="411"/>
      <c r="M67" s="411"/>
    </row>
    <row r="68" spans="1:13" x14ac:dyDescent="0.2">
      <c r="A68" s="55">
        <v>22494</v>
      </c>
      <c r="B68" s="26">
        <v>234</v>
      </c>
      <c r="C68" s="665"/>
      <c r="D68" s="665"/>
      <c r="E68" s="7" t="s">
        <v>1966</v>
      </c>
      <c r="F68" s="656">
        <v>22330</v>
      </c>
      <c r="H68" s="411"/>
      <c r="I68" s="411"/>
      <c r="J68" s="411"/>
      <c r="K68" s="411"/>
      <c r="L68" s="411"/>
      <c r="M68" s="411"/>
    </row>
    <row r="69" spans="1:13" x14ac:dyDescent="0.2">
      <c r="A69" s="55">
        <v>22282</v>
      </c>
      <c r="B69" s="26">
        <v>227</v>
      </c>
      <c r="C69" s="665"/>
      <c r="D69" s="665"/>
      <c r="E69" s="7" t="s">
        <v>1966</v>
      </c>
      <c r="F69" s="656">
        <v>22330</v>
      </c>
      <c r="H69" s="411"/>
      <c r="I69" s="411"/>
      <c r="J69" s="411"/>
      <c r="K69" s="411"/>
      <c r="L69" s="411"/>
      <c r="M69" s="411"/>
    </row>
    <row r="70" spans="1:13" x14ac:dyDescent="0.2">
      <c r="A70" s="55">
        <v>22129</v>
      </c>
      <c r="B70" s="26" t="s">
        <v>1993</v>
      </c>
      <c r="C70" s="665"/>
      <c r="D70" s="665"/>
      <c r="E70" s="7" t="s">
        <v>1994</v>
      </c>
      <c r="F70" s="656">
        <v>22169</v>
      </c>
      <c r="G70" s="690" t="s">
        <v>1995</v>
      </c>
      <c r="I70" s="411"/>
      <c r="J70" s="411"/>
      <c r="K70" s="411"/>
      <c r="L70" s="411"/>
      <c r="M70" s="411"/>
    </row>
    <row r="71" spans="1:13" x14ac:dyDescent="0.2">
      <c r="A71" s="55">
        <v>21763</v>
      </c>
      <c r="B71" s="659" t="s">
        <v>1996</v>
      </c>
      <c r="C71" s="242"/>
      <c r="D71" s="242"/>
      <c r="E71" s="7" t="s">
        <v>1997</v>
      </c>
      <c r="F71" s="656">
        <v>21763</v>
      </c>
      <c r="H71" s="411"/>
      <c r="I71" s="411"/>
      <c r="J71" s="411"/>
      <c r="K71" s="411"/>
      <c r="L71" s="411"/>
      <c r="M71" s="411"/>
    </row>
    <row r="72" spans="1:13" x14ac:dyDescent="0.2">
      <c r="A72" s="55">
        <v>21186</v>
      </c>
      <c r="B72" s="659" t="s">
        <v>1998</v>
      </c>
      <c r="C72" s="242"/>
      <c r="D72" s="666"/>
      <c r="E72" s="658" t="s">
        <v>1999</v>
      </c>
      <c r="F72" s="656">
        <v>21185</v>
      </c>
      <c r="H72" s="667"/>
      <c r="I72" s="411"/>
      <c r="J72" s="411"/>
      <c r="K72" s="411"/>
      <c r="L72" s="411"/>
      <c r="M72" s="411"/>
    </row>
    <row r="73" spans="1:13" x14ac:dyDescent="0.2">
      <c r="A73" s="55">
        <v>20090</v>
      </c>
      <c r="B73" s="659" t="s">
        <v>2000</v>
      </c>
      <c r="C73" s="242"/>
      <c r="D73" s="242"/>
      <c r="E73" s="7" t="s">
        <v>2001</v>
      </c>
      <c r="F73" s="656">
        <v>20090</v>
      </c>
      <c r="H73" s="411"/>
      <c r="I73" s="411"/>
      <c r="J73" s="411"/>
      <c r="K73" s="411"/>
      <c r="L73" s="411"/>
      <c r="M73" s="411"/>
    </row>
    <row r="74" spans="1:13" ht="30" x14ac:dyDescent="0.2">
      <c r="A74" s="55">
        <v>19360</v>
      </c>
      <c r="B74" s="659" t="s">
        <v>2002</v>
      </c>
      <c r="C74" s="119" t="s">
        <v>2002</v>
      </c>
      <c r="D74" s="119" t="s">
        <v>2002</v>
      </c>
      <c r="E74" s="7" t="s">
        <v>2003</v>
      </c>
      <c r="F74" s="656">
        <v>19404</v>
      </c>
      <c r="G74" s="426" t="s">
        <v>2004</v>
      </c>
      <c r="I74" s="411"/>
      <c r="J74" s="411"/>
      <c r="K74" s="411"/>
      <c r="L74" s="411"/>
      <c r="M74" s="411"/>
    </row>
    <row r="75" spans="1:13" x14ac:dyDescent="0.2">
      <c r="A75" s="55">
        <v>19085</v>
      </c>
      <c r="B75" s="659" t="s">
        <v>2002</v>
      </c>
      <c r="C75" s="119" t="s">
        <v>2002</v>
      </c>
      <c r="D75" s="119" t="s">
        <v>2005</v>
      </c>
      <c r="E75" s="7" t="s">
        <v>2006</v>
      </c>
      <c r="F75" s="656">
        <v>18997</v>
      </c>
      <c r="H75" s="411"/>
      <c r="I75" s="411"/>
      <c r="J75" s="411"/>
      <c r="K75" s="411"/>
      <c r="L75" s="411"/>
      <c r="M75" s="411"/>
    </row>
    <row r="76" spans="1:13" x14ac:dyDescent="0.2">
      <c r="A76" s="55">
        <v>18902</v>
      </c>
      <c r="B76" s="659" t="s">
        <v>2002</v>
      </c>
      <c r="C76" s="659" t="s">
        <v>2007</v>
      </c>
      <c r="D76" s="119" t="s">
        <v>2005</v>
      </c>
      <c r="E76" s="7" t="s">
        <v>2035</v>
      </c>
      <c r="F76" s="656">
        <v>18898</v>
      </c>
      <c r="H76" s="684"/>
      <c r="I76" s="411"/>
      <c r="J76" s="411"/>
      <c r="K76" s="411"/>
      <c r="L76" s="411"/>
      <c r="M76" s="411"/>
    </row>
    <row r="77" spans="1:13" x14ac:dyDescent="0.2">
      <c r="A77" s="55">
        <v>18719</v>
      </c>
      <c r="B77" s="659" t="s">
        <v>2008</v>
      </c>
      <c r="C77" s="659" t="s">
        <v>2009</v>
      </c>
      <c r="D77" s="659" t="s">
        <v>2010</v>
      </c>
      <c r="E77" s="7" t="s">
        <v>2011</v>
      </c>
      <c r="F77" s="656">
        <v>18758</v>
      </c>
      <c r="G77" s="547" t="s">
        <v>2075</v>
      </c>
      <c r="I77" s="411"/>
      <c r="J77" s="411"/>
      <c r="K77" s="411"/>
      <c r="L77" s="411"/>
      <c r="M77" s="411"/>
    </row>
    <row r="78" spans="1:13" x14ac:dyDescent="0.2">
      <c r="A78" s="55">
        <v>18598</v>
      </c>
      <c r="B78" s="659" t="s">
        <v>2012</v>
      </c>
      <c r="C78" s="659" t="s">
        <v>2013</v>
      </c>
      <c r="D78" s="659" t="s">
        <v>2014</v>
      </c>
      <c r="E78" s="7" t="s">
        <v>2015</v>
      </c>
      <c r="F78" s="656">
        <v>18628</v>
      </c>
      <c r="G78" s="689" t="s">
        <v>2338</v>
      </c>
      <c r="H78" s="668"/>
      <c r="I78" s="411"/>
      <c r="J78" s="411"/>
      <c r="K78" s="411"/>
      <c r="L78" s="411"/>
      <c r="M78" s="411"/>
    </row>
    <row r="79" spans="1:13" ht="30" x14ac:dyDescent="0.2">
      <c r="A79" s="55">
        <v>18537</v>
      </c>
      <c r="B79" s="659" t="s">
        <v>2014</v>
      </c>
      <c r="C79" s="659" t="s">
        <v>2016</v>
      </c>
      <c r="D79" s="659" t="s">
        <v>2017</v>
      </c>
      <c r="E79" s="7" t="s">
        <v>2018</v>
      </c>
      <c r="F79" s="656">
        <v>18539</v>
      </c>
      <c r="G79" s="547" t="s">
        <v>2019</v>
      </c>
      <c r="I79" s="411"/>
      <c r="J79" s="411"/>
      <c r="K79" s="411"/>
      <c r="L79" s="411"/>
      <c r="M79" s="411"/>
    </row>
    <row r="80" spans="1:13" x14ac:dyDescent="0.2">
      <c r="A80" s="55">
        <v>18445</v>
      </c>
      <c r="B80" s="659" t="s">
        <v>2014</v>
      </c>
      <c r="C80" s="659" t="s">
        <v>2016</v>
      </c>
      <c r="D80" s="659" t="s">
        <v>2020</v>
      </c>
      <c r="E80" s="7" t="s">
        <v>2275</v>
      </c>
      <c r="F80" s="656">
        <v>18487</v>
      </c>
      <c r="G80" s="689"/>
      <c r="H80" s="643"/>
      <c r="I80" s="411"/>
      <c r="J80" s="411"/>
      <c r="K80" s="411"/>
      <c r="L80" s="411"/>
      <c r="M80" s="411"/>
    </row>
    <row r="81" spans="1:13" x14ac:dyDescent="0.2">
      <c r="A81" s="55">
        <v>18354</v>
      </c>
      <c r="B81" s="659" t="s">
        <v>2014</v>
      </c>
      <c r="C81" s="659" t="s">
        <v>2021</v>
      </c>
      <c r="D81" s="659" t="s">
        <v>2020</v>
      </c>
      <c r="E81" s="7" t="s">
        <v>2022</v>
      </c>
      <c r="F81" s="656">
        <v>18429</v>
      </c>
      <c r="G81" s="689"/>
      <c r="H81" s="643"/>
      <c r="I81" s="411"/>
      <c r="J81" s="411"/>
      <c r="K81" s="411"/>
      <c r="L81" s="411"/>
      <c r="M81" s="411"/>
    </row>
    <row r="82" spans="1:13" x14ac:dyDescent="0.2">
      <c r="A82" s="55">
        <v>18172</v>
      </c>
      <c r="B82" s="659" t="s">
        <v>2014</v>
      </c>
      <c r="C82" s="659" t="s">
        <v>2021</v>
      </c>
      <c r="D82" s="659" t="s">
        <v>2023</v>
      </c>
      <c r="E82" s="7" t="s">
        <v>2036</v>
      </c>
      <c r="F82" s="656">
        <v>18309</v>
      </c>
      <c r="G82" s="689"/>
      <c r="H82" s="643"/>
      <c r="I82" s="411"/>
      <c r="J82" s="411"/>
      <c r="K82" s="411"/>
      <c r="L82" s="411"/>
      <c r="M82" s="411"/>
    </row>
    <row r="83" spans="1:13" x14ac:dyDescent="0.2">
      <c r="A83" s="669">
        <v>17777</v>
      </c>
      <c r="B83" s="47" t="s">
        <v>2014</v>
      </c>
      <c r="C83" s="659" t="s">
        <v>2021</v>
      </c>
      <c r="D83" s="659" t="s">
        <v>2021</v>
      </c>
      <c r="E83" s="42" t="s">
        <v>2034</v>
      </c>
      <c r="F83" s="71">
        <v>17813</v>
      </c>
      <c r="G83" s="689"/>
      <c r="H83" s="643"/>
      <c r="I83" s="411"/>
      <c r="J83" s="411"/>
      <c r="K83" s="411"/>
      <c r="L83" s="411"/>
      <c r="M83" s="411"/>
    </row>
    <row r="84" spans="1:13" x14ac:dyDescent="0.2">
      <c r="A84" s="55">
        <v>17533</v>
      </c>
      <c r="B84" s="659" t="s">
        <v>2024</v>
      </c>
      <c r="C84" s="659" t="s">
        <v>2021</v>
      </c>
      <c r="D84" s="659" t="s">
        <v>2021</v>
      </c>
      <c r="E84" s="7" t="s">
        <v>2025</v>
      </c>
      <c r="F84" s="656">
        <v>17595</v>
      </c>
      <c r="G84" s="689"/>
      <c r="H84" s="643"/>
      <c r="I84" s="411"/>
      <c r="J84" s="411"/>
      <c r="K84" s="411"/>
      <c r="L84" s="411"/>
      <c r="M84" s="411"/>
    </row>
    <row r="85" spans="1:13" x14ac:dyDescent="0.2">
      <c r="A85" s="55">
        <v>17502</v>
      </c>
      <c r="B85" s="659" t="s">
        <v>2026</v>
      </c>
      <c r="C85" s="659" t="s">
        <v>2021</v>
      </c>
      <c r="D85" s="659" t="s">
        <v>2021</v>
      </c>
      <c r="E85" s="7" t="s">
        <v>2027</v>
      </c>
      <c r="F85" s="656">
        <v>17538</v>
      </c>
      <c r="G85" s="689"/>
      <c r="H85" s="643"/>
      <c r="I85" s="411"/>
      <c r="J85" s="411"/>
      <c r="K85" s="411"/>
      <c r="L85" s="411"/>
      <c r="M85" s="411"/>
    </row>
    <row r="86" spans="1:13" x14ac:dyDescent="0.2">
      <c r="A86" s="55">
        <v>17380</v>
      </c>
      <c r="B86" s="659" t="s">
        <v>2028</v>
      </c>
      <c r="C86" s="659" t="s">
        <v>2021</v>
      </c>
      <c r="D86" s="659" t="s">
        <v>2021</v>
      </c>
      <c r="E86" s="7" t="s">
        <v>2029</v>
      </c>
      <c r="F86" s="656">
        <v>17344</v>
      </c>
      <c r="G86" s="689"/>
      <c r="H86" s="643"/>
      <c r="I86" s="411"/>
      <c r="J86" s="411"/>
      <c r="K86" s="411"/>
      <c r="L86" s="411"/>
      <c r="M86" s="411"/>
    </row>
    <row r="87" spans="1:13" s="411" customFormat="1" x14ac:dyDescent="0.2">
      <c r="A87" s="55">
        <v>17349</v>
      </c>
      <c r="B87" s="659" t="s">
        <v>2021</v>
      </c>
      <c r="C87" s="659" t="s">
        <v>2021</v>
      </c>
      <c r="D87" s="659" t="s">
        <v>2021</v>
      </c>
      <c r="E87" s="7"/>
      <c r="F87" s="656"/>
      <c r="G87" s="702" t="s">
        <v>2040</v>
      </c>
    </row>
    <row r="88" spans="1:13" x14ac:dyDescent="0.2">
      <c r="A88" s="55">
        <v>17199</v>
      </c>
      <c r="B88" s="659" t="s">
        <v>2037</v>
      </c>
      <c r="C88" s="659" t="s">
        <v>2038</v>
      </c>
      <c r="D88" s="659" t="s">
        <v>2038</v>
      </c>
      <c r="E88" s="7" t="s">
        <v>2039</v>
      </c>
      <c r="F88" s="656">
        <v>17263</v>
      </c>
      <c r="G88" s="689" t="s">
        <v>2339</v>
      </c>
      <c r="H88" s="643"/>
      <c r="I88" s="411"/>
      <c r="J88" s="411"/>
      <c r="K88" s="411"/>
      <c r="L88" s="411"/>
      <c r="M88" s="411"/>
    </row>
    <row r="89" spans="1:13" s="411" customFormat="1" ht="30" x14ac:dyDescent="0.2">
      <c r="A89" s="55">
        <v>16984</v>
      </c>
      <c r="B89" s="659" t="s">
        <v>2038</v>
      </c>
      <c r="C89" s="659" t="s">
        <v>2038</v>
      </c>
      <c r="D89" s="659" t="s">
        <v>2038</v>
      </c>
      <c r="E89" s="7" t="s">
        <v>2041</v>
      </c>
      <c r="F89" s="656">
        <v>17037</v>
      </c>
      <c r="G89" s="689" t="s">
        <v>2096</v>
      </c>
    </row>
    <row r="90" spans="1:13" x14ac:dyDescent="0.2">
      <c r="A90" s="242"/>
      <c r="B90" s="666"/>
      <c r="C90" s="666"/>
      <c r="D90" s="666"/>
      <c r="E90" s="666"/>
      <c r="F90" s="242"/>
      <c r="G90" s="703"/>
      <c r="H90" s="701"/>
      <c r="I90" s="411"/>
      <c r="J90" s="411"/>
      <c r="K90" s="411"/>
      <c r="L90" s="411"/>
      <c r="M90" s="411"/>
    </row>
    <row r="91" spans="1:13" x14ac:dyDescent="0.2">
      <c r="A91" s="659" t="s">
        <v>456</v>
      </c>
      <c r="F91" s="659"/>
      <c r="H91" s="411"/>
      <c r="I91" s="411"/>
      <c r="J91" s="411"/>
      <c r="K91" s="411"/>
      <c r="L91" s="411"/>
      <c r="M91" s="411"/>
    </row>
    <row r="92" spans="1:13" x14ac:dyDescent="0.2">
      <c r="A92" s="659"/>
      <c r="B92" s="7" t="s">
        <v>1452</v>
      </c>
      <c r="F92" s="659"/>
      <c r="H92" s="411"/>
      <c r="I92" s="411"/>
      <c r="J92" s="411"/>
      <c r="K92" s="411"/>
      <c r="L92" s="411"/>
      <c r="M92" s="411"/>
    </row>
    <row r="93" spans="1:13" s="411" customFormat="1" x14ac:dyDescent="0.2">
      <c r="A93" s="808"/>
      <c r="B93" s="7" t="s">
        <v>2340</v>
      </c>
      <c r="C93" s="7"/>
      <c r="D93" s="7"/>
      <c r="E93" s="7"/>
      <c r="F93" s="808"/>
      <c r="G93" s="810"/>
    </row>
    <row r="94" spans="1:13" x14ac:dyDescent="0.2">
      <c r="B94" s="63" t="s">
        <v>2341</v>
      </c>
    </row>
    <row r="95" spans="1:13" x14ac:dyDescent="0.2">
      <c r="B95" s="7" t="s">
        <v>2342</v>
      </c>
    </row>
  </sheetData>
  <phoneticPr fontId="13" type="noConversion"/>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G18" sqref="G18"/>
    </sheetView>
  </sheetViews>
  <sheetFormatPr baseColWidth="10" defaultRowHeight="15" x14ac:dyDescent="0.2"/>
  <cols>
    <col min="1" max="1" width="16.1640625" style="20" customWidth="1"/>
    <col min="2" max="2" width="12.83203125" customWidth="1"/>
    <col min="3" max="3" width="16.5" customWidth="1"/>
    <col min="4" max="4" width="18.5" style="411" customWidth="1"/>
    <col min="5" max="5" width="30.5" customWidth="1"/>
    <col min="6" max="6" width="24.83203125" customWidth="1"/>
    <col min="7" max="7" width="27.6640625" customWidth="1"/>
    <col min="8" max="8" width="43.1640625" customWidth="1"/>
    <col min="9" max="9" width="13.6640625" bestFit="1" customWidth="1"/>
    <col min="10" max="10" width="68" customWidth="1"/>
  </cols>
  <sheetData>
    <row r="1" spans="1:10" s="20" customFormat="1" ht="22.5" hidden="1" customHeight="1" x14ac:dyDescent="0.2">
      <c r="A1" s="50" t="s">
        <v>303</v>
      </c>
      <c r="B1" s="96" t="s">
        <v>243</v>
      </c>
      <c r="C1" s="96" t="s">
        <v>638</v>
      </c>
      <c r="D1" s="96"/>
      <c r="E1" s="96" t="s">
        <v>637</v>
      </c>
      <c r="F1" s="96" t="s">
        <v>639</v>
      </c>
    </row>
    <row r="2" spans="1:10" s="347" customFormat="1" ht="22.5" customHeight="1" x14ac:dyDescent="0.2">
      <c r="A2" s="858" t="s">
        <v>1359</v>
      </c>
      <c r="B2" s="858" t="s">
        <v>1455</v>
      </c>
      <c r="C2" s="885" t="s">
        <v>1055</v>
      </c>
      <c r="D2" s="912"/>
      <c r="E2" s="886"/>
      <c r="F2" s="858" t="s">
        <v>1321</v>
      </c>
      <c r="G2" s="858" t="s">
        <v>2256</v>
      </c>
      <c r="H2" s="858" t="s">
        <v>41</v>
      </c>
      <c r="I2" s="858" t="s">
        <v>1358</v>
      </c>
      <c r="J2" s="858" t="s">
        <v>18</v>
      </c>
    </row>
    <row r="3" spans="1:10" s="45" customFormat="1" ht="45" x14ac:dyDescent="0.2">
      <c r="A3" s="858"/>
      <c r="B3" s="858"/>
      <c r="C3" s="806" t="s">
        <v>2234</v>
      </c>
      <c r="D3" s="794" t="s">
        <v>2207</v>
      </c>
      <c r="E3" s="441" t="s">
        <v>2235</v>
      </c>
      <c r="F3" s="858"/>
      <c r="G3" s="858"/>
      <c r="H3" s="858"/>
      <c r="I3" s="858"/>
      <c r="J3" s="858"/>
    </row>
    <row r="4" spans="1:10" s="46" customFormat="1" x14ac:dyDescent="0.2">
      <c r="A4" s="493">
        <v>42826</v>
      </c>
      <c r="B4" s="786">
        <v>21</v>
      </c>
      <c r="C4" s="786">
        <v>67</v>
      </c>
      <c r="D4" s="793">
        <v>65</v>
      </c>
      <c r="E4" s="786">
        <v>62</v>
      </c>
      <c r="F4" s="104">
        <v>0.8</v>
      </c>
      <c r="G4" s="465">
        <f>9638.42*1.25</f>
        <v>12048.025</v>
      </c>
      <c r="H4" s="43" t="s">
        <v>2055</v>
      </c>
      <c r="J4" s="795" t="s">
        <v>2233</v>
      </c>
    </row>
    <row r="5" spans="1:10" s="46" customFormat="1" ht="49.5" customHeight="1" x14ac:dyDescent="0.2">
      <c r="A5" s="493">
        <v>42552</v>
      </c>
      <c r="B5" s="793">
        <v>21</v>
      </c>
      <c r="C5" s="793">
        <v>67</v>
      </c>
      <c r="D5" s="793">
        <v>65</v>
      </c>
      <c r="E5" s="793">
        <v>62</v>
      </c>
      <c r="F5" s="104">
        <v>0.8</v>
      </c>
      <c r="G5" s="41">
        <f>9609.6*1.25</f>
        <v>12012</v>
      </c>
      <c r="H5" s="15" t="s">
        <v>2206</v>
      </c>
      <c r="J5" s="805" t="s">
        <v>2208</v>
      </c>
    </row>
    <row r="6" spans="1:10" s="46" customFormat="1" x14ac:dyDescent="0.2">
      <c r="A6" s="493">
        <v>42461</v>
      </c>
      <c r="B6" s="786">
        <v>21</v>
      </c>
      <c r="C6" s="786">
        <v>65</v>
      </c>
      <c r="D6" s="242"/>
      <c r="E6" s="786">
        <v>60</v>
      </c>
      <c r="F6" s="104">
        <v>0.8</v>
      </c>
      <c r="G6" s="465">
        <f>9609.6*1.25</f>
        <v>12012</v>
      </c>
      <c r="H6" s="43" t="s">
        <v>1482</v>
      </c>
      <c r="J6" s="795" t="s">
        <v>2233</v>
      </c>
    </row>
    <row r="7" spans="1:10" s="46" customFormat="1" x14ac:dyDescent="0.2">
      <c r="A7" s="493">
        <v>41913</v>
      </c>
      <c r="B7" s="786">
        <v>21</v>
      </c>
      <c r="C7" s="786">
        <v>65</v>
      </c>
      <c r="D7" s="242"/>
      <c r="E7" s="786">
        <v>60</v>
      </c>
      <c r="F7" s="104">
        <v>0.8</v>
      </c>
      <c r="G7" s="465">
        <f>9600*1.25</f>
        <v>12000</v>
      </c>
      <c r="H7" s="43" t="s">
        <v>1483</v>
      </c>
      <c r="J7" s="795" t="s">
        <v>2233</v>
      </c>
    </row>
    <row r="8" spans="1:10" s="46" customFormat="1" x14ac:dyDescent="0.2">
      <c r="A8" s="493">
        <v>41730</v>
      </c>
      <c r="B8" s="786">
        <v>21</v>
      </c>
      <c r="C8" s="786">
        <v>65</v>
      </c>
      <c r="D8" s="242"/>
      <c r="E8" s="786">
        <v>60</v>
      </c>
      <c r="F8" s="104">
        <v>0.8</v>
      </c>
      <c r="G8" s="465">
        <f>9503.89*1.25</f>
        <v>11879.862499999999</v>
      </c>
      <c r="H8" s="145" t="s">
        <v>1484</v>
      </c>
      <c r="J8" s="795" t="s">
        <v>2233</v>
      </c>
    </row>
    <row r="9" spans="1:10" s="46" customFormat="1" x14ac:dyDescent="0.2">
      <c r="A9" s="493">
        <v>41365</v>
      </c>
      <c r="B9" s="786">
        <v>21</v>
      </c>
      <c r="C9" s="786">
        <v>65</v>
      </c>
      <c r="D9" s="242"/>
      <c r="E9" s="786">
        <v>60</v>
      </c>
      <c r="F9" s="104">
        <v>0.8</v>
      </c>
      <c r="G9" s="465">
        <f>9447.21*1.25</f>
        <v>11809.012499999999</v>
      </c>
      <c r="H9" s="145" t="s">
        <v>1485</v>
      </c>
      <c r="J9" s="795" t="s">
        <v>2233</v>
      </c>
    </row>
    <row r="10" spans="1:10" s="46" customFormat="1" x14ac:dyDescent="0.2">
      <c r="A10" s="493">
        <v>41000</v>
      </c>
      <c r="B10" s="786">
        <v>21</v>
      </c>
      <c r="C10" s="786">
        <v>65</v>
      </c>
      <c r="D10" s="242"/>
      <c r="E10" s="786">
        <v>60</v>
      </c>
      <c r="F10" s="104">
        <v>0.8</v>
      </c>
      <c r="G10" s="465">
        <f>9325.98*1.25</f>
        <v>11657.474999999999</v>
      </c>
      <c r="H10" s="145" t="s">
        <v>396</v>
      </c>
      <c r="J10" s="795" t="s">
        <v>2233</v>
      </c>
    </row>
    <row r="11" spans="1:10" s="46" customFormat="1" x14ac:dyDescent="0.2">
      <c r="A11" s="498">
        <v>40634</v>
      </c>
      <c r="B11" s="786">
        <v>21</v>
      </c>
      <c r="C11" s="786">
        <v>65</v>
      </c>
      <c r="D11" s="242"/>
      <c r="E11" s="786">
        <v>60</v>
      </c>
      <c r="F11" s="104">
        <v>0.8</v>
      </c>
      <c r="G11" s="465">
        <f>8907.34*1.25</f>
        <v>11134.174999999999</v>
      </c>
      <c r="H11" s="499" t="s">
        <v>394</v>
      </c>
      <c r="J11" s="795" t="s">
        <v>2233</v>
      </c>
    </row>
    <row r="12" spans="1:10" s="46" customFormat="1" x14ac:dyDescent="0.2">
      <c r="A12" s="500">
        <v>40269</v>
      </c>
      <c r="B12" s="786">
        <v>21</v>
      </c>
      <c r="C12" s="786">
        <v>65</v>
      </c>
      <c r="D12" s="242"/>
      <c r="E12" s="786">
        <v>60</v>
      </c>
      <c r="F12" s="104">
        <v>0.8</v>
      </c>
      <c r="G12" s="465">
        <f>8507.49*1.25</f>
        <v>10634.362499999999</v>
      </c>
      <c r="H12" s="145" t="s">
        <v>393</v>
      </c>
      <c r="J12" s="795" t="s">
        <v>2233</v>
      </c>
    </row>
    <row r="13" spans="1:10" s="46" customFormat="1" x14ac:dyDescent="0.2">
      <c r="A13" s="500">
        <v>39904</v>
      </c>
      <c r="B13" s="786">
        <v>21</v>
      </c>
      <c r="C13" s="786">
        <v>65</v>
      </c>
      <c r="D13" s="242"/>
      <c r="E13" s="786">
        <v>60</v>
      </c>
      <c r="F13" s="104">
        <v>0.8</v>
      </c>
      <c r="G13" s="465">
        <f>8309.27*1.25</f>
        <v>10386.587500000001</v>
      </c>
      <c r="H13" s="8" t="s">
        <v>1486</v>
      </c>
      <c r="J13" s="795" t="s">
        <v>2233</v>
      </c>
    </row>
    <row r="14" spans="1:10" s="46" customFormat="1" x14ac:dyDescent="0.2">
      <c r="A14" s="502">
        <v>39692</v>
      </c>
      <c r="B14" s="786">
        <v>21</v>
      </c>
      <c r="C14" s="786">
        <v>65</v>
      </c>
      <c r="D14" s="242"/>
      <c r="E14" s="786">
        <v>60</v>
      </c>
      <c r="F14" s="104">
        <v>0.8</v>
      </c>
      <c r="G14" s="465">
        <f>7781.27*1.25</f>
        <v>9726.5875000000015</v>
      </c>
      <c r="H14" s="499" t="s">
        <v>1487</v>
      </c>
      <c r="J14" s="795" t="s">
        <v>2233</v>
      </c>
    </row>
    <row r="15" spans="1:10" s="46" customFormat="1" x14ac:dyDescent="0.2">
      <c r="A15" s="500">
        <v>39448</v>
      </c>
      <c r="B15" s="786">
        <v>21</v>
      </c>
      <c r="C15" s="786">
        <v>65</v>
      </c>
      <c r="D15" s="242"/>
      <c r="E15" s="786">
        <v>60</v>
      </c>
      <c r="F15" s="104">
        <v>0.8</v>
      </c>
      <c r="G15" s="465">
        <f>7719.52*1.25</f>
        <v>9649.4000000000015</v>
      </c>
      <c r="H15" s="501" t="s">
        <v>1488</v>
      </c>
      <c r="J15" s="795" t="s">
        <v>2233</v>
      </c>
    </row>
    <row r="16" spans="1:10" ht="30" customHeight="1" x14ac:dyDescent="0.2">
      <c r="A16" s="34">
        <v>39264</v>
      </c>
      <c r="B16" s="48">
        <v>21</v>
      </c>
      <c r="C16" s="48">
        <v>65</v>
      </c>
      <c r="D16" s="242"/>
      <c r="E16" s="48">
        <v>60</v>
      </c>
      <c r="F16" s="104">
        <v>0.8</v>
      </c>
      <c r="G16" s="465">
        <f>7635.53*1.25</f>
        <v>9544.4125000000004</v>
      </c>
      <c r="H16" s="14" t="s">
        <v>1279</v>
      </c>
      <c r="I16" s="71">
        <v>39275</v>
      </c>
      <c r="J16" s="683"/>
    </row>
    <row r="17" spans="1:11" ht="30" x14ac:dyDescent="0.2">
      <c r="A17" s="34">
        <v>36526</v>
      </c>
      <c r="B17" s="48">
        <v>21</v>
      </c>
      <c r="C17" s="48">
        <v>65</v>
      </c>
      <c r="D17" s="242"/>
      <c r="E17" s="48">
        <v>60</v>
      </c>
      <c r="F17" s="104">
        <v>0.8</v>
      </c>
      <c r="G17" s="469">
        <v>6997</v>
      </c>
      <c r="H17" s="6" t="s">
        <v>1280</v>
      </c>
      <c r="I17" s="49">
        <v>36554</v>
      </c>
      <c r="J17" s="6" t="s">
        <v>148</v>
      </c>
    </row>
    <row r="18" spans="1:11" ht="30" x14ac:dyDescent="0.2">
      <c r="A18" s="34">
        <v>33553</v>
      </c>
      <c r="B18" s="469">
        <v>18</v>
      </c>
      <c r="C18" s="48">
        <v>65</v>
      </c>
      <c r="D18" s="242"/>
      <c r="E18" s="48">
        <v>60</v>
      </c>
      <c r="F18" s="242"/>
      <c r="G18" s="469">
        <v>6997</v>
      </c>
      <c r="H18" s="14" t="s">
        <v>1433</v>
      </c>
      <c r="I18" s="49">
        <v>33552</v>
      </c>
      <c r="J18" s="20"/>
    </row>
    <row r="19" spans="1:11" x14ac:dyDescent="0.2">
      <c r="G19" s="8"/>
    </row>
    <row r="21" spans="1:11" x14ac:dyDescent="0.2">
      <c r="B21" t="s">
        <v>1452</v>
      </c>
    </row>
    <row r="22" spans="1:11" s="411" customFormat="1" x14ac:dyDescent="0.2">
      <c r="B22" s="411" t="s">
        <v>2326</v>
      </c>
    </row>
    <row r="23" spans="1:11" x14ac:dyDescent="0.2">
      <c r="B23" s="411" t="s">
        <v>2236</v>
      </c>
    </row>
    <row r="24" spans="1:11" x14ac:dyDescent="0.2">
      <c r="B24" s="411"/>
    </row>
    <row r="27" spans="1:11" x14ac:dyDescent="0.2">
      <c r="H27" s="43"/>
    </row>
    <row r="28" spans="1:11" x14ac:dyDescent="0.2">
      <c r="H28" s="43"/>
    </row>
    <row r="29" spans="1:11" x14ac:dyDescent="0.2">
      <c r="H29" s="43"/>
    </row>
    <row r="30" spans="1:11" x14ac:dyDescent="0.2">
      <c r="E30" s="788"/>
      <c r="F30" s="494"/>
      <c r="G30" s="495"/>
      <c r="H30" s="494"/>
      <c r="I30" s="495"/>
      <c r="J30" s="43"/>
      <c r="K30" s="496"/>
    </row>
    <row r="31" spans="1:11" x14ac:dyDescent="0.2">
      <c r="E31" s="788"/>
      <c r="F31" s="494"/>
      <c r="G31" s="495"/>
      <c r="H31" s="494"/>
      <c r="I31" s="495"/>
      <c r="J31" s="43"/>
      <c r="K31" s="496"/>
    </row>
    <row r="32" spans="1:11" x14ac:dyDescent="0.2">
      <c r="E32" s="788"/>
      <c r="F32" s="494"/>
      <c r="G32" s="495"/>
      <c r="H32" s="494"/>
      <c r="I32" s="495"/>
      <c r="J32" s="43"/>
      <c r="K32" s="496"/>
    </row>
    <row r="33" spans="3:11" x14ac:dyDescent="0.2">
      <c r="E33" s="788"/>
      <c r="F33" s="494"/>
      <c r="G33" s="495"/>
      <c r="H33" s="494"/>
      <c r="I33" s="495"/>
      <c r="J33" s="145"/>
      <c r="K33" s="153"/>
    </row>
    <row r="34" spans="3:11" x14ac:dyDescent="0.2">
      <c r="E34" s="788"/>
      <c r="F34" s="494"/>
      <c r="G34" s="495"/>
      <c r="H34" s="494"/>
      <c r="I34" s="495"/>
      <c r="J34" s="145"/>
      <c r="K34" s="43"/>
    </row>
    <row r="35" spans="3:11" x14ac:dyDescent="0.2">
      <c r="C35" t="s">
        <v>456</v>
      </c>
      <c r="E35" s="788"/>
      <c r="F35" s="494"/>
      <c r="G35" s="495"/>
      <c r="H35" s="494"/>
      <c r="I35" s="495"/>
      <c r="J35" s="145"/>
      <c r="K35" s="497"/>
    </row>
    <row r="36" spans="3:11" x14ac:dyDescent="0.2">
      <c r="E36" s="789"/>
      <c r="F36" s="494"/>
      <c r="G36" s="494"/>
      <c r="H36" s="494"/>
      <c r="I36" s="494"/>
      <c r="J36" s="499"/>
      <c r="K36" s="497"/>
    </row>
    <row r="37" spans="3:11" x14ac:dyDescent="0.2">
      <c r="E37" s="790"/>
      <c r="F37" s="494"/>
      <c r="G37" s="494"/>
      <c r="H37" s="494"/>
      <c r="I37" s="494"/>
      <c r="J37" s="145"/>
      <c r="K37" s="497"/>
    </row>
    <row r="38" spans="3:11" x14ac:dyDescent="0.2">
      <c r="E38" s="790"/>
      <c r="F38" s="494"/>
      <c r="G38" s="494"/>
      <c r="H38" s="494"/>
      <c r="I38" s="494"/>
      <c r="J38" s="8"/>
      <c r="K38" s="153"/>
    </row>
    <row r="39" spans="3:11" x14ac:dyDescent="0.2">
      <c r="E39" s="746"/>
      <c r="F39" s="503"/>
      <c r="G39" s="503"/>
      <c r="H39" s="503"/>
      <c r="I39" s="503"/>
      <c r="J39" s="499"/>
      <c r="K39" s="504"/>
    </row>
    <row r="40" spans="3:11" x14ac:dyDescent="0.2">
      <c r="E40" s="790"/>
      <c r="F40" s="494"/>
      <c r="G40" s="494"/>
      <c r="H40" s="503"/>
      <c r="I40" s="503"/>
      <c r="J40" s="501"/>
      <c r="K40" s="146"/>
    </row>
    <row r="41" spans="3:11" x14ac:dyDescent="0.2">
      <c r="E41" s="790"/>
      <c r="F41" s="494"/>
      <c r="G41" s="494"/>
      <c r="H41" s="503"/>
      <c r="I41" s="503"/>
      <c r="J41" s="501"/>
      <c r="K41" s="146"/>
    </row>
    <row r="42" spans="3:11" x14ac:dyDescent="0.2">
      <c r="E42" s="746"/>
      <c r="F42" s="494"/>
      <c r="G42" s="494"/>
      <c r="H42" s="494"/>
      <c r="I42" s="494"/>
      <c r="J42" s="145"/>
      <c r="K42" s="146"/>
    </row>
    <row r="43" spans="3:11" x14ac:dyDescent="0.2">
      <c r="E43" s="746"/>
      <c r="F43" s="503"/>
      <c r="G43" s="186"/>
      <c r="H43" s="186"/>
    </row>
    <row r="44" spans="3:11" x14ac:dyDescent="0.2">
      <c r="E44" s="790"/>
      <c r="F44" s="494"/>
      <c r="G44" s="186"/>
      <c r="H44" s="186"/>
    </row>
    <row r="45" spans="3:11" x14ac:dyDescent="0.2">
      <c r="E45" s="790"/>
      <c r="F45" s="494"/>
      <c r="G45" s="186"/>
      <c r="H45" s="186"/>
    </row>
  </sheetData>
  <mergeCells count="8">
    <mergeCell ref="C2:E2"/>
    <mergeCell ref="A2:A3"/>
    <mergeCell ref="I2:I3"/>
    <mergeCell ref="J2:J3"/>
    <mergeCell ref="H2:H3"/>
    <mergeCell ref="F2:F3"/>
    <mergeCell ref="G2:G3"/>
    <mergeCell ref="B2:B3"/>
  </mergeCell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26" sqref="B26"/>
    </sheetView>
  </sheetViews>
  <sheetFormatPr baseColWidth="10" defaultColWidth="11.5" defaultRowHeight="15" x14ac:dyDescent="0.2"/>
  <cols>
    <col min="1" max="1" width="18.1640625" style="147" customWidth="1"/>
    <col min="2" max="2" width="10.33203125" style="7" customWidth="1"/>
    <col min="3" max="3" width="18.1640625" style="7" bestFit="1" customWidth="1"/>
    <col min="4" max="4" width="12.33203125" style="7" customWidth="1"/>
    <col min="5" max="5" width="10.83203125" style="7" bestFit="1" customWidth="1"/>
    <col min="6" max="8" width="11.5" style="7" bestFit="1" customWidth="1"/>
    <col min="9" max="9" width="15.83203125" style="7" bestFit="1" customWidth="1"/>
    <col min="10" max="10" width="16.5" style="7" bestFit="1" customWidth="1"/>
    <col min="11" max="12" width="14.5" style="7" bestFit="1" customWidth="1"/>
    <col min="13" max="14" width="16.6640625" style="7" bestFit="1" customWidth="1"/>
    <col min="15" max="15" width="12.1640625" style="7" customWidth="1"/>
    <col min="16" max="17" width="13.33203125" style="7" bestFit="1" customWidth="1"/>
    <col min="18" max="18" width="17.6640625" style="7" customWidth="1"/>
    <col min="19" max="21" width="11.5" style="7"/>
    <col min="22" max="22" width="79.5" style="7" customWidth="1"/>
    <col min="23" max="23" width="13.6640625" style="7" bestFit="1" customWidth="1"/>
    <col min="24" max="24" width="63.33203125" style="7" customWidth="1"/>
    <col min="25" max="16384" width="11.5" style="7"/>
  </cols>
  <sheetData>
    <row r="1" spans="1:24" hidden="1" x14ac:dyDescent="0.2">
      <c r="A1" s="147" t="s">
        <v>303</v>
      </c>
      <c r="B1" s="187" t="s">
        <v>827</v>
      </c>
      <c r="C1" s="187" t="s">
        <v>802</v>
      </c>
      <c r="D1" s="187" t="s">
        <v>801</v>
      </c>
      <c r="E1" s="187" t="s">
        <v>244</v>
      </c>
      <c r="F1" s="187" t="s">
        <v>245</v>
      </c>
      <c r="G1" s="187" t="s">
        <v>246</v>
      </c>
      <c r="H1" s="187" t="s">
        <v>247</v>
      </c>
      <c r="I1" s="187" t="s">
        <v>248</v>
      </c>
      <c r="J1" s="187" t="s">
        <v>250</v>
      </c>
      <c r="K1" s="187" t="s">
        <v>251</v>
      </c>
      <c r="L1" s="187" t="s">
        <v>252</v>
      </c>
      <c r="M1" s="187" t="s">
        <v>253</v>
      </c>
      <c r="N1" s="187" t="s">
        <v>254</v>
      </c>
      <c r="O1" s="187" t="s">
        <v>255</v>
      </c>
      <c r="P1" s="187" t="s">
        <v>256</v>
      </c>
      <c r="Q1" s="187" t="s">
        <v>257</v>
      </c>
      <c r="R1" s="187" t="s">
        <v>258</v>
      </c>
      <c r="S1" s="187" t="s">
        <v>249</v>
      </c>
      <c r="T1" s="187" t="s">
        <v>259</v>
      </c>
      <c r="U1" s="187" t="s">
        <v>259</v>
      </c>
    </row>
    <row r="2" spans="1:24" s="347" customFormat="1" ht="45" customHeight="1" x14ac:dyDescent="0.2">
      <c r="A2" s="942" t="s">
        <v>1359</v>
      </c>
      <c r="B2" s="869" t="s">
        <v>79</v>
      </c>
      <c r="C2" s="869" t="s">
        <v>80</v>
      </c>
      <c r="D2" s="912"/>
      <c r="E2" s="912"/>
      <c r="F2" s="912"/>
      <c r="G2" s="912"/>
      <c r="H2" s="886"/>
      <c r="I2" s="869" t="s">
        <v>155</v>
      </c>
      <c r="J2" s="885" t="s">
        <v>1339</v>
      </c>
      <c r="K2" s="912"/>
      <c r="L2" s="912"/>
      <c r="M2" s="912"/>
      <c r="N2" s="886"/>
      <c r="O2" s="885" t="s">
        <v>1076</v>
      </c>
      <c r="P2" s="912"/>
      <c r="Q2" s="912"/>
      <c r="R2" s="886"/>
      <c r="S2" s="869" t="s">
        <v>156</v>
      </c>
      <c r="T2" s="869" t="s">
        <v>78</v>
      </c>
      <c r="U2" s="869" t="s">
        <v>2198</v>
      </c>
      <c r="V2" s="869" t="s">
        <v>41</v>
      </c>
      <c r="W2" s="869" t="s">
        <v>1358</v>
      </c>
      <c r="X2" s="869" t="s">
        <v>18</v>
      </c>
    </row>
    <row r="3" spans="1:24" s="149" customFormat="1" ht="69.75" customHeight="1" x14ac:dyDescent="0.2">
      <c r="A3" s="942"/>
      <c r="B3" s="869"/>
      <c r="C3" s="869"/>
      <c r="D3" s="149" t="s">
        <v>1071</v>
      </c>
      <c r="E3" s="149" t="s">
        <v>1072</v>
      </c>
      <c r="F3" s="149" t="s">
        <v>1073</v>
      </c>
      <c r="G3" s="149" t="s">
        <v>1074</v>
      </c>
      <c r="H3" s="149" t="s">
        <v>1075</v>
      </c>
      <c r="I3" s="869"/>
      <c r="J3" s="149" t="s">
        <v>1062</v>
      </c>
      <c r="K3" s="149" t="s">
        <v>1063</v>
      </c>
      <c r="L3" s="149" t="s">
        <v>1064</v>
      </c>
      <c r="M3" s="149" t="s">
        <v>1065</v>
      </c>
      <c r="N3" s="149" t="s">
        <v>1066</v>
      </c>
      <c r="O3" s="149" t="s">
        <v>1062</v>
      </c>
      <c r="P3" s="149" t="s">
        <v>1068</v>
      </c>
      <c r="Q3" s="149" t="s">
        <v>1064</v>
      </c>
      <c r="R3" s="149" t="s">
        <v>1069</v>
      </c>
      <c r="S3" s="869"/>
      <c r="T3" s="869"/>
      <c r="U3" s="869"/>
      <c r="V3" s="869"/>
      <c r="W3" s="869"/>
      <c r="X3" s="869"/>
    </row>
    <row r="4" spans="1:24" s="230" customFormat="1" ht="27" customHeight="1" x14ac:dyDescent="0.2">
      <c r="A4" s="147">
        <v>43009</v>
      </c>
      <c r="B4" s="47">
        <v>0.9</v>
      </c>
      <c r="C4" s="47">
        <v>21420.91</v>
      </c>
      <c r="D4" s="47">
        <v>1.5</v>
      </c>
      <c r="E4" s="47">
        <v>2.5</v>
      </c>
      <c r="F4" s="47">
        <v>3</v>
      </c>
      <c r="G4" s="47">
        <v>3.7</v>
      </c>
      <c r="H4" s="47">
        <v>4.3</v>
      </c>
      <c r="I4" s="47">
        <v>0.5</v>
      </c>
      <c r="J4" s="117">
        <v>0</v>
      </c>
      <c r="K4" s="117">
        <v>2.4E-2</v>
      </c>
      <c r="L4" s="117">
        <v>0.20799999999999999</v>
      </c>
      <c r="M4" s="117">
        <v>0.23200000000000001</v>
      </c>
      <c r="N4" s="117">
        <v>0.32800000000000001</v>
      </c>
      <c r="O4" s="85">
        <v>1423.03</v>
      </c>
      <c r="P4" s="85">
        <v>2047.61</v>
      </c>
      <c r="Q4" s="85">
        <v>2629.85</v>
      </c>
      <c r="R4" s="85">
        <v>4095.05</v>
      </c>
      <c r="S4" s="25">
        <v>76.319999999999993</v>
      </c>
      <c r="T4" s="25">
        <v>100</v>
      </c>
      <c r="U4" s="25">
        <v>5</v>
      </c>
      <c r="V4" s="792" t="s">
        <v>2199</v>
      </c>
      <c r="W4" s="791">
        <v>43009</v>
      </c>
      <c r="X4" s="796" t="s">
        <v>2209</v>
      </c>
    </row>
    <row r="5" spans="1:24" x14ac:dyDescent="0.2">
      <c r="A5" s="147">
        <v>39264</v>
      </c>
      <c r="B5" s="47">
        <v>0.9</v>
      </c>
      <c r="C5" s="47">
        <v>21420.91</v>
      </c>
      <c r="D5" s="47">
        <v>1.5</v>
      </c>
      <c r="E5" s="47">
        <v>2.5</v>
      </c>
      <c r="F5" s="47">
        <v>3</v>
      </c>
      <c r="G5" s="47">
        <v>3.7</v>
      </c>
      <c r="H5" s="47">
        <v>4.3</v>
      </c>
      <c r="I5" s="47">
        <v>0.5</v>
      </c>
      <c r="J5" s="117">
        <v>0</v>
      </c>
      <c r="K5" s="117">
        <v>2.4E-2</v>
      </c>
      <c r="L5" s="117">
        <v>0.20799999999999999</v>
      </c>
      <c r="M5" s="117">
        <v>0.23200000000000001</v>
      </c>
      <c r="N5" s="117">
        <v>0.32800000000000001</v>
      </c>
      <c r="O5" s="85">
        <v>1423.03</v>
      </c>
      <c r="P5" s="85">
        <v>2047.61</v>
      </c>
      <c r="Q5" s="85">
        <v>2629.85</v>
      </c>
      <c r="R5" s="85">
        <v>4095.05</v>
      </c>
      <c r="S5" s="25">
        <v>76.319999999999993</v>
      </c>
      <c r="T5" s="25">
        <v>100</v>
      </c>
      <c r="U5" s="248"/>
      <c r="V5" s="63" t="s">
        <v>1281</v>
      </c>
      <c r="W5" s="65">
        <v>39275</v>
      </c>
      <c r="X5" s="63" t="s">
        <v>2049</v>
      </c>
    </row>
    <row r="6" spans="1:24" x14ac:dyDescent="0.2">
      <c r="A6" s="147">
        <v>37803</v>
      </c>
      <c r="B6" s="47">
        <v>0.9</v>
      </c>
      <c r="C6" s="47">
        <v>17136.73</v>
      </c>
      <c r="D6" s="47">
        <v>1.5</v>
      </c>
      <c r="E6" s="47">
        <v>2.5</v>
      </c>
      <c r="F6" s="47">
        <v>3</v>
      </c>
      <c r="G6" s="47">
        <v>3.7</v>
      </c>
      <c r="H6" s="47">
        <v>4.3</v>
      </c>
      <c r="I6" s="47">
        <v>0.5</v>
      </c>
      <c r="J6" s="117">
        <v>0</v>
      </c>
      <c r="K6" s="117">
        <v>0.03</v>
      </c>
      <c r="L6" s="117">
        <v>0.26</v>
      </c>
      <c r="M6" s="117">
        <v>0.28999999999999998</v>
      </c>
      <c r="N6" s="117">
        <v>0.41</v>
      </c>
      <c r="O6" s="25">
        <v>1138.42</v>
      </c>
      <c r="P6" s="25">
        <v>1638.09</v>
      </c>
      <c r="Q6" s="25">
        <v>2103.88</v>
      </c>
      <c r="R6" s="25">
        <v>3276.04</v>
      </c>
      <c r="S6" s="25">
        <v>76.319999999999993</v>
      </c>
      <c r="T6" s="25">
        <v>100</v>
      </c>
      <c r="U6" s="248"/>
      <c r="V6" s="63" t="s">
        <v>1282</v>
      </c>
      <c r="W6" s="65">
        <v>38136</v>
      </c>
      <c r="X6" s="63"/>
    </row>
    <row r="7" spans="1:24" x14ac:dyDescent="0.2">
      <c r="A7" s="147">
        <v>37438</v>
      </c>
      <c r="B7" s="47">
        <v>0.9</v>
      </c>
      <c r="C7" s="47">
        <v>16833.72</v>
      </c>
      <c r="D7" s="47">
        <v>1.5</v>
      </c>
      <c r="E7" s="47">
        <v>2.5</v>
      </c>
      <c r="F7" s="47">
        <v>3</v>
      </c>
      <c r="G7" s="47">
        <v>3.7</v>
      </c>
      <c r="H7" s="47">
        <v>4.3</v>
      </c>
      <c r="I7" s="47">
        <v>0.5</v>
      </c>
      <c r="J7" s="117">
        <v>0</v>
      </c>
      <c r="K7" s="117">
        <v>0.03</v>
      </c>
      <c r="L7" s="117">
        <v>0.26</v>
      </c>
      <c r="M7" s="117">
        <v>0.28999999999999998</v>
      </c>
      <c r="N7" s="117">
        <v>0.41</v>
      </c>
      <c r="O7" s="25">
        <v>1118.29</v>
      </c>
      <c r="P7" s="25">
        <v>1609.13</v>
      </c>
      <c r="Q7" s="25">
        <v>2066.6799999999998</v>
      </c>
      <c r="R7" s="25">
        <v>3218.11</v>
      </c>
      <c r="S7" s="25">
        <v>74.97</v>
      </c>
      <c r="T7" s="25">
        <v>100</v>
      </c>
      <c r="U7" s="248"/>
      <c r="V7" s="63" t="s">
        <v>1283</v>
      </c>
      <c r="W7" s="65">
        <v>37612</v>
      </c>
      <c r="X7" s="63"/>
    </row>
    <row r="8" spans="1:24" ht="32.25" customHeight="1" x14ac:dyDescent="0.2">
      <c r="A8" s="147">
        <v>37073</v>
      </c>
      <c r="B8" s="47">
        <v>0.9</v>
      </c>
      <c r="C8" s="47">
        <v>16568.62</v>
      </c>
      <c r="D8" s="47">
        <v>1.5</v>
      </c>
      <c r="E8" s="47">
        <v>2.5</v>
      </c>
      <c r="F8" s="47">
        <v>3</v>
      </c>
      <c r="G8" s="47">
        <v>3.7</v>
      </c>
      <c r="H8" s="47">
        <v>4.3</v>
      </c>
      <c r="I8" s="47">
        <v>0.5</v>
      </c>
      <c r="J8" s="117">
        <v>0</v>
      </c>
      <c r="K8" s="117">
        <v>0.03</v>
      </c>
      <c r="L8" s="117">
        <v>0.26</v>
      </c>
      <c r="M8" s="117">
        <v>0.28999999999999998</v>
      </c>
      <c r="N8" s="117">
        <v>0.41</v>
      </c>
      <c r="O8" s="25">
        <v>1100.68</v>
      </c>
      <c r="P8" s="25">
        <v>1583.79</v>
      </c>
      <c r="Q8" s="25">
        <v>2034.13</v>
      </c>
      <c r="R8" s="25">
        <v>3167.43</v>
      </c>
      <c r="S8" s="25">
        <v>73.790000000000006</v>
      </c>
      <c r="T8" s="25">
        <v>76.22</v>
      </c>
      <c r="U8" s="248"/>
      <c r="V8" s="63" t="s">
        <v>1434</v>
      </c>
      <c r="W8" s="65">
        <v>37105</v>
      </c>
      <c r="X8" s="14" t="s">
        <v>504</v>
      </c>
    </row>
    <row r="9" spans="1:24" x14ac:dyDescent="0.2">
      <c r="A9" s="147">
        <v>36708</v>
      </c>
      <c r="B9" s="47">
        <v>0.9</v>
      </c>
      <c r="C9" s="47">
        <v>106971</v>
      </c>
      <c r="D9" s="47">
        <v>1.5</v>
      </c>
      <c r="E9" s="47">
        <v>2.5</v>
      </c>
      <c r="F9" s="47">
        <v>3</v>
      </c>
      <c r="G9" s="47">
        <v>3.7</v>
      </c>
      <c r="H9" s="47">
        <v>4.3</v>
      </c>
      <c r="I9" s="47">
        <v>0.5</v>
      </c>
      <c r="J9" s="117">
        <v>0</v>
      </c>
      <c r="K9" s="117">
        <v>0.03</v>
      </c>
      <c r="L9" s="117">
        <v>0.26</v>
      </c>
      <c r="M9" s="117">
        <v>0.28999999999999998</v>
      </c>
      <c r="N9" s="117">
        <v>0.41</v>
      </c>
      <c r="O9" s="26">
        <v>7106</v>
      </c>
      <c r="P9" s="26">
        <v>10225</v>
      </c>
      <c r="Q9" s="26">
        <v>13133</v>
      </c>
      <c r="R9" s="26">
        <v>20450</v>
      </c>
      <c r="S9" s="26">
        <v>476</v>
      </c>
      <c r="T9" s="26">
        <v>500</v>
      </c>
      <c r="U9" s="248"/>
      <c r="V9" s="14" t="s">
        <v>1284</v>
      </c>
      <c r="W9" s="69">
        <v>36743</v>
      </c>
      <c r="X9" s="14"/>
    </row>
    <row r="10" spans="1:24" x14ac:dyDescent="0.2">
      <c r="A10" s="147">
        <v>36342</v>
      </c>
      <c r="B10" s="67">
        <v>0.9</v>
      </c>
      <c r="C10" s="67">
        <v>106439</v>
      </c>
      <c r="D10" s="272">
        <v>1.5</v>
      </c>
      <c r="E10" s="67">
        <v>2.5</v>
      </c>
      <c r="F10" s="67">
        <v>3</v>
      </c>
      <c r="G10" s="67">
        <v>3.7</v>
      </c>
      <c r="H10" s="67">
        <v>4.3</v>
      </c>
      <c r="I10" s="67">
        <v>0.5</v>
      </c>
      <c r="J10" s="375">
        <v>0</v>
      </c>
      <c r="K10" s="375">
        <v>0.03</v>
      </c>
      <c r="L10" s="375">
        <v>0.26</v>
      </c>
      <c r="M10" s="375">
        <v>0.28999999999999998</v>
      </c>
      <c r="N10" s="375">
        <v>0.41</v>
      </c>
      <c r="O10" s="60">
        <v>7071</v>
      </c>
      <c r="P10" s="60">
        <v>10174</v>
      </c>
      <c r="Q10" s="60">
        <v>13068</v>
      </c>
      <c r="R10" s="60">
        <v>20348</v>
      </c>
      <c r="S10" s="60">
        <v>474</v>
      </c>
      <c r="T10" s="60">
        <v>500</v>
      </c>
      <c r="U10" s="248"/>
      <c r="V10" s="63" t="s">
        <v>1285</v>
      </c>
      <c r="W10" s="65">
        <v>36340</v>
      </c>
      <c r="X10" s="63"/>
    </row>
    <row r="11" spans="1:24" x14ac:dyDescent="0.2">
      <c r="A11" s="147">
        <v>35977</v>
      </c>
      <c r="B11" s="67">
        <v>0.9</v>
      </c>
      <c r="C11" s="67">
        <v>105804</v>
      </c>
      <c r="D11" s="272">
        <v>1.5</v>
      </c>
      <c r="E11" s="67">
        <v>2.5</v>
      </c>
      <c r="F11" s="67">
        <v>3</v>
      </c>
      <c r="G11" s="67">
        <v>3.7</v>
      </c>
      <c r="H11" s="67">
        <v>4.3</v>
      </c>
      <c r="I11" s="67">
        <v>0.5</v>
      </c>
      <c r="J11" s="375">
        <v>0</v>
      </c>
      <c r="K11" s="375">
        <v>0.03</v>
      </c>
      <c r="L11" s="375">
        <v>0.26</v>
      </c>
      <c r="M11" s="375">
        <v>0.28999999999999998</v>
      </c>
      <c r="N11" s="375">
        <v>0.41</v>
      </c>
      <c r="O11" s="60">
        <v>7029</v>
      </c>
      <c r="P11" s="60">
        <v>10113</v>
      </c>
      <c r="Q11" s="60">
        <v>12990</v>
      </c>
      <c r="R11" s="60">
        <v>20227</v>
      </c>
      <c r="S11" s="60">
        <v>471</v>
      </c>
      <c r="T11" s="60">
        <v>500</v>
      </c>
      <c r="U11" s="248"/>
      <c r="V11" s="63" t="s">
        <v>1286</v>
      </c>
      <c r="W11" s="65">
        <v>36051</v>
      </c>
      <c r="X11" s="63"/>
    </row>
    <row r="12" spans="1:24" x14ac:dyDescent="0.2">
      <c r="A12" s="147">
        <v>35612</v>
      </c>
      <c r="B12" s="67">
        <v>0.9</v>
      </c>
      <c r="C12" s="67">
        <v>104653</v>
      </c>
      <c r="D12" s="272">
        <v>1.5</v>
      </c>
      <c r="E12" s="67">
        <v>2.5</v>
      </c>
      <c r="F12" s="67">
        <v>3</v>
      </c>
      <c r="G12" s="67">
        <v>3.7</v>
      </c>
      <c r="H12" s="67">
        <v>4.3</v>
      </c>
      <c r="I12" s="67">
        <v>0.5</v>
      </c>
      <c r="J12" s="375">
        <v>0</v>
      </c>
      <c r="K12" s="375">
        <v>0.03</v>
      </c>
      <c r="L12" s="375">
        <v>0.26</v>
      </c>
      <c r="M12" s="375">
        <v>0.28999999999999998</v>
      </c>
      <c r="N12" s="375">
        <v>0.41</v>
      </c>
      <c r="O12" s="60">
        <v>6953</v>
      </c>
      <c r="P12" s="60">
        <v>10003</v>
      </c>
      <c r="Q12" s="60">
        <v>12849</v>
      </c>
      <c r="R12" s="60">
        <v>20007</v>
      </c>
      <c r="S12" s="60">
        <v>466</v>
      </c>
      <c r="T12" s="60">
        <v>500</v>
      </c>
      <c r="U12" s="248"/>
      <c r="V12" s="64" t="s">
        <v>1287</v>
      </c>
      <c r="W12" s="69">
        <v>35684</v>
      </c>
      <c r="X12" s="14"/>
    </row>
    <row r="13" spans="1:24" ht="45" x14ac:dyDescent="0.2">
      <c r="A13" s="147">
        <v>35462</v>
      </c>
      <c r="B13" s="67">
        <v>0.9</v>
      </c>
      <c r="C13" s="67">
        <v>102702</v>
      </c>
      <c r="D13" s="272">
        <v>1.5</v>
      </c>
      <c r="E13" s="67">
        <v>2.5</v>
      </c>
      <c r="F13" s="67">
        <v>3</v>
      </c>
      <c r="G13" s="67">
        <v>3.7</v>
      </c>
      <c r="H13" s="67">
        <v>4.3</v>
      </c>
      <c r="I13" s="67">
        <v>0.5</v>
      </c>
      <c r="J13" s="375">
        <v>0</v>
      </c>
      <c r="K13" s="375">
        <v>0.03</v>
      </c>
      <c r="L13" s="375">
        <v>0.26</v>
      </c>
      <c r="M13" s="375">
        <v>0.28999999999999998</v>
      </c>
      <c r="N13" s="375">
        <v>0.41</v>
      </c>
      <c r="O13" s="60">
        <v>6823</v>
      </c>
      <c r="P13" s="60">
        <v>9816</v>
      </c>
      <c r="Q13" s="60">
        <v>12609</v>
      </c>
      <c r="R13" s="60">
        <v>19634</v>
      </c>
      <c r="S13" s="60">
        <v>457</v>
      </c>
      <c r="T13" s="60">
        <v>500</v>
      </c>
      <c r="U13" s="248"/>
      <c r="V13" s="64" t="s">
        <v>1288</v>
      </c>
      <c r="W13" s="69">
        <v>35461</v>
      </c>
      <c r="X13" s="14" t="s">
        <v>184</v>
      </c>
    </row>
    <row r="14" spans="1:24" x14ac:dyDescent="0.2">
      <c r="A14" s="147">
        <v>34516</v>
      </c>
      <c r="B14" s="67">
        <v>0.9</v>
      </c>
      <c r="C14" s="67">
        <v>102702</v>
      </c>
      <c r="D14" s="272">
        <v>1.5</v>
      </c>
      <c r="E14" s="67">
        <v>2.5</v>
      </c>
      <c r="F14" s="67">
        <v>3</v>
      </c>
      <c r="G14" s="67">
        <v>3.7</v>
      </c>
      <c r="H14" s="67">
        <v>4.3</v>
      </c>
      <c r="I14" s="67">
        <v>0.5</v>
      </c>
      <c r="J14" s="375">
        <v>0</v>
      </c>
      <c r="K14" s="375">
        <v>0.03</v>
      </c>
      <c r="L14" s="375">
        <v>0.26</v>
      </c>
      <c r="M14" s="375">
        <v>0.28999999999999998</v>
      </c>
      <c r="N14" s="375">
        <v>0.41</v>
      </c>
      <c r="O14" s="60">
        <v>6823</v>
      </c>
      <c r="P14" s="60">
        <v>9816</v>
      </c>
      <c r="Q14" s="60">
        <v>12609</v>
      </c>
      <c r="R14" s="60">
        <v>19634</v>
      </c>
      <c r="S14" s="60">
        <v>457</v>
      </c>
      <c r="T14" s="248"/>
      <c r="U14" s="248"/>
      <c r="V14" s="72" t="s">
        <v>1289</v>
      </c>
      <c r="W14" s="65">
        <v>31002</v>
      </c>
      <c r="X14" s="63"/>
    </row>
    <row r="15" spans="1:24" s="164" customFormat="1" x14ac:dyDescent="0.2">
      <c r="A15" s="147">
        <v>33786</v>
      </c>
      <c r="B15" s="164">
        <v>0.9</v>
      </c>
      <c r="C15" s="164">
        <v>101184</v>
      </c>
      <c r="D15" s="320">
        <v>1.5</v>
      </c>
      <c r="E15" s="164">
        <v>2.5</v>
      </c>
      <c r="F15" s="164">
        <v>3</v>
      </c>
      <c r="G15" s="164">
        <v>3.7</v>
      </c>
      <c r="H15" s="164">
        <v>4.3</v>
      </c>
      <c r="I15" s="164">
        <v>0.5</v>
      </c>
      <c r="J15" s="118">
        <v>0</v>
      </c>
      <c r="K15" s="118">
        <v>0.03</v>
      </c>
      <c r="L15" s="118">
        <v>0.26</v>
      </c>
      <c r="M15" s="118">
        <v>0.28999999999999998</v>
      </c>
      <c r="N15" s="118">
        <v>0.41</v>
      </c>
      <c r="O15" s="53">
        <v>6722</v>
      </c>
      <c r="P15" s="53">
        <v>9671</v>
      </c>
      <c r="Q15" s="53">
        <v>12423</v>
      </c>
      <c r="R15" s="53">
        <v>19344</v>
      </c>
      <c r="S15" s="53">
        <v>450</v>
      </c>
      <c r="T15" s="239"/>
      <c r="U15" s="239"/>
      <c r="V15" s="31" t="s">
        <v>449</v>
      </c>
      <c r="W15" s="163">
        <v>33871</v>
      </c>
    </row>
    <row r="16" spans="1:24" x14ac:dyDescent="0.2">
      <c r="A16" s="147">
        <v>33420</v>
      </c>
      <c r="B16" s="164">
        <v>0.9</v>
      </c>
      <c r="C16" s="164">
        <v>98524</v>
      </c>
      <c r="D16" s="320">
        <v>1.5</v>
      </c>
      <c r="E16" s="164">
        <v>2.2999999999999998</v>
      </c>
      <c r="F16" s="164">
        <v>3</v>
      </c>
      <c r="G16" s="164">
        <v>3.7</v>
      </c>
      <c r="H16" s="164">
        <v>4.3</v>
      </c>
      <c r="I16" s="164">
        <v>0.5</v>
      </c>
      <c r="J16" s="118">
        <v>0</v>
      </c>
      <c r="K16" s="118">
        <v>0.03</v>
      </c>
      <c r="L16" s="118">
        <v>0.26</v>
      </c>
      <c r="M16" s="118">
        <v>0.28999999999999998</v>
      </c>
      <c r="N16" s="118">
        <v>0.41</v>
      </c>
      <c r="O16" s="53">
        <v>6545</v>
      </c>
      <c r="P16" s="53">
        <v>9417</v>
      </c>
      <c r="Q16" s="53">
        <v>12096</v>
      </c>
      <c r="R16" s="53">
        <v>18835</v>
      </c>
      <c r="S16" s="53">
        <v>138</v>
      </c>
      <c r="T16" s="239"/>
      <c r="U16" s="239"/>
      <c r="V16" s="20" t="s">
        <v>454</v>
      </c>
      <c r="W16" s="163">
        <v>33552</v>
      </c>
    </row>
    <row r="17" spans="1:24" x14ac:dyDescent="0.2">
      <c r="A17" s="147">
        <v>33055</v>
      </c>
      <c r="B17" s="164">
        <v>0.9</v>
      </c>
      <c r="C17" s="164">
        <v>95654</v>
      </c>
      <c r="D17" s="320">
        <v>1.5</v>
      </c>
      <c r="E17" s="164">
        <v>2.2999999999999998</v>
      </c>
      <c r="F17" s="164">
        <v>3</v>
      </c>
      <c r="G17" s="164">
        <v>3.7</v>
      </c>
      <c r="H17" s="164">
        <v>4.3</v>
      </c>
      <c r="I17" s="164">
        <v>0.5</v>
      </c>
      <c r="J17" s="118">
        <v>0</v>
      </c>
      <c r="K17" s="118">
        <v>0.03</v>
      </c>
      <c r="L17" s="118">
        <v>0.26</v>
      </c>
      <c r="M17" s="118">
        <v>0.28999999999999998</v>
      </c>
      <c r="N17" s="118">
        <v>0.41</v>
      </c>
      <c r="O17" s="53">
        <v>6354</v>
      </c>
      <c r="P17" s="53">
        <v>9143</v>
      </c>
      <c r="Q17" s="53">
        <v>11744</v>
      </c>
      <c r="R17" s="53">
        <v>18286</v>
      </c>
      <c r="S17" s="53">
        <v>425</v>
      </c>
      <c r="T17" s="239"/>
      <c r="U17" s="239"/>
      <c r="V17" s="7" t="s">
        <v>450</v>
      </c>
      <c r="W17" s="163">
        <v>33172</v>
      </c>
    </row>
    <row r="18" spans="1:24" x14ac:dyDescent="0.2">
      <c r="A18" s="147">
        <v>32690</v>
      </c>
      <c r="B18" s="164">
        <v>0.9</v>
      </c>
      <c r="C18" s="164">
        <v>92598</v>
      </c>
      <c r="D18" s="320">
        <v>1.5</v>
      </c>
      <c r="E18" s="164">
        <v>2.2999999999999998</v>
      </c>
      <c r="F18" s="164">
        <v>3</v>
      </c>
      <c r="G18" s="164">
        <v>3.7</v>
      </c>
      <c r="H18" s="164">
        <v>4.3</v>
      </c>
      <c r="I18" s="164">
        <v>0.5</v>
      </c>
      <c r="J18" s="118">
        <v>0</v>
      </c>
      <c r="K18" s="118">
        <v>0.03</v>
      </c>
      <c r="L18" s="118">
        <v>0.26</v>
      </c>
      <c r="M18" s="118">
        <v>0.28999999999999998</v>
      </c>
      <c r="N18" s="118">
        <v>0.41</v>
      </c>
      <c r="O18" s="53">
        <v>6151</v>
      </c>
      <c r="P18" s="53">
        <v>8851</v>
      </c>
      <c r="Q18" s="53">
        <v>11369</v>
      </c>
      <c r="R18" s="53">
        <v>17702</v>
      </c>
      <c r="S18" s="53">
        <v>411</v>
      </c>
      <c r="T18" s="239"/>
      <c r="U18" s="239"/>
      <c r="V18" s="62" t="s">
        <v>451</v>
      </c>
      <c r="W18" s="163">
        <v>32823</v>
      </c>
    </row>
    <row r="19" spans="1:24" x14ac:dyDescent="0.2">
      <c r="A19" s="147">
        <v>32325</v>
      </c>
      <c r="B19" s="164">
        <v>0.9</v>
      </c>
      <c r="C19" s="164">
        <v>90076</v>
      </c>
      <c r="D19" s="320">
        <v>1.5</v>
      </c>
      <c r="E19" s="164">
        <v>2.2999999999999998</v>
      </c>
      <c r="F19" s="164">
        <v>3</v>
      </c>
      <c r="G19" s="164">
        <v>3.7</v>
      </c>
      <c r="H19" s="164">
        <v>4.3</v>
      </c>
      <c r="I19" s="164">
        <v>0.5</v>
      </c>
      <c r="J19" s="118">
        <v>0</v>
      </c>
      <c r="K19" s="118">
        <v>0.03</v>
      </c>
      <c r="L19" s="118">
        <v>0.26</v>
      </c>
      <c r="M19" s="118">
        <v>0.28999999999999998</v>
      </c>
      <c r="N19" s="118">
        <v>0.41</v>
      </c>
      <c r="O19" s="53">
        <v>5983</v>
      </c>
      <c r="P19" s="53">
        <v>8610</v>
      </c>
      <c r="Q19" s="53">
        <v>11059</v>
      </c>
      <c r="R19" s="53">
        <v>17220</v>
      </c>
      <c r="S19" s="53">
        <v>400</v>
      </c>
      <c r="T19" s="239"/>
      <c r="U19" s="239"/>
      <c r="V19" s="62" t="s">
        <v>452</v>
      </c>
      <c r="W19" s="163">
        <v>32477</v>
      </c>
      <c r="X19" s="7" t="s">
        <v>503</v>
      </c>
    </row>
    <row r="20" spans="1:24" x14ac:dyDescent="0.2">
      <c r="A20" s="147">
        <v>32270</v>
      </c>
      <c r="B20" s="164">
        <v>0.9</v>
      </c>
      <c r="C20" s="164">
        <v>146608</v>
      </c>
      <c r="D20" s="320">
        <v>0.9</v>
      </c>
      <c r="E20" s="164">
        <v>1.4</v>
      </c>
      <c r="F20" s="242"/>
      <c r="G20" s="242"/>
      <c r="H20" s="242"/>
      <c r="I20" s="164">
        <v>0.4</v>
      </c>
      <c r="J20" s="118">
        <v>0</v>
      </c>
      <c r="K20" s="118">
        <v>0.15</v>
      </c>
      <c r="L20" s="118">
        <v>0.26</v>
      </c>
      <c r="M20" s="118">
        <v>0.36</v>
      </c>
      <c r="N20" s="240"/>
      <c r="O20" s="53">
        <v>9738</v>
      </c>
      <c r="P20" s="53">
        <v>14013</v>
      </c>
      <c r="Q20" s="53">
        <v>28026</v>
      </c>
      <c r="R20" s="239"/>
      <c r="S20" s="53">
        <v>400</v>
      </c>
      <c r="T20" s="239"/>
      <c r="U20" s="239"/>
      <c r="V20" s="62" t="s">
        <v>453</v>
      </c>
      <c r="W20" s="163">
        <v>32270</v>
      </c>
    </row>
    <row r="21" spans="1:24" x14ac:dyDescent="0.2">
      <c r="A21" s="147">
        <v>31959</v>
      </c>
      <c r="B21" s="164">
        <v>0.9</v>
      </c>
      <c r="C21" s="164">
        <v>146608</v>
      </c>
      <c r="D21" s="320">
        <v>0.9</v>
      </c>
      <c r="E21" s="164">
        <v>1.4</v>
      </c>
      <c r="F21" s="242"/>
      <c r="G21" s="242"/>
      <c r="H21" s="242"/>
      <c r="I21" s="164">
        <v>0.4</v>
      </c>
      <c r="J21" s="118">
        <v>0</v>
      </c>
      <c r="K21" s="118">
        <v>0.15</v>
      </c>
      <c r="L21" s="118">
        <v>0.26</v>
      </c>
      <c r="M21" s="118">
        <v>0.36</v>
      </c>
      <c r="N21" s="240"/>
      <c r="O21" s="53">
        <v>9738</v>
      </c>
      <c r="P21" s="53">
        <v>14013</v>
      </c>
      <c r="Q21" s="53">
        <v>28026</v>
      </c>
      <c r="R21" s="239"/>
      <c r="S21" s="53">
        <v>400</v>
      </c>
      <c r="T21" s="239"/>
      <c r="U21" s="239"/>
      <c r="V21" s="62" t="s">
        <v>455</v>
      </c>
      <c r="W21" s="163">
        <v>31993</v>
      </c>
    </row>
    <row r="22" spans="1:24" x14ac:dyDescent="0.2">
      <c r="A22" s="147">
        <v>31594</v>
      </c>
      <c r="B22" s="164">
        <v>0.9</v>
      </c>
      <c r="C22" s="164">
        <v>143032</v>
      </c>
      <c r="D22" s="320">
        <v>0.9</v>
      </c>
      <c r="E22" s="164">
        <v>1.4</v>
      </c>
      <c r="F22" s="242"/>
      <c r="G22" s="242"/>
      <c r="H22" s="242"/>
      <c r="I22" s="164">
        <v>0.4</v>
      </c>
      <c r="J22" s="118">
        <v>0</v>
      </c>
      <c r="K22" s="118">
        <v>0.15</v>
      </c>
      <c r="L22" s="118">
        <v>0.26</v>
      </c>
      <c r="M22" s="118">
        <v>0.36</v>
      </c>
      <c r="N22" s="240"/>
      <c r="O22" s="53">
        <v>9500</v>
      </c>
      <c r="P22" s="53">
        <v>13671</v>
      </c>
      <c r="Q22" s="53">
        <v>27342</v>
      </c>
      <c r="R22" s="239"/>
      <c r="S22" s="53">
        <v>400</v>
      </c>
      <c r="T22" s="239"/>
      <c r="U22" s="239"/>
      <c r="V22" s="62" t="s">
        <v>457</v>
      </c>
      <c r="W22" s="163">
        <v>31694</v>
      </c>
    </row>
    <row r="23" spans="1:24" x14ac:dyDescent="0.2">
      <c r="A23" s="147">
        <v>31413</v>
      </c>
      <c r="B23" s="164">
        <v>0.9</v>
      </c>
      <c r="C23" s="164">
        <v>139680</v>
      </c>
      <c r="D23" s="320">
        <v>0.9</v>
      </c>
      <c r="E23" s="164">
        <v>1.4</v>
      </c>
      <c r="F23" s="242"/>
      <c r="G23" s="242"/>
      <c r="H23" s="242"/>
      <c r="I23" s="164">
        <v>0.4</v>
      </c>
      <c r="J23" s="118">
        <v>0</v>
      </c>
      <c r="K23" s="118">
        <v>0.15</v>
      </c>
      <c r="L23" s="118">
        <v>0.26</v>
      </c>
      <c r="M23" s="118">
        <v>0.36</v>
      </c>
      <c r="N23" s="240"/>
      <c r="O23" s="53">
        <v>6675</v>
      </c>
      <c r="P23" s="53">
        <v>13350</v>
      </c>
      <c r="Q23" s="53">
        <v>26700</v>
      </c>
      <c r="R23" s="239"/>
      <c r="S23" s="239" t="s">
        <v>456</v>
      </c>
      <c r="T23" s="239"/>
      <c r="U23" s="239"/>
      <c r="V23" s="62" t="s">
        <v>458</v>
      </c>
      <c r="W23" s="163">
        <v>31402</v>
      </c>
    </row>
    <row r="24" spans="1:24" ht="15" customHeight="1" x14ac:dyDescent="0.2">
      <c r="J24" s="52"/>
      <c r="K24" s="52"/>
      <c r="L24" s="52"/>
      <c r="M24" s="52"/>
      <c r="V24" s="62"/>
      <c r="W24" s="12"/>
    </row>
    <row r="25" spans="1:24" ht="15" customHeight="1" x14ac:dyDescent="0.2">
      <c r="B25" s="172" t="s">
        <v>2238</v>
      </c>
    </row>
    <row r="26" spans="1:24" ht="15" customHeight="1" x14ac:dyDescent="0.2">
      <c r="B26" s="7" t="s">
        <v>2273</v>
      </c>
      <c r="G26" s="321"/>
    </row>
    <row r="27" spans="1:24" x14ac:dyDescent="0.2">
      <c r="B27" s="619" t="s">
        <v>2104</v>
      </c>
    </row>
  </sheetData>
  <mergeCells count="13">
    <mergeCell ref="A2:A3"/>
    <mergeCell ref="X2:X3"/>
    <mergeCell ref="B2:B3"/>
    <mergeCell ref="S2:S3"/>
    <mergeCell ref="U2:U3"/>
    <mergeCell ref="V2:V3"/>
    <mergeCell ref="W2:W3"/>
    <mergeCell ref="O2:R2"/>
    <mergeCell ref="D2:H2"/>
    <mergeCell ref="J2:N2"/>
    <mergeCell ref="I2:I3"/>
    <mergeCell ref="C2:C3"/>
    <mergeCell ref="T2:T3"/>
  </mergeCells>
  <hyperlinks>
    <hyperlink ref="B27" r:id="rId1"/>
  </hyperlinks>
  <pageMargins left="0.7" right="0.7" top="0.75" bottom="0.75" header="0.3" footer="0.3"/>
  <pageSetup paperSize="9"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A4" sqref="A4"/>
    </sheetView>
  </sheetViews>
  <sheetFormatPr baseColWidth="10" defaultRowHeight="15" x14ac:dyDescent="0.2"/>
  <cols>
    <col min="2" max="2" width="17" customWidth="1"/>
    <col min="3" max="3" width="18.1640625" customWidth="1"/>
    <col min="4" max="4" width="20.83203125" customWidth="1"/>
    <col min="5" max="5" width="19.5" customWidth="1"/>
    <col min="6" max="6" width="18.1640625" customWidth="1"/>
    <col min="7" max="7" width="20.5" customWidth="1"/>
    <col min="8" max="8" width="21.83203125" customWidth="1"/>
    <col min="9" max="9" width="21.5" customWidth="1"/>
    <col min="10" max="10" width="22.6640625" customWidth="1"/>
    <col min="11" max="11" width="21.5" customWidth="1"/>
    <col min="12" max="12" width="23" customWidth="1"/>
    <col min="13" max="13" width="29.1640625" customWidth="1"/>
    <col min="14" max="14" width="34.1640625" customWidth="1"/>
    <col min="15" max="15" width="18.5" customWidth="1"/>
  </cols>
  <sheetData>
    <row r="1" spans="1:22" s="20" customFormat="1" hidden="1" x14ac:dyDescent="0.2">
      <c r="A1" s="50" t="s">
        <v>303</v>
      </c>
      <c r="B1" s="95" t="s">
        <v>274</v>
      </c>
      <c r="C1" s="88" t="s">
        <v>275</v>
      </c>
      <c r="D1" s="95" t="s">
        <v>276</v>
      </c>
      <c r="E1" s="95" t="s">
        <v>277</v>
      </c>
      <c r="F1" s="88" t="s">
        <v>278</v>
      </c>
      <c r="G1" s="95" t="s">
        <v>279</v>
      </c>
      <c r="H1" s="167" t="s">
        <v>280</v>
      </c>
      <c r="I1" s="167" t="s">
        <v>281</v>
      </c>
      <c r="J1" s="167" t="s">
        <v>282</v>
      </c>
      <c r="K1" s="167" t="s">
        <v>283</v>
      </c>
      <c r="L1" s="167" t="s">
        <v>284</v>
      </c>
      <c r="M1" s="167" t="s">
        <v>285</v>
      </c>
    </row>
    <row r="2" spans="1:22" s="190" customFormat="1" ht="15" customHeight="1" x14ac:dyDescent="0.2">
      <c r="A2" s="943" t="s">
        <v>1359</v>
      </c>
      <c r="B2" s="943" t="s">
        <v>1131</v>
      </c>
      <c r="C2" s="943"/>
      <c r="D2" s="943"/>
      <c r="E2" s="943"/>
      <c r="F2" s="943"/>
      <c r="G2" s="885" t="s">
        <v>1132</v>
      </c>
      <c r="H2" s="886"/>
      <c r="I2" s="943" t="s">
        <v>438</v>
      </c>
      <c r="J2" s="943"/>
      <c r="K2" s="943"/>
      <c r="L2" s="943"/>
      <c r="M2" s="943"/>
      <c r="N2" s="943" t="s">
        <v>41</v>
      </c>
      <c r="O2" s="943" t="s">
        <v>1358</v>
      </c>
      <c r="P2" s="944" t="s">
        <v>18</v>
      </c>
      <c r="Q2" s="945"/>
      <c r="R2" s="945"/>
      <c r="S2" s="945"/>
      <c r="T2" s="945"/>
      <c r="U2" s="862"/>
      <c r="V2" s="441"/>
    </row>
    <row r="3" spans="1:22" s="149" customFormat="1" ht="60" x14ac:dyDescent="0.2">
      <c r="A3" s="943"/>
      <c r="B3" s="149" t="s">
        <v>431</v>
      </c>
      <c r="C3" s="149" t="s">
        <v>432</v>
      </c>
      <c r="D3" s="149" t="s">
        <v>433</v>
      </c>
      <c r="E3" s="149" t="s">
        <v>434</v>
      </c>
      <c r="F3" s="149" t="s">
        <v>435</v>
      </c>
      <c r="G3" s="149" t="s">
        <v>436</v>
      </c>
      <c r="H3" s="149" t="s">
        <v>437</v>
      </c>
      <c r="I3" s="149" t="s">
        <v>1371</v>
      </c>
      <c r="J3" s="149" t="s">
        <v>1372</v>
      </c>
      <c r="K3" s="149" t="s">
        <v>1373</v>
      </c>
      <c r="L3" s="149" t="s">
        <v>1374</v>
      </c>
      <c r="M3" s="149" t="s">
        <v>1375</v>
      </c>
      <c r="N3" s="943"/>
      <c r="O3" s="943"/>
      <c r="P3" s="879"/>
      <c r="Q3" s="880"/>
      <c r="R3" s="880"/>
      <c r="S3" s="880"/>
      <c r="T3" s="880"/>
      <c r="U3" s="863"/>
    </row>
    <row r="4" spans="1:22" ht="48" customHeight="1" x14ac:dyDescent="0.2">
      <c r="A4" s="34">
        <v>37257</v>
      </c>
      <c r="B4" s="66">
        <v>0.88</v>
      </c>
      <c r="C4" s="66">
        <v>1.26</v>
      </c>
      <c r="D4" s="66">
        <v>1.5029999999999999</v>
      </c>
      <c r="E4" s="66">
        <v>1.8029999999999999</v>
      </c>
      <c r="F4" s="66">
        <v>0.4</v>
      </c>
      <c r="G4" s="66">
        <v>0.32</v>
      </c>
      <c r="H4" s="66">
        <v>0.41</v>
      </c>
      <c r="I4" s="22">
        <v>1</v>
      </c>
      <c r="J4" s="22">
        <v>1</v>
      </c>
      <c r="K4" s="22">
        <v>1</v>
      </c>
      <c r="L4" s="22">
        <v>1</v>
      </c>
      <c r="M4" s="22">
        <v>1</v>
      </c>
      <c r="N4" s="431" t="s">
        <v>511</v>
      </c>
      <c r="O4" s="63"/>
      <c r="P4" s="946" t="s">
        <v>1336</v>
      </c>
      <c r="Q4" s="946"/>
      <c r="R4" s="946"/>
      <c r="S4" s="946"/>
      <c r="T4" s="946"/>
      <c r="U4" s="946"/>
    </row>
    <row r="5" spans="1:22" x14ac:dyDescent="0.2">
      <c r="A5" s="34">
        <v>36892</v>
      </c>
      <c r="B5" s="66">
        <v>0.88</v>
      </c>
      <c r="C5" s="66">
        <v>1.26</v>
      </c>
      <c r="D5" s="66">
        <v>1.5029999999999999</v>
      </c>
      <c r="E5" s="66">
        <v>1.8029999999999999</v>
      </c>
      <c r="F5" s="66">
        <v>0.4</v>
      </c>
      <c r="G5" s="66">
        <v>0.32</v>
      </c>
      <c r="H5" s="66">
        <v>0.41</v>
      </c>
      <c r="I5" s="22">
        <v>0.75</v>
      </c>
      <c r="J5" s="22">
        <v>0.69</v>
      </c>
      <c r="K5" s="22">
        <v>0.72</v>
      </c>
      <c r="L5" s="22">
        <v>0.75</v>
      </c>
      <c r="M5" s="22">
        <v>0.83</v>
      </c>
      <c r="N5" s="63" t="s">
        <v>141</v>
      </c>
      <c r="O5" s="65">
        <v>36888</v>
      </c>
      <c r="P5" s="947"/>
      <c r="Q5" s="947"/>
      <c r="R5" s="947"/>
      <c r="S5" s="947"/>
      <c r="T5" s="947"/>
      <c r="U5" s="947"/>
    </row>
    <row r="6" spans="1:22" x14ac:dyDescent="0.2">
      <c r="A6" s="694"/>
      <c r="B6" s="694"/>
      <c r="C6" s="694"/>
      <c r="D6" s="694"/>
      <c r="E6" s="694"/>
      <c r="F6" s="694"/>
      <c r="G6" s="694"/>
      <c r="H6" s="694"/>
      <c r="I6" s="694"/>
      <c r="J6" s="694"/>
      <c r="K6" s="694"/>
      <c r="L6" s="694"/>
      <c r="M6" s="694"/>
      <c r="N6" s="694"/>
      <c r="O6" s="694"/>
      <c r="P6" s="694"/>
      <c r="Q6" s="694"/>
      <c r="R6" s="694"/>
      <c r="S6" s="694"/>
      <c r="T6" s="694"/>
      <c r="U6" s="694"/>
    </row>
    <row r="7" spans="1:22" x14ac:dyDescent="0.2">
      <c r="B7" s="357" t="s">
        <v>1389</v>
      </c>
    </row>
    <row r="8" spans="1:22" x14ac:dyDescent="0.2">
      <c r="B8" s="890" t="s">
        <v>1133</v>
      </c>
      <c r="C8" s="890"/>
      <c r="D8" s="890"/>
      <c r="E8" s="890"/>
      <c r="F8" s="890"/>
      <c r="G8" s="890"/>
      <c r="H8" s="890"/>
      <c r="I8" s="890"/>
      <c r="J8" s="890"/>
      <c r="K8" s="890"/>
      <c r="L8" s="890"/>
      <c r="M8" s="890"/>
    </row>
    <row r="10" spans="1:22" x14ac:dyDescent="0.2">
      <c r="E10" s="288"/>
    </row>
  </sheetData>
  <mergeCells count="10">
    <mergeCell ref="P2:U3"/>
    <mergeCell ref="P4:U4"/>
    <mergeCell ref="P5:U5"/>
    <mergeCell ref="N2:N3"/>
    <mergeCell ref="O2:O3"/>
    <mergeCell ref="B8:M8"/>
    <mergeCell ref="A2:A3"/>
    <mergeCell ref="B2:F2"/>
    <mergeCell ref="G2:H2"/>
    <mergeCell ref="I2:M2"/>
  </mergeCell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workbookViewId="0">
      <pane xSplit="1" ySplit="3" topLeftCell="B4" activePane="bottomRight" state="frozen"/>
      <selection activeCell="Z35" sqref="Z35"/>
      <selection pane="topRight" activeCell="Z35" sqref="Z35"/>
      <selection pane="bottomLeft" activeCell="Z35" sqref="Z35"/>
      <selection pane="bottomRight" activeCell="S2" sqref="S2:S3"/>
    </sheetView>
  </sheetViews>
  <sheetFormatPr baseColWidth="10" defaultColWidth="11.5" defaultRowHeight="15" x14ac:dyDescent="0.2"/>
  <cols>
    <col min="1" max="1" width="16.6640625" style="147" customWidth="1"/>
    <col min="2" max="2" width="12.6640625" style="7" bestFit="1" customWidth="1"/>
    <col min="3" max="3" width="18.1640625" style="7" bestFit="1" customWidth="1"/>
    <col min="4" max="5" width="16" style="7" customWidth="1"/>
    <col min="6" max="7" width="14.5" style="7" customWidth="1"/>
    <col min="8" max="8" width="16.5" style="7" bestFit="1" customWidth="1"/>
    <col min="9" max="10" width="14.5" style="7" bestFit="1" customWidth="1"/>
    <col min="11" max="12" width="16.6640625" style="7" bestFit="1" customWidth="1"/>
    <col min="13" max="13" width="16.6640625" style="7" customWidth="1"/>
    <col min="14" max="14" width="12.1640625" style="7" customWidth="1"/>
    <col min="15" max="16" width="13.33203125" style="7" bestFit="1" customWidth="1"/>
    <col min="17" max="18" width="17.6640625" style="7" customWidth="1"/>
    <col min="19" max="19" width="11.5" style="7"/>
    <col min="20" max="20" width="62.5" style="7" customWidth="1"/>
    <col min="21" max="21" width="13.6640625" style="7" bestFit="1" customWidth="1"/>
    <col min="22" max="22" width="63.33203125" style="7" customWidth="1"/>
    <col min="23" max="16384" width="11.5" style="7"/>
  </cols>
  <sheetData>
    <row r="1" spans="1:22" hidden="1" x14ac:dyDescent="0.2">
      <c r="A1" s="147" t="s">
        <v>303</v>
      </c>
      <c r="B1" s="187" t="s">
        <v>784</v>
      </c>
      <c r="C1" s="187" t="s">
        <v>792</v>
      </c>
      <c r="D1" s="187" t="s">
        <v>793</v>
      </c>
      <c r="E1" s="187" t="s">
        <v>794</v>
      </c>
      <c r="F1" s="187" t="s">
        <v>785</v>
      </c>
      <c r="G1" s="187" t="s">
        <v>828</v>
      </c>
      <c r="H1" s="187" t="s">
        <v>786</v>
      </c>
      <c r="I1" s="187" t="s">
        <v>787</v>
      </c>
      <c r="J1" s="187" t="s">
        <v>788</v>
      </c>
      <c r="K1" s="187" t="s">
        <v>789</v>
      </c>
      <c r="L1" s="187" t="s">
        <v>790</v>
      </c>
      <c r="M1" s="187" t="s">
        <v>791</v>
      </c>
      <c r="N1" s="187" t="s">
        <v>795</v>
      </c>
      <c r="O1" s="187" t="s">
        <v>796</v>
      </c>
      <c r="P1" s="187" t="s">
        <v>797</v>
      </c>
      <c r="Q1" s="187" t="s">
        <v>798</v>
      </c>
      <c r="R1" s="187" t="s">
        <v>799</v>
      </c>
      <c r="S1" s="187" t="s">
        <v>800</v>
      </c>
    </row>
    <row r="2" spans="1:22" s="347" customFormat="1" ht="21" customHeight="1" x14ac:dyDescent="0.2">
      <c r="A2" s="942" t="s">
        <v>1359</v>
      </c>
      <c r="B2" s="410"/>
      <c r="C2" s="885" t="s">
        <v>1136</v>
      </c>
      <c r="D2" s="912"/>
      <c r="E2" s="886"/>
      <c r="F2" s="885" t="s">
        <v>1059</v>
      </c>
      <c r="G2" s="886"/>
      <c r="H2" s="885" t="s">
        <v>1337</v>
      </c>
      <c r="I2" s="912"/>
      <c r="J2" s="912"/>
      <c r="K2" s="912"/>
      <c r="L2" s="912"/>
      <c r="M2" s="886"/>
      <c r="N2" s="885" t="s">
        <v>1338</v>
      </c>
      <c r="O2" s="912"/>
      <c r="P2" s="912"/>
      <c r="Q2" s="912"/>
      <c r="R2" s="886"/>
      <c r="S2" s="869" t="s">
        <v>156</v>
      </c>
      <c r="T2" s="869" t="s">
        <v>41</v>
      </c>
      <c r="U2" s="869" t="s">
        <v>1358</v>
      </c>
      <c r="V2" s="869" t="s">
        <v>18</v>
      </c>
    </row>
    <row r="3" spans="1:22" s="149" customFormat="1" ht="69.75" customHeight="1" x14ac:dyDescent="0.2">
      <c r="A3" s="942"/>
      <c r="B3" s="149" t="s">
        <v>79</v>
      </c>
      <c r="C3" s="149" t="s">
        <v>1056</v>
      </c>
      <c r="D3" s="149" t="s">
        <v>1057</v>
      </c>
      <c r="E3" s="149" t="s">
        <v>1058</v>
      </c>
      <c r="F3" s="149" t="s">
        <v>1060</v>
      </c>
      <c r="G3" s="149" t="s">
        <v>1061</v>
      </c>
      <c r="H3" s="149" t="s">
        <v>1062</v>
      </c>
      <c r="I3" s="149" t="s">
        <v>1063</v>
      </c>
      <c r="J3" s="149" t="s">
        <v>1064</v>
      </c>
      <c r="K3" s="149" t="s">
        <v>1065</v>
      </c>
      <c r="L3" s="149" t="s">
        <v>1066</v>
      </c>
      <c r="M3" s="149" t="s">
        <v>1067</v>
      </c>
      <c r="N3" s="149" t="s">
        <v>1062</v>
      </c>
      <c r="O3" s="149" t="s">
        <v>1068</v>
      </c>
      <c r="P3" s="149" t="s">
        <v>1064</v>
      </c>
      <c r="Q3" s="149" t="s">
        <v>1069</v>
      </c>
      <c r="R3" s="149" t="s">
        <v>1070</v>
      </c>
      <c r="S3" s="869"/>
      <c r="T3" s="869"/>
      <c r="U3" s="869"/>
      <c r="V3" s="869"/>
    </row>
    <row r="4" spans="1:22" x14ac:dyDescent="0.2">
      <c r="A4" s="147">
        <v>39264</v>
      </c>
      <c r="B4" s="47">
        <v>0.95</v>
      </c>
      <c r="C4" s="25">
        <v>22111.33</v>
      </c>
      <c r="D4" s="25">
        <v>13393.4</v>
      </c>
      <c r="E4" s="25">
        <v>1217.26</v>
      </c>
      <c r="F4" s="47">
        <v>1.4</v>
      </c>
      <c r="G4" s="47">
        <v>1.8</v>
      </c>
      <c r="H4" s="104">
        <v>0.04</v>
      </c>
      <c r="I4" s="52">
        <v>0.104</v>
      </c>
      <c r="J4" s="52">
        <v>0.216</v>
      </c>
      <c r="K4" s="52">
        <v>0.26400000000000001</v>
      </c>
      <c r="L4" s="104">
        <v>0.32</v>
      </c>
      <c r="M4" s="104">
        <v>0.48</v>
      </c>
      <c r="N4" s="85">
        <v>1948.1</v>
      </c>
      <c r="O4" s="85">
        <v>2678.71</v>
      </c>
      <c r="P4" s="85">
        <v>3896.18</v>
      </c>
      <c r="Q4" s="85">
        <v>5357.44</v>
      </c>
      <c r="R4" s="85">
        <v>6331.29</v>
      </c>
      <c r="S4" s="25">
        <v>45.57</v>
      </c>
      <c r="T4" s="63" t="s">
        <v>1281</v>
      </c>
      <c r="U4" s="65">
        <v>39275</v>
      </c>
      <c r="V4" s="63" t="s">
        <v>1340</v>
      </c>
    </row>
    <row r="5" spans="1:22" ht="18.75" customHeight="1" x14ac:dyDescent="0.2">
      <c r="H5" s="52"/>
      <c r="I5" s="52"/>
      <c r="J5" s="52"/>
      <c r="K5" s="52"/>
      <c r="T5" s="62"/>
      <c r="U5" s="12"/>
    </row>
    <row r="6" spans="1:22" ht="15" customHeight="1" x14ac:dyDescent="0.2">
      <c r="B6" s="172" t="s">
        <v>1389</v>
      </c>
    </row>
    <row r="7" spans="1:22" ht="15.75" customHeight="1" x14ac:dyDescent="0.2">
      <c r="B7" s="7" t="s">
        <v>2105</v>
      </c>
      <c r="C7" s="419"/>
      <c r="D7" s="419"/>
      <c r="E7" s="419"/>
      <c r="F7" s="419"/>
      <c r="G7" s="419"/>
    </row>
    <row r="8" spans="1:22" x14ac:dyDescent="0.2">
      <c r="H8" s="52"/>
      <c r="I8" s="52"/>
      <c r="J8" s="52"/>
      <c r="K8" s="52"/>
      <c r="N8" s="53"/>
      <c r="O8" s="53"/>
      <c r="P8" s="53"/>
      <c r="U8" s="318"/>
    </row>
  </sheetData>
  <mergeCells count="9">
    <mergeCell ref="A2:A3"/>
    <mergeCell ref="T2:T3"/>
    <mergeCell ref="U2:U3"/>
    <mergeCell ref="V2:V3"/>
    <mergeCell ref="C2:E2"/>
    <mergeCell ref="F2:G2"/>
    <mergeCell ref="H2:M2"/>
    <mergeCell ref="N2:R2"/>
    <mergeCell ref="S2:S3"/>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AC12" sqref="AC12"/>
    </sheetView>
  </sheetViews>
  <sheetFormatPr baseColWidth="10" defaultColWidth="11.5" defaultRowHeight="15" x14ac:dyDescent="0.2"/>
  <cols>
    <col min="1" max="1" width="15.6640625" customWidth="1"/>
    <col min="2" max="2" width="28" customWidth="1"/>
    <col min="3" max="3" width="23.5" customWidth="1"/>
    <col min="4" max="4" width="25.33203125" customWidth="1"/>
    <col min="5" max="6" width="27.5" customWidth="1"/>
    <col min="7" max="7" width="26.5" customWidth="1"/>
    <col min="8" max="8" width="20.33203125" customWidth="1"/>
    <col min="9" max="9" width="20.83203125" customWidth="1"/>
    <col min="10" max="10" width="18.6640625" customWidth="1"/>
    <col min="11" max="11" width="19.33203125" customWidth="1"/>
    <col min="12" max="13" width="21.33203125" customWidth="1"/>
    <col min="14" max="14" width="23.6640625" customWidth="1"/>
    <col min="15" max="17" width="19" customWidth="1"/>
    <col min="18" max="18" width="20.5" customWidth="1"/>
    <col min="19" max="19" width="17.1640625" bestFit="1" customWidth="1"/>
    <col min="20" max="25" width="19.5" customWidth="1"/>
    <col min="26" max="26" width="26.1640625" style="50" customWidth="1"/>
    <col min="27" max="27" width="50.6640625" style="221" customWidth="1"/>
    <col min="28" max="28" width="15.1640625" customWidth="1"/>
    <col min="29" max="29" width="27.6640625" style="38" customWidth="1"/>
    <col min="30" max="16384" width="11.5" style="38"/>
  </cols>
  <sheetData>
    <row r="1" spans="1:29" hidden="1" x14ac:dyDescent="0.2">
      <c r="A1" s="50" t="s">
        <v>303</v>
      </c>
      <c r="B1" s="323" t="s">
        <v>803</v>
      </c>
      <c r="C1" s="323" t="s">
        <v>804</v>
      </c>
      <c r="D1" s="323" t="s">
        <v>805</v>
      </c>
      <c r="E1" s="323" t="s">
        <v>806</v>
      </c>
      <c r="F1" s="323" t="s">
        <v>807</v>
      </c>
      <c r="G1" s="323" t="s">
        <v>808</v>
      </c>
      <c r="H1" s="323" t="s">
        <v>809</v>
      </c>
      <c r="I1" s="323" t="s">
        <v>810</v>
      </c>
      <c r="J1" s="323" t="s">
        <v>811</v>
      </c>
      <c r="K1" s="323" t="s">
        <v>812</v>
      </c>
      <c r="L1" s="323" t="s">
        <v>813</v>
      </c>
      <c r="M1" s="323" t="s">
        <v>814</v>
      </c>
      <c r="N1" s="323" t="s">
        <v>815</v>
      </c>
      <c r="O1" s="323" t="s">
        <v>816</v>
      </c>
      <c r="P1" s="323" t="s">
        <v>817</v>
      </c>
      <c r="Q1" s="323" t="s">
        <v>818</v>
      </c>
      <c r="R1" s="323" t="s">
        <v>819</v>
      </c>
      <c r="S1" s="323" t="s">
        <v>820</v>
      </c>
      <c r="T1" s="323" t="s">
        <v>821</v>
      </c>
      <c r="U1" s="323" t="s">
        <v>822</v>
      </c>
      <c r="V1" s="323" t="s">
        <v>823</v>
      </c>
      <c r="W1" s="323" t="s">
        <v>824</v>
      </c>
      <c r="X1" s="323" t="s">
        <v>825</v>
      </c>
      <c r="Y1" s="323" t="s">
        <v>826</v>
      </c>
      <c r="Z1" s="50" t="s">
        <v>640</v>
      </c>
      <c r="AB1" s="20"/>
    </row>
    <row r="2" spans="1:29" s="230" customFormat="1" x14ac:dyDescent="0.2">
      <c r="A2" s="950" t="s">
        <v>1359</v>
      </c>
      <c r="B2" s="950" t="s">
        <v>442</v>
      </c>
      <c r="C2" s="950"/>
      <c r="D2" s="950"/>
      <c r="E2" s="950"/>
      <c r="F2" s="950"/>
      <c r="G2" s="950"/>
      <c r="H2" s="950"/>
      <c r="I2" s="950"/>
      <c r="J2" s="950" t="s">
        <v>444</v>
      </c>
      <c r="K2" s="950"/>
      <c r="L2" s="950"/>
      <c r="M2" s="950"/>
      <c r="N2" s="950"/>
      <c r="O2" s="950"/>
      <c r="P2" s="950"/>
      <c r="Q2" s="950"/>
      <c r="R2" s="886" t="s">
        <v>445</v>
      </c>
      <c r="S2" s="950"/>
      <c r="T2" s="950"/>
      <c r="U2" s="950"/>
      <c r="V2" s="950"/>
      <c r="W2" s="950"/>
      <c r="X2" s="950"/>
      <c r="Y2" s="950"/>
      <c r="Z2" s="948" t="s">
        <v>308</v>
      </c>
      <c r="AA2" s="948" t="s">
        <v>41</v>
      </c>
      <c r="AB2" s="944" t="s">
        <v>1358</v>
      </c>
      <c r="AC2" s="869" t="s">
        <v>18</v>
      </c>
    </row>
    <row r="3" spans="1:29" s="230" customFormat="1" ht="30" x14ac:dyDescent="0.2">
      <c r="A3" s="950"/>
      <c r="B3" s="160" t="s">
        <v>443</v>
      </c>
      <c r="C3" s="160" t="s">
        <v>410</v>
      </c>
      <c r="D3" s="160" t="s">
        <v>411</v>
      </c>
      <c r="E3" s="160" t="s">
        <v>412</v>
      </c>
      <c r="F3" s="160" t="s">
        <v>413</v>
      </c>
      <c r="G3" s="160" t="s">
        <v>414</v>
      </c>
      <c r="H3" s="160" t="s">
        <v>415</v>
      </c>
      <c r="I3" s="160" t="s">
        <v>416</v>
      </c>
      <c r="J3" s="185" t="s">
        <v>443</v>
      </c>
      <c r="K3" s="185" t="s">
        <v>410</v>
      </c>
      <c r="L3" s="185" t="s">
        <v>411</v>
      </c>
      <c r="M3" s="185" t="s">
        <v>412</v>
      </c>
      <c r="N3" s="185" t="s">
        <v>413</v>
      </c>
      <c r="O3" s="185" t="s">
        <v>414</v>
      </c>
      <c r="P3" s="185" t="s">
        <v>415</v>
      </c>
      <c r="Q3" s="185" t="s">
        <v>416</v>
      </c>
      <c r="R3" s="188" t="s">
        <v>443</v>
      </c>
      <c r="S3" s="160" t="s">
        <v>410</v>
      </c>
      <c r="T3" s="160" t="s">
        <v>411</v>
      </c>
      <c r="U3" s="160" t="s">
        <v>412</v>
      </c>
      <c r="V3" s="160" t="s">
        <v>413</v>
      </c>
      <c r="W3" s="160" t="s">
        <v>414</v>
      </c>
      <c r="X3" s="160" t="s">
        <v>415</v>
      </c>
      <c r="Y3" s="160" t="s">
        <v>416</v>
      </c>
      <c r="Z3" s="949"/>
      <c r="AA3" s="949"/>
      <c r="AB3" s="879"/>
      <c r="AC3" s="869"/>
    </row>
    <row r="4" spans="1:29" x14ac:dyDescent="0.2">
      <c r="A4" s="34">
        <v>43009</v>
      </c>
      <c r="B4" s="198">
        <v>313.82</v>
      </c>
      <c r="C4" s="198">
        <v>378.2</v>
      </c>
      <c r="D4" s="198">
        <v>406.65</v>
      </c>
      <c r="E4" s="198">
        <v>418.01</v>
      </c>
      <c r="F4" s="198">
        <v>429.77</v>
      </c>
      <c r="G4" s="198">
        <v>441.3</v>
      </c>
      <c r="H4" s="198">
        <v>450.64</v>
      </c>
      <c r="I4" s="198">
        <v>39.24</v>
      </c>
      <c r="J4" s="198">
        <v>275.31</v>
      </c>
      <c r="K4" s="198">
        <v>337.51</v>
      </c>
      <c r="L4" s="198">
        <v>365.36</v>
      </c>
      <c r="M4" s="198">
        <v>378.01</v>
      </c>
      <c r="N4" s="198">
        <v>391.05</v>
      </c>
      <c r="O4" s="198">
        <v>403.89</v>
      </c>
      <c r="P4" s="198">
        <v>432.48</v>
      </c>
      <c r="Q4" s="198">
        <v>37.6</v>
      </c>
      <c r="R4" s="198">
        <v>258.26</v>
      </c>
      <c r="S4" s="198">
        <v>313.25</v>
      </c>
      <c r="T4" s="198">
        <v>341.52</v>
      </c>
      <c r="U4" s="198">
        <v>355.64</v>
      </c>
      <c r="V4" s="198">
        <v>369.96</v>
      </c>
      <c r="W4" s="198">
        <v>384.06</v>
      </c>
      <c r="X4" s="198">
        <v>412.68</v>
      </c>
      <c r="Y4" s="198">
        <v>35.78</v>
      </c>
      <c r="Z4" s="272" t="s">
        <v>2200</v>
      </c>
      <c r="AA4" s="336" t="s">
        <v>2201</v>
      </c>
      <c r="AB4" s="74">
        <v>43007</v>
      </c>
    </row>
    <row r="5" spans="1:29" x14ac:dyDescent="0.2">
      <c r="A5" s="34">
        <v>42278</v>
      </c>
      <c r="B5" s="198">
        <v>311.48</v>
      </c>
      <c r="C5" s="198">
        <v>375.38</v>
      </c>
      <c r="D5" s="198">
        <v>403.62</v>
      </c>
      <c r="E5" s="198">
        <v>414.9</v>
      </c>
      <c r="F5" s="198">
        <v>426.57</v>
      </c>
      <c r="G5" s="198">
        <v>438.01</v>
      </c>
      <c r="H5" s="198">
        <v>447.29</v>
      </c>
      <c r="I5" s="198">
        <v>38.950000000000003</v>
      </c>
      <c r="J5" s="198">
        <v>273.26</v>
      </c>
      <c r="K5" s="198">
        <v>335</v>
      </c>
      <c r="L5" s="198">
        <v>362.64</v>
      </c>
      <c r="M5" s="198">
        <v>375.2</v>
      </c>
      <c r="N5" s="198">
        <v>388.14</v>
      </c>
      <c r="O5" s="198">
        <v>400.88</v>
      </c>
      <c r="P5" s="198">
        <v>429.26</v>
      </c>
      <c r="Q5" s="198">
        <v>37.32</v>
      </c>
      <c r="R5" s="198">
        <v>256.33999999999997</v>
      </c>
      <c r="S5" s="198">
        <v>310.92</v>
      </c>
      <c r="T5" s="198">
        <v>338.98</v>
      </c>
      <c r="U5" s="198">
        <v>352.99</v>
      </c>
      <c r="V5" s="198">
        <v>367.21</v>
      </c>
      <c r="W5" s="198">
        <v>381.2</v>
      </c>
      <c r="X5" s="198">
        <v>409.61</v>
      </c>
      <c r="Y5" s="198">
        <v>35.51</v>
      </c>
      <c r="Z5" s="272" t="s">
        <v>2051</v>
      </c>
      <c r="AA5" s="336" t="s">
        <v>2052</v>
      </c>
      <c r="AB5" s="76">
        <v>42304</v>
      </c>
      <c r="AC5" s="38" t="s">
        <v>2202</v>
      </c>
    </row>
    <row r="6" spans="1:29" x14ac:dyDescent="0.2">
      <c r="A6" s="34">
        <v>41883</v>
      </c>
      <c r="B6" s="198">
        <v>311.23</v>
      </c>
      <c r="C6" s="198">
        <v>375.08</v>
      </c>
      <c r="D6" s="198">
        <v>403.3</v>
      </c>
      <c r="E6" s="198">
        <v>414.57</v>
      </c>
      <c r="F6" s="198">
        <v>426.23</v>
      </c>
      <c r="G6" s="198">
        <v>437.66</v>
      </c>
      <c r="H6" s="198">
        <v>446.93</v>
      </c>
      <c r="I6" s="198">
        <v>38.92</v>
      </c>
      <c r="J6" s="198">
        <v>273.04000000000002</v>
      </c>
      <c r="K6" s="198">
        <v>334.73</v>
      </c>
      <c r="L6" s="198">
        <v>362.35</v>
      </c>
      <c r="M6" s="198">
        <v>374.9</v>
      </c>
      <c r="N6" s="198">
        <v>387.83</v>
      </c>
      <c r="O6" s="198">
        <v>400.56</v>
      </c>
      <c r="P6" s="198">
        <v>428.92</v>
      </c>
      <c r="Q6" s="198">
        <v>37.29</v>
      </c>
      <c r="R6" s="198">
        <v>256.14</v>
      </c>
      <c r="S6" s="198">
        <v>310.67</v>
      </c>
      <c r="T6" s="198">
        <v>338.71</v>
      </c>
      <c r="U6" s="198">
        <v>352.71</v>
      </c>
      <c r="V6" s="198">
        <v>366.92</v>
      </c>
      <c r="W6" s="198">
        <v>380.9</v>
      </c>
      <c r="X6" s="198">
        <v>409.28</v>
      </c>
      <c r="Y6" s="198">
        <v>35.479999999999997</v>
      </c>
      <c r="Z6" s="272" t="s">
        <v>831</v>
      </c>
      <c r="AA6" s="336" t="s">
        <v>832</v>
      </c>
      <c r="AB6" s="76">
        <v>41940</v>
      </c>
    </row>
    <row r="7" spans="1:29" x14ac:dyDescent="0.2">
      <c r="A7" s="34">
        <v>41275</v>
      </c>
      <c r="B7" s="198">
        <v>309.47000000000003</v>
      </c>
      <c r="C7" s="198">
        <v>372.95</v>
      </c>
      <c r="D7" s="198">
        <v>401.01</v>
      </c>
      <c r="E7" s="198">
        <v>412.22</v>
      </c>
      <c r="F7" s="198">
        <v>423.81</v>
      </c>
      <c r="G7" s="198">
        <v>435.18</v>
      </c>
      <c r="H7" s="198">
        <v>444.4</v>
      </c>
      <c r="I7" s="198">
        <v>38.700000000000003</v>
      </c>
      <c r="J7" s="198">
        <v>271.49</v>
      </c>
      <c r="K7" s="198">
        <v>332.83</v>
      </c>
      <c r="L7" s="198">
        <v>360.3</v>
      </c>
      <c r="M7" s="198">
        <v>372.78</v>
      </c>
      <c r="N7" s="198">
        <v>385.63</v>
      </c>
      <c r="O7" s="198">
        <v>398.29</v>
      </c>
      <c r="P7" s="198">
        <v>426.49</v>
      </c>
      <c r="Q7" s="198">
        <v>37.08</v>
      </c>
      <c r="R7" s="198">
        <v>254.69</v>
      </c>
      <c r="S7" s="198">
        <v>308.91000000000003</v>
      </c>
      <c r="T7" s="198">
        <v>336.79</v>
      </c>
      <c r="U7" s="198">
        <v>350.71</v>
      </c>
      <c r="V7" s="198">
        <v>364.84</v>
      </c>
      <c r="W7" s="198">
        <v>378.74</v>
      </c>
      <c r="X7" s="198">
        <v>406.96</v>
      </c>
      <c r="Y7" s="198">
        <v>35.28</v>
      </c>
      <c r="Z7" s="272" t="s">
        <v>490</v>
      </c>
      <c r="AA7" s="336" t="s">
        <v>1290</v>
      </c>
      <c r="AB7" s="76">
        <v>41290</v>
      </c>
    </row>
    <row r="8" spans="1:29" x14ac:dyDescent="0.2">
      <c r="A8" s="34">
        <v>40909</v>
      </c>
      <c r="B8" s="19">
        <v>302.95999999999998</v>
      </c>
      <c r="C8" s="19">
        <v>365.1</v>
      </c>
      <c r="D8" s="19">
        <v>392.57</v>
      </c>
      <c r="E8" s="19">
        <v>403.54</v>
      </c>
      <c r="F8" s="19">
        <v>414.89</v>
      </c>
      <c r="G8" s="19">
        <v>426.02</v>
      </c>
      <c r="H8" s="19">
        <v>435.05</v>
      </c>
      <c r="I8" s="19">
        <v>37.89</v>
      </c>
      <c r="J8" s="19">
        <v>265.77999999999997</v>
      </c>
      <c r="K8" s="19">
        <v>325.82</v>
      </c>
      <c r="L8" s="19">
        <v>352.72</v>
      </c>
      <c r="M8" s="19">
        <v>364.93</v>
      </c>
      <c r="N8" s="19">
        <v>377.51</v>
      </c>
      <c r="O8" s="19">
        <v>389.91</v>
      </c>
      <c r="P8" s="19">
        <v>417.51</v>
      </c>
      <c r="Q8" s="19">
        <v>36.299999999999997</v>
      </c>
      <c r="R8" s="19">
        <v>249.33</v>
      </c>
      <c r="S8" s="19">
        <v>302.41000000000003</v>
      </c>
      <c r="T8" s="19">
        <v>329.7</v>
      </c>
      <c r="U8" s="19">
        <v>343.33</v>
      </c>
      <c r="V8" s="19">
        <v>357.16</v>
      </c>
      <c r="W8" s="19">
        <v>370.77</v>
      </c>
      <c r="X8" s="19">
        <v>398.39</v>
      </c>
      <c r="Y8" s="19">
        <v>34.54</v>
      </c>
      <c r="Z8" s="80" t="s">
        <v>169</v>
      </c>
      <c r="AA8" s="336" t="s">
        <v>170</v>
      </c>
      <c r="AB8" s="76">
        <v>40908</v>
      </c>
    </row>
    <row r="9" spans="1:29" x14ac:dyDescent="0.2">
      <c r="A9" s="34">
        <v>40544</v>
      </c>
      <c r="B9" s="77">
        <v>299.95999999999998</v>
      </c>
      <c r="C9" s="77">
        <v>361.49</v>
      </c>
      <c r="D9" s="77">
        <v>388.68</v>
      </c>
      <c r="E9" s="77">
        <v>399.54</v>
      </c>
      <c r="F9" s="77">
        <v>410.78</v>
      </c>
      <c r="G9" s="77">
        <v>421.8</v>
      </c>
      <c r="H9" s="77">
        <v>430.74</v>
      </c>
      <c r="I9" s="77">
        <v>37.51</v>
      </c>
      <c r="J9" s="189">
        <v>263.14999999999998</v>
      </c>
      <c r="K9" s="189">
        <v>322.58999999999997</v>
      </c>
      <c r="L9" s="189">
        <v>349.23</v>
      </c>
      <c r="M9" s="189">
        <v>361.32</v>
      </c>
      <c r="N9" s="189">
        <v>373.77</v>
      </c>
      <c r="O9" s="189">
        <v>386.05</v>
      </c>
      <c r="P9" s="189">
        <v>413.38</v>
      </c>
      <c r="Q9" s="189">
        <v>35.94</v>
      </c>
      <c r="R9" s="77">
        <v>246.86</v>
      </c>
      <c r="S9" s="77">
        <v>299.42</v>
      </c>
      <c r="T9" s="77">
        <v>326.44</v>
      </c>
      <c r="U9" s="77">
        <v>339.93</v>
      </c>
      <c r="V9" s="77">
        <v>353.62</v>
      </c>
      <c r="W9" s="77">
        <v>367.1</v>
      </c>
      <c r="X9" s="77">
        <v>394.45</v>
      </c>
      <c r="Y9" s="77">
        <v>34.200000000000003</v>
      </c>
      <c r="Z9" s="80" t="s">
        <v>90</v>
      </c>
      <c r="AA9" s="341" t="s">
        <v>151</v>
      </c>
      <c r="AB9" s="23">
        <v>40543</v>
      </c>
    </row>
    <row r="10" spans="1:29" x14ac:dyDescent="0.2">
      <c r="A10" s="34">
        <v>40179</v>
      </c>
      <c r="B10" s="77">
        <v>296.7</v>
      </c>
      <c r="C10" s="77">
        <v>357.56</v>
      </c>
      <c r="D10" s="77">
        <v>384.45</v>
      </c>
      <c r="E10" s="77">
        <v>395.19</v>
      </c>
      <c r="F10" s="77">
        <v>406.31</v>
      </c>
      <c r="G10" s="77">
        <v>417.21</v>
      </c>
      <c r="H10" s="77">
        <v>426.05</v>
      </c>
      <c r="I10" s="77">
        <v>37.1</v>
      </c>
      <c r="J10" s="189">
        <v>260.29000000000002</v>
      </c>
      <c r="K10" s="189">
        <v>319.08</v>
      </c>
      <c r="L10" s="189">
        <v>345.43</v>
      </c>
      <c r="M10" s="189">
        <v>357.39</v>
      </c>
      <c r="N10" s="189">
        <v>369.7</v>
      </c>
      <c r="O10" s="189">
        <v>381.85</v>
      </c>
      <c r="P10" s="189">
        <v>408.88</v>
      </c>
      <c r="Q10" s="189">
        <v>35.549999999999997</v>
      </c>
      <c r="R10" s="77">
        <v>244.17</v>
      </c>
      <c r="S10" s="77">
        <v>296.16000000000003</v>
      </c>
      <c r="T10" s="77">
        <v>322.89</v>
      </c>
      <c r="U10" s="77">
        <v>336.23</v>
      </c>
      <c r="V10" s="77">
        <v>349.77</v>
      </c>
      <c r="W10" s="77">
        <v>363.11</v>
      </c>
      <c r="X10" s="77">
        <v>390.16</v>
      </c>
      <c r="Y10" s="77">
        <v>33.83</v>
      </c>
      <c r="Z10" s="80" t="s">
        <v>89</v>
      </c>
      <c r="AA10" s="341" t="s">
        <v>152</v>
      </c>
      <c r="AB10" s="23">
        <v>40178</v>
      </c>
    </row>
    <row r="11" spans="1:29" x14ac:dyDescent="0.2">
      <c r="A11" s="34">
        <v>39814</v>
      </c>
      <c r="B11" s="77">
        <v>297.75</v>
      </c>
      <c r="C11" s="77">
        <v>356.42</v>
      </c>
      <c r="D11" s="77">
        <v>383.22</v>
      </c>
      <c r="E11" s="77">
        <v>393.93</v>
      </c>
      <c r="F11" s="77">
        <v>405.01</v>
      </c>
      <c r="G11" s="77">
        <v>415.88</v>
      </c>
      <c r="H11" s="77">
        <v>424.69</v>
      </c>
      <c r="I11" s="77">
        <v>36.979999999999997</v>
      </c>
      <c r="J11" s="189">
        <v>259.45999999999998</v>
      </c>
      <c r="K11" s="189">
        <v>318.06</v>
      </c>
      <c r="L11" s="189">
        <v>344.33</v>
      </c>
      <c r="M11" s="189">
        <v>356.25</v>
      </c>
      <c r="N11" s="189">
        <v>368.52</v>
      </c>
      <c r="O11" s="189">
        <v>380.63</v>
      </c>
      <c r="P11" s="189">
        <v>407.58</v>
      </c>
      <c r="Q11" s="189">
        <v>35.44</v>
      </c>
      <c r="R11" s="77">
        <v>243.39</v>
      </c>
      <c r="S11" s="77">
        <v>295.22000000000003</v>
      </c>
      <c r="T11" s="77">
        <v>321.86</v>
      </c>
      <c r="U11" s="77">
        <v>335.16</v>
      </c>
      <c r="V11" s="77">
        <v>348.65</v>
      </c>
      <c r="W11" s="77">
        <v>361.95</v>
      </c>
      <c r="X11" s="77">
        <v>388.92</v>
      </c>
      <c r="Y11" s="77">
        <v>33.72</v>
      </c>
      <c r="Z11" s="80" t="s">
        <v>86</v>
      </c>
      <c r="AA11" s="341" t="s">
        <v>153</v>
      </c>
      <c r="AB11" s="23">
        <v>39814</v>
      </c>
    </row>
    <row r="12" spans="1:29" x14ac:dyDescent="0.2">
      <c r="A12" s="34">
        <v>39448</v>
      </c>
      <c r="B12" s="77">
        <v>287.27999999999997</v>
      </c>
      <c r="C12" s="77">
        <v>346.21</v>
      </c>
      <c r="D12" s="77">
        <v>372.24</v>
      </c>
      <c r="E12" s="77">
        <v>382.64</v>
      </c>
      <c r="F12" s="77">
        <v>393.4</v>
      </c>
      <c r="G12" s="77">
        <v>403.96</v>
      </c>
      <c r="H12" s="77">
        <v>412.52</v>
      </c>
      <c r="I12" s="77">
        <v>35.92</v>
      </c>
      <c r="J12" s="189">
        <v>252.03</v>
      </c>
      <c r="K12" s="189">
        <v>308.95</v>
      </c>
      <c r="L12" s="189">
        <v>334.46</v>
      </c>
      <c r="M12" s="189">
        <v>346.04</v>
      </c>
      <c r="N12" s="189">
        <v>357.96</v>
      </c>
      <c r="O12" s="189">
        <v>369.72</v>
      </c>
      <c r="P12" s="189">
        <v>395.9</v>
      </c>
      <c r="Q12" s="189">
        <v>34.42</v>
      </c>
      <c r="R12" s="77">
        <v>236.42</v>
      </c>
      <c r="S12" s="77">
        <v>286.76</v>
      </c>
      <c r="T12" s="77">
        <v>312.64</v>
      </c>
      <c r="U12" s="77">
        <v>325.56</v>
      </c>
      <c r="V12" s="77">
        <v>338.66</v>
      </c>
      <c r="W12" s="77">
        <v>351.58</v>
      </c>
      <c r="X12" s="77">
        <v>377.78</v>
      </c>
      <c r="Y12" s="77">
        <v>32.75</v>
      </c>
      <c r="Z12" s="80" t="s">
        <v>84</v>
      </c>
      <c r="AA12" s="341" t="s">
        <v>154</v>
      </c>
      <c r="AB12" s="23">
        <v>39446</v>
      </c>
    </row>
    <row r="13" spans="1:29" x14ac:dyDescent="0.2">
      <c r="A13" s="34">
        <v>39083</v>
      </c>
      <c r="B13" s="77">
        <v>279.56</v>
      </c>
      <c r="C13" s="77">
        <v>336.91</v>
      </c>
      <c r="D13" s="77">
        <v>362.24</v>
      </c>
      <c r="E13" s="77">
        <v>372.36</v>
      </c>
      <c r="F13" s="77">
        <v>382.83</v>
      </c>
      <c r="G13" s="77">
        <v>393.11</v>
      </c>
      <c r="H13" s="77">
        <v>401.44</v>
      </c>
      <c r="I13" s="77">
        <v>34.96</v>
      </c>
      <c r="J13" s="189">
        <v>245.26</v>
      </c>
      <c r="K13" s="189">
        <v>300.64999999999998</v>
      </c>
      <c r="L13" s="189">
        <v>325.48</v>
      </c>
      <c r="M13" s="189">
        <v>336.75</v>
      </c>
      <c r="N13" s="189">
        <v>348.35</v>
      </c>
      <c r="O13" s="189">
        <v>359.79</v>
      </c>
      <c r="P13" s="189">
        <v>385.27</v>
      </c>
      <c r="Q13" s="189">
        <v>33.5</v>
      </c>
      <c r="R13" s="77">
        <v>230.07</v>
      </c>
      <c r="S13" s="77">
        <v>279.06</v>
      </c>
      <c r="T13" s="77">
        <v>304.24</v>
      </c>
      <c r="U13" s="77">
        <v>316.82</v>
      </c>
      <c r="V13" s="77">
        <v>329.56</v>
      </c>
      <c r="W13" s="77">
        <v>342.14</v>
      </c>
      <c r="X13" s="77">
        <v>367.63</v>
      </c>
      <c r="Y13" s="77">
        <v>31.87</v>
      </c>
      <c r="Z13" s="80" t="s">
        <v>107</v>
      </c>
      <c r="AA13" s="341" t="s">
        <v>108</v>
      </c>
      <c r="AB13" s="23">
        <v>39082</v>
      </c>
    </row>
    <row r="14" spans="1:29" x14ac:dyDescent="0.2">
      <c r="A14" s="34">
        <v>38596</v>
      </c>
      <c r="B14" s="77">
        <v>271.95</v>
      </c>
      <c r="C14" s="77">
        <v>327.73</v>
      </c>
      <c r="D14" s="77">
        <v>352.37</v>
      </c>
      <c r="E14" s="77">
        <v>362.22</v>
      </c>
      <c r="F14" s="77">
        <v>372.4</v>
      </c>
      <c r="G14" s="77">
        <v>382.4</v>
      </c>
      <c r="H14" s="77">
        <v>390.51</v>
      </c>
      <c r="I14" s="77">
        <v>34.01</v>
      </c>
      <c r="J14" s="189">
        <v>238.58</v>
      </c>
      <c r="K14" s="189">
        <v>292.45999999999998</v>
      </c>
      <c r="L14" s="189">
        <v>316.61</v>
      </c>
      <c r="M14" s="189">
        <v>327.58</v>
      </c>
      <c r="N14" s="189">
        <v>338.86</v>
      </c>
      <c r="O14" s="189">
        <v>349.99</v>
      </c>
      <c r="P14" s="189">
        <v>374.78</v>
      </c>
      <c r="Q14" s="189">
        <v>32.590000000000003</v>
      </c>
      <c r="R14" s="77">
        <v>223.8</v>
      </c>
      <c r="S14" s="77">
        <v>271.45999999999998</v>
      </c>
      <c r="T14" s="77">
        <v>295.95</v>
      </c>
      <c r="U14" s="77">
        <v>308.19</v>
      </c>
      <c r="V14" s="77">
        <v>320.58</v>
      </c>
      <c r="W14" s="77">
        <v>332.82</v>
      </c>
      <c r="X14" s="77">
        <v>357.62</v>
      </c>
      <c r="Y14" s="77">
        <v>31</v>
      </c>
      <c r="Z14" s="80" t="s">
        <v>105</v>
      </c>
      <c r="AA14" s="341" t="s">
        <v>106</v>
      </c>
      <c r="AB14" s="23">
        <v>38708</v>
      </c>
    </row>
    <row r="15" spans="1:29" x14ac:dyDescent="0.2">
      <c r="A15" s="34">
        <v>37803</v>
      </c>
      <c r="B15" s="77">
        <v>267.14</v>
      </c>
      <c r="C15" s="77">
        <v>321.94</v>
      </c>
      <c r="D15" s="77">
        <v>346.14</v>
      </c>
      <c r="E15" s="77">
        <v>355.82</v>
      </c>
      <c r="F15" s="77">
        <v>365.82</v>
      </c>
      <c r="G15" s="77">
        <v>375.64</v>
      </c>
      <c r="H15" s="77">
        <v>383.61</v>
      </c>
      <c r="I15" s="77">
        <v>33.409999999999997</v>
      </c>
      <c r="J15" s="189">
        <v>234.36</v>
      </c>
      <c r="K15" s="189">
        <v>287.29000000000002</v>
      </c>
      <c r="L15" s="189">
        <v>311.01</v>
      </c>
      <c r="M15" s="189">
        <v>321.79000000000002</v>
      </c>
      <c r="N15" s="189">
        <v>332.87</v>
      </c>
      <c r="O15" s="189">
        <v>343.8</v>
      </c>
      <c r="P15" s="189">
        <v>368.15</v>
      </c>
      <c r="Q15" s="189">
        <v>32.01</v>
      </c>
      <c r="R15" s="77">
        <v>219.84</v>
      </c>
      <c r="S15" s="77">
        <v>266.66000000000003</v>
      </c>
      <c r="T15" s="77">
        <v>290.72000000000003</v>
      </c>
      <c r="U15" s="77">
        <v>302.74</v>
      </c>
      <c r="V15" s="77">
        <v>314.91000000000003</v>
      </c>
      <c r="W15" s="77">
        <v>326.94</v>
      </c>
      <c r="X15" s="77">
        <v>351.3</v>
      </c>
      <c r="Y15" s="77">
        <v>30.45</v>
      </c>
      <c r="Z15" s="80" t="s">
        <v>102</v>
      </c>
      <c r="AA15" s="341" t="s">
        <v>104</v>
      </c>
      <c r="AB15" s="23">
        <v>38136</v>
      </c>
    </row>
    <row r="16" spans="1:29" x14ac:dyDescent="0.2">
      <c r="A16" s="34">
        <v>37438</v>
      </c>
      <c r="B16" s="77">
        <v>263.97000000000003</v>
      </c>
      <c r="C16" s="77">
        <v>318.12</v>
      </c>
      <c r="D16" s="77">
        <v>342.04</v>
      </c>
      <c r="E16" s="77">
        <v>351.6</v>
      </c>
      <c r="F16" s="77">
        <v>361.48</v>
      </c>
      <c r="G16" s="77">
        <v>371.19</v>
      </c>
      <c r="H16" s="77">
        <v>379.06</v>
      </c>
      <c r="I16" s="77">
        <v>33.01</v>
      </c>
      <c r="J16" s="189">
        <v>231.58</v>
      </c>
      <c r="K16" s="189">
        <v>283.88</v>
      </c>
      <c r="L16" s="189">
        <v>307.32</v>
      </c>
      <c r="M16" s="189">
        <v>317.97000000000003</v>
      </c>
      <c r="N16" s="189">
        <v>328.92</v>
      </c>
      <c r="O16" s="189">
        <v>339.72</v>
      </c>
      <c r="P16" s="189">
        <v>363.78</v>
      </c>
      <c r="Q16" s="189">
        <v>31.63</v>
      </c>
      <c r="R16" s="77">
        <v>217.23</v>
      </c>
      <c r="S16" s="77">
        <v>263.5</v>
      </c>
      <c r="T16" s="77">
        <v>287.27</v>
      </c>
      <c r="U16" s="77">
        <v>299.14999999999998</v>
      </c>
      <c r="V16" s="77">
        <v>311.18</v>
      </c>
      <c r="W16" s="77">
        <v>323.06</v>
      </c>
      <c r="X16" s="77">
        <v>347.13</v>
      </c>
      <c r="Y16" s="77">
        <v>30.09</v>
      </c>
      <c r="Z16" s="80" t="s">
        <v>101</v>
      </c>
      <c r="AA16" s="341" t="s">
        <v>103</v>
      </c>
      <c r="AB16" s="23">
        <v>37612</v>
      </c>
    </row>
    <row r="17" spans="1:28" x14ac:dyDescent="0.2">
      <c r="A17" s="34">
        <v>37073</v>
      </c>
      <c r="B17" s="77">
        <v>260.83999999999997</v>
      </c>
      <c r="C17" s="77">
        <v>314.35000000000002</v>
      </c>
      <c r="D17" s="77">
        <v>337.98</v>
      </c>
      <c r="E17" s="77">
        <v>347.43</v>
      </c>
      <c r="F17" s="77">
        <v>357.19</v>
      </c>
      <c r="G17" s="77">
        <v>366.79</v>
      </c>
      <c r="H17" s="77">
        <v>374.57</v>
      </c>
      <c r="I17" s="77">
        <v>32.619999999999997</v>
      </c>
      <c r="J17" s="189">
        <v>228.83</v>
      </c>
      <c r="K17" s="189">
        <v>280.51</v>
      </c>
      <c r="L17" s="189">
        <v>303.68</v>
      </c>
      <c r="M17" s="189">
        <v>314.2</v>
      </c>
      <c r="N17" s="189">
        <v>325.02</v>
      </c>
      <c r="O17" s="189">
        <v>335.69</v>
      </c>
      <c r="P17" s="189">
        <v>359.47</v>
      </c>
      <c r="Q17" s="189">
        <v>31.25</v>
      </c>
      <c r="R17" s="77">
        <v>214.65</v>
      </c>
      <c r="S17" s="77">
        <v>260.38</v>
      </c>
      <c r="T17" s="77">
        <v>283.86</v>
      </c>
      <c r="U17" s="77">
        <v>295.60000000000002</v>
      </c>
      <c r="V17" s="77">
        <v>307.49</v>
      </c>
      <c r="W17" s="77">
        <v>319.23</v>
      </c>
      <c r="X17" s="77">
        <v>343.01</v>
      </c>
      <c r="Y17" s="77">
        <v>29.73</v>
      </c>
      <c r="Z17" s="80" t="s">
        <v>110</v>
      </c>
      <c r="AA17" s="341" t="s">
        <v>111</v>
      </c>
      <c r="AB17" s="23">
        <v>37105</v>
      </c>
    </row>
    <row r="18" spans="1:28" ht="15" customHeight="1" x14ac:dyDescent="0.2">
      <c r="A18" s="34">
        <v>36708</v>
      </c>
      <c r="B18" s="379"/>
      <c r="C18" s="380">
        <v>2038</v>
      </c>
      <c r="D18" s="380">
        <v>2191</v>
      </c>
      <c r="E18" s="380">
        <v>2252</v>
      </c>
      <c r="F18" s="380">
        <v>2315</v>
      </c>
      <c r="G18" s="380">
        <v>2377</v>
      </c>
      <c r="H18" s="380">
        <v>2428</v>
      </c>
      <c r="I18" s="380">
        <v>211</v>
      </c>
      <c r="J18" s="381"/>
      <c r="K18" s="382">
        <v>1818</v>
      </c>
      <c r="L18" s="382">
        <v>1968</v>
      </c>
      <c r="M18" s="382">
        <v>2037</v>
      </c>
      <c r="N18" s="382">
        <v>2107</v>
      </c>
      <c r="O18" s="382">
        <v>2176</v>
      </c>
      <c r="P18" s="382">
        <v>2330</v>
      </c>
      <c r="Q18" s="382">
        <v>203</v>
      </c>
      <c r="R18" s="379"/>
      <c r="S18" s="380">
        <v>1688</v>
      </c>
      <c r="T18" s="380">
        <v>1840</v>
      </c>
      <c r="U18" s="380">
        <v>1916</v>
      </c>
      <c r="V18" s="380">
        <v>1993</v>
      </c>
      <c r="W18" s="380">
        <v>2069</v>
      </c>
      <c r="X18" s="380">
        <v>2223</v>
      </c>
      <c r="Y18" s="380">
        <v>193</v>
      </c>
      <c r="Z18" s="80" t="s">
        <v>114</v>
      </c>
      <c r="AA18" s="341" t="s">
        <v>113</v>
      </c>
      <c r="AB18" s="23">
        <v>36743</v>
      </c>
    </row>
    <row r="19" spans="1:28" x14ac:dyDescent="0.2">
      <c r="A19" s="34">
        <v>36342</v>
      </c>
      <c r="B19" s="379"/>
      <c r="C19" s="380">
        <v>2018</v>
      </c>
      <c r="D19" s="380">
        <v>2169</v>
      </c>
      <c r="E19" s="380">
        <v>2230</v>
      </c>
      <c r="F19" s="380">
        <v>2292</v>
      </c>
      <c r="G19" s="380">
        <v>2353</v>
      </c>
      <c r="H19" s="380">
        <v>2404</v>
      </c>
      <c r="I19" s="380">
        <v>209</v>
      </c>
      <c r="J19" s="381"/>
      <c r="K19" s="382">
        <v>1800</v>
      </c>
      <c r="L19" s="382">
        <v>1949</v>
      </c>
      <c r="M19" s="382">
        <v>2017</v>
      </c>
      <c r="N19" s="382">
        <v>2086</v>
      </c>
      <c r="O19" s="382">
        <v>2154</v>
      </c>
      <c r="P19" s="382">
        <v>2307</v>
      </c>
      <c r="Q19" s="382">
        <v>201</v>
      </c>
      <c r="R19" s="379"/>
      <c r="S19" s="380">
        <v>1671</v>
      </c>
      <c r="T19" s="380">
        <v>1822</v>
      </c>
      <c r="U19" s="380">
        <v>1897</v>
      </c>
      <c r="V19" s="380">
        <v>1973</v>
      </c>
      <c r="W19" s="380">
        <v>2049</v>
      </c>
      <c r="X19" s="380">
        <v>2201</v>
      </c>
      <c r="Y19" s="380">
        <v>191</v>
      </c>
      <c r="Z19" s="80" t="s">
        <v>95</v>
      </c>
      <c r="AA19" s="341" t="s">
        <v>96</v>
      </c>
      <c r="AB19" s="23">
        <v>36340</v>
      </c>
    </row>
    <row r="20" spans="1:28" x14ac:dyDescent="0.2">
      <c r="A20" s="34">
        <v>35977</v>
      </c>
      <c r="B20" s="379"/>
      <c r="C20" s="380">
        <v>2016</v>
      </c>
      <c r="D20" s="380">
        <v>2167</v>
      </c>
      <c r="E20" s="380">
        <v>2228</v>
      </c>
      <c r="F20" s="380">
        <v>2290</v>
      </c>
      <c r="G20" s="380">
        <v>2351</v>
      </c>
      <c r="H20" s="380">
        <v>2402</v>
      </c>
      <c r="I20" s="380">
        <v>209</v>
      </c>
      <c r="J20" s="381"/>
      <c r="K20" s="382">
        <v>1798</v>
      </c>
      <c r="L20" s="382">
        <v>1947</v>
      </c>
      <c r="M20" s="382">
        <v>2015</v>
      </c>
      <c r="N20" s="382">
        <v>2084</v>
      </c>
      <c r="O20" s="382">
        <v>2152</v>
      </c>
      <c r="P20" s="382">
        <v>2305</v>
      </c>
      <c r="Q20" s="382">
        <v>201</v>
      </c>
      <c r="R20" s="379"/>
      <c r="S20" s="380">
        <v>1669</v>
      </c>
      <c r="T20" s="380">
        <v>1820</v>
      </c>
      <c r="U20" s="380">
        <v>1895</v>
      </c>
      <c r="V20" s="380">
        <v>1971</v>
      </c>
      <c r="W20" s="380">
        <v>2047</v>
      </c>
      <c r="X20" s="380">
        <v>2199</v>
      </c>
      <c r="Y20" s="380">
        <v>191</v>
      </c>
      <c r="Z20" s="80" t="s">
        <v>94</v>
      </c>
      <c r="AA20" s="341" t="s">
        <v>97</v>
      </c>
      <c r="AB20" s="23">
        <v>36051</v>
      </c>
    </row>
    <row r="21" spans="1:28" x14ac:dyDescent="0.2">
      <c r="A21" s="34">
        <v>35612</v>
      </c>
      <c r="B21" s="379"/>
      <c r="C21" s="380">
        <v>1969</v>
      </c>
      <c r="D21" s="380">
        <v>2116</v>
      </c>
      <c r="E21" s="380">
        <v>2176</v>
      </c>
      <c r="F21" s="380">
        <v>2236</v>
      </c>
      <c r="G21" s="380">
        <v>2296</v>
      </c>
      <c r="H21" s="380">
        <v>2346</v>
      </c>
      <c r="I21" s="380">
        <v>204</v>
      </c>
      <c r="J21" s="381"/>
      <c r="K21" s="382">
        <v>1756</v>
      </c>
      <c r="L21" s="382">
        <v>1901</v>
      </c>
      <c r="M21" s="382">
        <v>1968</v>
      </c>
      <c r="N21" s="382">
        <v>2035</v>
      </c>
      <c r="O21" s="382">
        <v>2102</v>
      </c>
      <c r="P21" s="382">
        <v>2251</v>
      </c>
      <c r="Q21" s="382">
        <v>196</v>
      </c>
      <c r="R21" s="379"/>
      <c r="S21" s="380">
        <v>1630</v>
      </c>
      <c r="T21" s="380">
        <v>1777</v>
      </c>
      <c r="U21" s="380">
        <v>1851</v>
      </c>
      <c r="V21" s="380">
        <v>1925</v>
      </c>
      <c r="W21" s="380">
        <v>1999</v>
      </c>
      <c r="X21" s="380">
        <v>2147</v>
      </c>
      <c r="Y21" s="380">
        <v>187</v>
      </c>
      <c r="Z21" s="80" t="s">
        <v>93</v>
      </c>
      <c r="AA21" s="341" t="s">
        <v>98</v>
      </c>
      <c r="AB21" s="23">
        <v>35684</v>
      </c>
    </row>
    <row r="22" spans="1:28" x14ac:dyDescent="0.2">
      <c r="A22" s="34">
        <v>34516</v>
      </c>
      <c r="B22" s="379"/>
      <c r="C22" s="380">
        <v>1934</v>
      </c>
      <c r="D22" s="380">
        <v>2078</v>
      </c>
      <c r="E22" s="380">
        <v>2137</v>
      </c>
      <c r="F22" s="380">
        <v>2196</v>
      </c>
      <c r="G22" s="380">
        <v>2255</v>
      </c>
      <c r="H22" s="380">
        <v>2305</v>
      </c>
      <c r="I22" s="380">
        <v>200</v>
      </c>
      <c r="J22" s="381"/>
      <c r="K22" s="382">
        <v>1725</v>
      </c>
      <c r="L22" s="382">
        <v>1867</v>
      </c>
      <c r="M22" s="382">
        <v>1933</v>
      </c>
      <c r="N22" s="382">
        <v>1999</v>
      </c>
      <c r="O22" s="382">
        <v>2065</v>
      </c>
      <c r="P22" s="382">
        <v>2211</v>
      </c>
      <c r="Q22" s="382">
        <v>193</v>
      </c>
      <c r="R22" s="379"/>
      <c r="S22" s="380">
        <v>1601</v>
      </c>
      <c r="T22" s="380">
        <v>1745</v>
      </c>
      <c r="U22" s="380">
        <v>1818</v>
      </c>
      <c r="V22" s="380">
        <v>1891</v>
      </c>
      <c r="W22" s="380">
        <v>1964</v>
      </c>
      <c r="X22" s="380">
        <v>2109</v>
      </c>
      <c r="Y22" s="380">
        <v>184</v>
      </c>
      <c r="Z22" s="80" t="s">
        <v>92</v>
      </c>
      <c r="AA22" s="341" t="s">
        <v>99</v>
      </c>
      <c r="AB22" s="23">
        <v>34654</v>
      </c>
    </row>
    <row r="23" spans="1:28" x14ac:dyDescent="0.2">
      <c r="A23" s="34">
        <v>33786</v>
      </c>
      <c r="B23" s="379"/>
      <c r="C23" s="380">
        <v>1913</v>
      </c>
      <c r="D23" s="380">
        <v>2055</v>
      </c>
      <c r="E23" s="380">
        <v>2113</v>
      </c>
      <c r="F23" s="380">
        <v>2171</v>
      </c>
      <c r="G23" s="380">
        <v>2229</v>
      </c>
      <c r="H23" s="380">
        <v>2280</v>
      </c>
      <c r="I23" s="380">
        <v>198</v>
      </c>
      <c r="J23" s="381"/>
      <c r="K23" s="382">
        <v>1706</v>
      </c>
      <c r="L23" s="382">
        <v>1847</v>
      </c>
      <c r="M23" s="382">
        <v>1912</v>
      </c>
      <c r="N23" s="382">
        <v>1977</v>
      </c>
      <c r="O23" s="382">
        <v>2042</v>
      </c>
      <c r="P23" s="382">
        <v>2187</v>
      </c>
      <c r="Q23" s="382">
        <v>191</v>
      </c>
      <c r="R23" s="379"/>
      <c r="S23" s="380">
        <v>1584</v>
      </c>
      <c r="T23" s="380">
        <v>1726</v>
      </c>
      <c r="U23" s="380">
        <v>1798</v>
      </c>
      <c r="V23" s="380">
        <v>1870</v>
      </c>
      <c r="W23" s="380">
        <v>1942</v>
      </c>
      <c r="X23" s="380">
        <v>2086</v>
      </c>
      <c r="Y23" s="380">
        <v>182</v>
      </c>
      <c r="Z23" s="80" t="s">
        <v>146</v>
      </c>
      <c r="AA23" s="341" t="s">
        <v>147</v>
      </c>
      <c r="AB23" s="23">
        <v>33871</v>
      </c>
    </row>
    <row r="24" spans="1:28" x14ac:dyDescent="0.2">
      <c r="A24" s="34">
        <v>33420</v>
      </c>
      <c r="B24" s="379"/>
      <c r="C24" s="380">
        <v>1862</v>
      </c>
      <c r="D24" s="380">
        <v>1955</v>
      </c>
      <c r="E24" s="380">
        <v>2009</v>
      </c>
      <c r="F24" s="380">
        <v>2063</v>
      </c>
      <c r="G24" s="380">
        <v>2117</v>
      </c>
      <c r="H24" s="380">
        <v>2168</v>
      </c>
      <c r="I24" s="380">
        <v>188</v>
      </c>
      <c r="J24" s="381"/>
      <c r="K24" s="382">
        <v>1661</v>
      </c>
      <c r="L24" s="382">
        <v>1756</v>
      </c>
      <c r="M24" s="382">
        <v>1818</v>
      </c>
      <c r="N24" s="382">
        <v>1880</v>
      </c>
      <c r="O24" s="382">
        <v>1942</v>
      </c>
      <c r="P24" s="382">
        <v>2079</v>
      </c>
      <c r="Q24" s="382">
        <v>182</v>
      </c>
      <c r="R24" s="379"/>
      <c r="S24" s="380">
        <v>1542</v>
      </c>
      <c r="T24" s="380">
        <v>1640</v>
      </c>
      <c r="U24" s="380">
        <v>1708</v>
      </c>
      <c r="V24" s="380">
        <v>1776</v>
      </c>
      <c r="W24" s="380">
        <v>1844</v>
      </c>
      <c r="X24" s="380">
        <v>1982</v>
      </c>
      <c r="Y24" s="380">
        <v>173</v>
      </c>
      <c r="Z24" s="80" t="s">
        <v>142</v>
      </c>
      <c r="AA24" s="341" t="s">
        <v>145</v>
      </c>
      <c r="AB24" s="23">
        <v>33552</v>
      </c>
    </row>
    <row r="25" spans="1:28" x14ac:dyDescent="0.2">
      <c r="A25" s="34">
        <v>33055</v>
      </c>
      <c r="B25" s="379"/>
      <c r="C25" s="380">
        <v>1817</v>
      </c>
      <c r="D25" s="380">
        <v>1870</v>
      </c>
      <c r="E25" s="380">
        <v>1923</v>
      </c>
      <c r="F25" s="380">
        <v>1976</v>
      </c>
      <c r="G25" s="380">
        <v>2029</v>
      </c>
      <c r="H25" s="380">
        <v>2075</v>
      </c>
      <c r="I25" s="380">
        <v>180</v>
      </c>
      <c r="J25" s="381"/>
      <c r="K25" s="382">
        <v>1620</v>
      </c>
      <c r="L25" s="382">
        <v>1679</v>
      </c>
      <c r="M25" s="382">
        <v>1738</v>
      </c>
      <c r="N25" s="382">
        <v>1797</v>
      </c>
      <c r="O25" s="382">
        <v>1856</v>
      </c>
      <c r="P25" s="382">
        <v>1990</v>
      </c>
      <c r="Q25" s="382">
        <v>174</v>
      </c>
      <c r="R25" s="379"/>
      <c r="S25" s="380">
        <v>1505</v>
      </c>
      <c r="T25" s="380">
        <v>1570</v>
      </c>
      <c r="U25" s="380">
        <v>1635</v>
      </c>
      <c r="V25" s="380">
        <v>1700</v>
      </c>
      <c r="W25" s="380">
        <v>1765</v>
      </c>
      <c r="X25" s="380">
        <v>1896</v>
      </c>
      <c r="Y25" s="380">
        <v>165</v>
      </c>
      <c r="Z25" s="80" t="s">
        <v>144</v>
      </c>
      <c r="AA25" s="336" t="s">
        <v>143</v>
      </c>
      <c r="AB25" s="23">
        <v>33172</v>
      </c>
    </row>
    <row r="26" spans="1:28" x14ac:dyDescent="0.2">
      <c r="A26" s="230"/>
      <c r="F26" s="290"/>
      <c r="G26" s="290"/>
    </row>
    <row r="27" spans="1:28" x14ac:dyDescent="0.2">
      <c r="A27" s="230"/>
      <c r="B27" s="376" t="s">
        <v>1389</v>
      </c>
      <c r="C27" s="377"/>
      <c r="D27" s="377"/>
      <c r="E27" s="377"/>
      <c r="F27" s="290"/>
      <c r="G27" s="290"/>
    </row>
    <row r="28" spans="1:28" x14ac:dyDescent="0.2">
      <c r="A28" s="230"/>
      <c r="B28" s="10" t="s">
        <v>1077</v>
      </c>
      <c r="C28" s="377"/>
      <c r="D28" s="377"/>
      <c r="E28" s="377"/>
      <c r="F28" s="290"/>
      <c r="G28" s="290"/>
    </row>
    <row r="29" spans="1:28" x14ac:dyDescent="0.2">
      <c r="B29" s="377" t="s">
        <v>1206</v>
      </c>
      <c r="C29" s="10"/>
      <c r="D29" s="10"/>
      <c r="E29" s="10"/>
    </row>
    <row r="30" spans="1:28" x14ac:dyDescent="0.2">
      <c r="B30" s="377" t="s">
        <v>2106</v>
      </c>
      <c r="C30" s="10"/>
      <c r="D30" s="10"/>
      <c r="E30" s="10"/>
      <c r="Z30"/>
    </row>
    <row r="31" spans="1:28" x14ac:dyDescent="0.2">
      <c r="B31" s="10"/>
      <c r="C31" s="378"/>
      <c r="D31" s="378"/>
      <c r="E31" s="378"/>
      <c r="F31" s="114"/>
      <c r="G31" s="114"/>
      <c r="H31" s="114"/>
      <c r="I31" s="114"/>
      <c r="Y31" s="191"/>
    </row>
    <row r="32" spans="1:28" x14ac:dyDescent="0.2">
      <c r="C32" s="114"/>
      <c r="D32" s="114"/>
      <c r="E32" s="114"/>
      <c r="F32" s="114"/>
      <c r="G32" s="114"/>
      <c r="H32" s="114"/>
      <c r="I32" s="114"/>
      <c r="Y32" s="191"/>
    </row>
    <row r="33" spans="3:25" x14ac:dyDescent="0.2">
      <c r="C33" s="114"/>
      <c r="D33" s="114"/>
      <c r="E33" s="114"/>
      <c r="F33" s="114"/>
      <c r="G33" s="114"/>
      <c r="H33" s="114"/>
      <c r="I33" s="114"/>
      <c r="Y33" s="191"/>
    </row>
    <row r="34" spans="3:25" x14ac:dyDescent="0.2">
      <c r="C34" s="114"/>
      <c r="D34" s="114"/>
      <c r="E34" s="114"/>
      <c r="F34" s="114"/>
      <c r="G34" s="114"/>
      <c r="H34" s="114"/>
      <c r="I34" s="114"/>
      <c r="Y34" s="191"/>
    </row>
    <row r="35" spans="3:25" x14ac:dyDescent="0.2">
      <c r="C35" s="114"/>
      <c r="D35" s="114"/>
      <c r="E35" s="114"/>
      <c r="F35" s="114"/>
      <c r="G35" s="114"/>
      <c r="H35" s="114"/>
      <c r="I35" s="114"/>
      <c r="Y35" s="191"/>
    </row>
    <row r="36" spans="3:25" x14ac:dyDescent="0.2">
      <c r="C36" s="114"/>
      <c r="D36" s="114"/>
      <c r="E36" s="114"/>
      <c r="F36" s="114"/>
      <c r="G36" s="114"/>
      <c r="H36" s="114"/>
      <c r="I36" s="114"/>
    </row>
    <row r="37" spans="3:25" x14ac:dyDescent="0.2">
      <c r="C37" s="114"/>
      <c r="D37" s="114"/>
      <c r="E37" s="114"/>
      <c r="F37" s="114"/>
      <c r="G37" s="114"/>
      <c r="H37" s="114"/>
      <c r="I37" s="114"/>
    </row>
    <row r="38" spans="3:25" x14ac:dyDescent="0.2">
      <c r="C38" s="114"/>
      <c r="D38" s="114"/>
      <c r="E38" s="114"/>
      <c r="F38" s="114"/>
      <c r="G38" s="114"/>
      <c r="H38" s="114"/>
      <c r="I38" s="114"/>
    </row>
    <row r="39" spans="3:25" x14ac:dyDescent="0.2">
      <c r="C39" s="114"/>
      <c r="D39" s="114"/>
      <c r="E39" s="114"/>
      <c r="F39" s="114"/>
      <c r="G39" s="114"/>
      <c r="H39" s="114"/>
      <c r="I39" s="114"/>
    </row>
    <row r="40" spans="3:25" x14ac:dyDescent="0.2">
      <c r="C40" s="114"/>
      <c r="D40" s="114"/>
      <c r="E40" s="114"/>
      <c r="F40" s="114"/>
      <c r="G40" s="114"/>
      <c r="H40" s="114"/>
      <c r="I40" s="114"/>
    </row>
    <row r="41" spans="3:25" x14ac:dyDescent="0.2">
      <c r="C41" s="114"/>
      <c r="D41" s="114"/>
      <c r="E41" s="114"/>
      <c r="F41" s="114"/>
      <c r="G41" s="114"/>
      <c r="H41" s="114"/>
      <c r="I41" s="114"/>
    </row>
    <row r="42" spans="3:25" x14ac:dyDescent="0.2">
      <c r="C42" s="114"/>
      <c r="D42" s="114"/>
      <c r="E42" s="114"/>
      <c r="F42" s="114"/>
      <c r="G42" s="114"/>
      <c r="H42" s="114"/>
      <c r="I42" s="114"/>
    </row>
    <row r="43" spans="3:25" x14ac:dyDescent="0.2">
      <c r="C43" s="114"/>
      <c r="D43" s="114"/>
      <c r="E43" s="114"/>
      <c r="F43" s="114"/>
      <c r="G43" s="114"/>
      <c r="H43" s="114"/>
      <c r="I43" s="114"/>
    </row>
    <row r="44" spans="3:25" x14ac:dyDescent="0.2">
      <c r="C44" s="114"/>
      <c r="D44" s="114"/>
      <c r="E44" s="114"/>
      <c r="F44" s="114"/>
      <c r="G44" s="114"/>
      <c r="H44" s="114"/>
      <c r="I44" s="114"/>
    </row>
    <row r="45" spans="3:25" x14ac:dyDescent="0.2">
      <c r="C45" s="114"/>
      <c r="D45" s="114"/>
      <c r="E45" s="114"/>
      <c r="F45" s="114"/>
      <c r="G45" s="114"/>
      <c r="H45" s="114"/>
      <c r="I45" s="114"/>
    </row>
    <row r="46" spans="3:25" x14ac:dyDescent="0.2">
      <c r="C46" s="114"/>
      <c r="D46" s="114"/>
      <c r="E46" s="114"/>
      <c r="F46" s="114"/>
      <c r="G46" s="114"/>
      <c r="H46" s="114"/>
      <c r="I46" s="114"/>
    </row>
    <row r="47" spans="3:25" x14ac:dyDescent="0.2">
      <c r="C47" s="114"/>
      <c r="D47" s="114"/>
      <c r="E47" s="114"/>
      <c r="F47" s="114"/>
      <c r="G47" s="114"/>
      <c r="H47" s="114"/>
      <c r="I47" s="114"/>
    </row>
    <row r="48" spans="3:25" x14ac:dyDescent="0.2">
      <c r="C48" s="114"/>
      <c r="D48" s="114"/>
      <c r="E48" s="114"/>
      <c r="F48" s="114"/>
      <c r="G48" s="114"/>
      <c r="H48" s="114"/>
      <c r="I48" s="114"/>
    </row>
  </sheetData>
  <mergeCells count="8">
    <mergeCell ref="AC2:AC3"/>
    <mergeCell ref="AA2:AA3"/>
    <mergeCell ref="AB2:AB3"/>
    <mergeCell ref="A2:A3"/>
    <mergeCell ref="B2:I2"/>
    <mergeCell ref="R2:Y2"/>
    <mergeCell ref="J2:Q2"/>
    <mergeCell ref="Z2:Z3"/>
  </mergeCell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13"/>
  <sheetViews>
    <sheetView workbookViewId="0">
      <pane xSplit="1" ySplit="4" topLeftCell="B5" activePane="bottomRight" state="frozen"/>
      <selection activeCell="I121" sqref="I120:I121"/>
      <selection pane="topRight" activeCell="I121" sqref="I120:I121"/>
      <selection pane="bottomLeft" activeCell="I121" sqref="I120:I121"/>
      <selection pane="bottomRight" activeCell="A2" sqref="A2:A4"/>
    </sheetView>
  </sheetViews>
  <sheetFormatPr baseColWidth="10" defaultColWidth="11.5" defaultRowHeight="15" x14ac:dyDescent="0.2"/>
  <cols>
    <col min="1" max="1" width="16" style="20" customWidth="1"/>
    <col min="2" max="2" width="25.83203125" style="13" customWidth="1"/>
    <col min="3" max="3" width="16.1640625" style="13" bestFit="1" customWidth="1"/>
    <col min="4" max="7" width="15.6640625" style="13" bestFit="1" customWidth="1"/>
    <col min="8" max="8" width="17.83203125" style="13" bestFit="1" customWidth="1"/>
    <col min="9" max="9" width="15.33203125" style="13" bestFit="1" customWidth="1"/>
    <col min="10" max="14" width="15.6640625" style="13" bestFit="1" customWidth="1"/>
    <col min="15" max="15" width="17.83203125" style="13" bestFit="1" customWidth="1"/>
    <col min="16" max="16" width="13.6640625" style="13" customWidth="1"/>
    <col min="17" max="22" width="17.5" style="13" bestFit="1" customWidth="1"/>
    <col min="23" max="23" width="29.33203125" style="13" bestFit="1" customWidth="1"/>
    <col min="24" max="24" width="13.6640625" style="13" bestFit="1" customWidth="1"/>
    <col min="25" max="25" width="57.5" style="13" customWidth="1"/>
    <col min="26" max="16384" width="11.5" style="13"/>
  </cols>
  <sheetData>
    <row r="1" spans="1:86" hidden="1" x14ac:dyDescent="0.2">
      <c r="A1" s="50" t="s">
        <v>303</v>
      </c>
      <c r="B1" s="94" t="s">
        <v>721</v>
      </c>
      <c r="C1" s="94" t="s">
        <v>722</v>
      </c>
      <c r="D1" s="95" t="s">
        <v>723</v>
      </c>
      <c r="E1" s="95" t="s">
        <v>724</v>
      </c>
      <c r="F1" s="95" t="s">
        <v>725</v>
      </c>
      <c r="G1" s="95" t="s">
        <v>726</v>
      </c>
      <c r="H1" s="95" t="s">
        <v>727</v>
      </c>
      <c r="I1" s="95" t="s">
        <v>728</v>
      </c>
      <c r="J1" s="95" t="s">
        <v>729</v>
      </c>
      <c r="K1" s="95" t="s">
        <v>730</v>
      </c>
      <c r="L1" s="95" t="s">
        <v>731</v>
      </c>
      <c r="M1" s="95" t="s">
        <v>732</v>
      </c>
      <c r="N1" s="95" t="s">
        <v>733</v>
      </c>
      <c r="O1" s="95" t="s">
        <v>734</v>
      </c>
      <c r="P1" s="95" t="s">
        <v>741</v>
      </c>
      <c r="Q1" s="95" t="s">
        <v>740</v>
      </c>
      <c r="R1" s="95" t="s">
        <v>739</v>
      </c>
      <c r="S1" s="95" t="s">
        <v>738</v>
      </c>
      <c r="T1" s="95" t="s">
        <v>737</v>
      </c>
      <c r="U1" s="95" t="s">
        <v>736</v>
      </c>
      <c r="V1" s="95" t="s">
        <v>735</v>
      </c>
      <c r="Y1" s="95"/>
    </row>
    <row r="2" spans="1:86" s="347" customFormat="1" x14ac:dyDescent="0.2">
      <c r="A2" s="869" t="s">
        <v>1359</v>
      </c>
      <c r="B2" s="885" t="s">
        <v>1078</v>
      </c>
      <c r="C2" s="912"/>
      <c r="D2" s="912"/>
      <c r="E2" s="912"/>
      <c r="F2" s="912"/>
      <c r="G2" s="912"/>
      <c r="H2" s="886"/>
      <c r="I2" s="885" t="s">
        <v>1080</v>
      </c>
      <c r="J2" s="912"/>
      <c r="K2" s="912"/>
      <c r="L2" s="912"/>
      <c r="M2" s="912"/>
      <c r="N2" s="912"/>
      <c r="O2" s="886"/>
      <c r="P2" s="885" t="s">
        <v>1080</v>
      </c>
      <c r="Q2" s="912"/>
      <c r="R2" s="912"/>
      <c r="S2" s="912"/>
      <c r="T2" s="912"/>
      <c r="U2" s="912"/>
      <c r="V2" s="912"/>
      <c r="W2" s="878" t="s">
        <v>41</v>
      </c>
      <c r="X2" s="869" t="s">
        <v>1358</v>
      </c>
      <c r="Y2" s="869" t="s">
        <v>18</v>
      </c>
      <c r="Z2" s="869"/>
      <c r="AA2" s="149"/>
      <c r="AB2" s="149"/>
      <c r="AC2" s="149"/>
      <c r="AD2" s="149"/>
      <c r="AE2" s="149"/>
      <c r="AF2" s="149"/>
      <c r="AG2" s="149"/>
      <c r="AH2" s="149"/>
      <c r="AI2" s="149"/>
      <c r="AJ2" s="149"/>
      <c r="AK2" s="149"/>
      <c r="AL2" s="149"/>
      <c r="AM2" s="149"/>
      <c r="AN2" s="149"/>
      <c r="AO2" s="149"/>
      <c r="AP2" s="149"/>
      <c r="AQ2" s="149"/>
      <c r="AR2" s="149"/>
      <c r="AS2" s="149"/>
      <c r="AT2" s="149"/>
      <c r="AU2" s="149"/>
      <c r="AV2" s="149"/>
      <c r="AW2" s="149"/>
      <c r="AX2" s="149"/>
      <c r="AY2" s="149"/>
      <c r="AZ2" s="149"/>
      <c r="BA2" s="149"/>
      <c r="BB2" s="149"/>
      <c r="BC2" s="149"/>
      <c r="BD2" s="149"/>
      <c r="BE2" s="149"/>
      <c r="BF2" s="149"/>
      <c r="BG2" s="149"/>
      <c r="BH2" s="149"/>
      <c r="BI2" s="149"/>
      <c r="BJ2" s="149"/>
      <c r="BK2" s="149"/>
      <c r="BL2" s="149"/>
      <c r="BM2" s="149"/>
      <c r="BN2" s="149"/>
      <c r="BO2" s="149"/>
      <c r="BP2" s="149"/>
      <c r="BQ2" s="149"/>
      <c r="BR2" s="149"/>
      <c r="BS2" s="149"/>
      <c r="BT2" s="149"/>
      <c r="BU2" s="149"/>
      <c r="BV2" s="149"/>
      <c r="BW2" s="149"/>
      <c r="BX2" s="149"/>
      <c r="BY2" s="149"/>
      <c r="BZ2" s="149"/>
      <c r="CA2" s="149"/>
      <c r="CB2" s="149"/>
      <c r="CC2" s="149"/>
      <c r="CD2" s="149"/>
      <c r="CE2" s="149"/>
      <c r="CF2" s="149"/>
      <c r="CG2" s="149"/>
      <c r="CH2" s="149"/>
    </row>
    <row r="3" spans="1:86" s="347" customFormat="1" x14ac:dyDescent="0.2">
      <c r="A3" s="869"/>
      <c r="B3" s="862" t="s">
        <v>410</v>
      </c>
      <c r="C3" s="945" t="s">
        <v>1079</v>
      </c>
      <c r="D3" s="945"/>
      <c r="E3" s="945"/>
      <c r="F3" s="945"/>
      <c r="G3" s="945"/>
      <c r="H3" s="945"/>
      <c r="I3" s="948" t="s">
        <v>410</v>
      </c>
      <c r="J3" s="944" t="s">
        <v>1079</v>
      </c>
      <c r="K3" s="945"/>
      <c r="L3" s="945"/>
      <c r="M3" s="945"/>
      <c r="N3" s="945"/>
      <c r="O3" s="945"/>
      <c r="P3" s="948" t="s">
        <v>410</v>
      </c>
      <c r="Q3" s="944" t="s">
        <v>1079</v>
      </c>
      <c r="R3" s="945"/>
      <c r="S3" s="945"/>
      <c r="T3" s="945"/>
      <c r="U3" s="945"/>
      <c r="V3" s="945"/>
      <c r="W3" s="878"/>
      <c r="X3" s="869"/>
      <c r="Y3" s="869"/>
      <c r="Z3" s="86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row>
    <row r="4" spans="1:86" s="158" customFormat="1" x14ac:dyDescent="0.2">
      <c r="A4" s="880"/>
      <c r="B4" s="863"/>
      <c r="C4" s="425" t="s">
        <v>1081</v>
      </c>
      <c r="D4" s="425" t="s">
        <v>1082</v>
      </c>
      <c r="E4" s="425" t="s">
        <v>1083</v>
      </c>
      <c r="F4" s="425" t="s">
        <v>1084</v>
      </c>
      <c r="G4" s="425" t="s">
        <v>1085</v>
      </c>
      <c r="H4" s="425" t="s">
        <v>1086</v>
      </c>
      <c r="I4" s="879"/>
      <c r="J4" s="429" t="s">
        <v>1081</v>
      </c>
      <c r="K4" s="425" t="s">
        <v>1082</v>
      </c>
      <c r="L4" s="425" t="s">
        <v>1083</v>
      </c>
      <c r="M4" s="425" t="s">
        <v>1084</v>
      </c>
      <c r="N4" s="425" t="s">
        <v>1085</v>
      </c>
      <c r="O4" s="425" t="s">
        <v>1086</v>
      </c>
      <c r="P4" s="879"/>
      <c r="Q4" s="429" t="s">
        <v>1081</v>
      </c>
      <c r="R4" s="425" t="s">
        <v>1082</v>
      </c>
      <c r="S4" s="425" t="s">
        <v>1083</v>
      </c>
      <c r="T4" s="425" t="s">
        <v>1084</v>
      </c>
      <c r="U4" s="425" t="s">
        <v>1085</v>
      </c>
      <c r="V4" s="425" t="s">
        <v>1086</v>
      </c>
      <c r="W4" s="878"/>
      <c r="X4" s="869"/>
      <c r="Y4" s="880"/>
      <c r="Z4" s="86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row>
    <row r="5" spans="1:86" x14ac:dyDescent="0.2">
      <c r="A5" s="34">
        <v>36892</v>
      </c>
      <c r="B5" s="253"/>
      <c r="C5" s="253"/>
      <c r="D5" s="253"/>
      <c r="E5" s="253"/>
      <c r="F5" s="253"/>
      <c r="G5" s="253"/>
      <c r="H5" s="253"/>
      <c r="I5" s="253"/>
      <c r="J5" s="253"/>
      <c r="K5" s="253"/>
      <c r="L5" s="253"/>
      <c r="M5" s="253"/>
      <c r="N5" s="253"/>
      <c r="O5" s="253"/>
      <c r="P5" s="253"/>
      <c r="Q5" s="253"/>
      <c r="R5" s="253"/>
      <c r="S5" s="253"/>
      <c r="T5" s="253"/>
      <c r="U5" s="253"/>
      <c r="V5" s="253"/>
      <c r="W5" s="63" t="s">
        <v>441</v>
      </c>
      <c r="X5" s="65">
        <v>36888</v>
      </c>
      <c r="Y5" s="43" t="s">
        <v>186</v>
      </c>
    </row>
    <row r="6" spans="1:86" x14ac:dyDescent="0.2">
      <c r="A6" s="34">
        <v>36708</v>
      </c>
      <c r="B6" s="383">
        <v>1902</v>
      </c>
      <c r="C6" s="383">
        <v>2082</v>
      </c>
      <c r="D6" s="383">
        <v>2224</v>
      </c>
      <c r="E6" s="383">
        <v>2436</v>
      </c>
      <c r="F6" s="383">
        <v>2580</v>
      </c>
      <c r="G6" s="383">
        <v>2719</v>
      </c>
      <c r="H6" s="383">
        <v>241</v>
      </c>
      <c r="I6" s="383">
        <v>1696</v>
      </c>
      <c r="J6" s="383">
        <v>1648</v>
      </c>
      <c r="K6" s="383">
        <v>1985</v>
      </c>
      <c r="L6" s="383">
        <v>2119</v>
      </c>
      <c r="M6" s="383">
        <v>2255</v>
      </c>
      <c r="N6" s="383">
        <v>2442</v>
      </c>
      <c r="O6" s="383">
        <v>218</v>
      </c>
      <c r="P6" s="383">
        <v>1574</v>
      </c>
      <c r="Q6" s="383">
        <v>1722</v>
      </c>
      <c r="R6" s="383">
        <v>1853</v>
      </c>
      <c r="S6" s="383">
        <v>1985</v>
      </c>
      <c r="T6" s="383">
        <v>2115</v>
      </c>
      <c r="U6" s="383">
        <v>2295</v>
      </c>
      <c r="V6" s="383">
        <v>203</v>
      </c>
      <c r="W6" s="64" t="s">
        <v>113</v>
      </c>
      <c r="X6" s="69">
        <v>36743</v>
      </c>
      <c r="Y6" s="15"/>
    </row>
    <row r="7" spans="1:86" x14ac:dyDescent="0.2">
      <c r="A7" s="34">
        <v>36342</v>
      </c>
      <c r="B7" s="383">
        <v>1883</v>
      </c>
      <c r="C7" s="383">
        <v>2061</v>
      </c>
      <c r="D7" s="383">
        <v>2202</v>
      </c>
      <c r="E7" s="383">
        <v>2412</v>
      </c>
      <c r="F7" s="383">
        <v>2554</v>
      </c>
      <c r="G7" s="383">
        <v>2692</v>
      </c>
      <c r="H7" s="383">
        <v>239</v>
      </c>
      <c r="I7" s="383">
        <v>1679</v>
      </c>
      <c r="J7" s="383">
        <v>1830</v>
      </c>
      <c r="K7" s="383">
        <v>1965</v>
      </c>
      <c r="L7" s="383">
        <v>2098</v>
      </c>
      <c r="M7" s="383">
        <v>2233</v>
      </c>
      <c r="N7" s="383">
        <v>2418</v>
      </c>
      <c r="O7" s="383">
        <v>216</v>
      </c>
      <c r="P7" s="383">
        <v>1558</v>
      </c>
      <c r="Q7" s="383">
        <v>1705</v>
      </c>
      <c r="R7" s="383">
        <v>1835</v>
      </c>
      <c r="S7" s="383">
        <v>1965</v>
      </c>
      <c r="T7" s="383">
        <v>2094</v>
      </c>
      <c r="U7" s="383">
        <v>2272</v>
      </c>
      <c r="V7" s="383">
        <v>201</v>
      </c>
      <c r="W7" s="64" t="s">
        <v>185</v>
      </c>
      <c r="X7" s="69">
        <v>36340</v>
      </c>
      <c r="Y7" s="15"/>
    </row>
    <row r="8" spans="1:86" x14ac:dyDescent="0.2">
      <c r="A8" s="34">
        <v>35977</v>
      </c>
      <c r="B8" s="384">
        <v>1864</v>
      </c>
      <c r="C8" s="384">
        <v>2031</v>
      </c>
      <c r="D8" s="384">
        <v>2089</v>
      </c>
      <c r="E8" s="384">
        <v>2250</v>
      </c>
      <c r="F8" s="384">
        <v>2310</v>
      </c>
      <c r="G8" s="384">
        <v>2363</v>
      </c>
      <c r="H8" s="384">
        <v>205</v>
      </c>
      <c r="I8" s="384">
        <v>1662</v>
      </c>
      <c r="J8" s="384">
        <v>1799</v>
      </c>
      <c r="K8" s="384">
        <v>1863</v>
      </c>
      <c r="L8" s="384">
        <v>1926</v>
      </c>
      <c r="M8" s="384">
        <v>1990</v>
      </c>
      <c r="N8" s="384">
        <v>2130</v>
      </c>
      <c r="O8" s="384">
        <v>186</v>
      </c>
      <c r="P8" s="384">
        <v>1543</v>
      </c>
      <c r="Q8" s="384">
        <v>1681</v>
      </c>
      <c r="R8" s="384">
        <v>1751</v>
      </c>
      <c r="S8" s="384">
        <v>1821</v>
      </c>
      <c r="T8" s="384">
        <v>1890</v>
      </c>
      <c r="U8" s="384">
        <v>2032</v>
      </c>
      <c r="V8" s="384">
        <v>177</v>
      </c>
      <c r="W8" s="63" t="s">
        <v>83</v>
      </c>
      <c r="X8" s="65">
        <v>36051</v>
      </c>
      <c r="Y8" s="15"/>
    </row>
    <row r="9" spans="1:86" x14ac:dyDescent="0.2">
      <c r="A9" s="34">
        <v>35612</v>
      </c>
      <c r="B9" s="384">
        <v>1820</v>
      </c>
      <c r="C9" s="384">
        <v>1983</v>
      </c>
      <c r="D9" s="384">
        <v>2040</v>
      </c>
      <c r="E9" s="384">
        <v>2197</v>
      </c>
      <c r="F9" s="384">
        <v>2256</v>
      </c>
      <c r="G9" s="384">
        <v>2308</v>
      </c>
      <c r="H9" s="384">
        <v>200</v>
      </c>
      <c r="I9" s="384">
        <v>1623</v>
      </c>
      <c r="J9" s="384">
        <v>1757</v>
      </c>
      <c r="K9" s="384">
        <v>1819</v>
      </c>
      <c r="L9" s="384">
        <v>1881</v>
      </c>
      <c r="M9" s="384">
        <v>1943</v>
      </c>
      <c r="N9" s="384">
        <v>2080</v>
      </c>
      <c r="O9" s="384">
        <v>182</v>
      </c>
      <c r="P9" s="384">
        <v>1507</v>
      </c>
      <c r="Q9" s="384">
        <v>1642</v>
      </c>
      <c r="R9" s="384">
        <v>1710</v>
      </c>
      <c r="S9" s="384">
        <v>1778</v>
      </c>
      <c r="T9" s="384">
        <v>1846</v>
      </c>
      <c r="U9" s="384">
        <v>1984</v>
      </c>
      <c r="V9" s="384">
        <v>173</v>
      </c>
      <c r="W9" s="63" t="s">
        <v>82</v>
      </c>
      <c r="X9" s="65">
        <v>35684</v>
      </c>
      <c r="Y9" s="15"/>
    </row>
    <row r="10" spans="1:86" x14ac:dyDescent="0.2">
      <c r="A10" s="34">
        <v>34516</v>
      </c>
      <c r="B10" s="384">
        <v>1758</v>
      </c>
      <c r="C10" s="384">
        <v>1889</v>
      </c>
      <c r="D10" s="384">
        <v>1943</v>
      </c>
      <c r="E10" s="384">
        <v>1997</v>
      </c>
      <c r="F10" s="384">
        <v>2051</v>
      </c>
      <c r="G10" s="384">
        <v>2098</v>
      </c>
      <c r="H10" s="384">
        <v>182</v>
      </c>
      <c r="I10" s="384">
        <v>1568</v>
      </c>
      <c r="J10" s="384">
        <v>1697</v>
      </c>
      <c r="K10" s="384">
        <v>1757</v>
      </c>
      <c r="L10" s="384">
        <v>1817</v>
      </c>
      <c r="M10" s="384">
        <v>1877</v>
      </c>
      <c r="N10" s="384">
        <v>2010</v>
      </c>
      <c r="O10" s="384">
        <v>176</v>
      </c>
      <c r="P10" s="384">
        <v>1456</v>
      </c>
      <c r="Q10" s="384">
        <v>1586</v>
      </c>
      <c r="R10" s="384">
        <v>1652</v>
      </c>
      <c r="S10" s="384">
        <v>1718</v>
      </c>
      <c r="T10" s="384">
        <v>1784</v>
      </c>
      <c r="U10" s="384">
        <v>1917</v>
      </c>
      <c r="V10" s="384">
        <v>167</v>
      </c>
      <c r="W10" s="63" t="s">
        <v>81</v>
      </c>
      <c r="X10" s="65">
        <v>34654</v>
      </c>
      <c r="Y10" s="15"/>
    </row>
    <row r="12" spans="1:86" x14ac:dyDescent="0.2">
      <c r="B12" s="718" t="s">
        <v>2238</v>
      </c>
    </row>
    <row r="13" spans="1:86" x14ac:dyDescent="0.2">
      <c r="B13" s="377" t="s">
        <v>2107</v>
      </c>
    </row>
  </sheetData>
  <mergeCells count="14">
    <mergeCell ref="A2:A4"/>
    <mergeCell ref="B2:H2"/>
    <mergeCell ref="C3:H3"/>
    <mergeCell ref="B3:B4"/>
    <mergeCell ref="I2:O2"/>
    <mergeCell ref="J3:O3"/>
    <mergeCell ref="I3:I4"/>
    <mergeCell ref="Z2:Z4"/>
    <mergeCell ref="P2:V2"/>
    <mergeCell ref="Q3:V3"/>
    <mergeCell ref="P3:P4"/>
    <mergeCell ref="W2:W4"/>
    <mergeCell ref="X2:X4"/>
    <mergeCell ref="Y2:Y4"/>
  </mergeCell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7"/>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AK17" sqref="AK17"/>
    </sheetView>
  </sheetViews>
  <sheetFormatPr baseColWidth="10" defaultRowHeight="15" x14ac:dyDescent="0.2"/>
  <cols>
    <col min="1" max="1" width="13.33203125" style="20" customWidth="1"/>
    <col min="2" max="2" width="21.33203125" customWidth="1"/>
    <col min="3" max="3" width="25.5" customWidth="1"/>
    <col min="4" max="4" width="21.83203125" customWidth="1"/>
    <col min="5" max="5" width="18.6640625" customWidth="1"/>
    <col min="6" max="6" width="19" customWidth="1"/>
    <col min="7" max="7" width="20.5" customWidth="1"/>
    <col min="8" max="8" width="21.1640625" customWidth="1"/>
    <col min="9" max="9" width="23.33203125" customWidth="1"/>
    <col min="10" max="10" width="24.5" customWidth="1"/>
    <col min="11" max="11" width="21.6640625" customWidth="1"/>
    <col min="12" max="12" width="20.5" customWidth="1"/>
    <col min="13" max="13" width="20" customWidth="1"/>
    <col min="14" max="14" width="19.5" customWidth="1"/>
    <col min="15" max="15" width="21.1640625" customWidth="1"/>
    <col min="16" max="16" width="17.5" customWidth="1"/>
    <col min="17" max="17" width="19.6640625" customWidth="1"/>
    <col min="18" max="18" width="22.1640625" customWidth="1"/>
    <col min="19" max="19" width="20.5" customWidth="1"/>
    <col min="20" max="20" width="21.6640625" customWidth="1"/>
    <col min="21" max="21" width="16.5" bestFit="1" customWidth="1"/>
    <col min="22" max="22" width="17.6640625" bestFit="1" customWidth="1"/>
    <col min="23" max="25" width="12.1640625" customWidth="1"/>
    <col min="26" max="26" width="20" bestFit="1" customWidth="1"/>
    <col min="27" max="27" width="16.6640625" bestFit="1" customWidth="1"/>
    <col min="28" max="30" width="16.6640625" style="316" customWidth="1"/>
    <col min="31" max="31" width="16.6640625" style="411" customWidth="1"/>
    <col min="32" max="32" width="17.33203125" customWidth="1"/>
    <col min="33" max="33" width="78.33203125" customWidth="1"/>
    <col min="34" max="34" width="18.6640625" customWidth="1"/>
    <col min="35" max="35" width="20.33203125" customWidth="1"/>
    <col min="36" max="36" width="21" customWidth="1"/>
    <col min="37" max="37" width="98" customWidth="1"/>
    <col min="38" max="38" width="63" customWidth="1"/>
  </cols>
  <sheetData>
    <row r="1" spans="1:82" s="20" customFormat="1" hidden="1" x14ac:dyDescent="0.2">
      <c r="A1" s="50" t="s">
        <v>303</v>
      </c>
      <c r="B1" s="95" t="s">
        <v>291</v>
      </c>
      <c r="C1" s="94" t="s">
        <v>292</v>
      </c>
      <c r="D1" s="94" t="s">
        <v>293</v>
      </c>
      <c r="E1" s="95" t="s">
        <v>294</v>
      </c>
      <c r="F1" s="95" t="s">
        <v>295</v>
      </c>
      <c r="G1" s="95" t="s">
        <v>296</v>
      </c>
      <c r="H1" s="95" t="s">
        <v>297</v>
      </c>
      <c r="I1" s="95" t="s">
        <v>298</v>
      </c>
      <c r="J1" s="95" t="s">
        <v>299</v>
      </c>
      <c r="K1" s="95" t="s">
        <v>300</v>
      </c>
      <c r="L1" s="95" t="s">
        <v>301</v>
      </c>
      <c r="M1" s="95" t="s">
        <v>302</v>
      </c>
      <c r="N1" s="95" t="s">
        <v>261</v>
      </c>
      <c r="O1" s="95" t="s">
        <v>262</v>
      </c>
      <c r="P1" s="95" t="s">
        <v>263</v>
      </c>
      <c r="Q1" s="94" t="s">
        <v>264</v>
      </c>
      <c r="R1" s="94" t="s">
        <v>265</v>
      </c>
      <c r="S1" s="94" t="s">
        <v>266</v>
      </c>
      <c r="T1" s="94" t="s">
        <v>267</v>
      </c>
      <c r="U1" s="94" t="s">
        <v>268</v>
      </c>
      <c r="V1" s="95" t="s">
        <v>269</v>
      </c>
      <c r="W1" s="95" t="s">
        <v>270</v>
      </c>
      <c r="X1" s="97" t="s">
        <v>271</v>
      </c>
      <c r="Y1" s="97" t="s">
        <v>272</v>
      </c>
      <c r="Z1" s="94" t="s">
        <v>273</v>
      </c>
      <c r="AA1" s="94" t="s">
        <v>760</v>
      </c>
      <c r="AB1" s="94" t="s">
        <v>783</v>
      </c>
      <c r="AC1" s="94" t="s">
        <v>781</v>
      </c>
      <c r="AD1" s="94" t="s">
        <v>782</v>
      </c>
      <c r="AE1" s="94"/>
    </row>
    <row r="2" spans="1:82" s="158" customFormat="1" x14ac:dyDescent="0.2">
      <c r="A2" s="943" t="s">
        <v>1359</v>
      </c>
      <c r="B2" s="953" t="s">
        <v>417</v>
      </c>
      <c r="C2" s="953"/>
      <c r="D2" s="953"/>
      <c r="E2" s="953"/>
      <c r="F2" s="953" t="s">
        <v>421</v>
      </c>
      <c r="G2" s="953"/>
      <c r="H2" s="953"/>
      <c r="I2" s="953"/>
      <c r="J2" s="953" t="s">
        <v>422</v>
      </c>
      <c r="K2" s="953"/>
      <c r="L2" s="953"/>
      <c r="M2" s="954"/>
      <c r="N2" s="943" t="s">
        <v>133</v>
      </c>
      <c r="O2" s="943" t="s">
        <v>134</v>
      </c>
      <c r="P2" s="953" t="s">
        <v>423</v>
      </c>
      <c r="Q2" s="953"/>
      <c r="R2" s="953"/>
      <c r="S2" s="953"/>
      <c r="T2" s="953"/>
      <c r="U2" s="953"/>
      <c r="V2" s="953"/>
      <c r="W2" s="944" t="s">
        <v>430</v>
      </c>
      <c r="X2" s="945"/>
      <c r="Y2" s="945"/>
      <c r="Z2" s="945"/>
      <c r="AA2" s="945"/>
      <c r="AB2" s="945"/>
      <c r="AC2" s="945"/>
      <c r="AD2" s="945"/>
      <c r="AE2" s="862" t="s">
        <v>2218</v>
      </c>
      <c r="AF2" s="943" t="s">
        <v>1454</v>
      </c>
      <c r="AG2" s="943" t="s">
        <v>505</v>
      </c>
      <c r="AH2" s="943" t="s">
        <v>1358</v>
      </c>
      <c r="AI2" s="943" t="s">
        <v>1439</v>
      </c>
      <c r="AJ2" s="899" t="s">
        <v>1358</v>
      </c>
      <c r="AK2" s="943" t="s">
        <v>18</v>
      </c>
      <c r="AL2" s="149"/>
      <c r="AM2" s="149"/>
      <c r="AN2" s="149"/>
      <c r="AO2" s="149"/>
      <c r="AP2" s="149"/>
      <c r="AQ2" s="149"/>
      <c r="AR2" s="149"/>
      <c r="AS2" s="149"/>
      <c r="AT2" s="149"/>
      <c r="AU2" s="149"/>
      <c r="AV2" s="149"/>
      <c r="AW2" s="149"/>
      <c r="AX2" s="149"/>
      <c r="AY2" s="149"/>
      <c r="AZ2" s="149"/>
      <c r="BA2" s="149"/>
      <c r="BB2" s="149"/>
      <c r="BC2" s="149"/>
      <c r="BD2" s="149"/>
      <c r="BE2" s="149"/>
      <c r="BF2" s="149"/>
      <c r="BG2" s="149"/>
      <c r="BH2" s="149"/>
      <c r="BI2" s="149"/>
      <c r="BJ2" s="149"/>
      <c r="BK2" s="149"/>
      <c r="BL2" s="149"/>
      <c r="BM2" s="149"/>
      <c r="BN2" s="149"/>
      <c r="BO2" s="149"/>
      <c r="BP2" s="149"/>
      <c r="BQ2" s="149"/>
      <c r="BR2" s="149"/>
      <c r="BS2" s="149"/>
      <c r="BT2" s="149"/>
      <c r="BU2" s="149"/>
      <c r="BV2" s="149"/>
      <c r="BW2" s="149"/>
      <c r="BX2" s="149"/>
      <c r="BY2" s="149"/>
      <c r="BZ2" s="149"/>
      <c r="CA2" s="149"/>
      <c r="CB2" s="149"/>
      <c r="CC2" s="149"/>
      <c r="CD2" s="149"/>
    </row>
    <row r="3" spans="1:82" s="158" customFormat="1" ht="60" x14ac:dyDescent="0.2">
      <c r="A3" s="899"/>
      <c r="B3" s="425" t="s">
        <v>418</v>
      </c>
      <c r="C3" s="425" t="s">
        <v>419</v>
      </c>
      <c r="D3" s="425" t="s">
        <v>420</v>
      </c>
      <c r="E3" s="425" t="s">
        <v>355</v>
      </c>
      <c r="F3" s="429" t="s">
        <v>418</v>
      </c>
      <c r="G3" s="425" t="s">
        <v>419</v>
      </c>
      <c r="H3" s="425" t="s">
        <v>420</v>
      </c>
      <c r="I3" s="425" t="s">
        <v>355</v>
      </c>
      <c r="J3" s="429" t="s">
        <v>418</v>
      </c>
      <c r="K3" s="425" t="s">
        <v>419</v>
      </c>
      <c r="L3" s="425" t="s">
        <v>420</v>
      </c>
      <c r="M3" s="425" t="s">
        <v>355</v>
      </c>
      <c r="N3" s="943"/>
      <c r="O3" s="899"/>
      <c r="P3" s="429" t="s">
        <v>425</v>
      </c>
      <c r="Q3" s="425" t="s">
        <v>424</v>
      </c>
      <c r="R3" s="425" t="s">
        <v>426</v>
      </c>
      <c r="S3" s="425" t="s">
        <v>427</v>
      </c>
      <c r="T3" s="425" t="s">
        <v>428</v>
      </c>
      <c r="U3" s="425" t="s">
        <v>429</v>
      </c>
      <c r="V3" s="425" t="s">
        <v>135</v>
      </c>
      <c r="W3" s="429" t="s">
        <v>139</v>
      </c>
      <c r="X3" s="425" t="s">
        <v>137</v>
      </c>
      <c r="Y3" s="425" t="s">
        <v>138</v>
      </c>
      <c r="Z3" s="425" t="s">
        <v>140</v>
      </c>
      <c r="AA3" s="425" t="s">
        <v>136</v>
      </c>
      <c r="AB3" s="430" t="s">
        <v>778</v>
      </c>
      <c r="AC3" s="430" t="s">
        <v>779</v>
      </c>
      <c r="AD3" s="430" t="s">
        <v>780</v>
      </c>
      <c r="AE3" s="876"/>
      <c r="AF3" s="943"/>
      <c r="AG3" s="943"/>
      <c r="AH3" s="943"/>
      <c r="AI3" s="943"/>
      <c r="AJ3" s="899"/>
      <c r="AK3" s="943"/>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row>
    <row r="4" spans="1:82" s="411" customFormat="1" x14ac:dyDescent="0.2">
      <c r="A4" s="34">
        <v>43009</v>
      </c>
      <c r="B4" s="198">
        <v>295.05</v>
      </c>
      <c r="C4" s="198">
        <v>355.85</v>
      </c>
      <c r="D4" s="198">
        <v>402.18</v>
      </c>
      <c r="E4" s="228">
        <v>58.34</v>
      </c>
      <c r="F4" s="229">
        <v>257.14</v>
      </c>
      <c r="G4" s="228">
        <v>314.74</v>
      </c>
      <c r="H4" s="198">
        <v>354.17</v>
      </c>
      <c r="I4" s="198">
        <v>51.54</v>
      </c>
      <c r="J4" s="198">
        <v>241</v>
      </c>
      <c r="K4" s="198">
        <v>292.16000000000003</v>
      </c>
      <c r="L4" s="198">
        <v>327.58999999999997</v>
      </c>
      <c r="M4" s="198">
        <v>46.95</v>
      </c>
      <c r="N4" s="198">
        <v>35.020000000000003</v>
      </c>
      <c r="O4" s="86">
        <v>8.5000000000000006E-2</v>
      </c>
      <c r="P4" s="86">
        <v>2.8299999999999999E-2</v>
      </c>
      <c r="Q4" s="86">
        <v>3.15E-2</v>
      </c>
      <c r="R4" s="86">
        <v>2.7E-2</v>
      </c>
      <c r="S4" s="86">
        <v>2.3800000000000002E-2</v>
      </c>
      <c r="T4" s="86">
        <v>2.01E-2</v>
      </c>
      <c r="U4" s="86">
        <v>1.8499999999999999E-2</v>
      </c>
      <c r="V4" s="86">
        <v>-5.9999999999999995E-4</v>
      </c>
      <c r="W4" s="86">
        <v>0</v>
      </c>
      <c r="X4" s="86">
        <v>4.4999999999999997E-3</v>
      </c>
      <c r="Y4" s="86">
        <v>6.7999999999999996E-3</v>
      </c>
      <c r="Z4" s="86">
        <v>0.45</v>
      </c>
      <c r="AA4" s="86">
        <v>0.75</v>
      </c>
      <c r="AB4" s="319">
        <v>0</v>
      </c>
      <c r="AC4" s="319">
        <v>20.25</v>
      </c>
      <c r="AD4" s="319">
        <v>37.5</v>
      </c>
      <c r="AE4" s="368">
        <v>5</v>
      </c>
      <c r="AF4" s="951" t="s">
        <v>1453</v>
      </c>
      <c r="AG4" s="192" t="s">
        <v>2219</v>
      </c>
      <c r="AH4" s="87">
        <v>43007</v>
      </c>
      <c r="AI4" s="83"/>
      <c r="AJ4" s="87"/>
      <c r="AK4" s="64" t="s">
        <v>2220</v>
      </c>
    </row>
    <row r="5" spans="1:82" s="411" customFormat="1" x14ac:dyDescent="0.2">
      <c r="A5" s="34">
        <v>42278</v>
      </c>
      <c r="B5" s="198">
        <v>292.85000000000002</v>
      </c>
      <c r="C5" s="198">
        <v>353.2</v>
      </c>
      <c r="D5" s="198">
        <v>399.19</v>
      </c>
      <c r="E5" s="228">
        <v>57.91</v>
      </c>
      <c r="F5" s="229">
        <v>255.23</v>
      </c>
      <c r="G5" s="228">
        <v>312.39999999999998</v>
      </c>
      <c r="H5" s="198">
        <v>351.53</v>
      </c>
      <c r="I5" s="198">
        <v>51.16</v>
      </c>
      <c r="J5" s="198">
        <v>239.21</v>
      </c>
      <c r="K5" s="198">
        <v>289.99</v>
      </c>
      <c r="L5" s="198">
        <v>325.14999999999998</v>
      </c>
      <c r="M5" s="198">
        <v>46.6</v>
      </c>
      <c r="N5" s="198">
        <v>34.76</v>
      </c>
      <c r="O5" s="86">
        <v>8.5000000000000006E-2</v>
      </c>
      <c r="P5" s="86">
        <v>2.8299999999999999E-2</v>
      </c>
      <c r="Q5" s="86">
        <v>3.15E-2</v>
      </c>
      <c r="R5" s="86">
        <v>2.7E-2</v>
      </c>
      <c r="S5" s="86">
        <v>2.3800000000000002E-2</v>
      </c>
      <c r="T5" s="86">
        <v>2.01E-2</v>
      </c>
      <c r="U5" s="86">
        <v>1.8499999999999999E-2</v>
      </c>
      <c r="V5" s="86">
        <v>-5.9999999999999995E-4</v>
      </c>
      <c r="W5" s="86">
        <v>0</v>
      </c>
      <c r="X5" s="86">
        <v>4.4999999999999997E-3</v>
      </c>
      <c r="Y5" s="86">
        <v>6.7999999999999996E-3</v>
      </c>
      <c r="Z5" s="86">
        <v>0.45</v>
      </c>
      <c r="AA5" s="86">
        <v>0.75</v>
      </c>
      <c r="AB5" s="319">
        <v>0</v>
      </c>
      <c r="AC5" s="319">
        <v>20.25</v>
      </c>
      <c r="AD5" s="319">
        <v>37.5</v>
      </c>
      <c r="AE5" s="245"/>
      <c r="AF5" s="952"/>
      <c r="AG5" s="192" t="s">
        <v>2048</v>
      </c>
      <c r="AH5" s="87">
        <v>42298</v>
      </c>
      <c r="AI5" s="83"/>
      <c r="AJ5" s="87"/>
      <c r="AK5" s="64" t="s">
        <v>2050</v>
      </c>
    </row>
    <row r="6" spans="1:82" s="324" customFormat="1" ht="15" customHeight="1" x14ac:dyDescent="0.2">
      <c r="A6" s="34">
        <v>41913</v>
      </c>
      <c r="B6" s="198">
        <v>292.62</v>
      </c>
      <c r="C6" s="198">
        <v>352.92</v>
      </c>
      <c r="D6" s="198">
        <v>398.87</v>
      </c>
      <c r="E6" s="228">
        <v>57.86</v>
      </c>
      <c r="F6" s="229">
        <v>255.03</v>
      </c>
      <c r="G6" s="228">
        <v>312.14999999999998</v>
      </c>
      <c r="H6" s="198">
        <v>351.25</v>
      </c>
      <c r="I6" s="198">
        <v>51.12</v>
      </c>
      <c r="J6" s="198">
        <v>239.02</v>
      </c>
      <c r="K6" s="198">
        <v>289.76</v>
      </c>
      <c r="L6" s="198">
        <v>324.89</v>
      </c>
      <c r="M6" s="198">
        <v>46.56</v>
      </c>
      <c r="N6" s="198">
        <v>34.729999999999997</v>
      </c>
      <c r="O6" s="86">
        <v>8.5000000000000006E-2</v>
      </c>
      <c r="P6" s="86">
        <v>2.8299999999999999E-2</v>
      </c>
      <c r="Q6" s="86">
        <v>3.15E-2</v>
      </c>
      <c r="R6" s="86">
        <v>2.7E-2</v>
      </c>
      <c r="S6" s="86">
        <v>2.3800000000000002E-2</v>
      </c>
      <c r="T6" s="86">
        <v>2.01E-2</v>
      </c>
      <c r="U6" s="86">
        <v>1.8499999999999999E-2</v>
      </c>
      <c r="V6" s="86">
        <v>-5.9999999999999995E-4</v>
      </c>
      <c r="W6" s="86">
        <v>0</v>
      </c>
      <c r="X6" s="86">
        <v>4.4999999999999997E-3</v>
      </c>
      <c r="Y6" s="86">
        <v>6.7999999999999996E-3</v>
      </c>
      <c r="Z6" s="86">
        <v>0.45</v>
      </c>
      <c r="AA6" s="86">
        <v>0.75</v>
      </c>
      <c r="AB6" s="319">
        <v>0</v>
      </c>
      <c r="AC6" s="319">
        <v>20.25</v>
      </c>
      <c r="AD6" s="319">
        <v>37.5</v>
      </c>
      <c r="AE6" s="245"/>
      <c r="AF6" s="952"/>
      <c r="AG6" s="192" t="s">
        <v>830</v>
      </c>
      <c r="AH6" s="87">
        <v>41940</v>
      </c>
      <c r="AI6" s="83"/>
      <c r="AJ6" s="87"/>
      <c r="AK6" s="64" t="s">
        <v>1341</v>
      </c>
    </row>
    <row r="7" spans="1:82" s="184" customFormat="1" ht="15" customHeight="1" x14ac:dyDescent="0.2">
      <c r="A7" s="34">
        <v>41275</v>
      </c>
      <c r="B7" s="198">
        <v>290.95999999999998</v>
      </c>
      <c r="C7" s="198">
        <v>350.92</v>
      </c>
      <c r="D7" s="198">
        <v>396.61</v>
      </c>
      <c r="E7" s="228">
        <v>57.53</v>
      </c>
      <c r="F7" s="229">
        <v>253.58</v>
      </c>
      <c r="G7" s="228">
        <v>310.38</v>
      </c>
      <c r="H7" s="198">
        <v>349.26</v>
      </c>
      <c r="I7" s="198">
        <v>50.83</v>
      </c>
      <c r="J7" s="198">
        <v>237.67</v>
      </c>
      <c r="K7" s="198">
        <v>288.12</v>
      </c>
      <c r="L7" s="198">
        <v>323.05</v>
      </c>
      <c r="M7" s="198">
        <v>46.3</v>
      </c>
      <c r="N7" s="198">
        <v>34.53</v>
      </c>
      <c r="O7" s="86">
        <v>8.5000000000000006E-2</v>
      </c>
      <c r="P7" s="86">
        <v>2.8299999999999999E-2</v>
      </c>
      <c r="Q7" s="86">
        <v>3.15E-2</v>
      </c>
      <c r="R7" s="86">
        <v>2.7E-2</v>
      </c>
      <c r="S7" s="86">
        <v>2.3800000000000002E-2</v>
      </c>
      <c r="T7" s="86">
        <v>2.01E-2</v>
      </c>
      <c r="U7" s="86">
        <v>1.8499999999999999E-2</v>
      </c>
      <c r="V7" s="86">
        <v>-5.9999999999999995E-4</v>
      </c>
      <c r="W7" s="86">
        <v>0</v>
      </c>
      <c r="X7" s="86">
        <v>4.4999999999999997E-3</v>
      </c>
      <c r="Y7" s="86">
        <v>6.7999999999999996E-3</v>
      </c>
      <c r="Z7" s="86">
        <v>0.45</v>
      </c>
      <c r="AA7" s="86">
        <v>0.75</v>
      </c>
      <c r="AB7" s="319">
        <v>0</v>
      </c>
      <c r="AC7" s="319">
        <v>20.25</v>
      </c>
      <c r="AD7" s="319">
        <v>37.5</v>
      </c>
      <c r="AE7" s="245"/>
      <c r="AF7" s="952"/>
      <c r="AG7" s="192" t="s">
        <v>489</v>
      </c>
      <c r="AH7" s="87">
        <v>41273</v>
      </c>
      <c r="AI7" s="83"/>
      <c r="AJ7" s="87"/>
      <c r="AK7" s="75"/>
    </row>
    <row r="8" spans="1:82" x14ac:dyDescent="0.2">
      <c r="A8" s="34">
        <v>40909</v>
      </c>
      <c r="B8" s="19">
        <v>284.83999999999997</v>
      </c>
      <c r="C8" s="19">
        <v>343.53</v>
      </c>
      <c r="D8" s="19">
        <v>388.26</v>
      </c>
      <c r="E8" s="19">
        <v>56.32</v>
      </c>
      <c r="F8" s="19">
        <v>248.24</v>
      </c>
      <c r="G8" s="19">
        <v>303.85000000000002</v>
      </c>
      <c r="H8" s="19">
        <v>341.91</v>
      </c>
      <c r="I8" s="19">
        <v>49.76</v>
      </c>
      <c r="J8" s="19">
        <v>232.67</v>
      </c>
      <c r="K8" s="19">
        <v>282.06</v>
      </c>
      <c r="L8" s="19">
        <v>316.25</v>
      </c>
      <c r="M8" s="19">
        <v>45.33</v>
      </c>
      <c r="N8" s="84">
        <v>33.799999999999997</v>
      </c>
      <c r="O8" s="57">
        <v>8.5000000000000006E-2</v>
      </c>
      <c r="P8" s="57">
        <v>2.8299999999999999E-2</v>
      </c>
      <c r="Q8" s="57">
        <v>3.15E-2</v>
      </c>
      <c r="R8" s="57">
        <v>2.7E-2</v>
      </c>
      <c r="S8" s="57">
        <v>2.3800000000000002E-2</v>
      </c>
      <c r="T8" s="57">
        <v>2.01E-2</v>
      </c>
      <c r="U8" s="57">
        <v>1.8499999999999999E-2</v>
      </c>
      <c r="V8" s="57">
        <v>-5.9999999999999995E-4</v>
      </c>
      <c r="W8" s="86">
        <v>0</v>
      </c>
      <c r="X8" s="86">
        <v>4.4999999999999997E-3</v>
      </c>
      <c r="Y8" s="86">
        <v>6.7999999999999996E-3</v>
      </c>
      <c r="Z8" s="57">
        <v>0.45</v>
      </c>
      <c r="AA8" s="57">
        <v>0.75</v>
      </c>
      <c r="AB8" s="245"/>
      <c r="AC8" s="245"/>
      <c r="AD8" s="245"/>
      <c r="AE8" s="245"/>
      <c r="AF8" s="952"/>
      <c r="AG8" s="192" t="s">
        <v>167</v>
      </c>
      <c r="AH8" s="87">
        <v>40908</v>
      </c>
      <c r="AI8" s="192" t="s">
        <v>168</v>
      </c>
      <c r="AJ8" s="87">
        <v>40908</v>
      </c>
      <c r="AK8" s="75" t="s">
        <v>119</v>
      </c>
    </row>
    <row r="9" spans="1:82" x14ac:dyDescent="0.2">
      <c r="A9" s="34">
        <v>40544</v>
      </c>
      <c r="B9" s="25">
        <v>282.02</v>
      </c>
      <c r="C9" s="25">
        <v>340.13</v>
      </c>
      <c r="D9" s="25">
        <v>384.42</v>
      </c>
      <c r="E9" s="25">
        <v>55.76</v>
      </c>
      <c r="F9" s="25">
        <v>245.78</v>
      </c>
      <c r="G9" s="25">
        <v>300.83999999999997</v>
      </c>
      <c r="H9" s="25">
        <v>338.52</v>
      </c>
      <c r="I9" s="25">
        <v>49.27</v>
      </c>
      <c r="J9" s="25">
        <v>230.37</v>
      </c>
      <c r="K9" s="25">
        <v>279.27</v>
      </c>
      <c r="L9" s="25">
        <v>313.12</v>
      </c>
      <c r="M9" s="25">
        <v>44.88</v>
      </c>
      <c r="N9" s="25">
        <v>33.47</v>
      </c>
      <c r="O9" s="57">
        <v>8.5000000000000006E-2</v>
      </c>
      <c r="P9" s="57">
        <v>2.8299999999999999E-2</v>
      </c>
      <c r="Q9" s="57">
        <v>3.15E-2</v>
      </c>
      <c r="R9" s="57">
        <v>2.7E-2</v>
      </c>
      <c r="S9" s="57">
        <v>2.3800000000000002E-2</v>
      </c>
      <c r="T9" s="57">
        <v>2.01E-2</v>
      </c>
      <c r="U9" s="57">
        <v>1.8499999999999999E-2</v>
      </c>
      <c r="V9" s="57">
        <v>-5.9999999999999995E-4</v>
      </c>
      <c r="W9" s="86">
        <v>0</v>
      </c>
      <c r="X9" s="86">
        <v>4.4999999999999997E-3</v>
      </c>
      <c r="Y9" s="86">
        <v>6.7999999999999996E-3</v>
      </c>
      <c r="Z9" s="57">
        <v>0.45</v>
      </c>
      <c r="AA9" s="57">
        <v>0.75</v>
      </c>
      <c r="AB9" s="245"/>
      <c r="AC9" s="245"/>
      <c r="AD9" s="245"/>
      <c r="AE9" s="245"/>
      <c r="AF9" s="952"/>
      <c r="AG9" s="75" t="s">
        <v>127</v>
      </c>
      <c r="AH9" s="23">
        <v>40543</v>
      </c>
      <c r="AI9" s="75" t="s">
        <v>26</v>
      </c>
      <c r="AJ9" s="23">
        <v>40543</v>
      </c>
      <c r="AK9" s="75" t="s">
        <v>119</v>
      </c>
    </row>
    <row r="10" spans="1:82" x14ac:dyDescent="0.2">
      <c r="A10" s="34">
        <v>40179</v>
      </c>
      <c r="B10" s="25">
        <v>278.95</v>
      </c>
      <c r="C10" s="25">
        <v>336.43</v>
      </c>
      <c r="D10" s="25">
        <v>380.24</v>
      </c>
      <c r="E10" s="25">
        <v>55.15</v>
      </c>
      <c r="F10" s="25">
        <v>243.11</v>
      </c>
      <c r="G10" s="25">
        <v>297.57</v>
      </c>
      <c r="H10" s="25">
        <v>334.84</v>
      </c>
      <c r="I10" s="25">
        <v>48.73</v>
      </c>
      <c r="J10" s="25">
        <v>227.86</v>
      </c>
      <c r="K10" s="25">
        <v>276.23</v>
      </c>
      <c r="L10" s="25">
        <v>309.70999999999998</v>
      </c>
      <c r="M10" s="25">
        <v>44.39</v>
      </c>
      <c r="N10" s="25">
        <v>33.11</v>
      </c>
      <c r="O10" s="57">
        <v>8.5000000000000006E-2</v>
      </c>
      <c r="P10" s="57">
        <v>2.8299999999999999E-2</v>
      </c>
      <c r="Q10" s="57">
        <v>3.15E-2</v>
      </c>
      <c r="R10" s="57">
        <v>2.7E-2</v>
      </c>
      <c r="S10" s="57">
        <v>2.3800000000000002E-2</v>
      </c>
      <c r="T10" s="57">
        <v>2.01E-2</v>
      </c>
      <c r="U10" s="57">
        <v>1.8499999999999999E-2</v>
      </c>
      <c r="V10" s="57">
        <v>-5.9999999999999995E-4</v>
      </c>
      <c r="W10" s="86">
        <v>0</v>
      </c>
      <c r="X10" s="86">
        <v>4.4999999999999997E-3</v>
      </c>
      <c r="Y10" s="86">
        <v>6.7999999999999996E-3</v>
      </c>
      <c r="Z10" s="57">
        <v>0.45</v>
      </c>
      <c r="AA10" s="57">
        <v>0.75</v>
      </c>
      <c r="AB10" s="245"/>
      <c r="AC10" s="245"/>
      <c r="AD10" s="245"/>
      <c r="AE10" s="245"/>
      <c r="AF10" s="952"/>
      <c r="AG10" s="75" t="s">
        <v>126</v>
      </c>
      <c r="AH10" s="23">
        <v>40178</v>
      </c>
      <c r="AI10" s="75" t="s">
        <v>128</v>
      </c>
      <c r="AJ10" s="23">
        <v>40178</v>
      </c>
      <c r="AK10" s="75" t="s">
        <v>119</v>
      </c>
    </row>
    <row r="11" spans="1:82" x14ac:dyDescent="0.2">
      <c r="A11" s="34">
        <v>39814</v>
      </c>
      <c r="B11" s="25">
        <v>278.06</v>
      </c>
      <c r="C11" s="25">
        <v>335.36</v>
      </c>
      <c r="D11" s="25">
        <v>379.03</v>
      </c>
      <c r="E11" s="25">
        <v>54.97</v>
      </c>
      <c r="F11" s="25">
        <v>242.33</v>
      </c>
      <c r="G11" s="25">
        <v>296.62</v>
      </c>
      <c r="H11" s="25">
        <v>333.77</v>
      </c>
      <c r="I11" s="25">
        <v>48.57</v>
      </c>
      <c r="J11" s="25">
        <v>227.13</v>
      </c>
      <c r="K11" s="25">
        <v>275.35000000000002</v>
      </c>
      <c r="L11" s="25">
        <v>308.72000000000003</v>
      </c>
      <c r="M11" s="25">
        <v>44.25</v>
      </c>
      <c r="N11" s="25">
        <v>33</v>
      </c>
      <c r="O11" s="57">
        <v>8.5000000000000006E-2</v>
      </c>
      <c r="P11" s="57">
        <v>2.8299999999999999E-2</v>
      </c>
      <c r="Q11" s="57">
        <v>3.15E-2</v>
      </c>
      <c r="R11" s="57">
        <v>2.7E-2</v>
      </c>
      <c r="S11" s="57">
        <v>2.3800000000000002E-2</v>
      </c>
      <c r="T11" s="57">
        <v>2.01E-2</v>
      </c>
      <c r="U11" s="57">
        <v>1.8499999999999999E-2</v>
      </c>
      <c r="V11" s="57">
        <v>-5.9999999999999995E-4</v>
      </c>
      <c r="W11" s="86">
        <v>0</v>
      </c>
      <c r="X11" s="86">
        <v>4.4999999999999997E-3</v>
      </c>
      <c r="Y11" s="86">
        <v>6.7999999999999996E-3</v>
      </c>
      <c r="Z11" s="57">
        <v>0.45</v>
      </c>
      <c r="AA11" s="57">
        <v>0.75</v>
      </c>
      <c r="AB11" s="245"/>
      <c r="AC11" s="245"/>
      <c r="AD11" s="245"/>
      <c r="AE11" s="245"/>
      <c r="AF11" s="952"/>
      <c r="AG11" s="75" t="s">
        <v>125</v>
      </c>
      <c r="AH11" s="23">
        <v>39814</v>
      </c>
      <c r="AI11" s="75" t="s">
        <v>40</v>
      </c>
      <c r="AJ11" s="23">
        <v>39814</v>
      </c>
      <c r="AK11" s="75" t="s">
        <v>119</v>
      </c>
    </row>
    <row r="12" spans="1:82" s="20" customFormat="1" x14ac:dyDescent="0.2">
      <c r="A12" s="34">
        <v>39448</v>
      </c>
      <c r="B12" s="25">
        <v>270.08999999999997</v>
      </c>
      <c r="C12" s="25">
        <v>325.75</v>
      </c>
      <c r="D12" s="25">
        <v>368.17</v>
      </c>
      <c r="E12" s="25">
        <v>53.39</v>
      </c>
      <c r="F12" s="25">
        <v>235.39</v>
      </c>
      <c r="G12" s="25">
        <v>288.12</v>
      </c>
      <c r="H12" s="25">
        <v>324.20999999999998</v>
      </c>
      <c r="I12" s="25">
        <v>47.18</v>
      </c>
      <c r="J12" s="25">
        <v>220.62</v>
      </c>
      <c r="K12" s="25">
        <v>267.45999999999998</v>
      </c>
      <c r="L12" s="25">
        <v>299.87</v>
      </c>
      <c r="M12" s="25">
        <v>42.98</v>
      </c>
      <c r="N12" s="25">
        <v>31</v>
      </c>
      <c r="O12" s="57">
        <v>8.5000000000000006E-2</v>
      </c>
      <c r="P12" s="57">
        <v>2.8299999999999999E-2</v>
      </c>
      <c r="Q12" s="57">
        <v>3.15E-2</v>
      </c>
      <c r="R12" s="57">
        <v>2.7E-2</v>
      </c>
      <c r="S12" s="57">
        <v>2.3800000000000002E-2</v>
      </c>
      <c r="T12" s="57">
        <v>2.01E-2</v>
      </c>
      <c r="U12" s="57">
        <v>1.8499999999999999E-2</v>
      </c>
      <c r="V12" s="57">
        <v>-5.9999999999999995E-4</v>
      </c>
      <c r="W12" s="86">
        <v>0</v>
      </c>
      <c r="X12" s="86">
        <v>4.4999999999999997E-3</v>
      </c>
      <c r="Y12" s="86">
        <v>6.7999999999999996E-3</v>
      </c>
      <c r="Z12" s="57">
        <v>0.45</v>
      </c>
      <c r="AA12" s="57">
        <v>0.75</v>
      </c>
      <c r="AB12" s="245"/>
      <c r="AC12" s="245"/>
      <c r="AD12" s="245"/>
      <c r="AE12" s="245"/>
      <c r="AF12" s="952"/>
      <c r="AG12" s="75" t="s">
        <v>124</v>
      </c>
      <c r="AH12" s="23">
        <v>39446</v>
      </c>
      <c r="AI12" s="75" t="s">
        <v>187</v>
      </c>
      <c r="AJ12" s="23">
        <v>39446</v>
      </c>
      <c r="AK12" s="75" t="s">
        <v>119</v>
      </c>
    </row>
    <row r="13" spans="1:82" x14ac:dyDescent="0.2">
      <c r="A13" s="34">
        <v>39264</v>
      </c>
      <c r="B13" s="25">
        <v>262.83999999999997</v>
      </c>
      <c r="C13" s="25">
        <v>317</v>
      </c>
      <c r="D13" s="25">
        <v>358.28</v>
      </c>
      <c r="E13" s="25">
        <v>51.96</v>
      </c>
      <c r="F13" s="25">
        <v>229.07</v>
      </c>
      <c r="G13" s="25">
        <v>280.38</v>
      </c>
      <c r="H13" s="25">
        <v>315.5</v>
      </c>
      <c r="I13" s="25">
        <v>45.91</v>
      </c>
      <c r="J13" s="25">
        <v>214.69</v>
      </c>
      <c r="K13" s="25">
        <v>260.27999999999997</v>
      </c>
      <c r="L13" s="25">
        <v>291.82</v>
      </c>
      <c r="M13" s="25">
        <v>41.83</v>
      </c>
      <c r="N13" s="25">
        <v>30</v>
      </c>
      <c r="O13" s="57">
        <v>8.5000000000000006E-2</v>
      </c>
      <c r="P13" s="57">
        <v>2.8299999999999999E-2</v>
      </c>
      <c r="Q13" s="57">
        <v>3.15E-2</v>
      </c>
      <c r="R13" s="57">
        <v>2.7E-2</v>
      </c>
      <c r="S13" s="57">
        <v>2.3800000000000002E-2</v>
      </c>
      <c r="T13" s="57">
        <v>2.01E-2</v>
      </c>
      <c r="U13" s="57">
        <v>1.8499999999999999E-2</v>
      </c>
      <c r="V13" s="57">
        <v>-5.9999999999999995E-4</v>
      </c>
      <c r="W13" s="86">
        <v>0</v>
      </c>
      <c r="X13" s="86">
        <v>4.4999999999999997E-3</v>
      </c>
      <c r="Y13" s="86">
        <v>6.7999999999999996E-3</v>
      </c>
      <c r="Z13" s="57">
        <v>0.45</v>
      </c>
      <c r="AA13" s="57">
        <v>0.75</v>
      </c>
      <c r="AB13" s="245"/>
      <c r="AC13" s="245"/>
      <c r="AD13" s="245"/>
      <c r="AE13" s="245"/>
      <c r="AF13" s="952"/>
      <c r="AG13" s="75"/>
      <c r="AH13" s="80"/>
      <c r="AI13" s="75" t="s">
        <v>24</v>
      </c>
      <c r="AJ13" s="23">
        <v>39275</v>
      </c>
      <c r="AK13" s="75"/>
    </row>
    <row r="14" spans="1:82" x14ac:dyDescent="0.2">
      <c r="A14" s="34">
        <v>39083</v>
      </c>
      <c r="B14" s="25">
        <v>262.83999999999997</v>
      </c>
      <c r="C14" s="25">
        <v>317</v>
      </c>
      <c r="D14" s="25">
        <v>358.28</v>
      </c>
      <c r="E14" s="25">
        <v>51.96</v>
      </c>
      <c r="F14" s="25">
        <v>229.07</v>
      </c>
      <c r="G14" s="25">
        <v>280.38</v>
      </c>
      <c r="H14" s="25">
        <v>315.5</v>
      </c>
      <c r="I14" s="25">
        <v>45.91</v>
      </c>
      <c r="J14" s="25">
        <v>214.69</v>
      </c>
      <c r="K14" s="25">
        <v>260.27999999999997</v>
      </c>
      <c r="L14" s="25">
        <v>291.82</v>
      </c>
      <c r="M14" s="25">
        <v>41.83</v>
      </c>
      <c r="N14" s="25">
        <v>30</v>
      </c>
      <c r="O14" s="57">
        <v>8.5000000000000006E-2</v>
      </c>
      <c r="P14" s="57">
        <v>3.5400000000000001E-2</v>
      </c>
      <c r="Q14" s="57">
        <v>3.9399999999999998E-2</v>
      </c>
      <c r="R14" s="57">
        <v>3.3799999999999997E-2</v>
      </c>
      <c r="S14" s="57">
        <v>2.9700000000000001E-2</v>
      </c>
      <c r="T14" s="57">
        <v>2.5100000000000001E-2</v>
      </c>
      <c r="U14" s="57">
        <v>2.3099999999999999E-2</v>
      </c>
      <c r="V14" s="57">
        <v>-6.9999999999999999E-4</v>
      </c>
      <c r="W14" s="86">
        <v>0</v>
      </c>
      <c r="X14" s="86">
        <v>5.5999999999999999E-3</v>
      </c>
      <c r="Y14" s="86">
        <v>8.5000000000000006E-3</v>
      </c>
      <c r="Z14" s="57">
        <v>0.45</v>
      </c>
      <c r="AA14" s="57">
        <v>0.75</v>
      </c>
      <c r="AB14" s="245"/>
      <c r="AC14" s="245"/>
      <c r="AD14" s="245"/>
      <c r="AE14" s="245"/>
      <c r="AF14" s="952"/>
      <c r="AG14" s="75" t="s">
        <v>123</v>
      </c>
      <c r="AH14" s="23">
        <v>39082</v>
      </c>
      <c r="AI14" s="75" t="s">
        <v>129</v>
      </c>
      <c r="AJ14" s="23">
        <v>39082</v>
      </c>
      <c r="AK14" s="75" t="s">
        <v>119</v>
      </c>
    </row>
    <row r="15" spans="1:82" x14ac:dyDescent="0.2">
      <c r="A15" s="34">
        <v>38596</v>
      </c>
      <c r="B15" s="25">
        <v>255.68</v>
      </c>
      <c r="C15" s="25">
        <v>308.37</v>
      </c>
      <c r="D15" s="25">
        <v>348.52</v>
      </c>
      <c r="E15" s="25">
        <v>50.54</v>
      </c>
      <c r="F15" s="25">
        <v>222.83</v>
      </c>
      <c r="G15" s="25">
        <v>272.74</v>
      </c>
      <c r="H15" s="25">
        <v>306.91000000000003</v>
      </c>
      <c r="I15" s="25">
        <v>44.66</v>
      </c>
      <c r="J15" s="25">
        <v>208.84</v>
      </c>
      <c r="K15" s="25">
        <v>253.19</v>
      </c>
      <c r="L15" s="25">
        <v>283.87</v>
      </c>
      <c r="M15" s="25">
        <v>40.69</v>
      </c>
      <c r="N15" s="25">
        <v>29</v>
      </c>
      <c r="O15" s="57">
        <v>8.5000000000000006E-2</v>
      </c>
      <c r="P15" s="57">
        <v>3.5400000000000001E-2</v>
      </c>
      <c r="Q15" s="57">
        <v>3.9399999999999998E-2</v>
      </c>
      <c r="R15" s="57">
        <v>3.3799999999999997E-2</v>
      </c>
      <c r="S15" s="57">
        <v>2.9700000000000001E-2</v>
      </c>
      <c r="T15" s="57">
        <v>2.5100000000000001E-2</v>
      </c>
      <c r="U15" s="57">
        <v>2.3099999999999999E-2</v>
      </c>
      <c r="V15" s="57">
        <v>-6.9999999999999999E-4</v>
      </c>
      <c r="W15" s="86">
        <v>0</v>
      </c>
      <c r="X15" s="86">
        <v>5.5999999999999999E-3</v>
      </c>
      <c r="Y15" s="86">
        <v>8.5000000000000006E-3</v>
      </c>
      <c r="Z15" s="57">
        <v>0.45</v>
      </c>
      <c r="AA15" s="57">
        <v>0.75</v>
      </c>
      <c r="AB15" s="245"/>
      <c r="AC15" s="245"/>
      <c r="AD15" s="245"/>
      <c r="AE15" s="245"/>
      <c r="AF15" s="952"/>
      <c r="AG15" s="75"/>
      <c r="AH15" s="80"/>
      <c r="AI15" s="75" t="s">
        <v>130</v>
      </c>
      <c r="AJ15" s="23">
        <v>38708</v>
      </c>
      <c r="AK15" s="75"/>
    </row>
    <row r="16" spans="1:82" s="20" customFormat="1" x14ac:dyDescent="0.2">
      <c r="A16" s="34">
        <v>38139</v>
      </c>
      <c r="B16" s="25">
        <v>251.16</v>
      </c>
      <c r="C16" s="25">
        <v>302.92</v>
      </c>
      <c r="D16" s="25">
        <v>342.36</v>
      </c>
      <c r="E16" s="25">
        <v>49.65</v>
      </c>
      <c r="F16" s="25">
        <v>218.89</v>
      </c>
      <c r="G16" s="25">
        <v>267.92</v>
      </c>
      <c r="H16" s="25">
        <v>301.48</v>
      </c>
      <c r="I16" s="25">
        <v>43.87</v>
      </c>
      <c r="J16" s="25">
        <v>205.15</v>
      </c>
      <c r="K16" s="25">
        <v>248.71</v>
      </c>
      <c r="L16" s="25">
        <v>278.85000000000002</v>
      </c>
      <c r="M16" s="25">
        <v>39.97</v>
      </c>
      <c r="N16" s="25">
        <v>29</v>
      </c>
      <c r="O16" s="57">
        <v>8.5000000000000006E-2</v>
      </c>
      <c r="P16" s="57">
        <v>3.5400000000000001E-2</v>
      </c>
      <c r="Q16" s="57">
        <v>3.9399999999999998E-2</v>
      </c>
      <c r="R16" s="57">
        <v>3.3799999999999997E-2</v>
      </c>
      <c r="S16" s="57">
        <v>2.9700000000000001E-2</v>
      </c>
      <c r="T16" s="57">
        <v>2.5100000000000001E-2</v>
      </c>
      <c r="U16" s="57">
        <v>2.3099999999999999E-2</v>
      </c>
      <c r="V16" s="57">
        <v>-6.9999999999999999E-4</v>
      </c>
      <c r="W16" s="86">
        <v>0</v>
      </c>
      <c r="X16" s="86">
        <v>5.5999999999999999E-3</v>
      </c>
      <c r="Y16" s="86">
        <v>8.5000000000000006E-3</v>
      </c>
      <c r="Z16" s="57">
        <v>0.45</v>
      </c>
      <c r="AA16" s="57">
        <v>0.75</v>
      </c>
      <c r="AB16" s="245"/>
      <c r="AC16" s="245"/>
      <c r="AD16" s="245"/>
      <c r="AE16" s="245"/>
      <c r="AF16" s="952"/>
      <c r="AG16" s="75" t="s">
        <v>121</v>
      </c>
      <c r="AH16" s="23">
        <v>38136</v>
      </c>
      <c r="AI16" s="75"/>
      <c r="AJ16" s="23"/>
      <c r="AK16" s="75" t="s">
        <v>119</v>
      </c>
    </row>
    <row r="17" spans="1:37" x14ac:dyDescent="0.2">
      <c r="A17" s="34">
        <v>37803</v>
      </c>
      <c r="B17" s="25">
        <v>251.16</v>
      </c>
      <c r="C17" s="25">
        <v>302.92</v>
      </c>
      <c r="D17" s="25">
        <v>342.36</v>
      </c>
      <c r="E17" s="25">
        <v>49.65</v>
      </c>
      <c r="F17" s="25">
        <v>218.89</v>
      </c>
      <c r="G17" s="25">
        <v>267.92</v>
      </c>
      <c r="H17" s="25">
        <v>301.48</v>
      </c>
      <c r="I17" s="25">
        <v>43.87</v>
      </c>
      <c r="J17" s="25">
        <v>205.15</v>
      </c>
      <c r="K17" s="25">
        <v>248.71</v>
      </c>
      <c r="L17" s="25">
        <v>278.85000000000002</v>
      </c>
      <c r="M17" s="25">
        <v>39.97</v>
      </c>
      <c r="N17" s="25">
        <v>28</v>
      </c>
      <c r="O17" s="57">
        <v>8.5000000000000006E-2</v>
      </c>
      <c r="P17" s="57">
        <v>3.5400000000000001E-2</v>
      </c>
      <c r="Q17" s="57">
        <v>3.9399999999999998E-2</v>
      </c>
      <c r="R17" s="57">
        <v>3.3799999999999997E-2</v>
      </c>
      <c r="S17" s="57">
        <v>2.9700000000000001E-2</v>
      </c>
      <c r="T17" s="57">
        <v>2.5100000000000001E-2</v>
      </c>
      <c r="U17" s="57">
        <v>2.3099999999999999E-2</v>
      </c>
      <c r="V17" s="57">
        <v>-6.9999999999999999E-4</v>
      </c>
      <c r="W17" s="86">
        <v>0</v>
      </c>
      <c r="X17" s="86">
        <v>5.5999999999999999E-3</v>
      </c>
      <c r="Y17" s="86">
        <v>8.5000000000000006E-3</v>
      </c>
      <c r="Z17" s="57">
        <v>0.45</v>
      </c>
      <c r="AA17" s="57">
        <v>0.75</v>
      </c>
      <c r="AB17" s="245"/>
      <c r="AC17" s="245"/>
      <c r="AD17" s="245"/>
      <c r="AE17" s="245"/>
      <c r="AF17" s="952"/>
      <c r="AG17" s="75"/>
      <c r="AH17" s="80"/>
      <c r="AI17" s="75" t="s">
        <v>131</v>
      </c>
      <c r="AJ17" s="23">
        <v>38136</v>
      </c>
      <c r="AK17" s="75"/>
    </row>
    <row r="18" spans="1:37" x14ac:dyDescent="0.2">
      <c r="A18" s="34">
        <v>37438</v>
      </c>
      <c r="B18" s="25">
        <v>248.18</v>
      </c>
      <c r="C18" s="25">
        <v>299.33</v>
      </c>
      <c r="D18" s="25">
        <v>334.01</v>
      </c>
      <c r="E18" s="25">
        <v>48.44</v>
      </c>
      <c r="F18" s="25">
        <v>216.29</v>
      </c>
      <c r="G18" s="25">
        <v>264.74</v>
      </c>
      <c r="H18" s="25">
        <v>297.91000000000003</v>
      </c>
      <c r="I18" s="25">
        <v>43.35</v>
      </c>
      <c r="J18" s="25">
        <v>202.72</v>
      </c>
      <c r="K18" s="25">
        <v>245.76</v>
      </c>
      <c r="L18" s="25">
        <v>275.54000000000002</v>
      </c>
      <c r="M18" s="25">
        <v>39.5</v>
      </c>
      <c r="N18" s="25">
        <v>28</v>
      </c>
      <c r="O18" s="57">
        <v>8.5000000000000006E-2</v>
      </c>
      <c r="P18" s="57">
        <v>3.5400000000000001E-2</v>
      </c>
      <c r="Q18" s="57">
        <v>3.9399999999999998E-2</v>
      </c>
      <c r="R18" s="57">
        <v>3.3799999999999997E-2</v>
      </c>
      <c r="S18" s="57">
        <v>2.9700000000000001E-2</v>
      </c>
      <c r="T18" s="57">
        <v>2.5100000000000001E-2</v>
      </c>
      <c r="U18" s="57">
        <v>2.3099999999999999E-2</v>
      </c>
      <c r="V18" s="57">
        <v>-6.9999999999999999E-4</v>
      </c>
      <c r="W18" s="86">
        <v>0</v>
      </c>
      <c r="X18" s="86">
        <v>5.5999999999999999E-3</v>
      </c>
      <c r="Y18" s="86">
        <v>8.5000000000000006E-3</v>
      </c>
      <c r="Z18" s="57">
        <v>0.45</v>
      </c>
      <c r="AA18" s="57">
        <v>0.75</v>
      </c>
      <c r="AB18" s="245"/>
      <c r="AC18" s="245"/>
      <c r="AD18" s="245"/>
      <c r="AE18" s="245"/>
      <c r="AF18" s="952"/>
      <c r="AG18" s="63" t="s">
        <v>120</v>
      </c>
      <c r="AH18" s="23">
        <v>37612</v>
      </c>
      <c r="AI18" s="75" t="s">
        <v>132</v>
      </c>
      <c r="AJ18" s="23">
        <v>37612</v>
      </c>
      <c r="AK18" s="75" t="s">
        <v>119</v>
      </c>
    </row>
    <row r="19" spans="1:37" s="20" customFormat="1" x14ac:dyDescent="0.2">
      <c r="A19" s="34">
        <v>37257</v>
      </c>
      <c r="B19" s="25">
        <v>243.31</v>
      </c>
      <c r="C19" s="25">
        <v>293.45999999999998</v>
      </c>
      <c r="D19" s="25">
        <v>330.05</v>
      </c>
      <c r="E19" s="25">
        <v>47.87</v>
      </c>
      <c r="F19" s="25">
        <v>213.73</v>
      </c>
      <c r="G19" s="25">
        <v>261.60000000000002</v>
      </c>
      <c r="H19" s="25">
        <v>294.38</v>
      </c>
      <c r="I19" s="25">
        <v>42.84</v>
      </c>
      <c r="J19" s="25">
        <v>200.32</v>
      </c>
      <c r="K19" s="25">
        <v>242.85</v>
      </c>
      <c r="L19" s="25">
        <v>272.27</v>
      </c>
      <c r="M19" s="25">
        <v>39.03</v>
      </c>
      <c r="N19" s="85">
        <v>26.68</v>
      </c>
      <c r="O19" s="86">
        <v>8.5000000000000006E-2</v>
      </c>
      <c r="P19" s="57">
        <v>3.5400000000000001E-2</v>
      </c>
      <c r="Q19" s="57">
        <v>3.9399999999999998E-2</v>
      </c>
      <c r="R19" s="57">
        <v>3.3799999999999997E-2</v>
      </c>
      <c r="S19" s="57">
        <v>2.9700000000000001E-2</v>
      </c>
      <c r="T19" s="57">
        <v>2.5100000000000001E-2</v>
      </c>
      <c r="U19" s="57">
        <v>2.3099999999999999E-2</v>
      </c>
      <c r="V19" s="57">
        <v>-6.9999999999999999E-4</v>
      </c>
      <c r="W19" s="86">
        <v>0</v>
      </c>
      <c r="X19" s="86">
        <v>5.5999999999999999E-3</v>
      </c>
      <c r="Y19" s="86">
        <v>8.5000000000000006E-3</v>
      </c>
      <c r="Z19" s="57">
        <v>0.45</v>
      </c>
      <c r="AA19" s="57">
        <v>0.75</v>
      </c>
      <c r="AB19" s="245"/>
      <c r="AC19" s="245"/>
      <c r="AD19" s="245"/>
      <c r="AE19" s="245"/>
      <c r="AF19" s="952"/>
      <c r="AG19" s="75" t="s">
        <v>118</v>
      </c>
      <c r="AH19" s="23">
        <v>37105</v>
      </c>
      <c r="AI19" s="75" t="s">
        <v>115</v>
      </c>
      <c r="AJ19" s="23">
        <v>37105</v>
      </c>
      <c r="AK19" s="75" t="s">
        <v>119</v>
      </c>
    </row>
    <row r="20" spans="1:37" x14ac:dyDescent="0.2">
      <c r="A20" s="34">
        <v>37073</v>
      </c>
      <c r="B20" s="26">
        <v>1596</v>
      </c>
      <c r="C20" s="26">
        <v>1925</v>
      </c>
      <c r="D20" s="26">
        <v>2165</v>
      </c>
      <c r="E20" s="26">
        <v>314</v>
      </c>
      <c r="F20" s="26">
        <v>1402</v>
      </c>
      <c r="G20" s="26">
        <v>1716</v>
      </c>
      <c r="H20" s="26">
        <v>1931</v>
      </c>
      <c r="I20" s="26">
        <v>281</v>
      </c>
      <c r="J20" s="26">
        <v>1314</v>
      </c>
      <c r="K20" s="26">
        <v>1593</v>
      </c>
      <c r="L20" s="26">
        <v>1786</v>
      </c>
      <c r="M20" s="26">
        <v>256</v>
      </c>
      <c r="N20" s="26">
        <v>175</v>
      </c>
      <c r="O20" s="86">
        <v>8.5000000000000006E-2</v>
      </c>
      <c r="P20" s="57">
        <v>3.0800000000000001E-2</v>
      </c>
      <c r="Q20" s="57">
        <v>3.3099999999999997E-2</v>
      </c>
      <c r="R20" s="57">
        <v>2.7799999999999998E-2</v>
      </c>
      <c r="S20" s="57">
        <v>2.5700000000000001E-2</v>
      </c>
      <c r="T20" s="57">
        <v>2.2800000000000001E-2</v>
      </c>
      <c r="U20" s="57">
        <v>2.1700000000000001E-2</v>
      </c>
      <c r="V20" s="57">
        <v>-5.9999999999999995E-4</v>
      </c>
      <c r="W20" s="86">
        <v>0</v>
      </c>
      <c r="X20" s="86">
        <v>5.5999999999999999E-3</v>
      </c>
      <c r="Y20" s="86">
        <v>8.5000000000000006E-3</v>
      </c>
      <c r="Z20" s="57">
        <v>0.45</v>
      </c>
      <c r="AA20" s="57">
        <v>0.75</v>
      </c>
      <c r="AB20" s="245"/>
      <c r="AC20" s="245"/>
      <c r="AD20" s="245"/>
      <c r="AE20" s="245"/>
      <c r="AF20" s="952"/>
      <c r="AG20" s="75"/>
      <c r="AH20" s="80"/>
      <c r="AI20" s="75" t="s">
        <v>115</v>
      </c>
      <c r="AJ20" s="23">
        <v>37105</v>
      </c>
      <c r="AK20" s="75"/>
    </row>
    <row r="21" spans="1:37" ht="27.75" customHeight="1" x14ac:dyDescent="0.2">
      <c r="A21" s="34">
        <v>36892</v>
      </c>
      <c r="B21" s="26">
        <v>1577</v>
      </c>
      <c r="C21" s="26">
        <v>1902</v>
      </c>
      <c r="D21" s="26">
        <v>2139</v>
      </c>
      <c r="E21" s="26">
        <v>310</v>
      </c>
      <c r="F21" s="26">
        <v>1385</v>
      </c>
      <c r="G21" s="26">
        <v>1696</v>
      </c>
      <c r="H21" s="26">
        <v>1908</v>
      </c>
      <c r="I21" s="26">
        <v>278</v>
      </c>
      <c r="J21" s="26">
        <v>1298</v>
      </c>
      <c r="K21" s="26">
        <v>1574</v>
      </c>
      <c r="L21" s="26">
        <v>1765</v>
      </c>
      <c r="M21" s="26">
        <v>253</v>
      </c>
      <c r="N21" s="26">
        <v>175</v>
      </c>
      <c r="O21" s="57">
        <v>8.5000000000000006E-2</v>
      </c>
      <c r="P21" s="57">
        <v>3.0800000000000001E-2</v>
      </c>
      <c r="Q21" s="57">
        <v>3.3099999999999997E-2</v>
      </c>
      <c r="R21" s="57">
        <v>2.7799999999999998E-2</v>
      </c>
      <c r="S21" s="57">
        <v>2.5700000000000001E-2</v>
      </c>
      <c r="T21" s="57">
        <v>2.2800000000000001E-2</v>
      </c>
      <c r="U21" s="57">
        <v>2.1700000000000001E-2</v>
      </c>
      <c r="V21" s="57">
        <v>-5.9999999999999995E-4</v>
      </c>
      <c r="W21" s="86">
        <v>0</v>
      </c>
      <c r="X21" s="86">
        <v>5.5999999999999999E-3</v>
      </c>
      <c r="Y21" s="86">
        <v>8.5000000000000006E-3</v>
      </c>
      <c r="Z21" s="57">
        <v>0.45</v>
      </c>
      <c r="AA21" s="57">
        <v>0.75</v>
      </c>
      <c r="AB21" s="245"/>
      <c r="AC21" s="245"/>
      <c r="AD21" s="245"/>
      <c r="AE21" s="245"/>
      <c r="AF21" s="952"/>
      <c r="AG21" s="75" t="s">
        <v>116</v>
      </c>
      <c r="AH21" s="23">
        <v>36888</v>
      </c>
      <c r="AI21" s="75" t="s">
        <v>117</v>
      </c>
      <c r="AJ21" s="23">
        <v>36888</v>
      </c>
      <c r="AK21" s="79" t="s">
        <v>122</v>
      </c>
    </row>
    <row r="22" spans="1:37" x14ac:dyDescent="0.2">
      <c r="A22" s="694"/>
      <c r="B22" s="694"/>
      <c r="C22" s="694"/>
      <c r="D22" s="694"/>
      <c r="E22" s="694"/>
      <c r="F22" s="694"/>
      <c r="G22" s="694"/>
      <c r="H22" s="694"/>
      <c r="I22" s="694"/>
      <c r="J22" s="694"/>
      <c r="K22" s="694"/>
      <c r="L22" s="694"/>
      <c r="M22" s="694"/>
      <c r="N22" s="694"/>
      <c r="O22" s="694"/>
      <c r="P22" s="694"/>
      <c r="Q22" s="694"/>
      <c r="R22" s="694"/>
      <c r="S22" s="694"/>
      <c r="T22" s="694"/>
      <c r="U22" s="694"/>
      <c r="V22" s="694"/>
      <c r="W22" s="694"/>
      <c r="X22" s="694"/>
      <c r="Y22" s="694"/>
      <c r="Z22" s="694"/>
      <c r="AA22" s="694"/>
      <c r="AB22" s="694"/>
      <c r="AC22" s="694"/>
      <c r="AD22" s="694"/>
      <c r="AE22" s="694"/>
      <c r="AF22" s="694"/>
      <c r="AG22" s="694"/>
      <c r="AH22" s="694"/>
      <c r="AI22" s="694"/>
      <c r="AJ22" s="694"/>
      <c r="AK22" s="694"/>
    </row>
    <row r="23" spans="1:37" x14ac:dyDescent="0.2">
      <c r="B23" s="406"/>
      <c r="D23" s="20"/>
      <c r="E23" s="20"/>
      <c r="F23" s="20"/>
      <c r="G23" s="20"/>
      <c r="H23" s="20"/>
      <c r="I23" s="20"/>
      <c r="J23" s="20"/>
      <c r="K23" s="20"/>
      <c r="L23" s="20"/>
      <c r="M23" s="20"/>
      <c r="N23" s="20"/>
      <c r="O23" s="20"/>
      <c r="P23" s="20"/>
      <c r="Q23" s="20"/>
      <c r="R23" s="20"/>
      <c r="S23" s="20"/>
      <c r="T23" s="20"/>
      <c r="U23" s="20"/>
      <c r="V23" s="20"/>
      <c r="W23" s="86"/>
      <c r="X23" s="86"/>
      <c r="Y23" s="86"/>
      <c r="Z23" s="20"/>
      <c r="AA23" s="20"/>
      <c r="AF23" s="20"/>
      <c r="AG23" s="20"/>
      <c r="AH23" s="20"/>
      <c r="AI23" s="20"/>
      <c r="AJ23" s="20"/>
      <c r="AK23" s="20"/>
    </row>
    <row r="24" spans="1:37" x14ac:dyDescent="0.2">
      <c r="B24" s="192"/>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D24" s="357"/>
      <c r="AE24" s="357"/>
      <c r="AF24" s="20"/>
      <c r="AG24" s="20"/>
      <c r="AH24" s="20"/>
      <c r="AI24" s="20"/>
      <c r="AJ24" s="20"/>
      <c r="AK24" s="20"/>
    </row>
    <row r="25" spans="1:37" x14ac:dyDescent="0.2">
      <c r="B25" s="20"/>
      <c r="C25" s="20"/>
      <c r="D25" s="20"/>
      <c r="E25" s="20"/>
      <c r="F25" s="20"/>
      <c r="G25" s="322"/>
      <c r="H25" s="322"/>
      <c r="I25" s="322"/>
      <c r="K25" s="322"/>
      <c r="L25" s="322"/>
      <c r="M25" s="322"/>
    </row>
    <row r="37" ht="14.25" customHeight="1" x14ac:dyDescent="0.2"/>
  </sheetData>
  <mergeCells count="16">
    <mergeCell ref="AK2:AK3"/>
    <mergeCell ref="AG2:AG3"/>
    <mergeCell ref="AH2:AH3"/>
    <mergeCell ref="AF2:AF3"/>
    <mergeCell ref="AJ2:AJ3"/>
    <mergeCell ref="AI2:AI3"/>
    <mergeCell ref="AF4:AF21"/>
    <mergeCell ref="O2:O3"/>
    <mergeCell ref="P2:V2"/>
    <mergeCell ref="W2:AD2"/>
    <mergeCell ref="A2:A3"/>
    <mergeCell ref="B2:E2"/>
    <mergeCell ref="F2:I2"/>
    <mergeCell ref="J2:M2"/>
    <mergeCell ref="N2:N3"/>
    <mergeCell ref="AE2:AE3"/>
  </mergeCell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24" sqref="B24"/>
    </sheetView>
  </sheetViews>
  <sheetFormatPr baseColWidth="10" defaultColWidth="11.5" defaultRowHeight="15" x14ac:dyDescent="0.2"/>
  <cols>
    <col min="1" max="1" width="14.83203125" style="20" customWidth="1"/>
    <col min="2" max="3" width="40.5" style="7" customWidth="1"/>
    <col min="4" max="4" width="19" style="7" customWidth="1"/>
    <col min="5" max="5" width="29.83203125" style="7" customWidth="1"/>
    <col min="6" max="6" width="29.1640625" style="7" bestFit="1" customWidth="1"/>
    <col min="7" max="7" width="39.33203125" style="7" customWidth="1"/>
    <col min="8" max="16384" width="11.5" style="7"/>
  </cols>
  <sheetData>
    <row r="1" spans="1:34" hidden="1" x14ac:dyDescent="0.2">
      <c r="A1" s="50" t="s">
        <v>303</v>
      </c>
      <c r="B1" s="94" t="s">
        <v>1456</v>
      </c>
      <c r="C1" s="94" t="s">
        <v>1457</v>
      </c>
      <c r="D1" s="94" t="s">
        <v>1458</v>
      </c>
      <c r="E1" s="94"/>
      <c r="H1" s="404"/>
      <c r="I1" s="404"/>
      <c r="J1" s="404"/>
      <c r="K1" s="404"/>
      <c r="L1" s="404"/>
      <c r="M1" s="404"/>
      <c r="N1" s="404"/>
      <c r="O1" s="404"/>
      <c r="P1" s="404"/>
      <c r="Q1" s="404"/>
      <c r="R1" s="404"/>
      <c r="S1" s="404"/>
      <c r="T1" s="404"/>
      <c r="U1" s="404"/>
      <c r="V1" s="404"/>
      <c r="W1" s="404"/>
      <c r="X1" s="404"/>
      <c r="Y1" s="404"/>
      <c r="Z1" s="404"/>
      <c r="AA1" s="404"/>
      <c r="AB1" s="404"/>
      <c r="AC1" s="404"/>
      <c r="AD1" s="404"/>
      <c r="AE1" s="404"/>
      <c r="AF1" s="404"/>
      <c r="AG1" s="404"/>
      <c r="AH1" s="404"/>
    </row>
    <row r="2" spans="1:34" ht="35.25" customHeight="1" x14ac:dyDescent="0.2">
      <c r="A2" s="858" t="s">
        <v>1359</v>
      </c>
      <c r="B2" s="885" t="s">
        <v>1459</v>
      </c>
      <c r="C2" s="912"/>
      <c r="D2" s="950" t="s">
        <v>1460</v>
      </c>
      <c r="E2" s="950" t="s">
        <v>41</v>
      </c>
      <c r="F2" s="950" t="s">
        <v>1358</v>
      </c>
      <c r="G2" s="877" t="s">
        <v>18</v>
      </c>
      <c r="H2" s="279"/>
      <c r="I2" s="279"/>
      <c r="J2" s="279"/>
      <c r="K2" s="279"/>
      <c r="L2" s="404"/>
      <c r="M2" s="404"/>
      <c r="N2" s="404"/>
      <c r="O2" s="404"/>
      <c r="P2" s="404"/>
      <c r="Q2" s="404"/>
      <c r="R2" s="404"/>
      <c r="S2" s="404"/>
      <c r="T2" s="404"/>
      <c r="U2" s="404"/>
      <c r="V2" s="404"/>
      <c r="W2" s="404"/>
      <c r="X2" s="404"/>
      <c r="Y2" s="404"/>
      <c r="Z2" s="404"/>
      <c r="AA2" s="404"/>
      <c r="AB2" s="404"/>
      <c r="AC2" s="404"/>
      <c r="AD2" s="404"/>
      <c r="AE2" s="404"/>
      <c r="AF2" s="404"/>
      <c r="AG2" s="404"/>
      <c r="AH2" s="404"/>
    </row>
    <row r="3" spans="1:34" ht="35.25" customHeight="1" x14ac:dyDescent="0.2">
      <c r="A3" s="858"/>
      <c r="B3" s="470" t="s">
        <v>773</v>
      </c>
      <c r="C3" s="404" t="s">
        <v>777</v>
      </c>
      <c r="D3" s="950"/>
      <c r="E3" s="950"/>
      <c r="F3" s="950"/>
      <c r="G3" s="877"/>
      <c r="H3" s="279"/>
      <c r="I3" s="279"/>
      <c r="J3" s="279"/>
      <c r="K3" s="279"/>
      <c r="L3" s="404"/>
      <c r="M3" s="404"/>
      <c r="N3" s="404"/>
      <c r="O3" s="404"/>
      <c r="P3" s="404"/>
      <c r="Q3" s="404"/>
      <c r="R3" s="404"/>
      <c r="S3" s="404"/>
      <c r="T3" s="404"/>
      <c r="U3" s="404"/>
      <c r="V3" s="404"/>
      <c r="W3" s="404"/>
      <c r="X3" s="404"/>
      <c r="Y3" s="404"/>
      <c r="Z3" s="404"/>
      <c r="AA3" s="404"/>
      <c r="AB3" s="404"/>
    </row>
    <row r="4" spans="1:34" ht="15" customHeight="1" x14ac:dyDescent="0.2">
      <c r="A4" s="33">
        <v>43009</v>
      </c>
      <c r="B4" s="19">
        <v>53.67</v>
      </c>
      <c r="C4" s="70">
        <v>26.83</v>
      </c>
      <c r="D4" s="19">
        <v>12.16</v>
      </c>
      <c r="E4" s="336" t="s">
        <v>2203</v>
      </c>
      <c r="F4" s="76">
        <v>43007</v>
      </c>
    </row>
    <row r="5" spans="1:34" ht="15" customHeight="1" x14ac:dyDescent="0.2">
      <c r="A5" s="33">
        <v>42278</v>
      </c>
      <c r="B5" s="19">
        <v>53.27</v>
      </c>
      <c r="C5" s="70">
        <v>26.63</v>
      </c>
      <c r="D5" s="19">
        <v>12.07</v>
      </c>
      <c r="E5" s="336" t="s">
        <v>2054</v>
      </c>
      <c r="F5" s="76">
        <v>42298</v>
      </c>
      <c r="G5" s="7" t="s">
        <v>2202</v>
      </c>
    </row>
    <row r="6" spans="1:34" ht="15" customHeight="1" x14ac:dyDescent="0.2">
      <c r="A6" s="33">
        <v>41913</v>
      </c>
      <c r="B6" s="19">
        <v>53.23</v>
      </c>
      <c r="C6" s="70">
        <v>26.61</v>
      </c>
      <c r="D6" s="19">
        <v>12.06</v>
      </c>
      <c r="E6" s="325" t="s">
        <v>2053</v>
      </c>
      <c r="F6" s="76">
        <v>41940</v>
      </c>
    </row>
    <row r="7" spans="1:34" x14ac:dyDescent="0.2">
      <c r="A7" s="33">
        <v>41275</v>
      </c>
      <c r="B7" s="19">
        <v>52.93</v>
      </c>
      <c r="C7" s="70">
        <v>26.46</v>
      </c>
      <c r="D7" s="19">
        <v>11.99</v>
      </c>
      <c r="E7" s="192" t="s">
        <v>491</v>
      </c>
      <c r="F7" s="87">
        <v>41273</v>
      </c>
      <c r="H7"/>
    </row>
    <row r="8" spans="1:34" x14ac:dyDescent="0.2">
      <c r="A8" s="33">
        <v>40909</v>
      </c>
      <c r="B8" s="19">
        <v>51.82</v>
      </c>
      <c r="C8" s="70">
        <v>25.9</v>
      </c>
      <c r="D8" s="19">
        <v>11.74</v>
      </c>
      <c r="E8" s="73" t="s">
        <v>171</v>
      </c>
      <c r="F8" s="74">
        <v>40908</v>
      </c>
    </row>
    <row r="9" spans="1:34" x14ac:dyDescent="0.2">
      <c r="A9" s="34">
        <v>40544</v>
      </c>
      <c r="B9" s="61">
        <v>51.31</v>
      </c>
      <c r="C9" s="61">
        <v>25.64</v>
      </c>
      <c r="D9" s="61">
        <v>11.62</v>
      </c>
      <c r="E9" s="63" t="s">
        <v>91</v>
      </c>
      <c r="F9" s="65">
        <v>40543</v>
      </c>
    </row>
    <row r="10" spans="1:34" x14ac:dyDescent="0.2">
      <c r="A10" s="34">
        <v>40179</v>
      </c>
      <c r="B10" s="61">
        <v>50.75</v>
      </c>
      <c r="C10" s="61">
        <v>25.36</v>
      </c>
      <c r="D10" s="61">
        <v>11.49</v>
      </c>
      <c r="E10" s="63" t="s">
        <v>88</v>
      </c>
      <c r="F10" s="65">
        <v>40178</v>
      </c>
    </row>
    <row r="11" spans="1:34" x14ac:dyDescent="0.2">
      <c r="A11" s="34">
        <v>39814</v>
      </c>
      <c r="B11" s="61">
        <v>50.59</v>
      </c>
      <c r="C11" s="61">
        <v>25.28</v>
      </c>
      <c r="D11" s="61">
        <v>11.45</v>
      </c>
      <c r="E11" s="63" t="s">
        <v>87</v>
      </c>
      <c r="F11" s="65">
        <v>39814</v>
      </c>
    </row>
    <row r="12" spans="1:34" x14ac:dyDescent="0.2">
      <c r="A12" s="34">
        <v>39448</v>
      </c>
      <c r="B12" s="61">
        <v>49.14</v>
      </c>
      <c r="C12" s="61">
        <v>24.56</v>
      </c>
      <c r="D12" s="61">
        <v>11.12</v>
      </c>
      <c r="E12" s="63" t="s">
        <v>85</v>
      </c>
      <c r="F12" s="65">
        <v>39446</v>
      </c>
    </row>
    <row r="13" spans="1:34" x14ac:dyDescent="0.2">
      <c r="A13" s="34">
        <v>39083</v>
      </c>
      <c r="B13" s="61">
        <v>47.82</v>
      </c>
      <c r="C13" s="61">
        <v>23.9</v>
      </c>
      <c r="D13" s="61">
        <v>10.82</v>
      </c>
      <c r="E13" s="63" t="s">
        <v>109</v>
      </c>
      <c r="F13" s="65">
        <v>39082</v>
      </c>
    </row>
    <row r="14" spans="1:34" x14ac:dyDescent="0.2">
      <c r="A14" s="34">
        <v>37438</v>
      </c>
      <c r="B14" s="61">
        <v>46.97</v>
      </c>
      <c r="C14" s="61">
        <v>23.48</v>
      </c>
      <c r="D14" s="61">
        <v>10.63</v>
      </c>
      <c r="E14" s="63" t="s">
        <v>100</v>
      </c>
      <c r="F14" s="65">
        <v>37612</v>
      </c>
    </row>
    <row r="15" spans="1:34" x14ac:dyDescent="0.2">
      <c r="A15" s="34">
        <v>37073</v>
      </c>
      <c r="B15" s="61">
        <v>46.5</v>
      </c>
      <c r="C15" s="61">
        <v>23.25</v>
      </c>
      <c r="D15" s="61">
        <v>10.52</v>
      </c>
      <c r="E15" s="63" t="s">
        <v>112</v>
      </c>
      <c r="F15" s="65">
        <v>37105</v>
      </c>
    </row>
    <row r="16" spans="1:34" x14ac:dyDescent="0.2">
      <c r="A16" s="34">
        <v>36708</v>
      </c>
      <c r="B16" s="384">
        <v>300</v>
      </c>
      <c r="C16" s="384">
        <v>150</v>
      </c>
      <c r="D16" s="60">
        <v>66</v>
      </c>
      <c r="E16" s="64" t="s">
        <v>113</v>
      </c>
      <c r="F16" s="69">
        <v>36743</v>
      </c>
    </row>
    <row r="17" spans="1:6" x14ac:dyDescent="0.2">
      <c r="A17" s="34">
        <v>36342</v>
      </c>
      <c r="B17" s="384">
        <v>297</v>
      </c>
      <c r="C17" s="384">
        <v>149</v>
      </c>
      <c r="D17" s="60">
        <v>65</v>
      </c>
      <c r="E17" s="64" t="s">
        <v>185</v>
      </c>
      <c r="F17" s="69">
        <v>36340</v>
      </c>
    </row>
    <row r="18" spans="1:6" x14ac:dyDescent="0.2">
      <c r="A18" s="34">
        <v>35977</v>
      </c>
      <c r="B18" s="384">
        <v>293</v>
      </c>
      <c r="C18" s="384">
        <v>147</v>
      </c>
      <c r="D18" s="60">
        <v>64</v>
      </c>
      <c r="E18" s="63" t="s">
        <v>83</v>
      </c>
      <c r="F18" s="65">
        <v>36051</v>
      </c>
    </row>
    <row r="19" spans="1:6" x14ac:dyDescent="0.2">
      <c r="A19" s="34">
        <v>35612</v>
      </c>
      <c r="B19" s="384">
        <v>289</v>
      </c>
      <c r="C19" s="384">
        <v>145</v>
      </c>
      <c r="D19" s="60">
        <v>63</v>
      </c>
      <c r="E19" s="63" t="s">
        <v>82</v>
      </c>
      <c r="F19" s="65">
        <v>35684</v>
      </c>
    </row>
    <row r="20" spans="1:6" x14ac:dyDescent="0.2">
      <c r="A20" s="34">
        <v>34516</v>
      </c>
      <c r="B20" s="384">
        <v>282</v>
      </c>
      <c r="C20" s="384">
        <v>142</v>
      </c>
      <c r="D20" s="60">
        <v>61</v>
      </c>
      <c r="E20" s="63" t="s">
        <v>81</v>
      </c>
      <c r="F20" s="65">
        <v>34654</v>
      </c>
    </row>
    <row r="21" spans="1:6" x14ac:dyDescent="0.2">
      <c r="A21" s="419"/>
    </row>
    <row r="22" spans="1:6" x14ac:dyDescent="0.2">
      <c r="A22" s="419"/>
      <c r="B22" s="172" t="s">
        <v>1389</v>
      </c>
    </row>
    <row r="23" spans="1:6" x14ac:dyDescent="0.2">
      <c r="A23" s="419"/>
      <c r="B23" s="7" t="s">
        <v>776</v>
      </c>
    </row>
    <row r="24" spans="1:6" x14ac:dyDescent="0.2">
      <c r="A24" s="419"/>
      <c r="B24" s="7" t="s">
        <v>1461</v>
      </c>
    </row>
    <row r="25" spans="1:6" x14ac:dyDescent="0.2">
      <c r="B25" s="377" t="s">
        <v>2107</v>
      </c>
    </row>
  </sheetData>
  <mergeCells count="6">
    <mergeCell ref="G2:G3"/>
    <mergeCell ref="A2:A3"/>
    <mergeCell ref="F2:F3"/>
    <mergeCell ref="E2:E3"/>
    <mergeCell ref="B2:C2"/>
    <mergeCell ref="D2:D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F6" sqref="F6"/>
    </sheetView>
  </sheetViews>
  <sheetFormatPr baseColWidth="10" defaultRowHeight="15" x14ac:dyDescent="0.2"/>
  <cols>
    <col min="2" max="3" width="20.83203125" customWidth="1"/>
    <col min="4" max="5" width="22.83203125" customWidth="1"/>
    <col min="6" max="6" width="72.6640625" customWidth="1"/>
    <col min="7" max="7" width="13.6640625" bestFit="1" customWidth="1"/>
    <col min="8" max="8" width="57.6640625" customWidth="1"/>
  </cols>
  <sheetData>
    <row r="1" spans="1:8" s="288" customFormat="1" hidden="1" x14ac:dyDescent="0.2">
      <c r="A1" s="288" t="s">
        <v>303</v>
      </c>
      <c r="B1" s="288" t="s">
        <v>641</v>
      </c>
      <c r="C1" s="288" t="s">
        <v>642</v>
      </c>
      <c r="D1" s="288" t="s">
        <v>643</v>
      </c>
      <c r="E1" s="288" t="s">
        <v>644</v>
      </c>
    </row>
    <row r="2" spans="1:8" s="159" customFormat="1" ht="45" customHeight="1" x14ac:dyDescent="0.2">
      <c r="A2" s="869" t="s">
        <v>1359</v>
      </c>
      <c r="B2" s="885" t="s">
        <v>439</v>
      </c>
      <c r="C2" s="886"/>
      <c r="D2" s="885" t="s">
        <v>1134</v>
      </c>
      <c r="E2" s="886"/>
      <c r="F2" s="858" t="s">
        <v>41</v>
      </c>
      <c r="G2" s="858" t="s">
        <v>1358</v>
      </c>
      <c r="H2" s="858" t="s">
        <v>18</v>
      </c>
    </row>
    <row r="3" spans="1:8" s="45" customFormat="1" x14ac:dyDescent="0.2">
      <c r="A3" s="869"/>
      <c r="B3" s="149" t="s">
        <v>425</v>
      </c>
      <c r="C3" s="149" t="s">
        <v>440</v>
      </c>
      <c r="D3" s="149" t="s">
        <v>425</v>
      </c>
      <c r="E3" s="149" t="s">
        <v>440</v>
      </c>
      <c r="F3" s="858"/>
      <c r="G3" s="858"/>
      <c r="H3" s="858"/>
    </row>
    <row r="4" spans="1:8" s="411" customFormat="1" x14ac:dyDescent="0.2">
      <c r="A4" s="34">
        <v>43009</v>
      </c>
      <c r="B4" s="41">
        <v>83.29</v>
      </c>
      <c r="C4" s="41">
        <v>129.68</v>
      </c>
      <c r="D4" s="41">
        <v>168.39</v>
      </c>
      <c r="E4" s="41">
        <v>261.72000000000003</v>
      </c>
      <c r="F4" s="336" t="s">
        <v>2204</v>
      </c>
      <c r="G4" s="76">
        <v>43007</v>
      </c>
      <c r="H4" s="442"/>
    </row>
    <row r="5" spans="1:8" s="411" customFormat="1" x14ac:dyDescent="0.2">
      <c r="A5" s="34">
        <v>42278</v>
      </c>
      <c r="B5" s="41">
        <v>82.67</v>
      </c>
      <c r="C5" s="41">
        <v>128.71</v>
      </c>
      <c r="D5" s="41">
        <v>167.14</v>
      </c>
      <c r="E5" s="41">
        <v>259.77</v>
      </c>
      <c r="F5" s="336" t="s">
        <v>2054</v>
      </c>
      <c r="G5" s="76">
        <v>42298</v>
      </c>
      <c r="H5" s="442" t="s">
        <v>2202</v>
      </c>
    </row>
    <row r="6" spans="1:8" s="324" customFormat="1" x14ac:dyDescent="0.2">
      <c r="A6" s="34">
        <v>41913</v>
      </c>
      <c r="B6" s="41">
        <v>82.6</v>
      </c>
      <c r="C6" s="41">
        <v>128.61000000000001</v>
      </c>
      <c r="D6" s="41">
        <v>167.01</v>
      </c>
      <c r="E6" s="41">
        <v>259.56</v>
      </c>
      <c r="F6" s="73" t="s">
        <v>2294</v>
      </c>
      <c r="G6" s="35">
        <v>41940</v>
      </c>
      <c r="H6" s="442" t="s">
        <v>1342</v>
      </c>
    </row>
    <row r="7" spans="1:8" s="184" customFormat="1" x14ac:dyDescent="0.2">
      <c r="A7" s="34">
        <v>41275</v>
      </c>
      <c r="B7" s="41">
        <v>82.13</v>
      </c>
      <c r="C7" s="41">
        <v>127.88</v>
      </c>
      <c r="D7" s="41">
        <v>166.06</v>
      </c>
      <c r="E7" s="41">
        <v>258.08999999999997</v>
      </c>
      <c r="F7" s="73" t="s">
        <v>1291</v>
      </c>
      <c r="G7" s="35">
        <v>41290</v>
      </c>
      <c r="H7" s="17"/>
    </row>
    <row r="8" spans="1:8" x14ac:dyDescent="0.2">
      <c r="A8" s="34">
        <v>40909</v>
      </c>
      <c r="B8" s="19">
        <v>80.400000000000006</v>
      </c>
      <c r="C8" s="19">
        <v>125.19</v>
      </c>
      <c r="D8" s="19">
        <v>162.56</v>
      </c>
      <c r="E8" s="19">
        <v>252.66</v>
      </c>
      <c r="F8" s="73" t="s">
        <v>1292</v>
      </c>
      <c r="G8" s="35">
        <v>40908</v>
      </c>
      <c r="H8" s="17"/>
    </row>
    <row r="9" spans="1:8" x14ac:dyDescent="0.2">
      <c r="A9" s="34">
        <v>40544</v>
      </c>
      <c r="B9" s="77">
        <v>79.599999999999994</v>
      </c>
      <c r="C9" s="77">
        <v>123.95</v>
      </c>
      <c r="D9" s="77">
        <v>160.94999999999999</v>
      </c>
      <c r="E9" s="77">
        <v>250.16</v>
      </c>
      <c r="F9" s="63" t="s">
        <v>1293</v>
      </c>
      <c r="G9" s="23">
        <v>40543</v>
      </c>
      <c r="H9" s="75"/>
    </row>
    <row r="10" spans="1:8" x14ac:dyDescent="0.2">
      <c r="A10" s="34">
        <v>40179</v>
      </c>
      <c r="B10" s="77">
        <v>78.73</v>
      </c>
      <c r="C10" s="77">
        <v>122.6</v>
      </c>
      <c r="D10" s="77">
        <v>159.19999999999999</v>
      </c>
      <c r="E10" s="77">
        <v>247.44</v>
      </c>
      <c r="F10" s="63" t="s">
        <v>1294</v>
      </c>
      <c r="G10" s="23">
        <v>40178</v>
      </c>
      <c r="H10" s="75"/>
    </row>
    <row r="11" spans="1:8" x14ac:dyDescent="0.2">
      <c r="A11" s="34">
        <v>39814</v>
      </c>
      <c r="B11" s="77">
        <v>78.48</v>
      </c>
      <c r="C11" s="77">
        <v>122.21</v>
      </c>
      <c r="D11" s="77">
        <v>158.69</v>
      </c>
      <c r="E11" s="77">
        <v>246.65</v>
      </c>
      <c r="F11" s="63" t="s">
        <v>1295</v>
      </c>
      <c r="G11" s="23">
        <v>39814</v>
      </c>
      <c r="H11" s="75"/>
    </row>
    <row r="12" spans="1:8" x14ac:dyDescent="0.2">
      <c r="A12" s="34">
        <v>39448</v>
      </c>
      <c r="B12" s="77">
        <v>76.23</v>
      </c>
      <c r="C12" s="77">
        <v>118.71</v>
      </c>
      <c r="D12" s="77">
        <v>154.13999999999999</v>
      </c>
      <c r="E12" s="77">
        <v>239.58</v>
      </c>
      <c r="F12" s="63" t="s">
        <v>1296</v>
      </c>
      <c r="G12" s="23">
        <v>39446</v>
      </c>
      <c r="H12" s="75"/>
    </row>
    <row r="13" spans="1:8" x14ac:dyDescent="0.2">
      <c r="A13" s="34">
        <v>39083</v>
      </c>
      <c r="B13" s="77">
        <v>74.180000000000007</v>
      </c>
      <c r="C13" s="77">
        <v>115.52</v>
      </c>
      <c r="D13" s="77">
        <v>150</v>
      </c>
      <c r="E13" s="77">
        <v>233.15</v>
      </c>
      <c r="F13" s="63" t="s">
        <v>1297</v>
      </c>
      <c r="G13" s="23">
        <v>39082</v>
      </c>
      <c r="H13" s="75"/>
    </row>
    <row r="14" spans="1:8" ht="16.5" customHeight="1" x14ac:dyDescent="0.2">
      <c r="A14" s="34">
        <v>38596</v>
      </c>
      <c r="B14" s="77">
        <v>72.16</v>
      </c>
      <c r="C14" s="77">
        <v>112.37</v>
      </c>
      <c r="D14" s="77">
        <v>145.91</v>
      </c>
      <c r="E14" s="77">
        <v>226.8</v>
      </c>
      <c r="F14" s="408" t="s">
        <v>1299</v>
      </c>
      <c r="G14" s="23">
        <v>38708</v>
      </c>
      <c r="H14" s="75" t="s">
        <v>149</v>
      </c>
    </row>
    <row r="15" spans="1:8" ht="15" customHeight="1" x14ac:dyDescent="0.2">
      <c r="A15" s="34">
        <v>37803</v>
      </c>
      <c r="B15" s="77">
        <v>70.88</v>
      </c>
      <c r="C15" s="77">
        <v>110.38</v>
      </c>
      <c r="D15" s="955"/>
      <c r="E15" s="955"/>
      <c r="F15" s="63" t="s">
        <v>1298</v>
      </c>
      <c r="G15" s="23">
        <v>38136</v>
      </c>
      <c r="H15" s="75"/>
    </row>
    <row r="16" spans="1:8" x14ac:dyDescent="0.2">
      <c r="A16" s="34">
        <v>37438</v>
      </c>
      <c r="B16" s="77">
        <v>70.040000000000006</v>
      </c>
      <c r="C16" s="77">
        <v>109.07</v>
      </c>
      <c r="D16" s="955"/>
      <c r="E16" s="955"/>
      <c r="F16" s="63" t="s">
        <v>1300</v>
      </c>
      <c r="G16" s="23">
        <v>37612</v>
      </c>
      <c r="H16" s="75"/>
    </row>
    <row r="17" spans="1:8" x14ac:dyDescent="0.2">
      <c r="A17" s="34">
        <v>37073</v>
      </c>
      <c r="B17" s="77">
        <v>69.209999999999994</v>
      </c>
      <c r="C17" s="77">
        <v>107.78</v>
      </c>
      <c r="D17" s="955"/>
      <c r="E17" s="955"/>
      <c r="F17" s="63" t="s">
        <v>1301</v>
      </c>
      <c r="G17" s="23">
        <v>37105</v>
      </c>
      <c r="H17" s="75"/>
    </row>
    <row r="18" spans="1:8" x14ac:dyDescent="0.2">
      <c r="A18" s="34">
        <v>36708</v>
      </c>
      <c r="B18" s="81">
        <v>449</v>
      </c>
      <c r="C18" s="81">
        <v>699</v>
      </c>
      <c r="D18" s="955"/>
      <c r="E18" s="955"/>
      <c r="F18" s="63" t="s">
        <v>1302</v>
      </c>
      <c r="G18" s="23">
        <v>36743</v>
      </c>
      <c r="H18" s="75"/>
    </row>
    <row r="19" spans="1:8" x14ac:dyDescent="0.2">
      <c r="A19" s="34">
        <v>36342</v>
      </c>
      <c r="B19" s="81">
        <v>445</v>
      </c>
      <c r="C19" s="81">
        <v>692</v>
      </c>
      <c r="D19" s="955"/>
      <c r="E19" s="955"/>
      <c r="F19" s="64" t="s">
        <v>1303</v>
      </c>
      <c r="G19" s="82">
        <v>36340</v>
      </c>
      <c r="H19" s="75"/>
    </row>
    <row r="20" spans="1:8" x14ac:dyDescent="0.2">
      <c r="A20" s="34">
        <v>35977</v>
      </c>
      <c r="B20" s="78">
        <v>441</v>
      </c>
      <c r="C20" s="78">
        <v>685</v>
      </c>
      <c r="D20" s="955"/>
      <c r="E20" s="955"/>
      <c r="F20" s="63" t="s">
        <v>1304</v>
      </c>
      <c r="G20" s="23">
        <v>36051</v>
      </c>
      <c r="H20" s="75"/>
    </row>
    <row r="21" spans="1:8" x14ac:dyDescent="0.2">
      <c r="A21" s="34">
        <v>35612</v>
      </c>
      <c r="B21" s="78">
        <v>431</v>
      </c>
      <c r="C21" s="78">
        <v>669</v>
      </c>
      <c r="D21" s="955"/>
      <c r="E21" s="955"/>
      <c r="F21" s="63" t="s">
        <v>1305</v>
      </c>
      <c r="G21" s="23">
        <v>35684</v>
      </c>
      <c r="H21" s="75"/>
    </row>
    <row r="22" spans="1:8" x14ac:dyDescent="0.2">
      <c r="A22" s="34">
        <v>34516</v>
      </c>
      <c r="B22" s="78">
        <v>416</v>
      </c>
      <c r="C22" s="78">
        <v>416</v>
      </c>
      <c r="D22" s="955"/>
      <c r="E22" s="955"/>
      <c r="F22" s="63" t="s">
        <v>1306</v>
      </c>
      <c r="G22" s="23">
        <v>34654</v>
      </c>
      <c r="H22" s="75"/>
    </row>
    <row r="23" spans="1:8" x14ac:dyDescent="0.2">
      <c r="A23" s="20"/>
      <c r="B23" s="50"/>
      <c r="F23" s="20"/>
      <c r="G23" s="20"/>
      <c r="H23" s="20"/>
    </row>
    <row r="24" spans="1:8" x14ac:dyDescent="0.2">
      <c r="B24" s="357" t="s">
        <v>1389</v>
      </c>
    </row>
    <row r="25" spans="1:8" x14ac:dyDescent="0.2">
      <c r="B25" s="62" t="s">
        <v>2107</v>
      </c>
    </row>
  </sheetData>
  <mergeCells count="7">
    <mergeCell ref="D15:E22"/>
    <mergeCell ref="H2:H3"/>
    <mergeCell ref="A2:A3"/>
    <mergeCell ref="B2:C2"/>
    <mergeCell ref="D2:E2"/>
    <mergeCell ref="F2:F3"/>
    <mergeCell ref="G2:G3"/>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12" sqref="B12"/>
    </sheetView>
  </sheetViews>
  <sheetFormatPr baseColWidth="10" defaultRowHeight="15" x14ac:dyDescent="0.2"/>
  <cols>
    <col min="1" max="1" width="24.5" style="20" customWidth="1"/>
    <col min="2" max="2" width="21.5" bestFit="1" customWidth="1"/>
    <col min="3" max="4" width="21.5" style="316" customWidth="1"/>
    <col min="5" max="5" width="111.1640625" customWidth="1"/>
    <col min="6" max="6" width="15.83203125" bestFit="1" customWidth="1"/>
    <col min="7" max="7" width="45.83203125" customWidth="1"/>
  </cols>
  <sheetData>
    <row r="1" spans="1:10" s="20" customFormat="1" hidden="1" x14ac:dyDescent="0.2">
      <c r="A1" s="50" t="s">
        <v>303</v>
      </c>
      <c r="B1" s="96" t="s">
        <v>260</v>
      </c>
      <c r="C1" s="96"/>
      <c r="D1" s="96"/>
    </row>
    <row r="2" spans="1:10" s="410" customFormat="1" x14ac:dyDescent="0.2">
      <c r="A2" s="858" t="s">
        <v>1359</v>
      </c>
      <c r="B2" s="885" t="s">
        <v>1137</v>
      </c>
      <c r="C2" s="912"/>
      <c r="D2" s="886"/>
      <c r="E2" s="858" t="s">
        <v>41</v>
      </c>
      <c r="F2" s="858" t="s">
        <v>1358</v>
      </c>
      <c r="G2" s="858" t="s">
        <v>18</v>
      </c>
      <c r="H2" s="453"/>
      <c r="I2" s="453"/>
      <c r="J2" s="453"/>
    </row>
    <row r="3" spans="1:10" s="45" customFormat="1" x14ac:dyDescent="0.2">
      <c r="A3" s="858"/>
      <c r="B3" s="45" t="s">
        <v>1140</v>
      </c>
      <c r="C3" s="317" t="s">
        <v>1138</v>
      </c>
      <c r="D3" s="317" t="s">
        <v>1139</v>
      </c>
      <c r="E3" s="858"/>
      <c r="F3" s="858"/>
      <c r="G3" s="858"/>
      <c r="H3" s="279"/>
      <c r="I3" s="279"/>
      <c r="J3" s="279"/>
    </row>
    <row r="4" spans="1:10" s="411" customFormat="1" x14ac:dyDescent="0.2">
      <c r="A4" s="34">
        <v>43009</v>
      </c>
      <c r="B4" s="61">
        <v>10</v>
      </c>
      <c r="C4" s="61">
        <v>26.68</v>
      </c>
      <c r="D4" s="61">
        <v>15</v>
      </c>
      <c r="E4" s="63" t="s">
        <v>2205</v>
      </c>
      <c r="F4" s="65">
        <v>43007</v>
      </c>
      <c r="G4" s="13"/>
      <c r="H4" s="13"/>
      <c r="I4" s="13"/>
      <c r="J4" s="13"/>
    </row>
    <row r="5" spans="1:10" x14ac:dyDescent="0.2">
      <c r="A5" s="34">
        <v>39083</v>
      </c>
      <c r="B5" s="61">
        <v>15</v>
      </c>
      <c r="C5" s="61">
        <v>26.68</v>
      </c>
      <c r="D5" s="61">
        <v>15</v>
      </c>
      <c r="E5" s="63" t="s">
        <v>1307</v>
      </c>
      <c r="F5" s="65">
        <v>39082</v>
      </c>
      <c r="G5" s="797"/>
      <c r="H5" s="13"/>
      <c r="I5" s="13"/>
      <c r="J5" s="13"/>
    </row>
    <row r="6" spans="1:10" x14ac:dyDescent="0.2">
      <c r="A6" s="34">
        <v>38139</v>
      </c>
      <c r="B6" s="61">
        <v>24</v>
      </c>
      <c r="C6" s="61">
        <v>26.68</v>
      </c>
      <c r="D6" s="61">
        <v>15</v>
      </c>
      <c r="E6" s="63" t="s">
        <v>1308</v>
      </c>
      <c r="F6" s="65">
        <v>38136</v>
      </c>
    </row>
    <row r="7" spans="1:10" x14ac:dyDescent="0.2">
      <c r="A7" s="34">
        <v>37257</v>
      </c>
      <c r="B7" s="61">
        <v>15</v>
      </c>
      <c r="C7" s="61">
        <v>26.68</v>
      </c>
      <c r="D7" s="61">
        <v>15</v>
      </c>
      <c r="E7" s="63" t="s">
        <v>2221</v>
      </c>
      <c r="F7" s="65">
        <v>37105</v>
      </c>
    </row>
    <row r="8" spans="1:10" x14ac:dyDescent="0.2">
      <c r="A8" s="34">
        <v>32824</v>
      </c>
      <c r="B8" s="60">
        <v>100</v>
      </c>
      <c r="C8" s="248"/>
      <c r="D8" s="248"/>
      <c r="E8" s="63" t="s">
        <v>1309</v>
      </c>
      <c r="F8" s="65">
        <v>32823</v>
      </c>
    </row>
    <row r="10" spans="1:10" x14ac:dyDescent="0.2">
      <c r="B10" t="s">
        <v>2257</v>
      </c>
    </row>
    <row r="11" spans="1:10" x14ac:dyDescent="0.2">
      <c r="B11" s="411" t="s">
        <v>2258</v>
      </c>
    </row>
    <row r="23" spans="4:4" x14ac:dyDescent="0.2">
      <c r="D23" s="411"/>
    </row>
  </sheetData>
  <mergeCells count="5">
    <mergeCell ref="A2:A3"/>
    <mergeCell ref="G2:G3"/>
    <mergeCell ref="B2:D2"/>
    <mergeCell ref="E2:E3"/>
    <mergeCell ref="F2: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7"/>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I11" sqref="I11"/>
    </sheetView>
  </sheetViews>
  <sheetFormatPr baseColWidth="10" defaultColWidth="11.5" defaultRowHeight="15" x14ac:dyDescent="0.2"/>
  <cols>
    <col min="1" max="1" width="16" style="20" customWidth="1"/>
    <col min="2" max="2" width="21.1640625" style="20" customWidth="1"/>
    <col min="3" max="3" width="18.33203125" style="20" customWidth="1"/>
    <col min="4" max="4" width="18.5" style="20" customWidth="1"/>
    <col min="5" max="7" width="36.33203125" style="411" customWidth="1"/>
    <col min="8" max="8" width="58.5" style="20" customWidth="1"/>
    <col min="9" max="9" width="19.33203125" style="20" customWidth="1"/>
    <col min="10" max="10" width="72" style="20" customWidth="1"/>
    <col min="11" max="11" width="36.83203125" style="20" customWidth="1"/>
    <col min="12" max="12" width="35.33203125" style="20" customWidth="1"/>
    <col min="13" max="13" width="38.1640625" style="20" customWidth="1"/>
    <col min="14" max="14" width="53.83203125" style="20" customWidth="1"/>
    <col min="15" max="15" width="33.5" style="20" customWidth="1"/>
    <col min="16" max="16" width="39" style="20" customWidth="1"/>
    <col min="17" max="17" width="41" style="20" customWidth="1"/>
    <col min="18" max="18" width="59.1640625" style="20" customWidth="1"/>
    <col min="19" max="19" width="62" style="20" customWidth="1"/>
    <col min="20" max="20" width="51.1640625" style="20" customWidth="1"/>
    <col min="21" max="21" width="26.1640625" style="20" customWidth="1"/>
    <col min="22" max="22" width="19.5" style="20" customWidth="1"/>
    <col min="23" max="23" width="26.5" style="20" customWidth="1"/>
    <col min="24" max="24" width="29.83203125" style="20" customWidth="1"/>
    <col min="25" max="25" width="64.5" style="20" customWidth="1"/>
    <col min="26" max="26" width="34.6640625" style="20" customWidth="1"/>
    <col min="27" max="27" width="28.5" style="20" customWidth="1"/>
    <col min="28" max="28" width="30" style="20" customWidth="1"/>
    <col min="29" max="29" width="28.5" style="20" customWidth="1"/>
    <col min="30" max="30" width="27.6640625" style="20" customWidth="1"/>
    <col min="31" max="31" width="52.6640625" style="20" customWidth="1"/>
    <col min="32" max="32" width="27.6640625" style="20" customWidth="1"/>
    <col min="33" max="33" width="50.33203125" style="20" customWidth="1"/>
    <col min="34" max="34" width="33" style="20" customWidth="1"/>
    <col min="35" max="35" width="38.33203125" style="20" customWidth="1"/>
    <col min="36" max="36" width="37.33203125" style="20" customWidth="1"/>
    <col min="37" max="37" width="65.1640625" style="20" customWidth="1"/>
    <col min="38" max="38" width="11.5" style="20"/>
    <col min="39" max="39" width="102.5" style="20" customWidth="1"/>
    <col min="40" max="40" width="62.6640625" style="20" customWidth="1"/>
    <col min="41" max="41" width="66.6640625" style="20" customWidth="1"/>
    <col min="42" max="16384" width="11.5" style="20"/>
  </cols>
  <sheetData>
    <row r="1" spans="1:45" ht="15" hidden="1" customHeight="1" x14ac:dyDescent="0.2">
      <c r="A1" s="448" t="s">
        <v>303</v>
      </c>
      <c r="B1" s="449" t="s">
        <v>563</v>
      </c>
      <c r="C1" s="450" t="s">
        <v>1360</v>
      </c>
      <c r="D1" s="450" t="s">
        <v>1357</v>
      </c>
      <c r="E1" s="450"/>
      <c r="F1" s="450" t="s">
        <v>1448</v>
      </c>
      <c r="G1" s="450" t="s">
        <v>1449</v>
      </c>
      <c r="H1" s="62"/>
      <c r="I1" s="62"/>
    </row>
    <row r="2" spans="1:45" s="352" customFormat="1" x14ac:dyDescent="0.2">
      <c r="A2" s="859" t="s">
        <v>1359</v>
      </c>
      <c r="B2" s="866" t="s">
        <v>1440</v>
      </c>
      <c r="C2" s="866" t="s">
        <v>1355</v>
      </c>
      <c r="D2" s="866" t="s">
        <v>945</v>
      </c>
      <c r="E2" s="864" t="s">
        <v>1447</v>
      </c>
      <c r="F2" s="865"/>
      <c r="G2" s="865"/>
      <c r="H2" s="860" t="s">
        <v>41</v>
      </c>
      <c r="I2" s="860" t="s">
        <v>1358</v>
      </c>
      <c r="J2" s="862" t="s">
        <v>18</v>
      </c>
    </row>
    <row r="3" spans="1:45" s="45" customFormat="1" ht="60.75" customHeight="1" x14ac:dyDescent="0.2">
      <c r="A3" s="859"/>
      <c r="B3" s="867"/>
      <c r="C3" s="867"/>
      <c r="D3" s="867"/>
      <c r="E3" s="649" t="s">
        <v>2316</v>
      </c>
      <c r="F3" s="655" t="s">
        <v>2317</v>
      </c>
      <c r="G3" s="655" t="s">
        <v>2318</v>
      </c>
      <c r="H3" s="861"/>
      <c r="I3" s="861"/>
      <c r="J3" s="863"/>
    </row>
    <row r="4" spans="1:45" s="411" customFormat="1" ht="30" x14ac:dyDescent="0.2">
      <c r="A4" s="102">
        <v>42186</v>
      </c>
      <c r="B4" s="272">
        <v>2</v>
      </c>
      <c r="C4" s="117">
        <v>0.32</v>
      </c>
      <c r="D4" s="117">
        <v>0.41</v>
      </c>
      <c r="E4" s="117">
        <v>1</v>
      </c>
      <c r="F4" s="117">
        <v>0.5</v>
      </c>
      <c r="G4" s="117">
        <v>0.25</v>
      </c>
      <c r="H4" s="6" t="s">
        <v>1356</v>
      </c>
      <c r="I4" s="69">
        <v>42160</v>
      </c>
      <c r="J4" s="437"/>
      <c r="N4" s="38"/>
      <c r="O4" s="39"/>
      <c r="P4" s="38"/>
      <c r="AN4" s="37"/>
      <c r="AO4" s="37"/>
      <c r="AP4" s="37"/>
      <c r="AQ4" s="37"/>
      <c r="AR4" s="37"/>
      <c r="AS4" s="37"/>
    </row>
    <row r="5" spans="1:45" ht="15" customHeight="1" x14ac:dyDescent="0.2">
      <c r="A5" s="102">
        <v>37603</v>
      </c>
      <c r="B5" s="67">
        <v>2</v>
      </c>
      <c r="C5" s="117">
        <v>0.32</v>
      </c>
      <c r="D5" s="117">
        <v>0.41</v>
      </c>
      <c r="E5" s="226"/>
      <c r="F5" s="226"/>
      <c r="G5" s="226"/>
      <c r="H5" s="7" t="s">
        <v>1232</v>
      </c>
      <c r="I5" s="69">
        <v>37602</v>
      </c>
      <c r="J5" s="30"/>
      <c r="N5" s="38"/>
      <c r="O5" s="39"/>
      <c r="P5" s="38"/>
      <c r="AN5" s="37"/>
      <c r="AO5" s="37"/>
      <c r="AP5" s="37"/>
      <c r="AQ5" s="37"/>
      <c r="AR5" s="37"/>
      <c r="AS5" s="37"/>
    </row>
    <row r="6" spans="1:45" ht="15" customHeight="1" x14ac:dyDescent="0.2">
      <c r="A6" s="102">
        <v>35796</v>
      </c>
      <c r="B6" s="162">
        <v>2</v>
      </c>
      <c r="C6" s="117">
        <v>0.32</v>
      </c>
      <c r="D6" s="117">
        <v>0.41</v>
      </c>
      <c r="E6" s="226"/>
      <c r="F6" s="226"/>
      <c r="G6" s="226"/>
      <c r="H6" s="7" t="s">
        <v>1421</v>
      </c>
      <c r="I6" s="69">
        <v>36159</v>
      </c>
      <c r="J6" s="30"/>
      <c r="N6" s="38"/>
      <c r="O6" s="39"/>
      <c r="P6" s="38"/>
      <c r="AN6" s="37"/>
      <c r="AO6" s="37"/>
      <c r="AP6" s="37"/>
      <c r="AQ6" s="37"/>
      <c r="AR6" s="37"/>
      <c r="AS6" s="37"/>
    </row>
    <row r="7" spans="1:45" ht="30" x14ac:dyDescent="0.2">
      <c r="A7" s="102">
        <v>31413</v>
      </c>
      <c r="B7" s="162">
        <v>2</v>
      </c>
      <c r="C7" s="117">
        <v>0.32</v>
      </c>
      <c r="D7" s="117">
        <v>0.41</v>
      </c>
      <c r="E7" s="226"/>
      <c r="F7" s="226"/>
      <c r="G7" s="226"/>
      <c r="H7" s="64" t="s">
        <v>1233</v>
      </c>
      <c r="I7" s="69" t="s">
        <v>173</v>
      </c>
      <c r="J7" s="30"/>
      <c r="N7" s="38"/>
      <c r="O7" s="39"/>
      <c r="P7" s="38"/>
      <c r="AN7" s="37"/>
      <c r="AO7" s="37"/>
      <c r="AP7" s="37"/>
      <c r="AQ7" s="37"/>
      <c r="AR7" s="37"/>
      <c r="AS7" s="37"/>
    </row>
    <row r="8" spans="1:45" ht="15" customHeight="1" x14ac:dyDescent="0.2">
      <c r="A8" s="102">
        <v>29983</v>
      </c>
      <c r="B8" s="127">
        <v>2</v>
      </c>
      <c r="C8" s="117">
        <v>0.32</v>
      </c>
      <c r="D8" s="117">
        <v>0.39</v>
      </c>
      <c r="E8" s="226"/>
      <c r="F8" s="226"/>
      <c r="G8" s="226"/>
      <c r="H8" s="64" t="s">
        <v>1422</v>
      </c>
      <c r="I8" s="69">
        <v>30050</v>
      </c>
      <c r="J8" s="30" t="s">
        <v>344</v>
      </c>
      <c r="N8" s="38"/>
      <c r="O8" s="39"/>
      <c r="P8" s="38"/>
      <c r="AN8" s="37"/>
      <c r="AO8" s="37"/>
      <c r="AP8" s="37"/>
      <c r="AQ8" s="37"/>
      <c r="AR8" s="37"/>
      <c r="AS8" s="37"/>
    </row>
    <row r="9" spans="1:45" ht="15" customHeight="1" x14ac:dyDescent="0.2">
      <c r="A9" s="102">
        <v>29768</v>
      </c>
      <c r="B9" s="127">
        <v>2</v>
      </c>
      <c r="C9" s="117">
        <v>0.255</v>
      </c>
      <c r="D9" s="117">
        <v>0.39</v>
      </c>
      <c r="E9" s="226"/>
      <c r="F9" s="226"/>
      <c r="G9" s="226"/>
      <c r="H9" s="63" t="s">
        <v>1958</v>
      </c>
      <c r="I9" s="69">
        <v>29769</v>
      </c>
      <c r="J9" s="30" t="s">
        <v>345</v>
      </c>
      <c r="N9" s="38"/>
      <c r="O9" s="39"/>
      <c r="P9" s="38"/>
      <c r="AN9" s="37"/>
      <c r="AO9" s="37"/>
      <c r="AP9" s="37"/>
      <c r="AQ9" s="37"/>
      <c r="AR9" s="37"/>
      <c r="AS9" s="37"/>
    </row>
    <row r="10" spans="1:45" ht="15" customHeight="1" x14ac:dyDescent="0.2">
      <c r="A10" s="102">
        <v>29037</v>
      </c>
      <c r="B10" s="127">
        <v>2</v>
      </c>
      <c r="C10" s="117">
        <v>0.23</v>
      </c>
      <c r="D10" s="117">
        <v>0.35</v>
      </c>
      <c r="E10" s="226"/>
      <c r="F10" s="226"/>
      <c r="G10" s="226"/>
      <c r="H10" s="64" t="s">
        <v>346</v>
      </c>
      <c r="I10" s="69">
        <v>29096</v>
      </c>
      <c r="J10" s="30" t="s">
        <v>347</v>
      </c>
      <c r="N10" s="38"/>
      <c r="O10" s="39"/>
      <c r="P10" s="38"/>
      <c r="AN10" s="37"/>
      <c r="AO10" s="37"/>
      <c r="AP10" s="37"/>
      <c r="AQ10" s="37"/>
      <c r="AR10" s="37"/>
      <c r="AS10" s="37"/>
    </row>
    <row r="11" spans="1:45" ht="30" x14ac:dyDescent="0.2">
      <c r="A11" s="102">
        <v>28491</v>
      </c>
      <c r="B11" s="127">
        <v>2</v>
      </c>
      <c r="C11" s="117">
        <v>0.23</v>
      </c>
      <c r="D11" s="117">
        <v>0.35</v>
      </c>
      <c r="E11" s="226"/>
      <c r="F11" s="226"/>
      <c r="G11" s="226"/>
      <c r="H11" s="64" t="s">
        <v>1423</v>
      </c>
      <c r="I11" s="69" t="s">
        <v>839</v>
      </c>
      <c r="J11" s="30" t="s">
        <v>496</v>
      </c>
      <c r="N11" s="38"/>
      <c r="O11" s="39"/>
      <c r="P11" s="38"/>
      <c r="AN11" s="37"/>
      <c r="AO11" s="37"/>
      <c r="AP11" s="37"/>
      <c r="AQ11" s="37"/>
      <c r="AR11" s="37"/>
      <c r="AS11" s="37"/>
    </row>
    <row r="12" spans="1:45" s="48" customFormat="1" x14ac:dyDescent="0.2">
      <c r="A12" s="102">
        <v>27973</v>
      </c>
      <c r="B12" s="119">
        <v>2</v>
      </c>
      <c r="C12" s="118">
        <v>0.22</v>
      </c>
      <c r="D12" s="118">
        <v>0.33</v>
      </c>
      <c r="E12" s="226"/>
      <c r="F12" s="226"/>
      <c r="G12" s="226"/>
      <c r="H12" s="30" t="s">
        <v>1424</v>
      </c>
      <c r="I12" s="51">
        <v>27989</v>
      </c>
      <c r="J12" s="30" t="s">
        <v>348</v>
      </c>
    </row>
    <row r="13" spans="1:45" s="650" customFormat="1" x14ac:dyDescent="0.2">
      <c r="A13" s="20"/>
      <c r="B13" s="20"/>
      <c r="C13" s="20"/>
      <c r="D13" s="20"/>
      <c r="E13" s="411"/>
      <c r="F13" s="411"/>
      <c r="G13" s="411"/>
      <c r="H13" s="20"/>
      <c r="I13" s="20"/>
      <c r="J13" s="20"/>
    </row>
    <row r="14" spans="1:45" s="650" customFormat="1" x14ac:dyDescent="0.2">
      <c r="A14" s="20"/>
      <c r="B14" s="357" t="s">
        <v>2240</v>
      </c>
      <c r="C14" s="20"/>
      <c r="D14" s="20"/>
      <c r="E14" s="411"/>
      <c r="F14" s="411"/>
      <c r="G14" s="411"/>
      <c r="H14" s="20"/>
      <c r="I14" s="20"/>
      <c r="J14" s="20"/>
    </row>
    <row r="15" spans="1:45" s="808" customFormat="1" x14ac:dyDescent="0.2">
      <c r="A15" s="411"/>
      <c r="B15" s="62" t="s">
        <v>2241</v>
      </c>
      <c r="C15" s="411"/>
      <c r="D15" s="411"/>
      <c r="E15" s="411"/>
      <c r="F15" s="411"/>
      <c r="G15" s="411"/>
      <c r="H15" s="411"/>
      <c r="I15" s="411"/>
      <c r="J15" s="411"/>
    </row>
    <row r="16" spans="1:45" s="650" customFormat="1" x14ac:dyDescent="0.2">
      <c r="A16" s="20"/>
      <c r="B16" s="411" t="s">
        <v>2097</v>
      </c>
      <c r="C16" s="20"/>
      <c r="D16" s="20"/>
      <c r="E16" s="411"/>
      <c r="F16" s="411"/>
      <c r="G16" s="411"/>
      <c r="H16" s="20"/>
      <c r="I16" s="20"/>
      <c r="J16" s="20"/>
    </row>
    <row r="17" spans="1:10" s="650" customFormat="1" x14ac:dyDescent="0.2">
      <c r="A17" s="20"/>
      <c r="B17" s="20"/>
      <c r="C17" s="20"/>
      <c r="D17" s="20"/>
      <c r="E17" s="411"/>
      <c r="F17" s="411"/>
      <c r="G17" s="411"/>
      <c r="H17" s="20"/>
      <c r="I17" s="20"/>
      <c r="J17" s="20"/>
    </row>
  </sheetData>
  <mergeCells count="8">
    <mergeCell ref="A2:A3"/>
    <mergeCell ref="H2:H3"/>
    <mergeCell ref="I2:I3"/>
    <mergeCell ref="J2:J3"/>
    <mergeCell ref="E2:G2"/>
    <mergeCell ref="B2:B3"/>
    <mergeCell ref="C2:C3"/>
    <mergeCell ref="D2:D3"/>
  </mergeCells>
  <phoneticPr fontId="13" type="noConversion"/>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D3" sqref="D3"/>
    </sheetView>
  </sheetViews>
  <sheetFormatPr baseColWidth="10" defaultColWidth="11.5" defaultRowHeight="15" x14ac:dyDescent="0.2"/>
  <cols>
    <col min="1" max="1" width="21.5" style="20" customWidth="1"/>
    <col min="2" max="2" width="26.33203125" style="20" customWidth="1"/>
    <col min="3" max="3" width="33.6640625" style="20" customWidth="1"/>
    <col min="4" max="4" width="36.1640625" style="20" customWidth="1"/>
    <col min="5" max="5" width="15.83203125" style="20" bestFit="1" customWidth="1"/>
    <col min="6" max="6" width="65" style="20" customWidth="1"/>
    <col min="7" max="7" width="39" style="20" customWidth="1"/>
    <col min="8" max="8" width="31.33203125" style="20" customWidth="1"/>
    <col min="9" max="9" width="17.6640625" style="20" customWidth="1"/>
    <col min="10" max="10" width="73.1640625" style="20" customWidth="1"/>
    <col min="11" max="11" width="18.1640625" style="20" customWidth="1"/>
    <col min="12" max="12" width="25.1640625" style="20" customWidth="1"/>
    <col min="13" max="13" width="94.5" style="20" customWidth="1"/>
    <col min="14" max="14" width="59.5" style="20" customWidth="1"/>
    <col min="15" max="15" width="55" style="20" customWidth="1"/>
    <col min="16" max="16" width="37.33203125" style="20" customWidth="1"/>
    <col min="17" max="17" width="35.5" style="20" customWidth="1"/>
    <col min="18" max="18" width="40.1640625" style="20" customWidth="1"/>
    <col min="19" max="19" width="33.83203125" style="20" customWidth="1"/>
    <col min="20" max="20" width="47.5" style="20" customWidth="1"/>
    <col min="21" max="21" width="32" style="20" customWidth="1"/>
    <col min="22" max="22" width="61.83203125" style="20" customWidth="1"/>
    <col min="23" max="23" width="45.5" style="20" customWidth="1"/>
    <col min="24" max="24" width="63" style="20" customWidth="1"/>
    <col min="25" max="25" width="46.33203125" style="20" customWidth="1"/>
    <col min="26" max="26" width="35" style="20" customWidth="1"/>
    <col min="27" max="27" width="56.33203125" style="20" customWidth="1"/>
    <col min="28" max="28" width="37.5" style="20" customWidth="1"/>
    <col min="29" max="29" width="34.33203125" style="20" customWidth="1"/>
    <col min="30" max="16384" width="11.5" style="20"/>
  </cols>
  <sheetData>
    <row r="1" spans="1:11" hidden="1" x14ac:dyDescent="0.2">
      <c r="A1" s="50" t="s">
        <v>303</v>
      </c>
      <c r="B1" s="167" t="s">
        <v>754</v>
      </c>
      <c r="C1" s="167" t="s">
        <v>227</v>
      </c>
    </row>
    <row r="2" spans="1:11" s="45" customFormat="1" ht="30" x14ac:dyDescent="0.2">
      <c r="A2" s="45" t="s">
        <v>1359</v>
      </c>
      <c r="B2" s="45" t="s">
        <v>76</v>
      </c>
      <c r="C2" s="45" t="s">
        <v>409</v>
      </c>
      <c r="D2" s="45" t="s">
        <v>41</v>
      </c>
      <c r="E2" s="45" t="s">
        <v>1358</v>
      </c>
      <c r="F2" s="45" t="s">
        <v>18</v>
      </c>
    </row>
    <row r="3" spans="1:11" x14ac:dyDescent="0.2">
      <c r="A3" s="34">
        <v>39965</v>
      </c>
      <c r="B3" s="242"/>
      <c r="C3" s="242"/>
      <c r="D3" s="7" t="s">
        <v>180</v>
      </c>
      <c r="E3" s="49">
        <v>39785</v>
      </c>
      <c r="F3" s="20" t="s">
        <v>181</v>
      </c>
    </row>
    <row r="4" spans="1:11" x14ac:dyDescent="0.2">
      <c r="A4" s="32">
        <v>32509</v>
      </c>
      <c r="B4" s="50">
        <v>25</v>
      </c>
      <c r="C4" s="50">
        <v>1</v>
      </c>
      <c r="D4" s="20" t="s">
        <v>408</v>
      </c>
      <c r="E4" s="150">
        <v>32480</v>
      </c>
      <c r="F4" s="20" t="s">
        <v>2094</v>
      </c>
    </row>
    <row r="5" spans="1:11" x14ac:dyDescent="0.2">
      <c r="A5" s="226"/>
      <c r="B5" s="226"/>
      <c r="C5" s="226"/>
      <c r="D5" s="226"/>
      <c r="E5" s="226"/>
      <c r="F5" s="226"/>
      <c r="G5" s="226"/>
      <c r="H5" s="226"/>
      <c r="I5" s="226"/>
      <c r="J5" s="226"/>
      <c r="K5" s="226"/>
    </row>
  </sheetData>
  <pageMargins left="0.75" right="0.75" top="1" bottom="1" header="0.5" footer="0.5"/>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30" sqref="B30"/>
    </sheetView>
  </sheetViews>
  <sheetFormatPr baseColWidth="10" defaultColWidth="11.5" defaultRowHeight="15" x14ac:dyDescent="0.2"/>
  <cols>
    <col min="1" max="1" width="16.1640625" style="20" bestFit="1" customWidth="1"/>
    <col min="2" max="2" width="23" style="20" bestFit="1" customWidth="1"/>
    <col min="3" max="3" width="29.33203125" style="20" bestFit="1" customWidth="1"/>
    <col min="4" max="4" width="15.83203125" style="20" bestFit="1" customWidth="1"/>
    <col min="5" max="5" width="33.6640625" style="20" bestFit="1" customWidth="1"/>
    <col min="6" max="16384" width="11.5" style="20"/>
  </cols>
  <sheetData>
    <row r="1" spans="1:5" hidden="1" x14ac:dyDescent="0.2">
      <c r="A1" s="50" t="s">
        <v>303</v>
      </c>
      <c r="B1" s="167" t="s">
        <v>228</v>
      </c>
    </row>
    <row r="2" spans="1:5" s="45" customFormat="1" ht="32.25" customHeight="1" x14ac:dyDescent="0.2">
      <c r="A2" s="45" t="s">
        <v>1359</v>
      </c>
      <c r="B2" s="451" t="s">
        <v>1441</v>
      </c>
      <c r="C2" s="45" t="s">
        <v>41</v>
      </c>
      <c r="D2" s="45" t="s">
        <v>1358</v>
      </c>
      <c r="E2" s="45" t="s">
        <v>18</v>
      </c>
    </row>
    <row r="3" spans="1:5" x14ac:dyDescent="0.2">
      <c r="A3" s="34">
        <v>39965</v>
      </c>
      <c r="B3" s="252"/>
      <c r="C3" s="63" t="s">
        <v>180</v>
      </c>
      <c r="D3" s="65">
        <v>39785</v>
      </c>
      <c r="E3" s="63" t="s">
        <v>181</v>
      </c>
    </row>
    <row r="4" spans="1:5" x14ac:dyDescent="0.2">
      <c r="A4" s="34">
        <v>39814</v>
      </c>
      <c r="B4" s="25">
        <v>454.63</v>
      </c>
      <c r="C4" s="63" t="s">
        <v>59</v>
      </c>
      <c r="D4" s="65">
        <v>39863</v>
      </c>
      <c r="E4" s="63"/>
    </row>
    <row r="5" spans="1:5" x14ac:dyDescent="0.2">
      <c r="A5" s="34">
        <v>39448</v>
      </c>
      <c r="B5" s="25">
        <v>447.91</v>
      </c>
      <c r="C5" s="63" t="s">
        <v>178</v>
      </c>
      <c r="D5" s="65">
        <v>39464</v>
      </c>
      <c r="E5" s="63"/>
    </row>
    <row r="6" spans="1:5" x14ac:dyDescent="0.2">
      <c r="A6" s="34">
        <v>39083</v>
      </c>
      <c r="B6" s="25">
        <v>440.86</v>
      </c>
      <c r="C6" s="63" t="s">
        <v>58</v>
      </c>
      <c r="D6" s="65">
        <v>39091</v>
      </c>
      <c r="E6" s="63"/>
    </row>
    <row r="7" spans="1:5" x14ac:dyDescent="0.2">
      <c r="A7" s="34">
        <v>38718</v>
      </c>
      <c r="B7" s="25">
        <v>433.06</v>
      </c>
      <c r="C7" s="63" t="s">
        <v>57</v>
      </c>
      <c r="D7" s="65">
        <v>38716</v>
      </c>
      <c r="E7" s="63"/>
    </row>
    <row r="8" spans="1:5" s="7" customFormat="1" x14ac:dyDescent="0.2">
      <c r="A8" s="34">
        <v>38353</v>
      </c>
      <c r="B8" s="25">
        <v>425.4</v>
      </c>
      <c r="C8" s="63" t="s">
        <v>56</v>
      </c>
      <c r="D8" s="65">
        <v>38353</v>
      </c>
      <c r="E8" s="63"/>
    </row>
    <row r="9" spans="1:5" x14ac:dyDescent="0.2">
      <c r="A9" s="34">
        <v>37987</v>
      </c>
      <c r="B9" s="25">
        <v>417.88</v>
      </c>
      <c r="C9" s="63" t="s">
        <v>55</v>
      </c>
      <c r="D9" s="65">
        <v>37985</v>
      </c>
      <c r="E9" s="63"/>
    </row>
    <row r="10" spans="1:5" x14ac:dyDescent="0.2">
      <c r="A10" s="34">
        <v>37622</v>
      </c>
      <c r="B10" s="25">
        <v>411.7</v>
      </c>
      <c r="C10" s="63" t="s">
        <v>54</v>
      </c>
      <c r="D10" s="65">
        <v>37622</v>
      </c>
      <c r="E10" s="63"/>
    </row>
    <row r="11" spans="1:5" x14ac:dyDescent="0.2">
      <c r="A11" s="34">
        <v>37257</v>
      </c>
      <c r="B11" s="25">
        <v>405.62</v>
      </c>
      <c r="C11" s="63" t="s">
        <v>53</v>
      </c>
      <c r="D11" s="65">
        <v>37254</v>
      </c>
      <c r="E11" s="63"/>
    </row>
    <row r="12" spans="1:5" x14ac:dyDescent="0.2">
      <c r="A12" s="34">
        <v>36892</v>
      </c>
      <c r="B12" s="26">
        <v>2608.5</v>
      </c>
      <c r="C12" s="63" t="s">
        <v>52</v>
      </c>
      <c r="D12" s="65">
        <v>36889</v>
      </c>
      <c r="E12" s="63"/>
    </row>
    <row r="13" spans="1:5" x14ac:dyDescent="0.2">
      <c r="A13" s="34">
        <v>36526</v>
      </c>
      <c r="B13" s="26">
        <v>2552.35</v>
      </c>
      <c r="C13" s="63" t="s">
        <v>51</v>
      </c>
      <c r="D13" s="65">
        <v>36509</v>
      </c>
      <c r="E13" s="63"/>
    </row>
    <row r="14" spans="1:5" x14ac:dyDescent="0.2">
      <c r="A14" s="34">
        <v>36161</v>
      </c>
      <c r="B14" s="26">
        <v>2502.3000000000002</v>
      </c>
      <c r="C14" s="63" t="s">
        <v>50</v>
      </c>
      <c r="D14" s="65">
        <v>36153</v>
      </c>
      <c r="E14" s="63"/>
    </row>
    <row r="15" spans="1:5" x14ac:dyDescent="0.2">
      <c r="A15" s="34">
        <v>35796</v>
      </c>
      <c r="B15" s="26">
        <v>2429.42</v>
      </c>
      <c r="C15" s="63" t="s">
        <v>49</v>
      </c>
      <c r="D15" s="65">
        <v>35794</v>
      </c>
      <c r="E15" s="63"/>
    </row>
    <row r="16" spans="1:5" x14ac:dyDescent="0.2">
      <c r="A16" s="34">
        <v>35431</v>
      </c>
      <c r="B16" s="26">
        <v>2402.9899999999998</v>
      </c>
      <c r="C16" s="63" t="s">
        <v>48</v>
      </c>
      <c r="D16" s="65">
        <v>35428</v>
      </c>
      <c r="E16" s="63"/>
    </row>
    <row r="17" spans="1:5" x14ac:dyDescent="0.2">
      <c r="A17" s="34">
        <v>35065</v>
      </c>
      <c r="B17" s="26">
        <v>2374.5</v>
      </c>
      <c r="C17" s="63" t="s">
        <v>157</v>
      </c>
      <c r="D17" s="65">
        <v>35102</v>
      </c>
      <c r="E17" s="98"/>
    </row>
    <row r="18" spans="1:5" x14ac:dyDescent="0.2">
      <c r="A18" s="34">
        <v>34700</v>
      </c>
      <c r="B18" s="26">
        <v>2325.66</v>
      </c>
      <c r="C18" s="63" t="s">
        <v>158</v>
      </c>
      <c r="D18" s="65">
        <v>34698</v>
      </c>
      <c r="E18" s="98"/>
    </row>
    <row r="19" spans="1:5" x14ac:dyDescent="0.2">
      <c r="A19" s="155">
        <v>34335</v>
      </c>
      <c r="B19" s="397">
        <v>2298.08</v>
      </c>
      <c r="C19" s="63" t="s">
        <v>407</v>
      </c>
      <c r="D19" s="150">
        <v>34334</v>
      </c>
    </row>
    <row r="20" spans="1:5" x14ac:dyDescent="0.2">
      <c r="A20" s="155">
        <v>33970</v>
      </c>
      <c r="B20" s="397">
        <v>2253.02</v>
      </c>
      <c r="C20" s="63" t="s">
        <v>406</v>
      </c>
      <c r="D20" s="150">
        <v>34004</v>
      </c>
    </row>
    <row r="21" spans="1:5" x14ac:dyDescent="0.2">
      <c r="A21" s="155">
        <v>33786</v>
      </c>
      <c r="B21" s="397">
        <v>2224.11</v>
      </c>
      <c r="C21" s="63" t="s">
        <v>405</v>
      </c>
      <c r="D21" s="656">
        <v>33603</v>
      </c>
    </row>
    <row r="22" spans="1:5" x14ac:dyDescent="0.2">
      <c r="A22" s="155">
        <v>33604</v>
      </c>
      <c r="B22" s="397">
        <v>2184.79</v>
      </c>
      <c r="C22" s="63" t="s">
        <v>405</v>
      </c>
      <c r="D22" s="656">
        <v>33603</v>
      </c>
    </row>
    <row r="23" spans="1:5" x14ac:dyDescent="0.2">
      <c r="A23" s="155">
        <v>33420</v>
      </c>
      <c r="B23" s="397">
        <v>2163.16</v>
      </c>
      <c r="C23" s="63" t="s">
        <v>404</v>
      </c>
      <c r="D23" s="150">
        <v>33499</v>
      </c>
    </row>
    <row r="24" spans="1:5" x14ac:dyDescent="0.2">
      <c r="A24" s="155">
        <v>33239</v>
      </c>
      <c r="B24" s="397">
        <v>2146</v>
      </c>
      <c r="C24" s="63" t="s">
        <v>403</v>
      </c>
      <c r="D24" s="150">
        <v>33292</v>
      </c>
    </row>
    <row r="25" spans="1:5" x14ac:dyDescent="0.2">
      <c r="A25" s="155">
        <v>33055</v>
      </c>
      <c r="B25" s="397">
        <v>2110</v>
      </c>
      <c r="C25" s="63" t="s">
        <v>402</v>
      </c>
      <c r="D25" s="150">
        <v>32925</v>
      </c>
    </row>
    <row r="26" spans="1:5" x14ac:dyDescent="0.2">
      <c r="A26" s="155">
        <v>32874</v>
      </c>
      <c r="B26" s="397">
        <v>2080</v>
      </c>
      <c r="C26" s="63" t="s">
        <v>402</v>
      </c>
      <c r="D26" s="150">
        <v>32925</v>
      </c>
    </row>
    <row r="27" spans="1:5" x14ac:dyDescent="0.2">
      <c r="A27" s="155">
        <v>32690</v>
      </c>
      <c r="B27" s="397">
        <v>2025</v>
      </c>
      <c r="C27" s="63" t="s">
        <v>401</v>
      </c>
      <c r="D27" s="150">
        <v>32756</v>
      </c>
    </row>
    <row r="28" spans="1:5" x14ac:dyDescent="0.2">
      <c r="A28" s="155">
        <v>32509</v>
      </c>
      <c r="B28" s="397">
        <v>2000</v>
      </c>
      <c r="C28" s="63" t="s">
        <v>400</v>
      </c>
      <c r="D28" s="150">
        <v>32490</v>
      </c>
    </row>
    <row r="29" spans="1:5" x14ac:dyDescent="0.2">
      <c r="A29" s="226"/>
      <c r="B29" s="226"/>
      <c r="C29" s="226"/>
      <c r="D29" s="226"/>
    </row>
    <row r="30" spans="1:5" x14ac:dyDescent="0.2">
      <c r="B30" s="411"/>
    </row>
    <row r="33" spans="2:2" x14ac:dyDescent="0.2">
      <c r="B33" s="150"/>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G7" sqref="G7"/>
    </sheetView>
  </sheetViews>
  <sheetFormatPr baseColWidth="10" defaultColWidth="11.5" defaultRowHeight="15" x14ac:dyDescent="0.2"/>
  <cols>
    <col min="1" max="1" width="15.33203125" style="20" customWidth="1"/>
    <col min="2" max="3" width="27.1640625" style="20" customWidth="1"/>
    <col min="4" max="4" width="34.33203125" style="20" customWidth="1"/>
    <col min="5" max="5" width="20.1640625" style="20" bestFit="1" customWidth="1"/>
    <col min="6" max="6" width="20.1640625" style="411" customWidth="1"/>
    <col min="7" max="7" width="71.6640625" style="20" bestFit="1" customWidth="1"/>
    <col min="8" max="8" width="15.5" style="20" customWidth="1"/>
    <col min="9" max="9" width="80.6640625" style="20" customWidth="1"/>
    <col min="10" max="16384" width="11.5" style="20"/>
  </cols>
  <sheetData>
    <row r="1" spans="1:19 16384:16384" hidden="1" x14ac:dyDescent="0.2">
      <c r="A1" s="50" t="s">
        <v>303</v>
      </c>
      <c r="B1" s="95" t="s">
        <v>756</v>
      </c>
      <c r="C1" s="95" t="s">
        <v>757</v>
      </c>
      <c r="D1" s="95" t="s">
        <v>758</v>
      </c>
      <c r="E1" s="95" t="s">
        <v>759</v>
      </c>
      <c r="F1" s="88" t="s">
        <v>742</v>
      </c>
    </row>
    <row r="2" spans="1:19 16384:16384" s="410" customFormat="1" ht="18" customHeight="1" x14ac:dyDescent="0.2">
      <c r="B2" s="885" t="s">
        <v>1141</v>
      </c>
      <c r="C2" s="912"/>
      <c r="D2" s="912"/>
      <c r="E2" s="886"/>
      <c r="F2" s="407"/>
      <c r="G2" s="858" t="s">
        <v>41</v>
      </c>
      <c r="H2" s="858" t="s">
        <v>1358</v>
      </c>
      <c r="I2" s="858" t="s">
        <v>18</v>
      </c>
      <c r="J2" s="411"/>
      <c r="K2" s="411"/>
      <c r="L2" s="411"/>
      <c r="M2" s="411"/>
      <c r="N2" s="411"/>
      <c r="O2" s="411"/>
      <c r="P2" s="411"/>
      <c r="Q2" s="411"/>
      <c r="R2" s="411"/>
      <c r="S2" s="411"/>
      <c r="XFD2" s="411"/>
    </row>
    <row r="3" spans="1:19 16384:16384" ht="30" x14ac:dyDescent="0.2">
      <c r="A3" s="93" t="s">
        <v>1359</v>
      </c>
      <c r="B3" s="407" t="s">
        <v>419</v>
      </c>
      <c r="C3" s="45" t="s">
        <v>1142</v>
      </c>
      <c r="D3" s="45" t="s">
        <v>1144</v>
      </c>
      <c r="E3" s="45" t="s">
        <v>312</v>
      </c>
      <c r="F3" s="410" t="s">
        <v>1135</v>
      </c>
      <c r="G3" s="858"/>
      <c r="H3" s="858"/>
      <c r="I3" s="858"/>
    </row>
    <row r="4" spans="1:19 16384:16384" x14ac:dyDescent="0.2">
      <c r="A4" s="34">
        <v>39965</v>
      </c>
      <c r="B4" s="250"/>
      <c r="C4" s="250"/>
      <c r="D4" s="250"/>
      <c r="E4" s="250"/>
      <c r="F4" s="250"/>
      <c r="G4" s="63" t="s">
        <v>180</v>
      </c>
      <c r="H4" s="65">
        <v>39785</v>
      </c>
      <c r="I4" s="63" t="s">
        <v>181</v>
      </c>
    </row>
    <row r="5" spans="1:19 16384:16384" s="411" customFormat="1" ht="30" x14ac:dyDescent="0.2">
      <c r="A5" s="34">
        <v>37257</v>
      </c>
      <c r="B5" s="398">
        <v>0.5</v>
      </c>
      <c r="C5" s="398">
        <v>0.5</v>
      </c>
      <c r="D5" s="398">
        <v>0.3</v>
      </c>
      <c r="E5" s="398">
        <v>0.4</v>
      </c>
      <c r="F5" s="420">
        <v>6</v>
      </c>
      <c r="G5" s="408" t="s">
        <v>1310</v>
      </c>
      <c r="H5" s="65">
        <v>37244</v>
      </c>
      <c r="I5" s="63"/>
    </row>
    <row r="6" spans="1:19 16384:16384" ht="45" x14ac:dyDescent="0.2">
      <c r="A6" s="34">
        <v>32964</v>
      </c>
      <c r="B6" s="398">
        <v>0.5</v>
      </c>
      <c r="C6" s="398">
        <v>0.5</v>
      </c>
      <c r="D6" s="398">
        <v>0.3</v>
      </c>
      <c r="E6" s="398">
        <v>0.4</v>
      </c>
      <c r="F6" s="421">
        <v>40</v>
      </c>
      <c r="G6" s="64" t="s">
        <v>1311</v>
      </c>
      <c r="H6" s="65">
        <v>33004</v>
      </c>
      <c r="I6" s="63" t="s">
        <v>179</v>
      </c>
    </row>
    <row r="7" spans="1:19 16384:16384" ht="30" x14ac:dyDescent="0.2">
      <c r="A7" s="147">
        <v>32491</v>
      </c>
      <c r="B7" s="104">
        <v>0.5</v>
      </c>
      <c r="C7" s="104">
        <v>0.5</v>
      </c>
      <c r="D7" s="104">
        <v>0.3</v>
      </c>
      <c r="E7" s="104">
        <v>0.3</v>
      </c>
      <c r="F7" s="421">
        <v>40</v>
      </c>
      <c r="G7" s="412" t="s">
        <v>1312</v>
      </c>
      <c r="H7" s="414">
        <v>32490</v>
      </c>
    </row>
    <row r="8" spans="1:19 16384:16384" x14ac:dyDescent="0.2">
      <c r="A8" s="226"/>
      <c r="B8" s="226"/>
      <c r="C8" s="226"/>
      <c r="D8" s="226"/>
      <c r="E8" s="226"/>
      <c r="F8" s="226"/>
      <c r="G8" s="226"/>
      <c r="H8" s="226"/>
      <c r="I8" s="226"/>
    </row>
    <row r="9" spans="1:19 16384:16384" x14ac:dyDescent="0.2">
      <c r="B9" s="357" t="s">
        <v>1389</v>
      </c>
    </row>
    <row r="10" spans="1:19 16384:16384" x14ac:dyDescent="0.2">
      <c r="B10" s="890" t="s">
        <v>1143</v>
      </c>
      <c r="C10" s="890"/>
      <c r="D10" s="890"/>
      <c r="E10" s="890"/>
      <c r="F10" s="409"/>
    </row>
    <row r="11" spans="1:19 16384:16384" x14ac:dyDescent="0.2">
      <c r="B11" s="411" t="s">
        <v>2093</v>
      </c>
    </row>
  </sheetData>
  <mergeCells count="5">
    <mergeCell ref="B2:E2"/>
    <mergeCell ref="B10:E10"/>
    <mergeCell ref="G2:G3"/>
    <mergeCell ref="H2:H3"/>
    <mergeCell ref="I2:I3"/>
  </mergeCells>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8" sqref="B8:D8"/>
    </sheetView>
  </sheetViews>
  <sheetFormatPr baseColWidth="10" defaultColWidth="11.5" defaultRowHeight="15" x14ac:dyDescent="0.2"/>
  <cols>
    <col min="1" max="1" width="16.1640625" style="20" bestFit="1" customWidth="1"/>
    <col min="2" max="2" width="44.83203125" style="20" customWidth="1"/>
    <col min="3" max="3" width="27.6640625" style="20" customWidth="1"/>
    <col min="4" max="4" width="34.1640625" style="20" customWidth="1"/>
    <col min="5" max="5" width="43.5" style="20" bestFit="1" customWidth="1"/>
    <col min="6" max="6" width="15.83203125" style="20" bestFit="1" customWidth="1"/>
    <col min="7" max="7" width="73.6640625" style="20" customWidth="1"/>
    <col min="8" max="8" width="62.1640625" style="20" bestFit="1" customWidth="1"/>
    <col min="9" max="16384" width="11.5" style="20"/>
  </cols>
  <sheetData>
    <row r="1" spans="1:8" hidden="1" x14ac:dyDescent="0.2">
      <c r="A1" s="50" t="s">
        <v>303</v>
      </c>
      <c r="B1" s="95" t="s">
        <v>743</v>
      </c>
      <c r="C1" s="95" t="s">
        <v>744</v>
      </c>
      <c r="D1" s="95" t="s">
        <v>745</v>
      </c>
    </row>
    <row r="2" spans="1:8" s="410" customFormat="1" ht="18.75" customHeight="1" x14ac:dyDescent="0.2">
      <c r="A2" s="858" t="s">
        <v>1359</v>
      </c>
      <c r="B2" s="885" t="s">
        <v>1145</v>
      </c>
      <c r="C2" s="912"/>
      <c r="D2" s="886"/>
      <c r="E2" s="858" t="s">
        <v>41</v>
      </c>
      <c r="F2" s="858" t="s">
        <v>1358</v>
      </c>
      <c r="G2" s="858" t="s">
        <v>18</v>
      </c>
    </row>
    <row r="3" spans="1:8" s="45" customFormat="1" x14ac:dyDescent="0.2">
      <c r="A3" s="858"/>
      <c r="B3" s="45" t="s">
        <v>1148</v>
      </c>
      <c r="C3" s="45" t="s">
        <v>1146</v>
      </c>
      <c r="D3" s="45" t="s">
        <v>1147</v>
      </c>
      <c r="E3" s="858"/>
      <c r="F3" s="858"/>
      <c r="G3" s="858"/>
      <c r="H3" s="45" t="s">
        <v>160</v>
      </c>
    </row>
    <row r="4" spans="1:8" x14ac:dyDescent="0.2">
      <c r="A4" s="34">
        <v>39965</v>
      </c>
      <c r="B4" s="250"/>
      <c r="C4" s="250"/>
      <c r="D4" s="250"/>
      <c r="E4" s="63" t="s">
        <v>180</v>
      </c>
      <c r="F4" s="65">
        <v>39785</v>
      </c>
      <c r="G4" s="63" t="s">
        <v>181</v>
      </c>
      <c r="H4" s="63"/>
    </row>
    <row r="5" spans="1:8" ht="60" x14ac:dyDescent="0.2">
      <c r="A5" s="34">
        <v>32491</v>
      </c>
      <c r="B5" s="375">
        <v>0.12</v>
      </c>
      <c r="C5" s="375">
        <v>0.16</v>
      </c>
      <c r="D5" s="375">
        <v>0.16500000000000001</v>
      </c>
      <c r="E5" s="63" t="s">
        <v>1313</v>
      </c>
      <c r="F5" s="65">
        <v>32490</v>
      </c>
      <c r="G5" s="64" t="s">
        <v>195</v>
      </c>
      <c r="H5" s="64" t="s">
        <v>182</v>
      </c>
    </row>
    <row r="6" spans="1:8" x14ac:dyDescent="0.2">
      <c r="A6" s="226"/>
      <c r="B6" s="226"/>
      <c r="C6" s="226"/>
      <c r="D6" s="226"/>
      <c r="E6" s="226"/>
      <c r="F6" s="226"/>
      <c r="G6" s="226"/>
      <c r="H6" s="226"/>
    </row>
    <row r="7" spans="1:8" x14ac:dyDescent="0.2">
      <c r="B7" s="357" t="s">
        <v>1389</v>
      </c>
      <c r="F7" s="411"/>
    </row>
    <row r="8" spans="1:8" x14ac:dyDescent="0.2">
      <c r="B8" s="890" t="s">
        <v>2327</v>
      </c>
      <c r="C8" s="890"/>
      <c r="D8" s="890"/>
    </row>
    <row r="17" spans="2:4" x14ac:dyDescent="0.2">
      <c r="B17" s="95"/>
      <c r="C17" s="95"/>
      <c r="D17" s="95"/>
    </row>
  </sheetData>
  <mergeCells count="6">
    <mergeCell ref="G2:G3"/>
    <mergeCell ref="A2:A3"/>
    <mergeCell ref="B2:D2"/>
    <mergeCell ref="B8:D8"/>
    <mergeCell ref="E2:E3"/>
    <mergeCell ref="F2:F3"/>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7" sqref="B7:D7"/>
    </sheetView>
  </sheetViews>
  <sheetFormatPr baseColWidth="10" defaultColWidth="11.5" defaultRowHeight="15" x14ac:dyDescent="0.2"/>
  <cols>
    <col min="1" max="1" width="16.1640625" style="20" bestFit="1" customWidth="1"/>
    <col min="2" max="2" width="30.5" style="20" customWidth="1"/>
    <col min="3" max="4" width="20.83203125" style="20" customWidth="1"/>
    <col min="5" max="5" width="59.5" style="20" bestFit="1" customWidth="1"/>
    <col min="6" max="6" width="11.1640625" style="20" bestFit="1" customWidth="1"/>
    <col min="7" max="7" width="85.6640625" style="20" customWidth="1"/>
    <col min="8" max="8" width="46.1640625" style="20" customWidth="1"/>
    <col min="9" max="9" width="28.1640625" style="20" customWidth="1"/>
    <col min="10" max="10" width="49.5" style="20" customWidth="1"/>
    <col min="11" max="11" width="46.33203125" style="20" customWidth="1"/>
    <col min="12" max="12" width="77.1640625" style="20" customWidth="1"/>
    <col min="13" max="13" width="26.33203125" style="20" customWidth="1"/>
    <col min="14" max="14" width="120.1640625" style="20" customWidth="1"/>
    <col min="15" max="16384" width="11.5" style="20"/>
  </cols>
  <sheetData>
    <row r="1" spans="1:7" s="199" customFormat="1" hidden="1" x14ac:dyDescent="0.2">
      <c r="A1" s="199" t="s">
        <v>303</v>
      </c>
      <c r="B1" s="199" t="s">
        <v>746</v>
      </c>
      <c r="C1" s="199" t="s">
        <v>747</v>
      </c>
      <c r="D1" s="199" t="s">
        <v>475</v>
      </c>
    </row>
    <row r="2" spans="1:7" s="45" customFormat="1" ht="30" x14ac:dyDescent="0.2">
      <c r="A2" s="45" t="s">
        <v>1359</v>
      </c>
      <c r="B2" s="45" t="s">
        <v>196</v>
      </c>
      <c r="C2" s="45" t="s">
        <v>1150</v>
      </c>
      <c r="D2" s="45" t="s">
        <v>1151</v>
      </c>
      <c r="E2" s="45" t="s">
        <v>41</v>
      </c>
      <c r="F2" s="45" t="s">
        <v>1358</v>
      </c>
      <c r="G2" s="45" t="s">
        <v>18</v>
      </c>
    </row>
    <row r="3" spans="1:7" x14ac:dyDescent="0.2">
      <c r="A3" s="34">
        <v>39965</v>
      </c>
      <c r="B3" s="249"/>
      <c r="C3" s="249"/>
      <c r="D3" s="249"/>
      <c r="E3" s="63" t="s">
        <v>1314</v>
      </c>
      <c r="F3" s="65">
        <v>39919</v>
      </c>
      <c r="G3" s="63" t="s">
        <v>75</v>
      </c>
    </row>
    <row r="4" spans="1:7" x14ac:dyDescent="0.2">
      <c r="A4" s="147">
        <v>28034</v>
      </c>
      <c r="B4" s="50">
        <v>12</v>
      </c>
      <c r="C4" s="50">
        <v>18</v>
      </c>
      <c r="D4" s="50">
        <v>3</v>
      </c>
      <c r="E4" s="20" t="s">
        <v>399</v>
      </c>
      <c r="F4" s="150">
        <v>28033</v>
      </c>
      <c r="G4" s="63" t="s">
        <v>398</v>
      </c>
    </row>
    <row r="5" spans="1:7" x14ac:dyDescent="0.2">
      <c r="A5" s="226"/>
      <c r="B5" s="226"/>
      <c r="C5" s="226"/>
      <c r="D5" s="226"/>
      <c r="E5" s="226"/>
      <c r="F5" s="226"/>
      <c r="G5" s="226"/>
    </row>
    <row r="6" spans="1:7" x14ac:dyDescent="0.2">
      <c r="B6" s="357" t="s">
        <v>1389</v>
      </c>
    </row>
    <row r="7" spans="1:7" x14ac:dyDescent="0.2">
      <c r="B7" s="890" t="s">
        <v>2295</v>
      </c>
      <c r="C7" s="890"/>
      <c r="D7" s="890"/>
    </row>
    <row r="8" spans="1:7" x14ac:dyDescent="0.2">
      <c r="B8" s="20" t="s">
        <v>1152</v>
      </c>
    </row>
  </sheetData>
  <mergeCells count="1">
    <mergeCell ref="B7:D7"/>
  </mergeCell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3" topLeftCell="B4" activePane="bottomRight" state="frozen"/>
      <selection activeCell="I121" sqref="I120:I121"/>
      <selection pane="topRight" activeCell="I121" sqref="I120:I121"/>
      <selection pane="bottomLeft" activeCell="I121" sqref="I120:I121"/>
      <selection pane="bottomRight" sqref="A1:XFD1"/>
    </sheetView>
  </sheetViews>
  <sheetFormatPr baseColWidth="10" defaultColWidth="11.5" defaultRowHeight="15" x14ac:dyDescent="0.2"/>
  <cols>
    <col min="1" max="1" width="16.1640625" style="20" bestFit="1" customWidth="1"/>
    <col min="2" max="2" width="22" style="20" bestFit="1" customWidth="1"/>
    <col min="3" max="3" width="24.83203125" style="20" bestFit="1" customWidth="1"/>
    <col min="4" max="4" width="21.6640625" style="20" bestFit="1" customWidth="1"/>
    <col min="5" max="5" width="59.5" style="20" bestFit="1" customWidth="1"/>
    <col min="6" max="6" width="11.1640625" style="20" bestFit="1" customWidth="1"/>
    <col min="7" max="7" width="60.83203125" style="20" customWidth="1"/>
    <col min="8" max="16384" width="11.5" style="20"/>
  </cols>
  <sheetData>
    <row r="1" spans="1:7" hidden="1" x14ac:dyDescent="0.2">
      <c r="A1" s="50" t="s">
        <v>303</v>
      </c>
      <c r="B1" s="167" t="s">
        <v>235</v>
      </c>
      <c r="C1" s="170" t="s">
        <v>236</v>
      </c>
      <c r="D1" s="170" t="s">
        <v>2189</v>
      </c>
    </row>
    <row r="2" spans="1:7" s="410" customFormat="1" ht="21.75" customHeight="1" x14ac:dyDescent="0.2">
      <c r="A2" s="858" t="s">
        <v>1359</v>
      </c>
      <c r="B2" s="885" t="s">
        <v>944</v>
      </c>
      <c r="C2" s="912"/>
      <c r="D2" s="886"/>
      <c r="E2" s="858" t="s">
        <v>41</v>
      </c>
      <c r="F2" s="858" t="s">
        <v>1358</v>
      </c>
      <c r="G2" s="858" t="s">
        <v>18</v>
      </c>
    </row>
    <row r="3" spans="1:7" s="45" customFormat="1" ht="30" x14ac:dyDescent="0.2">
      <c r="A3" s="858"/>
      <c r="B3" s="45" t="s">
        <v>1155</v>
      </c>
      <c r="C3" s="45" t="s">
        <v>1153</v>
      </c>
      <c r="D3" s="45" t="s">
        <v>1154</v>
      </c>
      <c r="E3" s="858"/>
      <c r="F3" s="858"/>
      <c r="G3" s="858"/>
    </row>
    <row r="4" spans="1:7" x14ac:dyDescent="0.2">
      <c r="A4" s="34">
        <v>39965</v>
      </c>
      <c r="B4" s="250"/>
      <c r="C4" s="250"/>
      <c r="D4" s="250"/>
      <c r="E4" s="62" t="s">
        <v>1315</v>
      </c>
      <c r="F4" s="65">
        <v>39919</v>
      </c>
      <c r="G4" s="63" t="s">
        <v>75</v>
      </c>
    </row>
    <row r="5" spans="1:7" x14ac:dyDescent="0.2">
      <c r="A5" s="34">
        <v>28456</v>
      </c>
      <c r="B5" s="398">
        <v>1.5</v>
      </c>
      <c r="C5" s="398">
        <v>2</v>
      </c>
      <c r="D5" s="398">
        <v>0.5</v>
      </c>
      <c r="E5" s="62" t="s">
        <v>878</v>
      </c>
      <c r="F5" s="65">
        <v>28455</v>
      </c>
      <c r="G5" s="62"/>
    </row>
    <row r="6" spans="1:7" x14ac:dyDescent="0.2">
      <c r="A6" s="147">
        <v>28034</v>
      </c>
      <c r="B6" s="398">
        <v>1.3</v>
      </c>
      <c r="C6" s="399">
        <v>1.74</v>
      </c>
      <c r="D6" s="399">
        <v>0.44</v>
      </c>
      <c r="E6" s="62" t="s">
        <v>399</v>
      </c>
      <c r="F6" s="150">
        <v>28033</v>
      </c>
      <c r="G6" s="62" t="s">
        <v>398</v>
      </c>
    </row>
    <row r="7" spans="1:7" x14ac:dyDescent="0.2">
      <c r="A7" s="226"/>
      <c r="B7" s="693"/>
      <c r="C7" s="226"/>
      <c r="D7" s="226"/>
      <c r="E7" s="226"/>
      <c r="F7" s="226"/>
      <c r="G7" s="226"/>
    </row>
  </sheetData>
  <mergeCells count="5">
    <mergeCell ref="B2:D2"/>
    <mergeCell ref="E2:E3"/>
    <mergeCell ref="F2:F3"/>
    <mergeCell ref="G2:G3"/>
    <mergeCell ref="A2:A3"/>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A17" sqref="A17"/>
    </sheetView>
  </sheetViews>
  <sheetFormatPr baseColWidth="10" defaultColWidth="11.5" defaultRowHeight="15" x14ac:dyDescent="0.2"/>
  <cols>
    <col min="1" max="1" width="18" style="20" customWidth="1"/>
    <col min="2" max="2" width="40.5" style="20" customWidth="1"/>
    <col min="3" max="3" width="36.83203125" style="20" bestFit="1" customWidth="1"/>
    <col min="4" max="4" width="40.83203125" style="20" bestFit="1" customWidth="1"/>
    <col min="5" max="5" width="59" style="20" customWidth="1"/>
    <col min="6" max="6" width="15.83203125" style="20" bestFit="1" customWidth="1"/>
    <col min="7" max="7" width="78.1640625" style="20" bestFit="1" customWidth="1"/>
    <col min="8" max="16384" width="11.5" style="20"/>
  </cols>
  <sheetData>
    <row r="1" spans="1:10" hidden="1" x14ac:dyDescent="0.2">
      <c r="A1" s="50" t="s">
        <v>303</v>
      </c>
      <c r="B1" s="88" t="s">
        <v>240</v>
      </c>
      <c r="C1" s="88" t="s">
        <v>241</v>
      </c>
      <c r="D1" s="88" t="s">
        <v>242</v>
      </c>
    </row>
    <row r="2" spans="1:10" s="347" customFormat="1" x14ac:dyDescent="0.2">
      <c r="A2" s="858" t="s">
        <v>1359</v>
      </c>
      <c r="B2" s="885" t="s">
        <v>1117</v>
      </c>
      <c r="C2" s="912"/>
      <c r="D2" s="886"/>
      <c r="E2" s="858" t="s">
        <v>41</v>
      </c>
      <c r="F2" s="858" t="s">
        <v>1358</v>
      </c>
      <c r="G2" s="858" t="s">
        <v>18</v>
      </c>
    </row>
    <row r="3" spans="1:10" s="45" customFormat="1" x14ac:dyDescent="0.2">
      <c r="A3" s="858"/>
      <c r="B3" s="45" t="s">
        <v>1156</v>
      </c>
      <c r="C3" s="45" t="s">
        <v>1157</v>
      </c>
      <c r="D3" s="45" t="s">
        <v>2296</v>
      </c>
      <c r="E3" s="858"/>
      <c r="F3" s="858"/>
      <c r="G3" s="858"/>
    </row>
    <row r="4" spans="1:10" x14ac:dyDescent="0.2">
      <c r="A4" s="34">
        <v>39965</v>
      </c>
      <c r="B4" s="251"/>
      <c r="C4" s="251"/>
      <c r="D4" s="251"/>
      <c r="E4" s="145" t="s">
        <v>1316</v>
      </c>
      <c r="F4" s="146">
        <v>39919</v>
      </c>
      <c r="G4" s="63" t="s">
        <v>75</v>
      </c>
      <c r="H4" s="7"/>
      <c r="I4" s="7"/>
      <c r="J4" s="7"/>
    </row>
    <row r="5" spans="1:10" ht="30" customHeight="1" x14ac:dyDescent="0.2">
      <c r="A5" s="34">
        <v>39114</v>
      </c>
      <c r="B5" s="956" t="s">
        <v>510</v>
      </c>
      <c r="C5" s="956"/>
      <c r="D5" s="956"/>
      <c r="E5" s="98" t="s">
        <v>1317</v>
      </c>
      <c r="F5" s="153" t="s">
        <v>74</v>
      </c>
      <c r="G5" s="98" t="s">
        <v>197</v>
      </c>
      <c r="H5" s="7"/>
      <c r="I5" s="7"/>
      <c r="J5" s="7"/>
    </row>
    <row r="6" spans="1:10" x14ac:dyDescent="0.2">
      <c r="A6" s="34">
        <v>35521</v>
      </c>
      <c r="B6" s="68">
        <v>0.1368</v>
      </c>
      <c r="C6" s="68">
        <v>0.27350000000000002</v>
      </c>
      <c r="D6" s="68">
        <v>0.33850000000000002</v>
      </c>
      <c r="E6" s="98" t="s">
        <v>1318</v>
      </c>
      <c r="F6" s="153">
        <v>35538</v>
      </c>
      <c r="G6" s="98"/>
      <c r="H6" s="7"/>
      <c r="I6" s="7"/>
      <c r="J6" s="7"/>
    </row>
    <row r="7" spans="1:10" x14ac:dyDescent="0.2">
      <c r="A7" s="147">
        <v>28034</v>
      </c>
      <c r="B7" s="957" t="s">
        <v>63</v>
      </c>
      <c r="C7" s="957"/>
      <c r="D7" s="957"/>
      <c r="E7" s="148" t="s">
        <v>399</v>
      </c>
      <c r="F7" s="152">
        <v>28033</v>
      </c>
      <c r="G7" s="148" t="s">
        <v>398</v>
      </c>
      <c r="H7" s="7"/>
      <c r="I7" s="7"/>
      <c r="J7" s="7"/>
    </row>
    <row r="8" spans="1:10" x14ac:dyDescent="0.2">
      <c r="A8" s="226"/>
      <c r="B8" s="226"/>
      <c r="C8" s="226"/>
      <c r="D8" s="226"/>
      <c r="E8" s="226"/>
      <c r="F8" s="226"/>
      <c r="G8" s="226"/>
    </row>
    <row r="9" spans="1:10" x14ac:dyDescent="0.2">
      <c r="B9" s="172" t="s">
        <v>1389</v>
      </c>
      <c r="C9" s="7"/>
      <c r="D9" s="7"/>
      <c r="E9" s="7"/>
      <c r="F9" s="7"/>
      <c r="G9" s="7"/>
      <c r="H9" s="7"/>
      <c r="I9" s="7"/>
      <c r="J9" s="7"/>
    </row>
    <row r="10" spans="1:10" ht="21" customHeight="1" x14ac:dyDescent="0.2">
      <c r="B10" s="939" t="s">
        <v>1158</v>
      </c>
      <c r="C10" s="939"/>
      <c r="D10" s="939"/>
      <c r="E10" s="392"/>
      <c r="F10" s="281"/>
      <c r="G10" s="7"/>
      <c r="H10" s="7"/>
      <c r="I10" s="7"/>
      <c r="J10" s="7"/>
    </row>
    <row r="11" spans="1:10" x14ac:dyDescent="0.2">
      <c r="B11" s="392"/>
      <c r="C11" s="392"/>
      <c r="D11" s="392"/>
      <c r="E11" s="392"/>
      <c r="F11" s="7"/>
      <c r="G11" s="7"/>
      <c r="H11" s="7"/>
      <c r="I11" s="7"/>
      <c r="J11" s="7"/>
    </row>
    <row r="12" spans="1:10" x14ac:dyDescent="0.2">
      <c r="B12" s="392"/>
      <c r="C12" s="392"/>
      <c r="D12" s="392"/>
      <c r="E12" s="392"/>
      <c r="F12" s="7"/>
      <c r="G12" s="7"/>
      <c r="H12" s="7"/>
      <c r="I12" s="7"/>
      <c r="J12" s="7"/>
    </row>
    <row r="13" spans="1:10" x14ac:dyDescent="0.2">
      <c r="B13" s="392"/>
      <c r="C13" s="392"/>
      <c r="D13" s="392"/>
      <c r="E13" s="392"/>
      <c r="F13" s="7"/>
      <c r="G13" s="7"/>
      <c r="H13" s="7"/>
      <c r="I13" s="7"/>
      <c r="J13" s="7"/>
    </row>
    <row r="14" spans="1:10" x14ac:dyDescent="0.2">
      <c r="B14" s="392"/>
      <c r="C14" s="392"/>
      <c r="D14" s="392"/>
      <c r="E14" s="392"/>
      <c r="F14" s="7"/>
      <c r="G14" s="7"/>
      <c r="H14" s="7"/>
      <c r="I14" s="7"/>
      <c r="J14" s="7"/>
    </row>
    <row r="15" spans="1:10" x14ac:dyDescent="0.2">
      <c r="B15" s="394"/>
      <c r="C15" s="394"/>
      <c r="D15" s="394"/>
      <c r="E15" s="392"/>
      <c r="F15" s="7"/>
      <c r="G15" s="7"/>
      <c r="H15" s="7"/>
      <c r="I15" s="7"/>
      <c r="J15" s="7"/>
    </row>
    <row r="16" spans="1:10" x14ac:dyDescent="0.2">
      <c r="B16" s="392"/>
      <c r="C16" s="392"/>
      <c r="D16" s="392"/>
      <c r="E16" s="392"/>
      <c r="F16" s="7"/>
      <c r="G16" s="7"/>
      <c r="H16" s="7"/>
      <c r="I16" s="7"/>
      <c r="J16" s="7"/>
    </row>
    <row r="17" spans="2:10" x14ac:dyDescent="0.2">
      <c r="B17" s="392"/>
      <c r="C17" s="392"/>
      <c r="D17" s="392"/>
      <c r="E17" s="392"/>
      <c r="F17" s="7"/>
      <c r="G17" s="7"/>
      <c r="H17" s="7"/>
      <c r="I17" s="7"/>
      <c r="J17" s="7"/>
    </row>
    <row r="18" spans="2:10" x14ac:dyDescent="0.2">
      <c r="B18" s="7"/>
      <c r="C18" s="7"/>
      <c r="D18" s="7"/>
      <c r="E18" s="7"/>
      <c r="F18" s="7"/>
      <c r="G18" s="7"/>
      <c r="H18" s="7"/>
      <c r="I18" s="7"/>
      <c r="J18" s="7"/>
    </row>
    <row r="19" spans="2:10" x14ac:dyDescent="0.2">
      <c r="B19" s="7"/>
      <c r="C19" s="7"/>
      <c r="D19" s="7"/>
      <c r="E19" s="7"/>
      <c r="F19" s="7"/>
      <c r="G19" s="7"/>
      <c r="H19" s="7"/>
      <c r="I19" s="7"/>
      <c r="J19" s="7"/>
    </row>
    <row r="20" spans="2:10" x14ac:dyDescent="0.2">
      <c r="B20" s="7"/>
      <c r="C20" s="7"/>
      <c r="D20" s="7"/>
      <c r="E20" s="7"/>
      <c r="F20" s="7"/>
      <c r="G20" s="7"/>
      <c r="H20" s="7"/>
      <c r="I20" s="7"/>
      <c r="J20" s="7"/>
    </row>
    <row r="21" spans="2:10" x14ac:dyDescent="0.2">
      <c r="B21" s="7"/>
      <c r="C21" s="7"/>
      <c r="D21" s="7"/>
      <c r="E21" s="7"/>
      <c r="F21" s="7"/>
      <c r="G21" s="7"/>
      <c r="H21" s="7"/>
      <c r="I21" s="7"/>
      <c r="J21" s="7"/>
    </row>
    <row r="22" spans="2:10" x14ac:dyDescent="0.2">
      <c r="B22" s="7"/>
      <c r="C22" s="7"/>
      <c r="D22" s="7"/>
      <c r="E22" s="7"/>
      <c r="F22" s="7"/>
      <c r="G22" s="7"/>
      <c r="H22" s="7"/>
      <c r="I22" s="7"/>
      <c r="J22" s="7"/>
    </row>
    <row r="23" spans="2:10" x14ac:dyDescent="0.2">
      <c r="B23" s="7"/>
      <c r="C23" s="7"/>
      <c r="D23" s="7"/>
      <c r="E23" s="7"/>
      <c r="F23" s="7"/>
      <c r="G23" s="7"/>
      <c r="H23" s="7"/>
      <c r="I23" s="7"/>
      <c r="J23" s="7"/>
    </row>
    <row r="24" spans="2:10" x14ac:dyDescent="0.2">
      <c r="B24" s="7"/>
      <c r="C24" s="7"/>
      <c r="D24" s="7"/>
      <c r="E24" s="7"/>
      <c r="F24" s="7"/>
      <c r="G24" s="7"/>
      <c r="H24" s="7"/>
      <c r="I24" s="7"/>
      <c r="J24" s="7"/>
    </row>
    <row r="25" spans="2:10" x14ac:dyDescent="0.2">
      <c r="B25" s="7"/>
      <c r="C25" s="7"/>
      <c r="D25" s="7"/>
      <c r="E25" s="7"/>
      <c r="F25" s="7"/>
      <c r="G25" s="7"/>
      <c r="H25" s="7"/>
      <c r="I25" s="7"/>
      <c r="J25" s="7"/>
    </row>
    <row r="26" spans="2:10" x14ac:dyDescent="0.2">
      <c r="B26" s="7"/>
      <c r="C26" s="7"/>
      <c r="D26" s="7"/>
      <c r="E26" s="7"/>
      <c r="F26" s="7"/>
      <c r="G26" s="7"/>
      <c r="H26" s="7"/>
      <c r="I26" s="7"/>
      <c r="J26" s="7"/>
    </row>
    <row r="27" spans="2:10" x14ac:dyDescent="0.2">
      <c r="B27" s="7"/>
      <c r="C27" s="7"/>
      <c r="D27" s="7"/>
      <c r="E27" s="7"/>
      <c r="F27" s="7"/>
      <c r="G27" s="7"/>
      <c r="H27" s="7"/>
      <c r="I27" s="7"/>
      <c r="J27" s="7"/>
    </row>
    <row r="28" spans="2:10" x14ac:dyDescent="0.2">
      <c r="B28" s="7"/>
      <c r="C28" s="7"/>
      <c r="D28" s="7"/>
      <c r="E28" s="7"/>
      <c r="F28" s="7"/>
      <c r="G28" s="7"/>
      <c r="H28" s="7"/>
      <c r="I28" s="7"/>
      <c r="J28" s="7"/>
    </row>
    <row r="29" spans="2:10" x14ac:dyDescent="0.2">
      <c r="B29" s="7"/>
      <c r="C29" s="7"/>
      <c r="D29" s="7"/>
      <c r="E29" s="7"/>
      <c r="F29" s="7"/>
      <c r="G29" s="7"/>
      <c r="H29" s="7"/>
      <c r="I29" s="7"/>
      <c r="J29" s="7"/>
    </row>
    <row r="30" spans="2:10" x14ac:dyDescent="0.2">
      <c r="B30" s="7"/>
      <c r="C30" s="7"/>
      <c r="D30" s="7"/>
      <c r="E30" s="7"/>
      <c r="F30" s="7"/>
      <c r="G30" s="7"/>
      <c r="H30" s="7"/>
      <c r="I30" s="7"/>
      <c r="J30" s="7"/>
    </row>
    <row r="31" spans="2:10" x14ac:dyDescent="0.2">
      <c r="B31" s="7"/>
      <c r="C31" s="7"/>
      <c r="D31" s="7"/>
      <c r="E31" s="7"/>
      <c r="F31" s="7"/>
      <c r="G31" s="7"/>
      <c r="H31" s="7"/>
      <c r="I31" s="7"/>
      <c r="J31" s="7"/>
    </row>
    <row r="32" spans="2:10" x14ac:dyDescent="0.2">
      <c r="B32" s="7"/>
      <c r="C32" s="7"/>
      <c r="D32" s="7"/>
      <c r="E32" s="7"/>
      <c r="F32" s="7"/>
      <c r="G32" s="7"/>
      <c r="H32" s="7"/>
      <c r="I32" s="7"/>
      <c r="J32" s="7"/>
    </row>
    <row r="33" spans="2:10" x14ac:dyDescent="0.2">
      <c r="B33" s="7"/>
      <c r="C33" s="7"/>
      <c r="D33" s="7"/>
      <c r="E33" s="7"/>
      <c r="F33" s="7"/>
      <c r="G33" s="7"/>
      <c r="H33" s="7"/>
      <c r="I33" s="7"/>
      <c r="J33" s="7"/>
    </row>
    <row r="34" spans="2:10" x14ac:dyDescent="0.2">
      <c r="B34" s="7"/>
      <c r="C34" s="7"/>
      <c r="D34" s="7"/>
      <c r="E34" s="7"/>
      <c r="F34" s="7"/>
      <c r="G34" s="7"/>
      <c r="H34" s="7"/>
      <c r="I34" s="7"/>
      <c r="J34" s="7"/>
    </row>
    <row r="35" spans="2:10" x14ac:dyDescent="0.2">
      <c r="B35" s="7"/>
      <c r="C35" s="7"/>
      <c r="D35" s="7"/>
      <c r="E35" s="7"/>
      <c r="F35" s="7"/>
      <c r="G35" s="7"/>
      <c r="H35" s="7"/>
      <c r="I35" s="7"/>
      <c r="J35" s="7"/>
    </row>
    <row r="36" spans="2:10" x14ac:dyDescent="0.2">
      <c r="B36" s="7"/>
      <c r="C36" s="7"/>
      <c r="D36" s="7"/>
      <c r="E36" s="7"/>
      <c r="F36" s="7"/>
      <c r="G36" s="7"/>
      <c r="H36" s="7"/>
      <c r="I36" s="7"/>
      <c r="J36" s="7"/>
    </row>
    <row r="37" spans="2:10" x14ac:dyDescent="0.2">
      <c r="B37" s="7"/>
      <c r="C37" s="7"/>
      <c r="D37" s="7"/>
      <c r="E37" s="7"/>
      <c r="F37" s="7"/>
      <c r="G37" s="7"/>
      <c r="H37" s="7"/>
      <c r="I37" s="7"/>
      <c r="J37" s="7"/>
    </row>
    <row r="38" spans="2:10" x14ac:dyDescent="0.2">
      <c r="B38" s="7"/>
      <c r="C38" s="7"/>
      <c r="D38" s="7"/>
      <c r="E38" s="7"/>
      <c r="F38" s="7"/>
      <c r="G38" s="7"/>
      <c r="H38" s="7"/>
      <c r="I38" s="7"/>
      <c r="J38" s="7"/>
    </row>
    <row r="39" spans="2:10" x14ac:dyDescent="0.2">
      <c r="B39" s="7"/>
      <c r="C39" s="7"/>
      <c r="D39" s="7"/>
      <c r="E39" s="7"/>
      <c r="F39" s="7"/>
      <c r="G39" s="7"/>
      <c r="H39" s="7"/>
      <c r="I39" s="7"/>
      <c r="J39" s="7"/>
    </row>
    <row r="40" spans="2:10" x14ac:dyDescent="0.2">
      <c r="B40" s="7"/>
      <c r="C40" s="7"/>
      <c r="D40" s="7"/>
      <c r="E40" s="7"/>
      <c r="F40" s="7"/>
      <c r="G40" s="7"/>
      <c r="H40" s="7"/>
      <c r="I40" s="7"/>
      <c r="J40" s="7"/>
    </row>
    <row r="41" spans="2:10" x14ac:dyDescent="0.2">
      <c r="B41" s="7"/>
      <c r="C41" s="7"/>
      <c r="D41" s="7"/>
      <c r="E41" s="7"/>
      <c r="F41" s="7"/>
      <c r="G41" s="7"/>
      <c r="H41" s="7"/>
      <c r="I41" s="7"/>
      <c r="J41" s="7"/>
    </row>
    <row r="42" spans="2:10" x14ac:dyDescent="0.2">
      <c r="B42" s="7"/>
      <c r="C42" s="7"/>
      <c r="D42" s="7"/>
      <c r="E42" s="7"/>
      <c r="F42" s="7"/>
      <c r="G42" s="7"/>
      <c r="H42" s="7"/>
      <c r="I42" s="7"/>
      <c r="J42" s="7"/>
    </row>
    <row r="43" spans="2:10" x14ac:dyDescent="0.2">
      <c r="B43" s="7"/>
      <c r="C43" s="7"/>
      <c r="D43" s="7"/>
      <c r="E43" s="7"/>
      <c r="F43" s="7"/>
      <c r="G43" s="7"/>
      <c r="H43" s="7"/>
      <c r="I43" s="7"/>
      <c r="J43" s="7"/>
    </row>
    <row r="44" spans="2:10" x14ac:dyDescent="0.2">
      <c r="B44" s="7"/>
      <c r="C44" s="7"/>
      <c r="D44" s="7"/>
      <c r="E44" s="7"/>
      <c r="F44" s="7"/>
      <c r="G44" s="7"/>
      <c r="H44" s="7"/>
      <c r="I44" s="7"/>
      <c r="J44" s="7"/>
    </row>
    <row r="45" spans="2:10" x14ac:dyDescent="0.2">
      <c r="B45" s="7"/>
      <c r="C45" s="7"/>
      <c r="D45" s="7"/>
      <c r="E45" s="7"/>
      <c r="F45" s="7"/>
      <c r="G45" s="7"/>
      <c r="H45" s="7"/>
      <c r="I45" s="7"/>
      <c r="J45" s="7"/>
    </row>
    <row r="46" spans="2:10" x14ac:dyDescent="0.2">
      <c r="B46" s="7"/>
      <c r="C46" s="7"/>
      <c r="D46" s="7"/>
      <c r="E46" s="7"/>
      <c r="F46" s="7"/>
      <c r="G46" s="7"/>
      <c r="H46" s="7"/>
      <c r="I46" s="7"/>
      <c r="J46" s="7"/>
    </row>
    <row r="47" spans="2:10" x14ac:dyDescent="0.2">
      <c r="B47" s="7"/>
      <c r="C47" s="7"/>
      <c r="D47" s="7"/>
      <c r="E47" s="7"/>
      <c r="F47" s="7"/>
      <c r="G47" s="7"/>
      <c r="H47" s="7"/>
      <c r="I47" s="7"/>
      <c r="J47" s="7"/>
    </row>
    <row r="48" spans="2:10" x14ac:dyDescent="0.2">
      <c r="B48" s="7"/>
      <c r="C48" s="7"/>
      <c r="D48" s="7"/>
      <c r="E48" s="7"/>
      <c r="F48" s="7"/>
      <c r="G48" s="7"/>
      <c r="H48" s="7"/>
      <c r="I48" s="7"/>
      <c r="J48" s="7"/>
    </row>
    <row r="49" spans="2:10" x14ac:dyDescent="0.2">
      <c r="B49" s="7"/>
      <c r="C49" s="7"/>
      <c r="D49" s="7"/>
      <c r="E49" s="7"/>
      <c r="F49" s="7"/>
      <c r="G49" s="7"/>
      <c r="H49" s="7"/>
      <c r="I49" s="7"/>
      <c r="J49" s="7"/>
    </row>
    <row r="50" spans="2:10" x14ac:dyDescent="0.2">
      <c r="B50" s="7"/>
      <c r="C50" s="7"/>
      <c r="D50" s="7"/>
      <c r="E50" s="7"/>
      <c r="F50" s="7"/>
      <c r="G50" s="7"/>
      <c r="H50" s="7"/>
      <c r="I50" s="7"/>
      <c r="J50" s="7"/>
    </row>
    <row r="51" spans="2:10" x14ac:dyDescent="0.2">
      <c r="B51" s="7"/>
      <c r="C51" s="7"/>
      <c r="D51" s="7"/>
      <c r="E51" s="7"/>
      <c r="F51" s="7"/>
      <c r="G51" s="7"/>
      <c r="H51" s="7"/>
      <c r="I51" s="7"/>
      <c r="J51" s="7"/>
    </row>
    <row r="52" spans="2:10" x14ac:dyDescent="0.2">
      <c r="B52" s="7"/>
      <c r="C52" s="7"/>
      <c r="D52" s="7"/>
      <c r="E52" s="7"/>
      <c r="F52" s="7"/>
      <c r="G52" s="7"/>
      <c r="H52" s="7"/>
      <c r="I52" s="7"/>
      <c r="J52" s="7"/>
    </row>
    <row r="53" spans="2:10" x14ac:dyDescent="0.2">
      <c r="B53" s="7"/>
      <c r="C53" s="7"/>
      <c r="D53" s="7"/>
      <c r="E53" s="7"/>
      <c r="F53" s="7"/>
      <c r="G53" s="7"/>
      <c r="H53" s="7"/>
      <c r="I53" s="7"/>
      <c r="J53" s="7"/>
    </row>
    <row r="54" spans="2:10" x14ac:dyDescent="0.2">
      <c r="B54" s="7"/>
      <c r="C54" s="7"/>
      <c r="D54" s="7"/>
      <c r="E54" s="7"/>
      <c r="F54" s="7"/>
      <c r="G54" s="7"/>
      <c r="H54" s="7"/>
      <c r="I54" s="7"/>
      <c r="J54" s="7"/>
    </row>
    <row r="55" spans="2:10" x14ac:dyDescent="0.2">
      <c r="B55" s="7"/>
      <c r="C55" s="7"/>
      <c r="D55" s="7"/>
      <c r="E55" s="7"/>
      <c r="F55" s="7"/>
      <c r="G55" s="7"/>
      <c r="H55" s="7"/>
      <c r="I55" s="7"/>
      <c r="J55" s="7"/>
    </row>
    <row r="56" spans="2:10" x14ac:dyDescent="0.2">
      <c r="B56" s="7"/>
      <c r="C56" s="7"/>
      <c r="D56" s="7"/>
      <c r="E56" s="7"/>
      <c r="F56" s="7"/>
      <c r="G56" s="7"/>
      <c r="H56" s="7"/>
      <c r="I56" s="7"/>
      <c r="J56" s="7"/>
    </row>
    <row r="57" spans="2:10" x14ac:dyDescent="0.2">
      <c r="B57" s="7"/>
      <c r="C57" s="7"/>
      <c r="D57" s="7"/>
      <c r="E57" s="7"/>
      <c r="F57" s="7"/>
      <c r="G57" s="7"/>
      <c r="H57" s="7"/>
      <c r="I57" s="7"/>
      <c r="J57" s="7"/>
    </row>
    <row r="58" spans="2:10" x14ac:dyDescent="0.2">
      <c r="B58" s="7"/>
      <c r="C58" s="7"/>
      <c r="D58" s="7"/>
      <c r="E58" s="7"/>
      <c r="F58" s="7"/>
      <c r="G58" s="7"/>
      <c r="H58" s="7"/>
      <c r="I58" s="7"/>
      <c r="J58" s="7"/>
    </row>
    <row r="59" spans="2:10" x14ac:dyDescent="0.2">
      <c r="B59" s="7"/>
      <c r="C59" s="7"/>
      <c r="D59" s="7"/>
      <c r="E59" s="7"/>
      <c r="F59" s="7"/>
      <c r="G59" s="7"/>
      <c r="H59" s="7"/>
      <c r="I59" s="7"/>
      <c r="J59" s="7"/>
    </row>
    <row r="60" spans="2:10" x14ac:dyDescent="0.2">
      <c r="B60" s="7"/>
      <c r="C60" s="7"/>
      <c r="D60" s="7"/>
      <c r="E60" s="7"/>
      <c r="F60" s="7"/>
      <c r="G60" s="7"/>
      <c r="H60" s="7"/>
      <c r="I60" s="7"/>
      <c r="J60" s="7"/>
    </row>
    <row r="61" spans="2:10" x14ac:dyDescent="0.2">
      <c r="B61" s="7"/>
      <c r="C61" s="7"/>
      <c r="D61" s="7"/>
      <c r="E61" s="7"/>
      <c r="F61" s="7"/>
      <c r="G61" s="7"/>
      <c r="H61" s="7"/>
      <c r="I61" s="7"/>
      <c r="J61" s="7"/>
    </row>
    <row r="62" spans="2:10" x14ac:dyDescent="0.2">
      <c r="B62" s="7"/>
      <c r="C62" s="7"/>
      <c r="D62" s="7"/>
      <c r="E62" s="7"/>
      <c r="F62" s="7"/>
      <c r="G62" s="7"/>
      <c r="H62" s="7"/>
      <c r="I62" s="7"/>
      <c r="J62" s="7"/>
    </row>
  </sheetData>
  <mergeCells count="8">
    <mergeCell ref="B10:D10"/>
    <mergeCell ref="E2:E3"/>
    <mergeCell ref="F2:F3"/>
    <mergeCell ref="G2:G3"/>
    <mergeCell ref="A2:A3"/>
    <mergeCell ref="B5:D5"/>
    <mergeCell ref="B7:D7"/>
    <mergeCell ref="B2:D2"/>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
  <sheetViews>
    <sheetView workbookViewId="0">
      <pane xSplit="1" ySplit="3" topLeftCell="F4" activePane="bottomRight" state="frozen"/>
      <selection activeCell="I121" sqref="I120:I121"/>
      <selection pane="topRight" activeCell="I121" sqref="I120:I121"/>
      <selection pane="bottomLeft" activeCell="I121" sqref="I120:I121"/>
      <selection pane="bottomRight" activeCell="A9" sqref="A9"/>
    </sheetView>
  </sheetViews>
  <sheetFormatPr baseColWidth="10" defaultColWidth="11.5" defaultRowHeight="15" x14ac:dyDescent="0.2"/>
  <cols>
    <col min="1" max="1" width="17.5" customWidth="1"/>
    <col min="2" max="2" width="30.83203125" customWidth="1"/>
    <col min="3" max="3" width="32.6640625" customWidth="1"/>
    <col min="4" max="8" width="32.6640625" style="411" customWidth="1"/>
    <col min="9" max="9" width="59.5" customWidth="1"/>
    <col min="10" max="10" width="20.83203125" customWidth="1"/>
    <col min="11" max="11" width="41.5" customWidth="1"/>
    <col min="12" max="12" width="36.1640625" customWidth="1"/>
    <col min="13" max="13" width="64.33203125" customWidth="1"/>
    <col min="14" max="14" width="19.83203125" customWidth="1"/>
    <col min="15" max="15" width="63.5" customWidth="1"/>
    <col min="16" max="16" width="30.83203125" customWidth="1"/>
    <col min="17" max="17" width="47" customWidth="1"/>
    <col min="18" max="18" width="24.5" customWidth="1"/>
    <col min="19" max="19" width="33.1640625" customWidth="1"/>
    <col min="20" max="20" width="40.1640625" customWidth="1"/>
    <col min="21" max="21" width="31.1640625" customWidth="1"/>
    <col min="22" max="22" width="30.5" customWidth="1"/>
    <col min="23" max="23" width="48.1640625" customWidth="1"/>
    <col min="24" max="24" width="49.6640625" customWidth="1"/>
    <col min="25" max="25" width="64.6640625" customWidth="1"/>
    <col min="26" max="26" width="60.1640625" customWidth="1"/>
    <col min="27" max="27" width="29.6640625" customWidth="1"/>
    <col min="28" max="28" width="27.83203125" customWidth="1"/>
    <col min="29" max="29" width="60.1640625" customWidth="1"/>
    <col min="30" max="30" width="27.6640625" customWidth="1"/>
    <col min="31" max="31" width="39.6640625" customWidth="1"/>
    <col min="32" max="32" width="34.5" customWidth="1"/>
    <col min="33" max="33" width="38.5" customWidth="1"/>
    <col min="34" max="34" width="34.33203125" customWidth="1"/>
    <col min="35" max="35" width="69.5" customWidth="1"/>
    <col min="36" max="36" width="36.33203125" customWidth="1"/>
    <col min="37" max="37" width="50.6640625" customWidth="1"/>
    <col min="38" max="38" width="29.6640625" customWidth="1"/>
    <col min="39" max="39" width="63.33203125" customWidth="1"/>
    <col min="40" max="40" width="71.1640625" customWidth="1"/>
    <col min="41" max="41" width="25.33203125" customWidth="1"/>
    <col min="43" max="43" width="49" customWidth="1"/>
    <col min="44" max="44" width="35" customWidth="1"/>
  </cols>
  <sheetData>
    <row r="1" spans="1:23" s="20" customFormat="1" ht="16.5" hidden="1" customHeight="1" x14ac:dyDescent="0.2">
      <c r="A1" s="50" t="s">
        <v>303</v>
      </c>
      <c r="B1" s="361" t="s">
        <v>226</v>
      </c>
      <c r="C1" s="361" t="s">
        <v>755</v>
      </c>
      <c r="D1" s="7" t="s">
        <v>748</v>
      </c>
      <c r="E1" s="7" t="s">
        <v>749</v>
      </c>
      <c r="F1" s="7" t="s">
        <v>474</v>
      </c>
      <c r="G1" s="7" t="s">
        <v>1865</v>
      </c>
      <c r="H1" s="411" t="s">
        <v>645</v>
      </c>
    </row>
    <row r="2" spans="1:23" s="410" customFormat="1" ht="16.5" customHeight="1" x14ac:dyDescent="0.2">
      <c r="A2" s="858" t="s">
        <v>1359</v>
      </c>
      <c r="D2" s="885" t="s">
        <v>1169</v>
      </c>
      <c r="E2" s="912"/>
      <c r="F2" s="886"/>
      <c r="G2" s="481"/>
      <c r="H2" s="413"/>
      <c r="I2" s="858" t="s">
        <v>41</v>
      </c>
      <c r="J2" s="858" t="s">
        <v>1358</v>
      </c>
    </row>
    <row r="3" spans="1:23" s="45" customFormat="1" ht="62.25" customHeight="1" x14ac:dyDescent="0.2">
      <c r="A3" s="858"/>
      <c r="B3" s="45" t="s">
        <v>205</v>
      </c>
      <c r="C3" s="45" t="s">
        <v>1160</v>
      </c>
      <c r="D3" s="410" t="s">
        <v>1168</v>
      </c>
      <c r="E3" s="410" t="s">
        <v>1170</v>
      </c>
      <c r="F3" s="410" t="s">
        <v>1164</v>
      </c>
      <c r="G3" s="485" t="s">
        <v>1852</v>
      </c>
      <c r="H3" s="410" t="s">
        <v>1175</v>
      </c>
      <c r="I3" s="858"/>
      <c r="J3" s="858"/>
      <c r="K3" s="45" t="s">
        <v>18</v>
      </c>
    </row>
    <row r="4" spans="1:23" s="46" customFormat="1" ht="15" customHeight="1" x14ac:dyDescent="0.2">
      <c r="A4" s="34">
        <v>40422</v>
      </c>
      <c r="B4" s="272">
        <v>25</v>
      </c>
      <c r="C4" s="272">
        <v>1</v>
      </c>
      <c r="D4" s="272">
        <v>12</v>
      </c>
      <c r="E4" s="272">
        <v>18</v>
      </c>
      <c r="F4" s="272">
        <v>3</v>
      </c>
      <c r="G4" s="272">
        <v>5</v>
      </c>
      <c r="H4" s="272">
        <v>3214</v>
      </c>
      <c r="I4" s="63" t="s">
        <v>62</v>
      </c>
      <c r="J4" s="65">
        <v>40416</v>
      </c>
    </row>
    <row r="5" spans="1:23" s="20" customFormat="1" ht="30" customHeight="1" x14ac:dyDescent="0.2">
      <c r="A5" s="34">
        <v>39965</v>
      </c>
      <c r="B5" s="67">
        <v>25</v>
      </c>
      <c r="C5" s="67">
        <v>1</v>
      </c>
      <c r="D5" s="272">
        <v>12</v>
      </c>
      <c r="E5" s="272">
        <v>18</v>
      </c>
      <c r="F5" s="272">
        <v>3</v>
      </c>
      <c r="G5" s="272">
        <v>5</v>
      </c>
      <c r="H5" s="226"/>
      <c r="I5" s="64" t="s">
        <v>2297</v>
      </c>
      <c r="J5" s="69" t="s">
        <v>1159</v>
      </c>
      <c r="K5" s="7" t="s">
        <v>2095</v>
      </c>
    </row>
    <row r="6" spans="1:23" ht="18" customHeight="1" x14ac:dyDescent="0.2">
      <c r="A6" s="694"/>
      <c r="B6" s="694"/>
      <c r="C6" s="694"/>
      <c r="D6" s="694"/>
      <c r="E6" s="694"/>
      <c r="F6" s="694"/>
      <c r="G6" s="694"/>
      <c r="H6" s="694"/>
      <c r="I6" s="694"/>
      <c r="J6" s="694"/>
      <c r="K6" s="694"/>
    </row>
    <row r="7" spans="1:23" x14ac:dyDescent="0.2">
      <c r="B7" s="357" t="s">
        <v>1389</v>
      </c>
    </row>
    <row r="8" spans="1:23" x14ac:dyDescent="0.2">
      <c r="B8" s="890" t="s">
        <v>1161</v>
      </c>
      <c r="C8" s="890"/>
      <c r="D8" s="890"/>
      <c r="E8" s="890"/>
      <c r="F8" s="890"/>
      <c r="G8" s="890"/>
      <c r="H8" s="890"/>
    </row>
    <row r="9" spans="1:23" x14ac:dyDescent="0.2">
      <c r="B9" s="890" t="s">
        <v>1162</v>
      </c>
      <c r="C9" s="890"/>
      <c r="D9" s="890"/>
      <c r="E9" s="890"/>
      <c r="F9" s="890"/>
      <c r="G9" s="483"/>
      <c r="H9" s="409"/>
    </row>
    <row r="10" spans="1:23" x14ac:dyDescent="0.2">
      <c r="B10" s="890" t="s">
        <v>1163</v>
      </c>
      <c r="C10" s="890"/>
      <c r="D10" s="890"/>
      <c r="E10" s="890"/>
      <c r="F10" s="890"/>
      <c r="G10" s="483"/>
      <c r="H10" s="409"/>
    </row>
    <row r="11" spans="1:23" ht="15" customHeight="1" x14ac:dyDescent="0.2">
      <c r="B11" s="855" t="s">
        <v>1174</v>
      </c>
      <c r="C11" s="855"/>
      <c r="D11" s="855"/>
      <c r="E11" s="855"/>
      <c r="F11" s="855"/>
      <c r="G11" s="483"/>
      <c r="H11" s="409"/>
    </row>
    <row r="12" spans="1:23" x14ac:dyDescent="0.2">
      <c r="B12" s="388"/>
      <c r="C12" s="388"/>
      <c r="D12" s="388"/>
      <c r="E12" s="388"/>
    </row>
    <row r="13" spans="1:23" x14ac:dyDescent="0.2">
      <c r="B13" s="388"/>
      <c r="C13" s="388"/>
      <c r="D13" s="388"/>
      <c r="E13" s="388"/>
    </row>
    <row r="14" spans="1:23" x14ac:dyDescent="0.2">
      <c r="B14" s="388"/>
      <c r="C14" s="388"/>
      <c r="D14" s="388"/>
      <c r="E14" s="388"/>
    </row>
    <row r="15" spans="1:23" x14ac:dyDescent="0.2">
      <c r="B15" s="388"/>
      <c r="C15" s="388"/>
      <c r="D15" s="388"/>
      <c r="E15" s="388"/>
      <c r="L15" s="95"/>
      <c r="M15" s="95"/>
      <c r="N15" s="95"/>
      <c r="O15" s="95"/>
      <c r="R15" s="88"/>
      <c r="U15" s="95"/>
      <c r="V15" s="95"/>
      <c r="W15" s="95"/>
    </row>
    <row r="16" spans="1:23" x14ac:dyDescent="0.2">
      <c r="B16" s="388"/>
      <c r="C16" s="388"/>
      <c r="D16" s="388"/>
      <c r="E16" s="388"/>
    </row>
    <row r="17" spans="2:5" x14ac:dyDescent="0.2">
      <c r="B17" s="388"/>
      <c r="C17" s="388"/>
      <c r="D17" s="388"/>
      <c r="E17" s="388"/>
    </row>
  </sheetData>
  <mergeCells count="8">
    <mergeCell ref="B10:F10"/>
    <mergeCell ref="B11:F11"/>
    <mergeCell ref="I2:I3"/>
    <mergeCell ref="J2:J3"/>
    <mergeCell ref="A2:A3"/>
    <mergeCell ref="B9:F9"/>
    <mergeCell ref="D2:F2"/>
    <mergeCell ref="B8:H8"/>
  </mergeCells>
  <pageMargins left="0.7" right="0.7" top="0.75" bottom="0.75"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pane xSplit="1" ySplit="2" topLeftCell="B3" activePane="bottomRight" state="frozen"/>
      <selection activeCell="I121" sqref="I120:I121"/>
      <selection pane="topRight" activeCell="I121" sqref="I120:I121"/>
      <selection pane="bottomLeft" activeCell="I121" sqref="I120:I121"/>
      <selection pane="bottomRight" activeCell="B1" sqref="B1:B1048576"/>
    </sheetView>
  </sheetViews>
  <sheetFormatPr baseColWidth="10" defaultRowHeight="15" x14ac:dyDescent="0.2"/>
  <cols>
    <col min="1" max="1" width="16.1640625" style="20" bestFit="1" customWidth="1"/>
    <col min="2" max="2" width="22.83203125" bestFit="1" customWidth="1"/>
    <col min="3" max="3" width="38" bestFit="1" customWidth="1"/>
    <col min="4" max="4" width="15.33203125" style="50" customWidth="1"/>
  </cols>
  <sheetData>
    <row r="1" spans="1:7" s="20" customFormat="1" hidden="1" x14ac:dyDescent="0.2">
      <c r="A1" s="50" t="s">
        <v>303</v>
      </c>
      <c r="B1" s="167" t="s">
        <v>229</v>
      </c>
      <c r="D1" s="50"/>
    </row>
    <row r="2" spans="1:7" s="45" customFormat="1" ht="30" customHeight="1" x14ac:dyDescent="0.2">
      <c r="A2" s="45" t="s">
        <v>1359</v>
      </c>
      <c r="B2" s="407" t="s">
        <v>1165</v>
      </c>
      <c r="C2" s="45" t="s">
        <v>41</v>
      </c>
      <c r="D2" s="235" t="s">
        <v>1358</v>
      </c>
      <c r="E2" s="858" t="s">
        <v>18</v>
      </c>
      <c r="F2" s="858"/>
      <c r="G2" s="858"/>
    </row>
    <row r="3" spans="1:7" s="46" customFormat="1" x14ac:dyDescent="0.2">
      <c r="A3" s="33">
        <v>42979</v>
      </c>
      <c r="B3" s="193">
        <v>545.48</v>
      </c>
      <c r="C3" s="194" t="s">
        <v>2188</v>
      </c>
      <c r="D3" s="386">
        <v>42860</v>
      </c>
      <c r="E3" s="654"/>
      <c r="F3" s="654"/>
      <c r="G3" s="654"/>
    </row>
    <row r="4" spans="1:7" s="46" customFormat="1" x14ac:dyDescent="0.2">
      <c r="A4" s="33">
        <v>42826</v>
      </c>
      <c r="B4" s="193">
        <v>536.78</v>
      </c>
      <c r="C4" s="194" t="s">
        <v>2188</v>
      </c>
      <c r="D4" s="386">
        <v>42860</v>
      </c>
      <c r="E4" s="654"/>
      <c r="F4" s="654"/>
      <c r="G4" s="654"/>
    </row>
    <row r="5" spans="1:7" s="46" customFormat="1" x14ac:dyDescent="0.2">
      <c r="A5" s="33">
        <v>42614</v>
      </c>
      <c r="B5" s="193">
        <v>535.16999999999996</v>
      </c>
      <c r="C5" s="194" t="s">
        <v>1947</v>
      </c>
      <c r="D5" s="386">
        <v>42643</v>
      </c>
      <c r="E5" s="648"/>
      <c r="F5" s="648"/>
      <c r="G5" s="648"/>
    </row>
    <row r="6" spans="1:7" s="46" customFormat="1" x14ac:dyDescent="0.2">
      <c r="A6" s="33">
        <v>42461</v>
      </c>
      <c r="B6" s="193">
        <v>524.67999999999995</v>
      </c>
      <c r="C6" s="194" t="s">
        <v>1443</v>
      </c>
      <c r="D6" s="386">
        <v>42493</v>
      </c>
      <c r="E6" s="654"/>
      <c r="F6" s="654"/>
      <c r="G6" s="654"/>
    </row>
    <row r="7" spans="1:7" s="46" customFormat="1" x14ac:dyDescent="0.2">
      <c r="A7" s="33">
        <v>42248</v>
      </c>
      <c r="B7" s="193">
        <v>524.16</v>
      </c>
      <c r="C7" s="194" t="s">
        <v>1330</v>
      </c>
      <c r="D7" s="386">
        <v>42284</v>
      </c>
      <c r="E7" s="654"/>
      <c r="F7" s="654"/>
      <c r="G7" s="654"/>
    </row>
    <row r="8" spans="1:7" s="46" customFormat="1" x14ac:dyDescent="0.2">
      <c r="A8" s="33">
        <v>42005</v>
      </c>
      <c r="B8" s="193">
        <v>513.88</v>
      </c>
      <c r="C8" s="194" t="s">
        <v>1329</v>
      </c>
      <c r="D8" s="386">
        <v>41999</v>
      </c>
      <c r="E8" s="654"/>
      <c r="F8" s="654"/>
      <c r="G8" s="654"/>
    </row>
    <row r="9" spans="1:7" s="46" customFormat="1" x14ac:dyDescent="0.2">
      <c r="A9" s="33">
        <v>41883</v>
      </c>
      <c r="B9" s="193">
        <v>509.3</v>
      </c>
      <c r="C9" s="194" t="s">
        <v>1442</v>
      </c>
      <c r="D9" s="387">
        <v>41887</v>
      </c>
      <c r="E9" s="654"/>
      <c r="F9" s="654"/>
      <c r="G9" s="654"/>
    </row>
    <row r="10" spans="1:7" s="46" customFormat="1" x14ac:dyDescent="0.2">
      <c r="A10" s="33">
        <v>41640</v>
      </c>
      <c r="B10" s="193">
        <f>499.31</f>
        <v>499.31</v>
      </c>
      <c r="C10" s="194" t="s">
        <v>1444</v>
      </c>
      <c r="D10" s="387">
        <v>41637</v>
      </c>
      <c r="E10" s="653"/>
      <c r="F10" s="653"/>
      <c r="G10" s="653"/>
    </row>
    <row r="11" spans="1:7" s="46" customFormat="1" x14ac:dyDescent="0.2">
      <c r="A11" s="33">
        <v>41518</v>
      </c>
      <c r="B11" s="193">
        <f>492.9</f>
        <v>492.9</v>
      </c>
      <c r="C11" s="194" t="s">
        <v>1445</v>
      </c>
      <c r="D11" s="387">
        <v>41517</v>
      </c>
      <c r="E11" s="653"/>
      <c r="F11" s="653"/>
      <c r="G11" s="653"/>
    </row>
    <row r="12" spans="1:7" s="180" customFormat="1" x14ac:dyDescent="0.2">
      <c r="A12" s="33">
        <v>41275</v>
      </c>
      <c r="B12" s="70">
        <v>483.24</v>
      </c>
      <c r="C12" s="335" t="s">
        <v>1446</v>
      </c>
      <c r="D12" s="387">
        <v>41272</v>
      </c>
      <c r="E12" s="653"/>
      <c r="F12" s="653"/>
      <c r="G12" s="653"/>
    </row>
    <row r="13" spans="1:7" x14ac:dyDescent="0.2">
      <c r="A13" s="33">
        <v>40909</v>
      </c>
      <c r="B13" s="70">
        <v>474.93</v>
      </c>
      <c r="C13" s="18" t="s">
        <v>166</v>
      </c>
      <c r="D13" s="116">
        <v>40907</v>
      </c>
      <c r="E13" s="653"/>
      <c r="F13" s="653"/>
      <c r="G13" s="653"/>
    </row>
    <row r="14" spans="1:7" x14ac:dyDescent="0.2">
      <c r="A14" s="32">
        <v>40544</v>
      </c>
      <c r="B14" s="61">
        <v>466.99</v>
      </c>
      <c r="C14" s="63" t="s">
        <v>61</v>
      </c>
      <c r="D14" s="65">
        <v>40605</v>
      </c>
      <c r="E14" s="653"/>
      <c r="F14" s="653"/>
      <c r="G14" s="653"/>
    </row>
    <row r="15" spans="1:7" x14ac:dyDescent="0.2">
      <c r="A15" s="32">
        <v>40179</v>
      </c>
      <c r="B15" s="61">
        <v>460.09</v>
      </c>
      <c r="C15" s="63" t="s">
        <v>60</v>
      </c>
      <c r="D15" s="65">
        <v>40195</v>
      </c>
      <c r="E15" s="653"/>
      <c r="F15" s="653"/>
      <c r="G15" s="653"/>
    </row>
    <row r="16" spans="1:7" x14ac:dyDescent="0.2">
      <c r="A16" s="32">
        <v>39965</v>
      </c>
      <c r="B16" s="61">
        <v>454.63</v>
      </c>
      <c r="C16" s="63" t="s">
        <v>183</v>
      </c>
      <c r="D16" s="65">
        <v>39919</v>
      </c>
      <c r="E16" s="653"/>
      <c r="F16" s="653"/>
      <c r="G16" s="653"/>
    </row>
    <row r="17" spans="1:4" x14ac:dyDescent="0.2">
      <c r="A17" s="226"/>
      <c r="B17" s="226"/>
      <c r="C17" s="226"/>
      <c r="D17" s="225"/>
    </row>
  </sheetData>
  <mergeCells count="1">
    <mergeCell ref="E2:G2"/>
  </mergeCell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pane xSplit="1" ySplit="3" topLeftCell="B4" activePane="bottomRight" state="frozen"/>
      <selection activeCell="I121" sqref="I120:I121"/>
      <selection pane="topRight" activeCell="I121" sqref="I120:I121"/>
      <selection pane="bottomLeft" activeCell="I121" sqref="I120:I121"/>
      <selection pane="bottomRight" sqref="A1:XFD1"/>
    </sheetView>
  </sheetViews>
  <sheetFormatPr baseColWidth="10" defaultRowHeight="15" x14ac:dyDescent="0.2"/>
  <cols>
    <col min="1" max="1" width="16.1640625" style="7" bestFit="1" customWidth="1"/>
    <col min="2" max="2" width="20.83203125" customWidth="1"/>
    <col min="3" max="3" width="30.33203125" customWidth="1"/>
    <col min="4" max="6" width="21.5" customWidth="1"/>
    <col min="7" max="8" width="21.5" style="411" customWidth="1"/>
    <col min="9" max="9" width="59.83203125" customWidth="1"/>
    <col min="10" max="10" width="15.83203125" bestFit="1" customWidth="1"/>
    <col min="11" max="11" width="55.5" customWidth="1"/>
  </cols>
  <sheetData>
    <row r="1" spans="1:15" s="20" customFormat="1" hidden="1" x14ac:dyDescent="0.2">
      <c r="A1" s="50" t="s">
        <v>303</v>
      </c>
      <c r="B1" s="95" t="s">
        <v>230</v>
      </c>
      <c r="C1" s="95" t="s">
        <v>231</v>
      </c>
      <c r="D1" s="95" t="s">
        <v>232</v>
      </c>
      <c r="E1" s="95" t="s">
        <v>233</v>
      </c>
      <c r="F1" s="88" t="s">
        <v>234</v>
      </c>
      <c r="G1" s="88" t="s">
        <v>1956</v>
      </c>
      <c r="H1" s="88" t="s">
        <v>1957</v>
      </c>
    </row>
    <row r="2" spans="1:15" s="347" customFormat="1" ht="32.25" customHeight="1" x14ac:dyDescent="0.2">
      <c r="A2" s="858" t="s">
        <v>1359</v>
      </c>
      <c r="B2" s="885" t="s">
        <v>1118</v>
      </c>
      <c r="C2" s="912"/>
      <c r="D2" s="886"/>
      <c r="E2" s="885" t="s">
        <v>1119</v>
      </c>
      <c r="F2" s="886"/>
      <c r="G2" s="413"/>
      <c r="H2" s="413"/>
      <c r="I2" s="858" t="s">
        <v>41</v>
      </c>
      <c r="J2" s="858" t="s">
        <v>1358</v>
      </c>
      <c r="K2" s="858" t="s">
        <v>18</v>
      </c>
      <c r="L2" s="453"/>
      <c r="M2" s="453"/>
      <c r="N2" s="453"/>
      <c r="O2" s="453"/>
    </row>
    <row r="3" spans="1:15" s="45" customFormat="1" ht="45" x14ac:dyDescent="0.2">
      <c r="A3" s="858"/>
      <c r="B3" s="45" t="s">
        <v>1878</v>
      </c>
      <c r="C3" s="410" t="s">
        <v>1144</v>
      </c>
      <c r="D3" s="45" t="s">
        <v>1166</v>
      </c>
      <c r="E3" s="45" t="s">
        <v>1120</v>
      </c>
      <c r="F3" s="45" t="s">
        <v>1121</v>
      </c>
      <c r="G3" s="410" t="s">
        <v>1167</v>
      </c>
      <c r="H3" s="410" t="s">
        <v>1135</v>
      </c>
      <c r="I3" s="858"/>
      <c r="J3" s="858"/>
      <c r="K3" s="858"/>
      <c r="L3" s="279"/>
      <c r="M3" s="279"/>
      <c r="N3" s="279"/>
      <c r="O3" s="279"/>
    </row>
    <row r="4" spans="1:15" s="7" customFormat="1" x14ac:dyDescent="0.2">
      <c r="A4" s="34">
        <v>42370</v>
      </c>
      <c r="B4" s="375">
        <v>0.5</v>
      </c>
      <c r="C4" s="375">
        <v>0.3</v>
      </c>
      <c r="D4" s="375">
        <v>0.4</v>
      </c>
      <c r="E4" s="444">
        <v>1.2841199999999999</v>
      </c>
      <c r="F4" s="444">
        <v>0.42803999999999998</v>
      </c>
      <c r="G4" s="443"/>
      <c r="H4" s="252"/>
      <c r="I4" s="326" t="s">
        <v>1344</v>
      </c>
      <c r="J4" s="65">
        <v>42360</v>
      </c>
      <c r="K4" s="7" t="s">
        <v>1345</v>
      </c>
    </row>
    <row r="5" spans="1:15" s="7" customFormat="1" x14ac:dyDescent="0.2">
      <c r="A5" s="34">
        <v>39965</v>
      </c>
      <c r="B5" s="375">
        <v>0.5</v>
      </c>
      <c r="C5" s="375">
        <v>0.3</v>
      </c>
      <c r="D5" s="375">
        <v>0.4</v>
      </c>
      <c r="E5" s="117">
        <v>1.284</v>
      </c>
      <c r="F5" s="117">
        <v>0.42799999999999999</v>
      </c>
      <c r="G5" s="117">
        <v>0.62</v>
      </c>
      <c r="H5" s="61">
        <v>6</v>
      </c>
      <c r="I5" s="11" t="s">
        <v>1319</v>
      </c>
      <c r="J5" s="65">
        <v>39919</v>
      </c>
    </row>
    <row r="6" spans="1:15" x14ac:dyDescent="0.2">
      <c r="A6" s="666"/>
      <c r="B6" s="226"/>
      <c r="C6" s="226"/>
      <c r="D6" s="226"/>
      <c r="E6" s="226"/>
      <c r="F6" s="226"/>
      <c r="G6" s="226"/>
      <c r="H6" s="226"/>
      <c r="I6" s="226"/>
      <c r="J6" s="226"/>
      <c r="K6" s="226"/>
    </row>
    <row r="7" spans="1:15" x14ac:dyDescent="0.2">
      <c r="B7" s="357" t="s">
        <v>1389</v>
      </c>
    </row>
    <row r="8" spans="1:15" x14ac:dyDescent="0.2">
      <c r="B8" s="388" t="s">
        <v>1143</v>
      </c>
      <c r="C8" s="388"/>
      <c r="D8" s="388"/>
    </row>
    <row r="9" spans="1:15" x14ac:dyDescent="0.2">
      <c r="B9" s="388"/>
      <c r="C9" s="388"/>
      <c r="D9" s="388"/>
    </row>
    <row r="10" spans="1:15" x14ac:dyDescent="0.2">
      <c r="B10" s="388"/>
      <c r="C10" s="388"/>
      <c r="D10" s="388"/>
      <c r="E10" s="787"/>
    </row>
    <row r="11" spans="1:15" x14ac:dyDescent="0.2">
      <c r="B11" s="388"/>
      <c r="C11" s="388"/>
      <c r="D11" s="388"/>
      <c r="E11" s="411"/>
    </row>
    <row r="12" spans="1:15" ht="16" x14ac:dyDescent="0.2">
      <c r="B12" s="388"/>
      <c r="C12" s="388"/>
      <c r="D12" s="388"/>
      <c r="G12" s="10"/>
      <c r="H12" s="777"/>
      <c r="I12" s="776"/>
      <c r="J12" s="776"/>
    </row>
    <row r="13" spans="1:15" x14ac:dyDescent="0.2">
      <c r="B13" s="388"/>
      <c r="C13" s="388"/>
      <c r="D13" s="388"/>
      <c r="G13" s="10"/>
      <c r="H13" s="10"/>
    </row>
    <row r="14" spans="1:15" ht="16" x14ac:dyDescent="0.2">
      <c r="B14" s="388"/>
      <c r="C14" s="388"/>
      <c r="D14" s="388"/>
      <c r="G14" s="777"/>
      <c r="H14" s="777"/>
      <c r="I14" s="776"/>
    </row>
    <row r="15" spans="1:15" x14ac:dyDescent="0.2">
      <c r="B15" s="388"/>
      <c r="C15" s="388"/>
      <c r="D15" s="388"/>
    </row>
    <row r="16" spans="1:15" x14ac:dyDescent="0.2">
      <c r="B16" s="388"/>
      <c r="C16" s="388"/>
      <c r="D16" s="388"/>
    </row>
    <row r="17" spans="2:7" x14ac:dyDescent="0.2">
      <c r="B17" s="388"/>
      <c r="C17" s="388"/>
      <c r="D17" s="388"/>
    </row>
    <row r="28" spans="2:7" x14ac:dyDescent="0.2">
      <c r="G28" s="411" t="s">
        <v>456</v>
      </c>
    </row>
  </sheetData>
  <mergeCells count="6">
    <mergeCell ref="K2:K3"/>
    <mergeCell ref="A2:A3"/>
    <mergeCell ref="B2:D2"/>
    <mergeCell ref="E2:F2"/>
    <mergeCell ref="I2:I3"/>
    <mergeCell ref="J2:J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2" workbookViewId="0">
      <pane xSplit="1" ySplit="2" topLeftCell="B4" activePane="bottomRight" state="frozen"/>
      <selection activeCell="A2" sqref="A2"/>
      <selection pane="topRight" activeCell="B2" sqref="B2"/>
      <selection pane="bottomLeft" activeCell="A4" sqref="A4"/>
      <selection pane="bottomRight" activeCell="E11" sqref="E11"/>
    </sheetView>
  </sheetViews>
  <sheetFormatPr baseColWidth="10" defaultRowHeight="15" x14ac:dyDescent="0.2"/>
  <cols>
    <col min="1" max="1" width="16" customWidth="1"/>
    <col min="2" max="3" width="21.1640625" style="411" customWidth="1"/>
    <col min="4" max="4" width="25.5" style="411" customWidth="1"/>
    <col min="5" max="5" width="58.5" customWidth="1"/>
    <col min="6" max="6" width="17.5" customWidth="1"/>
    <col min="7" max="7" width="72" customWidth="1"/>
  </cols>
  <sheetData>
    <row r="1" spans="1:7" s="411" customFormat="1" hidden="1" x14ac:dyDescent="0.2">
      <c r="A1" s="411" t="s">
        <v>303</v>
      </c>
      <c r="B1" s="8" t="s">
        <v>1361</v>
      </c>
      <c r="C1" s="8" t="s">
        <v>1362</v>
      </c>
      <c r="D1" s="411" t="s">
        <v>1352</v>
      </c>
    </row>
    <row r="2" spans="1:7" ht="30" customHeight="1" x14ac:dyDescent="0.2">
      <c r="A2" s="859" t="s">
        <v>1359</v>
      </c>
      <c r="B2" s="868" t="s">
        <v>1350</v>
      </c>
      <c r="C2" s="868" t="s">
        <v>1450</v>
      </c>
      <c r="D2" s="868" t="s">
        <v>1351</v>
      </c>
      <c r="E2" s="859" t="s">
        <v>41</v>
      </c>
      <c r="F2" s="869" t="s">
        <v>1358</v>
      </c>
      <c r="G2" s="858" t="s">
        <v>18</v>
      </c>
    </row>
    <row r="3" spans="1:7" s="411" customFormat="1" x14ac:dyDescent="0.2">
      <c r="A3" s="859"/>
      <c r="B3" s="868"/>
      <c r="C3" s="868"/>
      <c r="D3" s="868"/>
      <c r="E3" s="859"/>
      <c r="F3" s="869"/>
      <c r="G3" s="858"/>
    </row>
    <row r="4" spans="1:7" s="411" customFormat="1" ht="30" x14ac:dyDescent="0.2">
      <c r="A4" s="102">
        <v>43101</v>
      </c>
      <c r="B4" s="446">
        <v>67542</v>
      </c>
      <c r="C4" s="447">
        <v>90026</v>
      </c>
      <c r="D4" s="774">
        <v>5628</v>
      </c>
      <c r="E4" s="6" t="s">
        <v>2193</v>
      </c>
      <c r="F4" s="74">
        <v>43098</v>
      </c>
      <c r="G4" s="772" t="s">
        <v>2194</v>
      </c>
    </row>
    <row r="5" spans="1:7" x14ac:dyDescent="0.2">
      <c r="A5" s="102">
        <v>42370</v>
      </c>
      <c r="B5" s="446">
        <v>67408</v>
      </c>
      <c r="C5" s="447">
        <v>89847</v>
      </c>
      <c r="D5" s="359">
        <v>5617</v>
      </c>
      <c r="E5" s="7" t="s">
        <v>1332</v>
      </c>
      <c r="F5" s="69">
        <v>42350</v>
      </c>
      <c r="G5" s="437" t="s">
        <v>2047</v>
      </c>
    </row>
    <row r="6" spans="1:7" x14ac:dyDescent="0.2">
      <c r="A6" s="102">
        <v>42186</v>
      </c>
      <c r="B6" s="446">
        <v>67140</v>
      </c>
      <c r="C6" s="447">
        <v>89490</v>
      </c>
      <c r="D6" s="359">
        <v>5595</v>
      </c>
      <c r="E6" t="s">
        <v>1971</v>
      </c>
      <c r="F6" s="69">
        <v>42160</v>
      </c>
      <c r="G6" t="s">
        <v>2083</v>
      </c>
    </row>
    <row r="7" spans="1:7" ht="15.75" customHeight="1" x14ac:dyDescent="0.2">
      <c r="A7" s="226"/>
      <c r="B7" s="226"/>
      <c r="C7" s="226"/>
      <c r="D7" s="226"/>
      <c r="E7" s="226"/>
      <c r="F7" s="226"/>
      <c r="G7" s="226"/>
    </row>
    <row r="8" spans="1:7" ht="15" customHeight="1" x14ac:dyDescent="0.2"/>
    <row r="9" spans="1:7" x14ac:dyDescent="0.2">
      <c r="B9" s="357"/>
    </row>
    <row r="10" spans="1:7" ht="15" customHeight="1" x14ac:dyDescent="0.2">
      <c r="B10" s="467"/>
    </row>
    <row r="11" spans="1:7" x14ac:dyDescent="0.2">
      <c r="B11" s="466"/>
    </row>
    <row r="12" spans="1:7" x14ac:dyDescent="0.2">
      <c r="B12" s="466"/>
    </row>
    <row r="14" spans="1:7" x14ac:dyDescent="0.2">
      <c r="B14" s="468"/>
    </row>
    <row r="21" spans="3:3" x14ac:dyDescent="0.2">
      <c r="C21" s="468"/>
    </row>
    <row r="24" spans="3:3" x14ac:dyDescent="0.2">
      <c r="C24" s="468"/>
    </row>
  </sheetData>
  <mergeCells count="7">
    <mergeCell ref="A2:A3"/>
    <mergeCell ref="B2:B3"/>
    <mergeCell ref="C2:C3"/>
    <mergeCell ref="G2:G3"/>
    <mergeCell ref="F2:F3"/>
    <mergeCell ref="E2:E3"/>
    <mergeCell ref="D2:D3"/>
  </mergeCells>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xSplit="1" ySplit="3" topLeftCell="B4" activePane="bottomRight" state="frozen"/>
      <selection activeCell="I121" sqref="I120:I121"/>
      <selection pane="topRight" activeCell="I121" sqref="I120:I121"/>
      <selection pane="bottomLeft" activeCell="I121" sqref="I120:I121"/>
      <selection pane="bottomRight" activeCell="B13" sqref="B13"/>
    </sheetView>
  </sheetViews>
  <sheetFormatPr baseColWidth="10" defaultRowHeight="15" x14ac:dyDescent="0.2"/>
  <cols>
    <col min="1" max="1" width="15.5" style="7" customWidth="1"/>
    <col min="2" max="2" width="27.83203125" customWidth="1"/>
    <col min="3" max="3" width="28" customWidth="1"/>
    <col min="4" max="4" width="35.1640625" bestFit="1" customWidth="1"/>
    <col min="5" max="5" width="36.5" customWidth="1"/>
    <col min="6" max="6" width="15.83203125" bestFit="1" customWidth="1"/>
    <col min="7" max="7" width="55.5" customWidth="1"/>
  </cols>
  <sheetData>
    <row r="1" spans="1:7" s="20" customFormat="1" hidden="1" x14ac:dyDescent="0.2">
      <c r="A1" s="50" t="s">
        <v>303</v>
      </c>
      <c r="B1" s="95" t="s">
        <v>237</v>
      </c>
      <c r="C1" s="95" t="s">
        <v>238</v>
      </c>
      <c r="D1" s="95" t="s">
        <v>239</v>
      </c>
    </row>
    <row r="2" spans="1:7" s="410" customFormat="1" x14ac:dyDescent="0.2">
      <c r="A2" s="858" t="s">
        <v>1359</v>
      </c>
      <c r="B2" s="885" t="s">
        <v>1171</v>
      </c>
      <c r="C2" s="912"/>
      <c r="D2" s="886"/>
      <c r="E2" s="858" t="s">
        <v>41</v>
      </c>
      <c r="F2" s="858" t="s">
        <v>1358</v>
      </c>
      <c r="G2" s="958" t="s">
        <v>18</v>
      </c>
    </row>
    <row r="3" spans="1:7" s="45" customFormat="1" x14ac:dyDescent="0.2">
      <c r="A3" s="858"/>
      <c r="B3" s="410" t="s">
        <v>1172</v>
      </c>
      <c r="C3" s="410" t="s">
        <v>1146</v>
      </c>
      <c r="D3" s="410" t="s">
        <v>1147</v>
      </c>
      <c r="E3" s="858"/>
      <c r="F3" s="858"/>
      <c r="G3" s="958"/>
    </row>
    <row r="4" spans="1:7" s="7" customFormat="1" ht="44.25" customHeight="1" x14ac:dyDescent="0.2">
      <c r="A4" s="34">
        <v>39965</v>
      </c>
      <c r="B4" s="375">
        <v>0.12</v>
      </c>
      <c r="C4" s="375">
        <v>0.16</v>
      </c>
      <c r="D4" s="375">
        <v>0.16500000000000001</v>
      </c>
      <c r="E4" s="11" t="s">
        <v>1320</v>
      </c>
      <c r="F4" s="65">
        <v>39919</v>
      </c>
      <c r="G4" s="64" t="s">
        <v>198</v>
      </c>
    </row>
    <row r="5" spans="1:7" x14ac:dyDescent="0.2">
      <c r="A5" s="666"/>
      <c r="B5" s="226"/>
      <c r="C5" s="226"/>
      <c r="D5" s="226"/>
      <c r="E5" s="226"/>
      <c r="F5" s="226"/>
      <c r="G5" s="226"/>
    </row>
    <row r="7" spans="1:7" ht="16" x14ac:dyDescent="0.2">
      <c r="B7" s="776"/>
    </row>
    <row r="8" spans="1:7" ht="16" x14ac:dyDescent="0.2">
      <c r="B8" s="776"/>
    </row>
    <row r="9" spans="1:7" ht="16" x14ac:dyDescent="0.2">
      <c r="B9" s="776"/>
    </row>
  </sheetData>
  <mergeCells count="5">
    <mergeCell ref="B2:D2"/>
    <mergeCell ref="E2:E3"/>
    <mergeCell ref="F2:F3"/>
    <mergeCell ref="G2:G3"/>
    <mergeCell ref="A2:A3"/>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opLeftCell="A2" workbookViewId="0">
      <pane xSplit="1" topLeftCell="B1" activePane="topRight" state="frozen"/>
      <selection activeCell="A2" sqref="A2"/>
      <selection pane="topRight" activeCell="H3" sqref="H3"/>
    </sheetView>
  </sheetViews>
  <sheetFormatPr baseColWidth="10" defaultColWidth="11.5" defaultRowHeight="15" x14ac:dyDescent="0.2"/>
  <cols>
    <col min="1" max="1" width="16.1640625" style="411" bestFit="1" customWidth="1"/>
    <col min="2" max="2" width="15.5" style="411" customWidth="1"/>
    <col min="3" max="3" width="23.5" style="411" customWidth="1"/>
    <col min="4" max="4" width="15.33203125" style="411" customWidth="1"/>
    <col min="5" max="6" width="17.6640625" style="411" customWidth="1"/>
    <col min="7" max="10" width="21.5" style="411" customWidth="1"/>
    <col min="11" max="11" width="12.83203125" style="411" customWidth="1"/>
    <col min="12" max="12" width="59.83203125" style="411" customWidth="1"/>
    <col min="13" max="13" width="15.83203125" style="411" bestFit="1" customWidth="1"/>
    <col min="14" max="16384" width="11.5" style="411"/>
  </cols>
  <sheetData>
    <row r="1" spans="1:14" ht="5.25" hidden="1" customHeight="1" x14ac:dyDescent="0.2">
      <c r="B1" s="411" t="s">
        <v>1363</v>
      </c>
      <c r="C1" s="411" t="s">
        <v>1364</v>
      </c>
      <c r="D1" s="411" t="s">
        <v>1365</v>
      </c>
      <c r="E1" s="411" t="s">
        <v>1366</v>
      </c>
      <c r="F1" s="411" t="s">
        <v>1367</v>
      </c>
      <c r="G1" s="411" t="s">
        <v>1368</v>
      </c>
      <c r="H1" s="411" t="s">
        <v>1369</v>
      </c>
      <c r="K1" s="411" t="s">
        <v>1370</v>
      </c>
    </row>
    <row r="2" spans="1:14" x14ac:dyDescent="0.2">
      <c r="A2" s="876" t="s">
        <v>1359</v>
      </c>
      <c r="B2" s="885" t="s">
        <v>1118</v>
      </c>
      <c r="C2" s="912"/>
      <c r="D2" s="886"/>
      <c r="E2" s="885" t="s">
        <v>1119</v>
      </c>
      <c r="F2" s="886"/>
      <c r="G2" s="877" t="s">
        <v>1167</v>
      </c>
      <c r="H2" s="879" t="s">
        <v>1879</v>
      </c>
      <c r="I2" s="880"/>
      <c r="J2" s="863"/>
      <c r="K2" s="601"/>
      <c r="L2" s="858" t="s">
        <v>41</v>
      </c>
      <c r="M2" s="858" t="s">
        <v>1358</v>
      </c>
      <c r="N2" s="958" t="s">
        <v>18</v>
      </c>
    </row>
    <row r="3" spans="1:14" ht="75" x14ac:dyDescent="0.2">
      <c r="A3" s="876"/>
      <c r="B3" s="602" t="s">
        <v>1882</v>
      </c>
      <c r="C3" s="602" t="s">
        <v>1144</v>
      </c>
      <c r="D3" s="441" t="s">
        <v>1166</v>
      </c>
      <c r="E3" s="602" t="s">
        <v>1120</v>
      </c>
      <c r="F3" s="441" t="s">
        <v>1121</v>
      </c>
      <c r="G3" s="877"/>
      <c r="H3" s="603" t="s">
        <v>2298</v>
      </c>
      <c r="I3" s="602" t="s">
        <v>1880</v>
      </c>
      <c r="J3" s="604" t="s">
        <v>1881</v>
      </c>
      <c r="K3" s="602" t="s">
        <v>1135</v>
      </c>
      <c r="L3" s="858"/>
      <c r="M3" s="858"/>
      <c r="N3" s="958"/>
    </row>
    <row r="4" spans="1:14" x14ac:dyDescent="0.2">
      <c r="A4" s="34">
        <v>42370</v>
      </c>
      <c r="B4" s="375">
        <v>0.5</v>
      </c>
      <c r="C4" s="375">
        <v>0.3</v>
      </c>
      <c r="D4" s="375">
        <v>0.4</v>
      </c>
      <c r="E4" s="444">
        <v>1.2841199999999999</v>
      </c>
      <c r="F4" s="444">
        <v>0.42803999999999998</v>
      </c>
      <c r="G4" s="117">
        <v>0.62</v>
      </c>
      <c r="H4" s="608">
        <v>0.12781999999999999</v>
      </c>
      <c r="I4" s="605">
        <v>59</v>
      </c>
      <c r="J4" s="605">
        <v>95</v>
      </c>
      <c r="K4" s="61">
        <v>15</v>
      </c>
      <c r="L4" s="326" t="s">
        <v>1344</v>
      </c>
      <c r="M4" s="65">
        <v>42360</v>
      </c>
    </row>
    <row r="5" spans="1:14" x14ac:dyDescent="0.2">
      <c r="A5" s="694"/>
      <c r="B5" s="694"/>
      <c r="C5" s="694"/>
      <c r="D5" s="694"/>
      <c r="E5" s="694"/>
      <c r="F5" s="694"/>
      <c r="G5" s="694"/>
      <c r="H5" s="694"/>
      <c r="I5" s="694"/>
      <c r="J5" s="694"/>
      <c r="K5" s="694"/>
      <c r="L5" s="695"/>
      <c r="M5" s="226"/>
      <c r="N5" s="226"/>
    </row>
    <row r="6" spans="1:14" ht="16" x14ac:dyDescent="0.2">
      <c r="L6" s="471"/>
    </row>
    <row r="7" spans="1:14" ht="16" x14ac:dyDescent="0.2">
      <c r="I7" s="779"/>
    </row>
    <row r="9" spans="1:14" ht="16" x14ac:dyDescent="0.2">
      <c r="H9" s="778"/>
    </row>
  </sheetData>
  <mergeCells count="8">
    <mergeCell ref="M2:M3"/>
    <mergeCell ref="N2:N3"/>
    <mergeCell ref="L2:L3"/>
    <mergeCell ref="A2:A3"/>
    <mergeCell ref="B2:D2"/>
    <mergeCell ref="E2:F2"/>
    <mergeCell ref="H2:J2"/>
    <mergeCell ref="G2:G3"/>
  </mergeCells>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opLeftCell="A2" workbookViewId="0">
      <pane xSplit="1" ySplit="2" topLeftCell="B4" activePane="bottomRight" state="frozen"/>
      <selection activeCell="A2" sqref="A2"/>
      <selection pane="topRight" activeCell="B2" sqref="B2"/>
      <selection pane="bottomLeft" activeCell="A4" sqref="A4"/>
      <selection pane="bottomRight" activeCell="B7" sqref="B7"/>
    </sheetView>
  </sheetViews>
  <sheetFormatPr baseColWidth="10" defaultColWidth="11.5" defaultRowHeight="15" x14ac:dyDescent="0.2"/>
  <cols>
    <col min="1" max="1" width="16.1640625" style="411" bestFit="1" customWidth="1"/>
    <col min="2" max="4" width="16.1640625" style="411" customWidth="1"/>
    <col min="5" max="5" width="59.83203125" style="411" customWidth="1"/>
    <col min="6" max="6" width="15.83203125" style="411" bestFit="1" customWidth="1"/>
    <col min="7" max="16384" width="11.5" style="411"/>
  </cols>
  <sheetData>
    <row r="1" spans="1:7" hidden="1" x14ac:dyDescent="0.2">
      <c r="A1" s="411" t="s">
        <v>303</v>
      </c>
      <c r="B1" s="411" t="s">
        <v>1860</v>
      </c>
      <c r="C1" s="411" t="s">
        <v>1862</v>
      </c>
      <c r="D1" s="411" t="s">
        <v>1861</v>
      </c>
    </row>
    <row r="2" spans="1:7" ht="15" customHeight="1" x14ac:dyDescent="0.2">
      <c r="A2" s="876" t="s">
        <v>1359</v>
      </c>
      <c r="B2" s="885" t="s">
        <v>1853</v>
      </c>
      <c r="C2" s="912"/>
      <c r="D2" s="886"/>
      <c r="E2" s="858" t="s">
        <v>41</v>
      </c>
      <c r="F2" s="858" t="s">
        <v>1358</v>
      </c>
      <c r="G2" s="958" t="s">
        <v>18</v>
      </c>
    </row>
    <row r="3" spans="1:7" x14ac:dyDescent="0.2">
      <c r="A3" s="876"/>
      <c r="B3" s="485" t="s">
        <v>1346</v>
      </c>
      <c r="C3" s="485" t="s">
        <v>1347</v>
      </c>
      <c r="D3" s="485" t="s">
        <v>1348</v>
      </c>
      <c r="E3" s="858"/>
      <c r="F3" s="858"/>
      <c r="G3" s="958"/>
    </row>
    <row r="4" spans="1:7" x14ac:dyDescent="0.2">
      <c r="A4" s="34">
        <v>42370</v>
      </c>
      <c r="B4" s="588">
        <v>0.12</v>
      </c>
      <c r="C4" s="588">
        <v>0.16</v>
      </c>
      <c r="D4" s="589">
        <v>0.16500000000000001</v>
      </c>
      <c r="E4" s="326" t="s">
        <v>1344</v>
      </c>
      <c r="F4" s="65">
        <v>42360</v>
      </c>
    </row>
    <row r="5" spans="1:7" x14ac:dyDescent="0.2">
      <c r="A5" s="226"/>
      <c r="B5" s="226"/>
      <c r="C5" s="226"/>
      <c r="D5" s="226"/>
      <c r="E5" s="226"/>
      <c r="F5" s="226"/>
      <c r="G5" s="226"/>
    </row>
    <row r="6" spans="1:7" ht="16" x14ac:dyDescent="0.2">
      <c r="E6" s="471"/>
    </row>
    <row r="7" spans="1:7" x14ac:dyDescent="0.2">
      <c r="B7" s="357" t="s">
        <v>1389</v>
      </c>
    </row>
    <row r="8" spans="1:7" x14ac:dyDescent="0.2">
      <c r="B8" s="411" t="s">
        <v>1854</v>
      </c>
    </row>
    <row r="10" spans="1:7" x14ac:dyDescent="0.2">
      <c r="A10" s="10"/>
    </row>
  </sheetData>
  <mergeCells count="5">
    <mergeCell ref="A2:A3"/>
    <mergeCell ref="B2:D2"/>
    <mergeCell ref="E2:E3"/>
    <mergeCell ref="F2:F3"/>
    <mergeCell ref="G2:G3"/>
  </mergeCells>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pane xSplit="1" ySplit="2" topLeftCell="B3" activePane="bottomRight" state="frozen"/>
      <selection activeCell="A2" sqref="A2"/>
      <selection pane="topRight" activeCell="B2" sqref="B2"/>
      <selection pane="bottomLeft" activeCell="A3" sqref="A3"/>
      <selection pane="bottomRight" activeCell="C14" sqref="C14"/>
    </sheetView>
  </sheetViews>
  <sheetFormatPr baseColWidth="10" defaultRowHeight="15" x14ac:dyDescent="0.2"/>
  <cols>
    <col min="1" max="1" width="16.5" customWidth="1"/>
    <col min="2" max="7" width="21.33203125" customWidth="1"/>
    <col min="8" max="8" width="39" customWidth="1"/>
    <col min="9" max="9" width="14.33203125" customWidth="1"/>
    <col min="10" max="10" width="146.5" customWidth="1"/>
  </cols>
  <sheetData>
    <row r="1" spans="1:13" hidden="1" x14ac:dyDescent="0.2">
      <c r="A1" s="454" t="s">
        <v>303</v>
      </c>
      <c r="B1" s="10" t="s">
        <v>2355</v>
      </c>
      <c r="C1" s="10" t="s">
        <v>2356</v>
      </c>
      <c r="D1" s="10" t="s">
        <v>2357</v>
      </c>
      <c r="E1" s="10" t="s">
        <v>2358</v>
      </c>
      <c r="F1" s="10" t="s">
        <v>2359</v>
      </c>
      <c r="G1" s="10" t="s">
        <v>2360</v>
      </c>
      <c r="H1" s="10"/>
      <c r="I1" s="10"/>
      <c r="J1" s="10"/>
      <c r="K1" s="411"/>
      <c r="L1" s="411"/>
      <c r="M1" s="411"/>
    </row>
    <row r="2" spans="1:13" ht="45" x14ac:dyDescent="0.2">
      <c r="A2" s="610" t="s">
        <v>1359</v>
      </c>
      <c r="B2" s="606" t="s">
        <v>1055</v>
      </c>
      <c r="C2" s="606" t="s">
        <v>1884</v>
      </c>
      <c r="D2" s="606" t="s">
        <v>981</v>
      </c>
      <c r="E2" s="606" t="s">
        <v>1885</v>
      </c>
      <c r="F2" s="606" t="s">
        <v>1886</v>
      </c>
      <c r="G2" s="606" t="s">
        <v>355</v>
      </c>
      <c r="H2" s="606" t="s">
        <v>41</v>
      </c>
      <c r="I2" s="606" t="s">
        <v>1358</v>
      </c>
      <c r="J2" s="607" t="s">
        <v>18</v>
      </c>
      <c r="K2" s="411"/>
      <c r="L2" s="411"/>
      <c r="M2" s="411"/>
    </row>
    <row r="3" spans="1:13" s="411" customFormat="1" x14ac:dyDescent="0.2">
      <c r="A3" s="102">
        <v>42826</v>
      </c>
      <c r="B3" s="611">
        <v>20</v>
      </c>
      <c r="C3" s="52">
        <v>0.8</v>
      </c>
      <c r="D3" s="41">
        <v>810.89</v>
      </c>
      <c r="E3" s="612">
        <v>12</v>
      </c>
      <c r="F3" s="122">
        <v>1</v>
      </c>
      <c r="G3" s="122">
        <v>0.5</v>
      </c>
      <c r="H3" s="10" t="s">
        <v>2278</v>
      </c>
      <c r="I3" s="656">
        <v>42859</v>
      </c>
      <c r="J3" s="9"/>
    </row>
    <row r="4" spans="1:13" x14ac:dyDescent="0.2">
      <c r="A4" s="102">
        <v>42461</v>
      </c>
      <c r="B4" s="611">
        <v>20</v>
      </c>
      <c r="C4" s="52">
        <v>0.8</v>
      </c>
      <c r="D4" s="41">
        <v>808.46</v>
      </c>
      <c r="E4" s="612">
        <v>12</v>
      </c>
      <c r="F4" s="122">
        <v>1</v>
      </c>
      <c r="G4" s="122">
        <v>0.5</v>
      </c>
      <c r="H4" s="411" t="s">
        <v>2279</v>
      </c>
      <c r="I4" s="656">
        <v>42493</v>
      </c>
      <c r="J4" s="9" t="s">
        <v>1887</v>
      </c>
      <c r="K4" s="411"/>
      <c r="L4" s="411"/>
      <c r="M4" s="411"/>
    </row>
    <row r="5" spans="1:13" x14ac:dyDescent="0.2">
      <c r="A5" s="102">
        <v>42248</v>
      </c>
      <c r="B5" s="611">
        <v>20</v>
      </c>
      <c r="C5" s="52">
        <v>0.8</v>
      </c>
      <c r="D5" s="41">
        <v>807.65</v>
      </c>
      <c r="E5" s="612">
        <v>12</v>
      </c>
      <c r="F5" s="122">
        <v>1</v>
      </c>
      <c r="G5" s="122">
        <v>0.5</v>
      </c>
      <c r="H5" s="411" t="s">
        <v>2280</v>
      </c>
      <c r="I5" s="656">
        <v>42284</v>
      </c>
      <c r="J5" s="411"/>
      <c r="K5" s="411"/>
      <c r="L5" s="411"/>
      <c r="M5" s="411"/>
    </row>
    <row r="6" spans="1:13" x14ac:dyDescent="0.2">
      <c r="A6" s="102">
        <v>41883</v>
      </c>
      <c r="B6" s="611">
        <v>20</v>
      </c>
      <c r="C6" s="52">
        <v>0.8</v>
      </c>
      <c r="D6" s="41">
        <v>800.45</v>
      </c>
      <c r="E6" s="612">
        <v>12</v>
      </c>
      <c r="F6" s="122">
        <v>1</v>
      </c>
      <c r="G6" s="122">
        <v>0.5</v>
      </c>
      <c r="H6" s="411" t="s">
        <v>2281</v>
      </c>
      <c r="I6" s="656">
        <v>41917</v>
      </c>
      <c r="J6" s="411"/>
      <c r="K6" s="411"/>
      <c r="L6" s="186"/>
      <c r="M6" s="411"/>
    </row>
    <row r="7" spans="1:13" x14ac:dyDescent="0.2">
      <c r="A7" s="102">
        <v>41518</v>
      </c>
      <c r="B7" s="611">
        <v>20</v>
      </c>
      <c r="C7" s="52">
        <v>0.8</v>
      </c>
      <c r="D7" s="41">
        <v>790.18</v>
      </c>
      <c r="E7" s="612">
        <v>12</v>
      </c>
      <c r="F7" s="122">
        <v>1</v>
      </c>
      <c r="G7" s="122">
        <v>0.5</v>
      </c>
      <c r="H7" s="411" t="s">
        <v>2282</v>
      </c>
      <c r="I7" s="656">
        <v>41536</v>
      </c>
      <c r="J7" s="411"/>
      <c r="K7" s="411"/>
      <c r="L7" s="411"/>
      <c r="M7" s="411"/>
    </row>
    <row r="8" spans="1:13" x14ac:dyDescent="0.2">
      <c r="A8" s="102">
        <v>41153</v>
      </c>
      <c r="B8" s="611">
        <v>20</v>
      </c>
      <c r="C8" s="52">
        <v>0.8</v>
      </c>
      <c r="D8" s="41">
        <v>776.59</v>
      </c>
      <c r="E8" s="612">
        <v>12</v>
      </c>
      <c r="F8" s="122">
        <v>1</v>
      </c>
      <c r="G8" s="122">
        <v>0.5</v>
      </c>
      <c r="H8" s="411" t="s">
        <v>2283</v>
      </c>
      <c r="I8" s="656">
        <v>41014</v>
      </c>
      <c r="J8" s="411"/>
      <c r="K8" s="411"/>
      <c r="L8" s="411"/>
      <c r="M8" s="411"/>
    </row>
    <row r="9" spans="1:13" x14ac:dyDescent="0.2">
      <c r="A9" s="102">
        <v>41000</v>
      </c>
      <c r="B9" s="611">
        <v>20</v>
      </c>
      <c r="C9" s="52">
        <v>0.8</v>
      </c>
      <c r="D9" s="41">
        <v>759.98</v>
      </c>
      <c r="E9" s="612">
        <v>12</v>
      </c>
      <c r="F9" s="122">
        <v>1</v>
      </c>
      <c r="G9" s="122">
        <v>0.5</v>
      </c>
      <c r="H9" s="411" t="s">
        <v>2283</v>
      </c>
      <c r="I9" s="656">
        <v>41014</v>
      </c>
      <c r="J9" s="411"/>
      <c r="K9" s="411"/>
      <c r="L9" s="411"/>
      <c r="M9" s="411"/>
    </row>
    <row r="10" spans="1:13" x14ac:dyDescent="0.2">
      <c r="A10" s="102">
        <v>40787</v>
      </c>
      <c r="B10" s="611">
        <v>20</v>
      </c>
      <c r="C10" s="52">
        <v>0.8</v>
      </c>
      <c r="D10" s="41">
        <v>743.62</v>
      </c>
      <c r="E10" s="612">
        <v>12</v>
      </c>
      <c r="F10" s="122">
        <v>1</v>
      </c>
      <c r="G10" s="122">
        <v>0.5</v>
      </c>
      <c r="H10" s="411" t="s">
        <v>2284</v>
      </c>
      <c r="I10" s="656">
        <v>40706</v>
      </c>
      <c r="J10" s="411"/>
      <c r="K10" s="411"/>
      <c r="L10" s="411"/>
      <c r="M10" s="411"/>
    </row>
    <row r="11" spans="1:13" x14ac:dyDescent="0.2">
      <c r="A11" s="102">
        <v>40634</v>
      </c>
      <c r="B11" s="611">
        <v>20</v>
      </c>
      <c r="C11" s="52">
        <v>0.8</v>
      </c>
      <c r="D11" s="41">
        <v>727.61</v>
      </c>
      <c r="E11" s="612">
        <v>12</v>
      </c>
      <c r="F11" s="122">
        <v>1</v>
      </c>
      <c r="G11" s="122">
        <v>0.5</v>
      </c>
      <c r="H11" s="411" t="s">
        <v>2284</v>
      </c>
      <c r="I11" s="656">
        <v>40706</v>
      </c>
      <c r="J11" s="411"/>
      <c r="K11" s="411"/>
      <c r="L11" s="411"/>
      <c r="M11" s="411"/>
    </row>
    <row r="12" spans="1:13" x14ac:dyDescent="0.2">
      <c r="A12" s="102">
        <v>40422</v>
      </c>
      <c r="B12" s="611">
        <v>20</v>
      </c>
      <c r="C12" s="52">
        <v>0.8</v>
      </c>
      <c r="D12" s="41">
        <v>711.95</v>
      </c>
      <c r="E12" s="612">
        <v>12</v>
      </c>
      <c r="F12" s="122">
        <v>1</v>
      </c>
      <c r="G12" s="122">
        <v>0.5</v>
      </c>
      <c r="H12" s="411" t="s">
        <v>2285</v>
      </c>
      <c r="I12" s="656">
        <v>40261</v>
      </c>
      <c r="J12" s="411"/>
      <c r="K12" s="411"/>
      <c r="L12" s="411"/>
      <c r="M12" s="411"/>
    </row>
    <row r="13" spans="1:13" x14ac:dyDescent="0.2">
      <c r="A13" s="102">
        <v>40269</v>
      </c>
      <c r="B13" s="611">
        <v>20</v>
      </c>
      <c r="C13" s="52">
        <v>0.8</v>
      </c>
      <c r="D13" s="41">
        <v>696.63</v>
      </c>
      <c r="E13" s="612">
        <v>12</v>
      </c>
      <c r="F13" s="122">
        <v>1</v>
      </c>
      <c r="G13" s="122">
        <v>0.5</v>
      </c>
      <c r="H13" s="411" t="s">
        <v>2285</v>
      </c>
      <c r="I13" s="656">
        <v>40261</v>
      </c>
      <c r="J13" s="411"/>
      <c r="K13" s="411"/>
      <c r="L13" s="411"/>
      <c r="M13" s="411"/>
    </row>
    <row r="14" spans="1:13" x14ac:dyDescent="0.2">
      <c r="A14" s="102">
        <v>40057</v>
      </c>
      <c r="B14" s="611">
        <v>20</v>
      </c>
      <c r="C14" s="52">
        <v>0.8</v>
      </c>
      <c r="D14" s="41">
        <v>681.63</v>
      </c>
      <c r="E14" s="612">
        <v>12</v>
      </c>
      <c r="F14" s="122">
        <v>1</v>
      </c>
      <c r="G14" s="122">
        <v>0.5</v>
      </c>
      <c r="H14" s="411" t="s">
        <v>2286</v>
      </c>
      <c r="I14" s="656">
        <v>39904</v>
      </c>
      <c r="J14" s="411"/>
      <c r="K14" s="411"/>
      <c r="L14" s="411"/>
      <c r="M14" s="411"/>
    </row>
    <row r="15" spans="1:13" x14ac:dyDescent="0.2">
      <c r="A15" s="102">
        <v>39904</v>
      </c>
      <c r="B15" s="611">
        <v>20</v>
      </c>
      <c r="C15" s="52">
        <v>0.8</v>
      </c>
      <c r="D15" s="41">
        <v>666.96</v>
      </c>
      <c r="E15" s="612">
        <v>12</v>
      </c>
      <c r="F15" s="122">
        <v>1</v>
      </c>
      <c r="G15" s="122">
        <v>0.5</v>
      </c>
      <c r="H15" s="411" t="s">
        <v>2286</v>
      </c>
      <c r="I15" s="656">
        <v>39904</v>
      </c>
      <c r="J15" s="411"/>
      <c r="K15" s="411"/>
      <c r="L15" s="411"/>
      <c r="M15" s="411"/>
    </row>
    <row r="16" spans="1:13" x14ac:dyDescent="0.2">
      <c r="A16" s="102">
        <v>39692</v>
      </c>
      <c r="B16" s="611">
        <v>20</v>
      </c>
      <c r="C16" s="52">
        <v>0.8</v>
      </c>
      <c r="D16" s="41">
        <v>652.6</v>
      </c>
      <c r="E16" s="612">
        <v>12</v>
      </c>
      <c r="F16" s="122">
        <v>1</v>
      </c>
      <c r="G16" s="122">
        <v>0.5</v>
      </c>
      <c r="H16" s="411" t="s">
        <v>2287</v>
      </c>
      <c r="I16" s="656">
        <v>39712</v>
      </c>
      <c r="J16" s="411"/>
      <c r="K16" s="411"/>
      <c r="L16" s="411"/>
      <c r="M16" s="411"/>
    </row>
    <row r="17" spans="1:13" x14ac:dyDescent="0.2">
      <c r="A17" s="102">
        <v>39448</v>
      </c>
      <c r="B17" s="611">
        <v>20</v>
      </c>
      <c r="C17" s="52">
        <v>0.8</v>
      </c>
      <c r="D17" s="41">
        <v>628.1</v>
      </c>
      <c r="E17" s="612">
        <v>12</v>
      </c>
      <c r="F17" s="122">
        <v>1</v>
      </c>
      <c r="G17" s="122">
        <v>0.5</v>
      </c>
      <c r="H17" s="411"/>
      <c r="I17" s="808"/>
      <c r="J17" s="411"/>
      <c r="K17" s="411"/>
      <c r="L17" s="411"/>
      <c r="M17" s="411"/>
    </row>
    <row r="18" spans="1:13" x14ac:dyDescent="0.2">
      <c r="A18" s="102">
        <v>39083</v>
      </c>
      <c r="B18" s="611">
        <v>20</v>
      </c>
      <c r="C18" s="52">
        <v>0.8</v>
      </c>
      <c r="D18" s="41">
        <v>621.27</v>
      </c>
      <c r="E18" s="612">
        <v>12</v>
      </c>
      <c r="F18" s="122">
        <v>1</v>
      </c>
      <c r="G18" s="122">
        <v>0.5</v>
      </c>
      <c r="H18" s="411"/>
      <c r="I18" s="808"/>
      <c r="J18" s="411"/>
      <c r="K18" s="411"/>
      <c r="L18" s="411"/>
      <c r="M18" s="411"/>
    </row>
    <row r="19" spans="1:13" x14ac:dyDescent="0.2">
      <c r="A19" s="102">
        <v>38718</v>
      </c>
      <c r="B19" s="611">
        <v>20</v>
      </c>
      <c r="C19" s="52">
        <v>0.8</v>
      </c>
      <c r="D19" s="41">
        <v>610.28</v>
      </c>
      <c r="E19" s="612">
        <v>12</v>
      </c>
      <c r="F19" s="122">
        <v>1</v>
      </c>
      <c r="G19" s="122">
        <v>0.5</v>
      </c>
      <c r="H19" s="411"/>
      <c r="I19" s="808"/>
      <c r="J19" s="411"/>
      <c r="K19" s="411"/>
      <c r="L19" s="411"/>
      <c r="M19" s="411"/>
    </row>
    <row r="20" spans="1:13" x14ac:dyDescent="0.2">
      <c r="A20" s="102">
        <v>38353</v>
      </c>
      <c r="B20" s="611">
        <v>20</v>
      </c>
      <c r="C20" s="52">
        <v>0.8</v>
      </c>
      <c r="D20" s="41">
        <v>599.49</v>
      </c>
      <c r="E20" s="612">
        <v>12</v>
      </c>
      <c r="F20" s="122">
        <v>1</v>
      </c>
      <c r="G20" s="122">
        <v>0.5</v>
      </c>
      <c r="H20" s="62" t="s">
        <v>2259</v>
      </c>
      <c r="I20" s="808"/>
      <c r="J20" s="411"/>
      <c r="K20" s="411"/>
      <c r="L20" s="411"/>
      <c r="M20" s="411"/>
    </row>
    <row r="21" spans="1:13" x14ac:dyDescent="0.2">
      <c r="A21" s="102">
        <v>37987</v>
      </c>
      <c r="B21" s="611">
        <v>20</v>
      </c>
      <c r="C21" s="52">
        <v>0.8</v>
      </c>
      <c r="D21" s="41">
        <v>587.74</v>
      </c>
      <c r="E21" s="612">
        <v>12</v>
      </c>
      <c r="F21" s="122">
        <v>1</v>
      </c>
      <c r="G21" s="122">
        <v>0.5</v>
      </c>
      <c r="H21" s="411" t="s">
        <v>2260</v>
      </c>
      <c r="I21" s="808"/>
      <c r="J21" s="411"/>
      <c r="K21" s="411"/>
      <c r="L21" s="411"/>
      <c r="M21" s="411"/>
    </row>
    <row r="22" spans="1:13" x14ac:dyDescent="0.2">
      <c r="A22" s="102">
        <v>37622</v>
      </c>
      <c r="B22" s="611">
        <v>20</v>
      </c>
      <c r="C22" s="52">
        <v>0.8</v>
      </c>
      <c r="D22" s="41">
        <v>577.91999999999996</v>
      </c>
      <c r="E22" s="612">
        <v>12</v>
      </c>
      <c r="F22" s="122">
        <v>1</v>
      </c>
      <c r="G22" s="122">
        <v>0.5</v>
      </c>
      <c r="H22" s="411"/>
      <c r="I22" s="808"/>
      <c r="J22" s="411"/>
      <c r="K22" s="411"/>
      <c r="L22" s="411"/>
      <c r="M22" s="411"/>
    </row>
    <row r="23" spans="1:13" x14ac:dyDescent="0.2">
      <c r="A23" s="102">
        <v>37257</v>
      </c>
      <c r="B23" s="611">
        <v>20</v>
      </c>
      <c r="C23" s="52">
        <v>0.8</v>
      </c>
      <c r="D23" s="41">
        <v>569.38</v>
      </c>
      <c r="E23" s="612">
        <v>12</v>
      </c>
      <c r="F23" s="122">
        <v>1</v>
      </c>
      <c r="G23" s="122">
        <v>0.5</v>
      </c>
      <c r="H23" s="411"/>
      <c r="I23" s="808"/>
      <c r="J23" s="411"/>
      <c r="K23" s="411"/>
      <c r="L23" s="411"/>
      <c r="M23" s="411"/>
    </row>
    <row r="24" spans="1:13" x14ac:dyDescent="0.2">
      <c r="A24" s="102">
        <v>36892</v>
      </c>
      <c r="B24" s="611">
        <v>20</v>
      </c>
      <c r="C24" s="52">
        <v>0.8</v>
      </c>
      <c r="D24" s="41">
        <v>557.12</v>
      </c>
      <c r="E24" s="612">
        <v>12</v>
      </c>
      <c r="F24" s="122">
        <v>1</v>
      </c>
      <c r="G24" s="122">
        <v>0.5</v>
      </c>
      <c r="H24" s="411"/>
      <c r="I24" s="808"/>
      <c r="J24" s="411"/>
      <c r="K24" s="411"/>
      <c r="L24" s="411"/>
      <c r="M24" s="411"/>
    </row>
    <row r="25" spans="1:13" x14ac:dyDescent="0.2">
      <c r="A25" s="102">
        <v>36526</v>
      </c>
      <c r="B25" s="611">
        <v>20</v>
      </c>
      <c r="C25" s="52">
        <v>0.8</v>
      </c>
      <c r="D25" s="41">
        <v>545.13</v>
      </c>
      <c r="E25" s="612">
        <v>12</v>
      </c>
      <c r="F25" s="122">
        <v>1</v>
      </c>
      <c r="G25" s="122">
        <v>0.5</v>
      </c>
      <c r="H25" s="411"/>
      <c r="I25" s="808"/>
      <c r="J25" s="411"/>
      <c r="K25" s="411"/>
      <c r="L25" s="411"/>
      <c r="M25" s="411"/>
    </row>
    <row r="26" spans="1:13" x14ac:dyDescent="0.2">
      <c r="A26" s="411"/>
      <c r="I26" s="808"/>
    </row>
    <row r="27" spans="1:13" x14ac:dyDescent="0.2">
      <c r="A27" s="411"/>
      <c r="B27" t="s">
        <v>2257</v>
      </c>
    </row>
    <row r="28" spans="1:13" x14ac:dyDescent="0.2">
      <c r="A28" s="411"/>
      <c r="B28" t="s">
        <v>2274</v>
      </c>
    </row>
    <row r="29" spans="1:13" x14ac:dyDescent="0.2">
      <c r="A29" s="411"/>
    </row>
    <row r="30" spans="1:13" x14ac:dyDescent="0.2">
      <c r="A30" s="411"/>
    </row>
    <row r="31" spans="1:13" x14ac:dyDescent="0.2">
      <c r="A31" s="411"/>
    </row>
  </sheetData>
  <hyperlinks>
    <hyperlink ref="J4" r:id="rId1"/>
  </hyperlinks>
  <pageMargins left="0.7" right="0.7" top="0.75" bottom="0.75" header="0.3" footer="0.3"/>
  <pageSetup paperSize="9" orientation="portrait"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pane xSplit="1" ySplit="1" topLeftCell="B2" activePane="bottomRight" state="frozen"/>
      <selection pane="topRight" activeCell="B1" sqref="B1"/>
      <selection pane="bottomLeft" activeCell="A2" sqref="A2"/>
      <selection pane="bottomRight" activeCell="B1" sqref="B1:B1048576"/>
    </sheetView>
  </sheetViews>
  <sheetFormatPr baseColWidth="10" defaultColWidth="12.83203125" defaultRowHeight="15" x14ac:dyDescent="0.2"/>
  <cols>
    <col min="1" max="1" width="14.5" customWidth="1"/>
    <col min="2" max="2" width="24.6640625" customWidth="1"/>
    <col min="3" max="3" width="19.5" customWidth="1"/>
    <col min="4" max="5" width="24.6640625" customWidth="1"/>
    <col min="6" max="6" width="38.83203125" customWidth="1"/>
    <col min="7" max="7" width="15.1640625" customWidth="1"/>
    <col min="8" max="8" width="66.33203125" customWidth="1"/>
  </cols>
  <sheetData>
    <row r="1" spans="1:10" ht="45" x14ac:dyDescent="0.2">
      <c r="A1" s="812" t="s">
        <v>1359</v>
      </c>
      <c r="B1" s="609" t="s">
        <v>1888</v>
      </c>
      <c r="C1" s="609" t="s">
        <v>1889</v>
      </c>
      <c r="D1" s="609" t="s">
        <v>1890</v>
      </c>
      <c r="E1" s="609" t="s">
        <v>1891</v>
      </c>
      <c r="F1" s="609" t="s">
        <v>41</v>
      </c>
      <c r="G1" s="609" t="s">
        <v>1358</v>
      </c>
      <c r="H1" s="609" t="s">
        <v>18</v>
      </c>
      <c r="I1" s="411"/>
      <c r="J1" s="411"/>
    </row>
    <row r="2" spans="1:10" s="411" customFormat="1" x14ac:dyDescent="0.2">
      <c r="A2" s="102">
        <v>42826</v>
      </c>
      <c r="B2" s="840">
        <v>990.2</v>
      </c>
      <c r="C2" s="839">
        <v>104.77</v>
      </c>
      <c r="D2" s="839">
        <v>179.31</v>
      </c>
      <c r="E2" s="102"/>
      <c r="F2" s="411" t="s">
        <v>2303</v>
      </c>
      <c r="G2" s="150">
        <v>39712</v>
      </c>
      <c r="H2" s="411" t="s">
        <v>2066</v>
      </c>
    </row>
    <row r="3" spans="1:10" x14ac:dyDescent="0.2">
      <c r="A3" s="102">
        <v>42461</v>
      </c>
      <c r="B3" s="840">
        <v>987.77</v>
      </c>
      <c r="C3" s="839">
        <v>104.77</v>
      </c>
      <c r="D3" s="839">
        <v>179.31</v>
      </c>
      <c r="E3" s="102"/>
      <c r="F3" s="411" t="s">
        <v>2303</v>
      </c>
      <c r="G3" s="150">
        <v>39712</v>
      </c>
      <c r="H3" s="411"/>
      <c r="I3" s="411"/>
      <c r="J3" s="411"/>
    </row>
    <row r="4" spans="1:10" x14ac:dyDescent="0.2">
      <c r="A4" s="102">
        <v>42248</v>
      </c>
      <c r="B4" s="840">
        <v>986.96</v>
      </c>
      <c r="C4" s="839">
        <v>104.77</v>
      </c>
      <c r="D4" s="839">
        <v>179.31</v>
      </c>
      <c r="E4" s="102"/>
      <c r="F4" s="411" t="s">
        <v>2303</v>
      </c>
      <c r="G4" s="150">
        <v>39712</v>
      </c>
      <c r="H4" s="411"/>
      <c r="I4" s="411"/>
      <c r="J4" s="411"/>
    </row>
    <row r="5" spans="1:10" x14ac:dyDescent="0.2">
      <c r="A5" s="102">
        <v>41883</v>
      </c>
      <c r="B5" s="840">
        <v>979.76</v>
      </c>
      <c r="C5" s="839">
        <v>104.77</v>
      </c>
      <c r="D5" s="839">
        <v>179.31</v>
      </c>
      <c r="E5" s="102"/>
      <c r="F5" s="411" t="s">
        <v>2303</v>
      </c>
      <c r="G5" s="150">
        <v>39712</v>
      </c>
      <c r="H5" s="411"/>
      <c r="I5" s="411"/>
      <c r="J5" s="411"/>
    </row>
    <row r="6" spans="1:10" x14ac:dyDescent="0.2">
      <c r="A6" s="102">
        <v>41518</v>
      </c>
      <c r="B6" s="840">
        <v>969.49</v>
      </c>
      <c r="C6" s="839">
        <v>104.77</v>
      </c>
      <c r="D6" s="839">
        <v>179.31</v>
      </c>
      <c r="E6" s="102"/>
      <c r="F6" s="411" t="s">
        <v>2303</v>
      </c>
      <c r="G6" s="150">
        <v>39712</v>
      </c>
      <c r="H6" s="411"/>
      <c r="I6" s="411"/>
      <c r="J6" s="411"/>
    </row>
    <row r="7" spans="1:10" x14ac:dyDescent="0.2">
      <c r="A7" s="102">
        <v>41153</v>
      </c>
      <c r="B7" s="840">
        <v>955.90000000000009</v>
      </c>
      <c r="C7" s="839">
        <v>104.77</v>
      </c>
      <c r="D7" s="839">
        <v>179.31</v>
      </c>
      <c r="E7" s="102"/>
      <c r="F7" s="411" t="s">
        <v>2303</v>
      </c>
      <c r="G7" s="150">
        <v>39712</v>
      </c>
      <c r="H7" s="411"/>
      <c r="I7" s="411"/>
      <c r="J7" s="411"/>
    </row>
    <row r="8" spans="1:10" x14ac:dyDescent="0.2">
      <c r="A8" s="102">
        <v>41000</v>
      </c>
      <c r="B8" s="840">
        <v>939.29</v>
      </c>
      <c r="C8" s="839">
        <v>104.77</v>
      </c>
      <c r="D8" s="839">
        <v>179.31</v>
      </c>
      <c r="E8" s="102"/>
      <c r="F8" s="411" t="s">
        <v>2303</v>
      </c>
      <c r="G8" s="150">
        <v>39712</v>
      </c>
      <c r="H8" s="411"/>
      <c r="I8" s="411"/>
      <c r="J8" s="411"/>
    </row>
    <row r="9" spans="1:10" x14ac:dyDescent="0.2">
      <c r="A9" s="102">
        <v>40787</v>
      </c>
      <c r="B9" s="840">
        <v>922.93000000000006</v>
      </c>
      <c r="C9" s="839">
        <v>104.77</v>
      </c>
      <c r="D9" s="839">
        <v>179.31</v>
      </c>
      <c r="E9" s="102"/>
      <c r="F9" s="411" t="s">
        <v>2303</v>
      </c>
      <c r="G9" s="150">
        <v>39712</v>
      </c>
      <c r="H9" s="411"/>
      <c r="I9" s="411"/>
      <c r="J9" s="411"/>
    </row>
    <row r="10" spans="1:10" x14ac:dyDescent="0.2">
      <c r="A10" s="102">
        <v>40634</v>
      </c>
      <c r="B10" s="840">
        <v>906.92000000000007</v>
      </c>
      <c r="C10" s="839">
        <v>104.77</v>
      </c>
      <c r="D10" s="839">
        <v>179.31</v>
      </c>
      <c r="E10" s="102"/>
      <c r="F10" s="411" t="s">
        <v>2303</v>
      </c>
      <c r="G10" s="150">
        <v>39712</v>
      </c>
      <c r="H10" s="411"/>
      <c r="I10" s="411"/>
      <c r="J10" s="411"/>
    </row>
    <row r="11" spans="1:10" x14ac:dyDescent="0.2">
      <c r="A11" s="102">
        <v>40422</v>
      </c>
      <c r="B11" s="840">
        <v>891.26</v>
      </c>
      <c r="C11" s="839">
        <v>104.77</v>
      </c>
      <c r="D11" s="839">
        <v>179.31</v>
      </c>
      <c r="E11" s="102"/>
      <c r="F11" s="411" t="s">
        <v>2303</v>
      </c>
      <c r="G11" s="150">
        <v>39712</v>
      </c>
      <c r="H11" s="411"/>
      <c r="I11" s="411"/>
      <c r="J11" s="411"/>
    </row>
    <row r="12" spans="1:10" x14ac:dyDescent="0.2">
      <c r="A12" s="102">
        <v>40269</v>
      </c>
      <c r="B12" s="840">
        <v>875.94</v>
      </c>
      <c r="C12" s="839">
        <v>104.77</v>
      </c>
      <c r="D12" s="839">
        <v>179.31</v>
      </c>
      <c r="E12" s="102"/>
      <c r="F12" s="411" t="s">
        <v>2303</v>
      </c>
      <c r="G12" s="150">
        <v>39712</v>
      </c>
      <c r="H12" s="411"/>
      <c r="I12" s="411"/>
      <c r="J12" s="411"/>
    </row>
    <row r="13" spans="1:10" x14ac:dyDescent="0.2">
      <c r="A13" s="102">
        <v>40057</v>
      </c>
      <c r="B13" s="840">
        <v>860.94</v>
      </c>
      <c r="C13" s="839">
        <v>104.77</v>
      </c>
      <c r="D13" s="839">
        <v>179.31</v>
      </c>
      <c r="E13" s="102"/>
      <c r="F13" s="411" t="s">
        <v>2303</v>
      </c>
      <c r="G13" s="150">
        <v>39712</v>
      </c>
      <c r="H13" s="411"/>
      <c r="I13" s="411"/>
      <c r="J13" s="411"/>
    </row>
    <row r="14" spans="1:10" x14ac:dyDescent="0.2">
      <c r="A14" s="102">
        <v>39904</v>
      </c>
      <c r="B14" s="840">
        <v>846.27</v>
      </c>
      <c r="C14" s="839">
        <v>104.77</v>
      </c>
      <c r="D14" s="839">
        <v>179.31</v>
      </c>
      <c r="E14" s="102"/>
      <c r="F14" s="411" t="s">
        <v>2303</v>
      </c>
      <c r="G14" s="150">
        <v>39712</v>
      </c>
      <c r="H14" s="411"/>
      <c r="I14" s="411"/>
      <c r="J14" s="411"/>
    </row>
    <row r="15" spans="1:10" x14ac:dyDescent="0.2">
      <c r="A15" s="102">
        <v>39692</v>
      </c>
      <c r="B15" s="840">
        <v>831.91000000000008</v>
      </c>
      <c r="C15" s="839">
        <v>104.77</v>
      </c>
      <c r="D15" s="839">
        <v>179.31</v>
      </c>
      <c r="E15" s="102"/>
      <c r="F15" s="411" t="s">
        <v>2303</v>
      </c>
      <c r="G15" s="150">
        <v>39712</v>
      </c>
      <c r="H15" s="411"/>
      <c r="I15" s="411"/>
      <c r="J15" s="411"/>
    </row>
    <row r="16" spans="1:10" x14ac:dyDescent="0.2">
      <c r="A16" s="102">
        <v>39448</v>
      </c>
      <c r="B16" s="840">
        <v>807.41000000000008</v>
      </c>
      <c r="C16" s="839">
        <v>104.77</v>
      </c>
      <c r="D16" s="839">
        <v>179.31</v>
      </c>
      <c r="E16" s="399">
        <v>0.16</v>
      </c>
      <c r="F16" s="411" t="s">
        <v>2302</v>
      </c>
      <c r="G16" s="150">
        <v>39446</v>
      </c>
      <c r="H16" s="62"/>
      <c r="I16" s="62"/>
      <c r="J16" s="62"/>
    </row>
    <row r="17" spans="1:10" ht="15" customHeight="1" x14ac:dyDescent="0.2">
      <c r="A17" s="102">
        <v>39083</v>
      </c>
      <c r="B17" s="840">
        <v>800.57999999999993</v>
      </c>
      <c r="C17" s="839">
        <v>103.63</v>
      </c>
      <c r="D17" s="839">
        <v>179.31</v>
      </c>
      <c r="E17" s="399">
        <v>0.16</v>
      </c>
      <c r="F17" s="411" t="s">
        <v>2301</v>
      </c>
      <c r="G17" s="150">
        <v>39082</v>
      </c>
      <c r="H17" s="62" t="s">
        <v>2304</v>
      </c>
      <c r="I17" s="62"/>
      <c r="J17" s="62"/>
    </row>
    <row r="18" spans="1:10" x14ac:dyDescent="0.2">
      <c r="A18" s="102">
        <v>38899</v>
      </c>
      <c r="B18" s="840">
        <v>789.58999999999992</v>
      </c>
      <c r="C18" s="839">
        <v>101.8</v>
      </c>
      <c r="D18" s="839">
        <v>179.31</v>
      </c>
      <c r="E18" s="399">
        <v>0.16</v>
      </c>
      <c r="F18" s="411" t="s">
        <v>2300</v>
      </c>
      <c r="G18" s="150">
        <v>38849</v>
      </c>
      <c r="H18" s="62"/>
      <c r="I18" s="62"/>
      <c r="J18" s="62"/>
    </row>
    <row r="19" spans="1:10" x14ac:dyDescent="0.2">
      <c r="A19" s="102">
        <v>38718</v>
      </c>
      <c r="B19" s="840">
        <v>776.79</v>
      </c>
      <c r="C19" s="839">
        <v>101.8</v>
      </c>
      <c r="D19" s="102"/>
      <c r="E19" s="399">
        <v>0.16</v>
      </c>
      <c r="F19" s="411" t="s">
        <v>2300</v>
      </c>
      <c r="G19" s="150">
        <v>38849</v>
      </c>
      <c r="H19" s="62"/>
      <c r="I19" s="62"/>
      <c r="J19" s="62"/>
    </row>
    <row r="20" spans="1:10" x14ac:dyDescent="0.2">
      <c r="A20" s="102">
        <v>38534</v>
      </c>
      <c r="B20" s="840">
        <v>776.79</v>
      </c>
      <c r="C20" s="839">
        <v>100</v>
      </c>
      <c r="D20" s="102"/>
      <c r="E20" s="399">
        <v>0.16</v>
      </c>
      <c r="F20" s="411" t="s">
        <v>2299</v>
      </c>
      <c r="G20" s="150">
        <v>37244</v>
      </c>
      <c r="H20" s="62"/>
      <c r="I20" s="62"/>
      <c r="J20" s="62"/>
    </row>
    <row r="21" spans="1:10" x14ac:dyDescent="0.2">
      <c r="A21" s="102">
        <v>37257</v>
      </c>
      <c r="B21" s="102"/>
      <c r="C21" s="102"/>
      <c r="D21" s="102"/>
      <c r="E21" s="399">
        <v>0.16</v>
      </c>
      <c r="F21" s="411" t="s">
        <v>2299</v>
      </c>
      <c r="G21" s="150">
        <v>37244</v>
      </c>
      <c r="H21" s="62"/>
      <c r="I21" s="62"/>
      <c r="J21" s="62"/>
    </row>
    <row r="22" spans="1:10" x14ac:dyDescent="0.2">
      <c r="A22" s="16"/>
      <c r="B22" s="16"/>
      <c r="C22" s="411"/>
      <c r="D22" s="411"/>
      <c r="E22" s="411"/>
      <c r="F22" s="411"/>
      <c r="G22" s="411"/>
      <c r="H22" s="411"/>
      <c r="I22" s="411"/>
      <c r="J22" s="411"/>
    </row>
    <row r="23" spans="1:10" x14ac:dyDescent="0.2">
      <c r="A23" s="16"/>
      <c r="B23" s="357" t="s">
        <v>1389</v>
      </c>
      <c r="C23" s="411"/>
      <c r="D23" s="411"/>
      <c r="E23" s="411"/>
      <c r="F23" s="411"/>
      <c r="G23" s="411"/>
      <c r="H23" s="411"/>
      <c r="I23" s="411"/>
      <c r="J23" s="411"/>
    </row>
    <row r="24" spans="1:10" x14ac:dyDescent="0.2">
      <c r="A24" s="16"/>
      <c r="B24" s="411" t="s">
        <v>1892</v>
      </c>
      <c r="C24" s="411"/>
      <c r="D24" s="411"/>
      <c r="E24" s="411"/>
      <c r="F24" s="411"/>
      <c r="G24" s="411"/>
      <c r="H24" s="411"/>
      <c r="I24" s="411"/>
      <c r="J24" s="411"/>
    </row>
    <row r="25" spans="1:10" x14ac:dyDescent="0.2">
      <c r="A25" s="16"/>
      <c r="B25" s="411" t="s">
        <v>1893</v>
      </c>
      <c r="C25" s="411"/>
      <c r="D25" s="411"/>
      <c r="E25" s="411"/>
      <c r="F25" s="411"/>
      <c r="G25" s="411"/>
      <c r="H25" s="411"/>
      <c r="I25" s="411"/>
      <c r="J25" s="411"/>
    </row>
    <row r="26" spans="1:10" x14ac:dyDescent="0.2">
      <c r="A26" s="16"/>
      <c r="B26" s="411" t="s">
        <v>2274</v>
      </c>
      <c r="C26" s="411"/>
      <c r="D26" s="411"/>
      <c r="E26" s="411"/>
      <c r="F26" s="411"/>
      <c r="G26" s="411"/>
      <c r="H26" s="411"/>
      <c r="I26" s="411"/>
      <c r="J26" s="411"/>
    </row>
    <row r="27" spans="1:10" x14ac:dyDescent="0.2">
      <c r="A27" s="16"/>
      <c r="B27" s="16"/>
      <c r="C27" s="411"/>
      <c r="D27" s="411"/>
      <c r="E27" s="411"/>
      <c r="F27" s="411"/>
      <c r="G27" s="411"/>
      <c r="H27" s="411"/>
      <c r="I27" s="411"/>
      <c r="J27" s="411"/>
    </row>
    <row r="28" spans="1:10" x14ac:dyDescent="0.2">
      <c r="A28" s="16"/>
      <c r="B28" s="16"/>
      <c r="C28" s="411"/>
      <c r="D28" s="411"/>
      <c r="E28" s="411"/>
      <c r="F28" s="411"/>
      <c r="G28" s="411"/>
      <c r="H28" s="411"/>
      <c r="I28" s="411"/>
      <c r="J28" s="411"/>
    </row>
    <row r="29" spans="1:10" x14ac:dyDescent="0.2">
      <c r="A29" s="16"/>
      <c r="B29" s="16"/>
      <c r="C29" s="411"/>
      <c r="D29" s="411"/>
      <c r="E29" s="411"/>
      <c r="F29" s="411"/>
      <c r="G29" s="411"/>
      <c r="H29" s="411"/>
      <c r="I29" s="411"/>
      <c r="J29" s="411"/>
    </row>
    <row r="30" spans="1:10" x14ac:dyDescent="0.2">
      <c r="A30" s="16"/>
      <c r="B30" s="16"/>
      <c r="C30" s="411"/>
      <c r="D30" s="411"/>
      <c r="E30" s="411"/>
      <c r="F30" s="411"/>
      <c r="G30" s="411"/>
      <c r="H30" s="411"/>
      <c r="I30" s="411"/>
      <c r="J30" s="411"/>
    </row>
    <row r="31" spans="1:10" x14ac:dyDescent="0.2">
      <c r="A31" s="16"/>
      <c r="B31" s="16"/>
      <c r="C31" s="411"/>
      <c r="D31" s="411"/>
      <c r="E31" s="411"/>
      <c r="F31" s="411"/>
      <c r="G31" s="411"/>
      <c r="H31" s="411"/>
      <c r="I31" s="411"/>
      <c r="J31" s="411"/>
    </row>
    <row r="32" spans="1:10" x14ac:dyDescent="0.2">
      <c r="A32" s="16"/>
      <c r="B32" s="16"/>
      <c r="C32" s="411"/>
      <c r="D32" s="411"/>
      <c r="E32" s="411"/>
      <c r="F32" s="411"/>
      <c r="G32" s="411"/>
      <c r="H32" s="411"/>
      <c r="I32" s="411"/>
      <c r="J32" s="411"/>
    </row>
    <row r="33" spans="1:10" x14ac:dyDescent="0.2">
      <c r="A33" s="16"/>
      <c r="B33" s="16"/>
      <c r="C33" s="411"/>
      <c r="D33" s="411"/>
      <c r="E33" s="411"/>
      <c r="F33" s="411"/>
      <c r="G33" s="411"/>
      <c r="H33" s="411"/>
      <c r="I33" s="411"/>
      <c r="J33" s="41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2" workbookViewId="0">
      <selection activeCell="G12" sqref="G12"/>
    </sheetView>
  </sheetViews>
  <sheetFormatPr baseColWidth="10" defaultColWidth="11.5" defaultRowHeight="15" x14ac:dyDescent="0.2"/>
  <cols>
    <col min="1" max="1" width="15.33203125" style="156" customWidth="1"/>
    <col min="2" max="3" width="22.5" style="20" customWidth="1"/>
    <col min="4" max="4" width="22" style="20" customWidth="1"/>
    <col min="5" max="5" width="31" style="20" customWidth="1"/>
    <col min="6" max="6" width="21" style="20" customWidth="1"/>
    <col min="7" max="7" width="29" style="20" customWidth="1"/>
    <col min="8" max="16384" width="11.5" style="20"/>
  </cols>
  <sheetData>
    <row r="1" spans="1:7" hidden="1" x14ac:dyDescent="0.2">
      <c r="A1" s="156" t="s">
        <v>303</v>
      </c>
      <c r="D1" s="20" t="s">
        <v>647</v>
      </c>
    </row>
    <row r="2" spans="1:7" s="141" customFormat="1" ht="54.75" customHeight="1" x14ac:dyDescent="0.2">
      <c r="A2" s="144" t="s">
        <v>1359</v>
      </c>
      <c r="B2" s="142" t="s">
        <v>188</v>
      </c>
      <c r="C2" s="142" t="s">
        <v>309</v>
      </c>
      <c r="D2" s="142" t="s">
        <v>161</v>
      </c>
      <c r="E2" s="142" t="s">
        <v>41</v>
      </c>
      <c r="F2" s="142" t="s">
        <v>1358</v>
      </c>
      <c r="G2" s="142" t="s">
        <v>18</v>
      </c>
    </row>
    <row r="3" spans="1:7" s="48" customFormat="1" ht="37.5" customHeight="1" x14ac:dyDescent="0.2">
      <c r="A3" s="143">
        <v>38718</v>
      </c>
      <c r="B3" s="428" t="s">
        <v>397</v>
      </c>
      <c r="C3" s="428" t="s">
        <v>189</v>
      </c>
      <c r="D3" s="68">
        <v>0.66659999999999997</v>
      </c>
      <c r="E3" s="331" t="s">
        <v>388</v>
      </c>
      <c r="F3" s="49">
        <v>39095</v>
      </c>
      <c r="G3" s="91"/>
    </row>
    <row r="4" spans="1:7" x14ac:dyDescent="0.2">
      <c r="A4" s="719"/>
      <c r="B4" s="226"/>
      <c r="C4" s="226"/>
      <c r="D4" s="226"/>
      <c r="E4" s="226"/>
      <c r="F4" s="226"/>
      <c r="G4" s="226"/>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2" workbookViewId="0">
      <selection activeCell="G42" sqref="G42"/>
    </sheetView>
  </sheetViews>
  <sheetFormatPr baseColWidth="10" defaultColWidth="11.5" defaultRowHeight="15" x14ac:dyDescent="0.2"/>
  <cols>
    <col min="1" max="1" width="14.6640625" style="156" customWidth="1"/>
    <col min="2" max="3" width="21.6640625" style="20" customWidth="1"/>
    <col min="4" max="4" width="34.6640625" style="20" customWidth="1"/>
    <col min="5" max="5" width="32.83203125" style="20" customWidth="1"/>
    <col min="6" max="6" width="47.5" style="20" customWidth="1"/>
    <col min="7" max="7" width="14.1640625" style="20" customWidth="1"/>
    <col min="8" max="8" width="29.5" style="20" customWidth="1"/>
    <col min="9" max="9" width="110.83203125" style="20" customWidth="1"/>
    <col min="10" max="16384" width="11.5" style="20"/>
  </cols>
  <sheetData>
    <row r="1" spans="1:9" s="310" customFormat="1" hidden="1" x14ac:dyDescent="0.2">
      <c r="A1" s="156" t="s">
        <v>303</v>
      </c>
      <c r="B1" s="310" t="s">
        <v>717</v>
      </c>
      <c r="C1" s="310" t="s">
        <v>718</v>
      </c>
      <c r="D1" s="38" t="s">
        <v>719</v>
      </c>
      <c r="E1" s="38" t="s">
        <v>720</v>
      </c>
    </row>
    <row r="2" spans="1:9" s="410" customFormat="1" x14ac:dyDescent="0.2">
      <c r="A2" s="872" t="s">
        <v>1359</v>
      </c>
      <c r="B2" s="885" t="s">
        <v>981</v>
      </c>
      <c r="C2" s="886"/>
      <c r="D2" s="885" t="s">
        <v>1178</v>
      </c>
      <c r="E2" s="886"/>
      <c r="F2" s="878" t="s">
        <v>41</v>
      </c>
      <c r="G2" s="869" t="s">
        <v>1358</v>
      </c>
      <c r="H2" s="869" t="s">
        <v>18</v>
      </c>
      <c r="I2" s="869" t="s">
        <v>160</v>
      </c>
    </row>
    <row r="3" spans="1:9" s="141" customFormat="1" ht="39" customHeight="1" x14ac:dyDescent="0.2">
      <c r="A3" s="871"/>
      <c r="B3" s="142" t="s">
        <v>1176</v>
      </c>
      <c r="C3" s="452" t="s">
        <v>1177</v>
      </c>
      <c r="D3" s="142" t="s">
        <v>418</v>
      </c>
      <c r="E3" s="452" t="s">
        <v>419</v>
      </c>
      <c r="F3" s="879"/>
      <c r="G3" s="880"/>
      <c r="H3" s="880"/>
      <c r="I3" s="880"/>
    </row>
    <row r="4" spans="1:9" s="411" customFormat="1" ht="15" customHeight="1" x14ac:dyDescent="0.2">
      <c r="A4" s="139">
        <v>42826</v>
      </c>
      <c r="B4" s="138">
        <v>4864.5600000000004</v>
      </c>
      <c r="C4" s="138">
        <v>8027.27</v>
      </c>
      <c r="D4" s="41">
        <v>8457.76</v>
      </c>
      <c r="E4" s="41">
        <v>14814.38</v>
      </c>
      <c r="F4" s="98" t="s">
        <v>2055</v>
      </c>
      <c r="H4" s="230"/>
    </row>
    <row r="5" spans="1:9" s="411" customFormat="1" ht="15" customHeight="1" x14ac:dyDescent="0.2">
      <c r="A5" s="139">
        <v>42461</v>
      </c>
      <c r="B5" s="138">
        <v>4850.01</v>
      </c>
      <c r="C5" s="138">
        <v>8003.27</v>
      </c>
      <c r="D5" s="41">
        <v>8432.4699999999993</v>
      </c>
      <c r="E5" s="41">
        <v>14770.07</v>
      </c>
      <c r="F5" s="98" t="s">
        <v>1343</v>
      </c>
      <c r="H5" s="230"/>
    </row>
    <row r="6" spans="1:9" s="290" customFormat="1" ht="15" customHeight="1" x14ac:dyDescent="0.2">
      <c r="A6" s="139">
        <v>41730</v>
      </c>
      <c r="B6" s="138">
        <v>4845.17</v>
      </c>
      <c r="C6" s="138">
        <v>7995.28</v>
      </c>
      <c r="D6" s="41">
        <v>8424.0499999999993</v>
      </c>
      <c r="E6" s="41">
        <v>14755.32</v>
      </c>
      <c r="F6" s="98" t="s">
        <v>829</v>
      </c>
      <c r="H6" s="959" t="s">
        <v>395</v>
      </c>
    </row>
    <row r="7" spans="1:9" s="180" customFormat="1" ht="15" customHeight="1" x14ac:dyDescent="0.2">
      <c r="A7" s="139">
        <v>41365</v>
      </c>
      <c r="B7" s="138">
        <v>4816.28</v>
      </c>
      <c r="C7" s="138">
        <v>7947.6</v>
      </c>
      <c r="D7" s="41">
        <v>8373.81</v>
      </c>
      <c r="E7" s="41">
        <v>14667.32</v>
      </c>
      <c r="F7" s="140" t="s">
        <v>648</v>
      </c>
      <c r="H7" s="959"/>
    </row>
    <row r="8" spans="1:9" ht="15" customHeight="1" x14ac:dyDescent="0.2">
      <c r="A8" s="139">
        <v>41000</v>
      </c>
      <c r="B8" s="138">
        <v>4754.4799999999996</v>
      </c>
      <c r="C8" s="138">
        <v>7845.61</v>
      </c>
      <c r="D8" s="41">
        <v>8266.35</v>
      </c>
      <c r="E8" s="41">
        <v>14479.1</v>
      </c>
      <c r="F8" s="140" t="s">
        <v>396</v>
      </c>
      <c r="H8" s="959"/>
    </row>
    <row r="9" spans="1:9" ht="15" customHeight="1" x14ac:dyDescent="0.2">
      <c r="A9" s="139">
        <v>40634</v>
      </c>
      <c r="B9" s="138">
        <v>4656.6899999999996</v>
      </c>
      <c r="C9" s="138">
        <v>7684.25</v>
      </c>
      <c r="D9" s="41">
        <v>8096.33</v>
      </c>
      <c r="E9" s="41">
        <v>14181.3</v>
      </c>
      <c r="F9" s="140" t="s">
        <v>394</v>
      </c>
      <c r="H9" s="959"/>
    </row>
    <row r="10" spans="1:9" ht="15" customHeight="1" x14ac:dyDescent="0.2">
      <c r="A10" s="139">
        <v>40269</v>
      </c>
      <c r="B10" s="138">
        <v>4560.92</v>
      </c>
      <c r="C10" s="138">
        <v>7526.2</v>
      </c>
      <c r="D10" s="41">
        <v>7929.81</v>
      </c>
      <c r="E10" s="41">
        <v>13889.62</v>
      </c>
      <c r="F10" s="140" t="s">
        <v>393</v>
      </c>
      <c r="H10" s="959"/>
    </row>
    <row r="11" spans="1:9" ht="15" customHeight="1" x14ac:dyDescent="0.2">
      <c r="A11" s="139">
        <v>39904</v>
      </c>
      <c r="B11" s="138">
        <v>4520.24</v>
      </c>
      <c r="C11" s="138">
        <v>7459.07</v>
      </c>
      <c r="D11" s="41">
        <v>7859.08</v>
      </c>
      <c r="E11" s="41">
        <v>13765.73</v>
      </c>
      <c r="F11" s="140" t="s">
        <v>392</v>
      </c>
      <c r="H11" s="959"/>
    </row>
    <row r="12" spans="1:9" ht="30" customHeight="1" x14ac:dyDescent="0.2">
      <c r="A12" s="139">
        <v>39692</v>
      </c>
      <c r="B12" s="92">
        <v>4475.49</v>
      </c>
      <c r="C12" s="138">
        <v>7385.22</v>
      </c>
      <c r="D12" s="41">
        <v>7781.27</v>
      </c>
      <c r="E12" s="41">
        <v>13629.44</v>
      </c>
      <c r="F12" s="98" t="s">
        <v>391</v>
      </c>
      <c r="H12" s="959"/>
      <c r="I12" s="105" t="s">
        <v>2328</v>
      </c>
    </row>
    <row r="13" spans="1:9" ht="30" customHeight="1" x14ac:dyDescent="0.2">
      <c r="A13" s="139">
        <v>39448</v>
      </c>
      <c r="B13" s="138">
        <v>4439.9799999999996</v>
      </c>
      <c r="C13" s="138">
        <v>7326.61</v>
      </c>
      <c r="D13" s="41">
        <v>7719.52</v>
      </c>
      <c r="E13" s="41">
        <v>13521.27</v>
      </c>
      <c r="F13" s="98" t="s">
        <v>390</v>
      </c>
      <c r="G13" s="656">
        <v>39444</v>
      </c>
      <c r="H13" s="959"/>
    </row>
    <row r="14" spans="1:9" ht="15" customHeight="1" x14ac:dyDescent="0.2">
      <c r="A14" s="139">
        <v>39083</v>
      </c>
      <c r="B14" s="138">
        <v>4391.68</v>
      </c>
      <c r="C14" s="138">
        <v>7246.9</v>
      </c>
      <c r="D14" s="41">
        <v>7635.53</v>
      </c>
      <c r="E14" s="41">
        <v>13374.16</v>
      </c>
      <c r="F14" s="140" t="s">
        <v>389</v>
      </c>
      <c r="H14" s="959"/>
    </row>
    <row r="15" spans="1:9" ht="15" customHeight="1" x14ac:dyDescent="0.2">
      <c r="A15" s="139">
        <v>38718</v>
      </c>
      <c r="B15" s="138">
        <v>4314.03</v>
      </c>
      <c r="C15" s="138">
        <v>7118.77</v>
      </c>
      <c r="D15" s="41">
        <v>7500.53</v>
      </c>
      <c r="E15" s="41">
        <v>13137.69</v>
      </c>
      <c r="F15" s="98" t="s">
        <v>388</v>
      </c>
      <c r="G15" s="49">
        <v>39095</v>
      </c>
      <c r="H15" s="959"/>
      <c r="I15" s="20" t="s">
        <v>2108</v>
      </c>
    </row>
    <row r="16" spans="1:9" x14ac:dyDescent="0.2">
      <c r="A16" s="719"/>
      <c r="B16" s="226"/>
      <c r="C16" s="226"/>
      <c r="D16" s="1"/>
      <c r="E16" s="1"/>
      <c r="F16" s="226"/>
      <c r="G16" s="226"/>
      <c r="H16" s="226"/>
      <c r="I16" s="226"/>
    </row>
    <row r="23" spans="1:8" x14ac:dyDescent="0.2">
      <c r="A23" s="157"/>
      <c r="B23" s="136"/>
      <c r="C23" s="137"/>
      <c r="D23" s="136"/>
      <c r="E23" s="136"/>
      <c r="F23" s="136"/>
      <c r="G23" s="136"/>
      <c r="H23" s="135"/>
    </row>
    <row r="24" spans="1:8" x14ac:dyDescent="0.2">
      <c r="A24" s="157"/>
      <c r="B24" s="136"/>
      <c r="C24" s="137"/>
      <c r="D24" s="136"/>
      <c r="E24" s="136"/>
      <c r="F24" s="136"/>
      <c r="G24" s="136"/>
      <c r="H24" s="135"/>
    </row>
    <row r="25" spans="1:8" x14ac:dyDescent="0.2">
      <c r="A25" s="157"/>
      <c r="B25" s="136"/>
      <c r="C25" s="137"/>
      <c r="D25" s="136"/>
      <c r="E25" s="136"/>
      <c r="F25" s="136"/>
      <c r="G25" s="136"/>
      <c r="H25" s="135"/>
    </row>
    <row r="26" spans="1:8" x14ac:dyDescent="0.2">
      <c r="A26" s="157"/>
      <c r="B26" s="136"/>
      <c r="C26" s="137"/>
      <c r="D26" s="136"/>
      <c r="E26" s="136"/>
      <c r="F26" s="136"/>
      <c r="G26" s="136"/>
      <c r="H26" s="135"/>
    </row>
    <row r="27" spans="1:8" x14ac:dyDescent="0.2">
      <c r="A27" s="157"/>
      <c r="B27" s="136"/>
      <c r="C27" s="137"/>
      <c r="D27" s="136"/>
      <c r="E27" s="136"/>
      <c r="F27" s="136"/>
      <c r="G27" s="136"/>
      <c r="H27" s="135"/>
    </row>
    <row r="28" spans="1:8" x14ac:dyDescent="0.2">
      <c r="A28" s="157"/>
      <c r="B28" s="136"/>
      <c r="C28" s="137"/>
      <c r="D28" s="136"/>
      <c r="E28" s="136"/>
      <c r="F28" s="136"/>
      <c r="G28" s="136"/>
      <c r="H28" s="135"/>
    </row>
    <row r="29" spans="1:8" x14ac:dyDescent="0.2">
      <c r="A29" s="157"/>
      <c r="B29" s="136"/>
      <c r="C29" s="137"/>
      <c r="D29" s="136"/>
      <c r="E29" s="136"/>
      <c r="F29" s="136"/>
      <c r="G29" s="136"/>
      <c r="H29" s="135"/>
    </row>
    <row r="30" spans="1:8" x14ac:dyDescent="0.2">
      <c r="A30" s="157"/>
      <c r="B30" s="136"/>
      <c r="C30" s="137"/>
      <c r="D30" s="136"/>
      <c r="E30" s="136"/>
      <c r="F30" s="136"/>
      <c r="G30" s="136"/>
      <c r="H30" s="135"/>
    </row>
  </sheetData>
  <mergeCells count="8">
    <mergeCell ref="I2:I3"/>
    <mergeCell ref="H6:H15"/>
    <mergeCell ref="B2:C2"/>
    <mergeCell ref="D2:E2"/>
    <mergeCell ref="A2:A3"/>
    <mergeCell ref="F2:F3"/>
    <mergeCell ref="G2:G3"/>
    <mergeCell ref="H2:H3"/>
  </mergeCells>
  <pageMargins left="0.7" right="0.7" top="0.75" bottom="0.75" header="0.3" footer="0.3"/>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pane xSplit="1" ySplit="2" topLeftCell="B3" activePane="bottomRight" state="frozen"/>
      <selection pane="topRight" activeCell="B1" sqref="B1"/>
      <selection pane="bottomLeft" activeCell="A3" sqref="A3"/>
      <selection pane="bottomRight" activeCell="D3" sqref="D3"/>
    </sheetView>
  </sheetViews>
  <sheetFormatPr baseColWidth="10" defaultRowHeight="15" x14ac:dyDescent="0.2"/>
  <cols>
    <col min="3" max="3" width="38.6640625" customWidth="1"/>
  </cols>
  <sheetData>
    <row r="1" spans="1:4" x14ac:dyDescent="0.2">
      <c r="A1" s="732"/>
      <c r="B1" s="732"/>
      <c r="C1" s="732"/>
      <c r="D1" s="732"/>
    </row>
    <row r="2" spans="1:4" ht="30" x14ac:dyDescent="0.2">
      <c r="A2" s="741" t="s">
        <v>1359</v>
      </c>
      <c r="B2" s="741" t="s">
        <v>2123</v>
      </c>
      <c r="C2" s="741" t="s">
        <v>41</v>
      </c>
      <c r="D2" s="741" t="s">
        <v>1358</v>
      </c>
    </row>
    <row r="3" spans="1:4" x14ac:dyDescent="0.2">
      <c r="A3" s="742">
        <v>42461</v>
      </c>
      <c r="B3" s="456">
        <v>1107.49</v>
      </c>
      <c r="C3" s="743" t="s">
        <v>2124</v>
      </c>
      <c r="D3" s="746"/>
    </row>
    <row r="4" spans="1:4" x14ac:dyDescent="0.2">
      <c r="A4" s="551">
        <v>42461</v>
      </c>
      <c r="B4" s="456">
        <v>1104.18</v>
      </c>
      <c r="C4" s="744" t="s">
        <v>2125</v>
      </c>
      <c r="D4" s="746"/>
    </row>
    <row r="5" spans="1:4" x14ac:dyDescent="0.2">
      <c r="A5" s="502">
        <v>41730</v>
      </c>
      <c r="B5" s="524">
        <v>1103.08</v>
      </c>
      <c r="C5" s="745" t="s">
        <v>2126</v>
      </c>
      <c r="D5" s="746"/>
    </row>
    <row r="6" spans="1:4" x14ac:dyDescent="0.2">
      <c r="A6" s="502">
        <v>41365</v>
      </c>
      <c r="B6" s="524">
        <v>1096.5</v>
      </c>
      <c r="C6" s="745" t="s">
        <v>1512</v>
      </c>
      <c r="D6" s="746"/>
    </row>
    <row r="7" spans="1:4" x14ac:dyDescent="0.2">
      <c r="A7" s="502">
        <v>41000</v>
      </c>
      <c r="B7" s="747">
        <v>1082.43</v>
      </c>
      <c r="C7" s="745" t="s">
        <v>396</v>
      </c>
      <c r="D7" s="746"/>
    </row>
    <row r="8" spans="1:4" x14ac:dyDescent="0.2">
      <c r="A8" s="502">
        <v>40634</v>
      </c>
      <c r="B8" s="747">
        <v>1060.1600000000001</v>
      </c>
      <c r="C8" s="745" t="s">
        <v>394</v>
      </c>
      <c r="D8" s="746"/>
    </row>
    <row r="9" spans="1:4" x14ac:dyDescent="0.2">
      <c r="A9" s="502">
        <v>40269</v>
      </c>
      <c r="B9" s="228">
        <v>1038.3599999999999</v>
      </c>
      <c r="C9" s="745" t="s">
        <v>393</v>
      </c>
      <c r="D9" s="746"/>
    </row>
    <row r="10" spans="1:4" x14ac:dyDescent="0.2">
      <c r="A10" s="502">
        <v>39904</v>
      </c>
      <c r="B10" s="228">
        <v>1029.0999999999999</v>
      </c>
      <c r="C10" s="745" t="s">
        <v>2127</v>
      </c>
      <c r="D10" s="746"/>
    </row>
    <row r="11" spans="1:4" x14ac:dyDescent="0.2">
      <c r="A11" s="502">
        <v>39692</v>
      </c>
      <c r="B11" s="747">
        <v>1018.91</v>
      </c>
      <c r="C11" s="745" t="s">
        <v>391</v>
      </c>
      <c r="D11" s="746"/>
    </row>
    <row r="12" spans="1:4" x14ac:dyDescent="0.2">
      <c r="A12" s="502">
        <v>39448</v>
      </c>
      <c r="B12" s="228">
        <v>1010.82</v>
      </c>
      <c r="C12" s="745" t="s">
        <v>1516</v>
      </c>
      <c r="D12" s="746">
        <v>39444</v>
      </c>
    </row>
    <row r="13" spans="1:4" x14ac:dyDescent="0.2">
      <c r="A13" s="502">
        <v>39083</v>
      </c>
      <c r="B13" s="228">
        <v>999.83</v>
      </c>
      <c r="C13" s="745" t="s">
        <v>1517</v>
      </c>
      <c r="D13" s="746">
        <v>39081</v>
      </c>
    </row>
    <row r="14" spans="1:4" x14ac:dyDescent="0.2">
      <c r="A14" s="502">
        <v>38718</v>
      </c>
      <c r="B14" s="228">
        <v>982.15</v>
      </c>
      <c r="C14" s="745" t="s">
        <v>1518</v>
      </c>
      <c r="D14" s="746">
        <v>38717</v>
      </c>
    </row>
    <row r="15" spans="1:4" x14ac:dyDescent="0.2">
      <c r="A15" s="502">
        <v>38353</v>
      </c>
      <c r="B15" s="228">
        <v>964.78</v>
      </c>
      <c r="C15" s="745" t="s">
        <v>1519</v>
      </c>
      <c r="D15" s="746">
        <v>38345</v>
      </c>
    </row>
    <row r="16" spans="1:4" x14ac:dyDescent="0.2">
      <c r="A16" s="502">
        <v>37987</v>
      </c>
      <c r="B16" s="747">
        <v>945.87</v>
      </c>
      <c r="C16" s="745" t="s">
        <v>1520</v>
      </c>
      <c r="D16" s="746">
        <v>37985</v>
      </c>
    </row>
    <row r="17" spans="1:4" x14ac:dyDescent="0.2">
      <c r="A17" s="502">
        <v>37622</v>
      </c>
      <c r="B17" s="747">
        <v>930.05</v>
      </c>
      <c r="C17" s="745" t="s">
        <v>2128</v>
      </c>
      <c r="D17" s="746">
        <v>37632</v>
      </c>
    </row>
    <row r="18" spans="1:4" ht="45" x14ac:dyDescent="0.2">
      <c r="A18" s="502">
        <v>37257</v>
      </c>
      <c r="B18" s="229">
        <v>916.31</v>
      </c>
      <c r="C18" s="748" t="s">
        <v>2261</v>
      </c>
      <c r="D18" s="749" t="s">
        <v>2129</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xSplit="1" ySplit="2" topLeftCell="B3" activePane="bottomRight" state="frozen"/>
      <selection pane="topRight" activeCell="B1" sqref="B1"/>
      <selection pane="bottomLeft" activeCell="A3" sqref="A3"/>
      <selection pane="bottomRight" activeCell="B1" sqref="B1:E1"/>
    </sheetView>
  </sheetViews>
  <sheetFormatPr baseColWidth="10" defaultRowHeight="15" x14ac:dyDescent="0.2"/>
  <cols>
    <col min="6" max="6" width="11.5" customWidth="1"/>
    <col min="10" max="10" width="13.6640625" customWidth="1"/>
    <col min="12" max="13" width="10.83203125" style="411"/>
    <col min="14" max="14" width="32.5" customWidth="1"/>
  </cols>
  <sheetData>
    <row r="1" spans="1:15" ht="42" customHeight="1" x14ac:dyDescent="0.2">
      <c r="A1" s="907" t="s">
        <v>1359</v>
      </c>
      <c r="B1" s="907" t="s">
        <v>2329</v>
      </c>
      <c r="C1" s="907"/>
      <c r="D1" s="907"/>
      <c r="E1" s="907"/>
      <c r="F1" s="907" t="s">
        <v>2130</v>
      </c>
      <c r="G1" s="907"/>
      <c r="H1" s="907" t="s">
        <v>2137</v>
      </c>
      <c r="I1" s="907" t="s">
        <v>2138</v>
      </c>
      <c r="J1" s="907" t="s">
        <v>2174</v>
      </c>
      <c r="K1" s="907"/>
      <c r="L1" s="907" t="s">
        <v>2178</v>
      </c>
      <c r="M1" s="907" t="s">
        <v>2179</v>
      </c>
      <c r="N1" s="907" t="s">
        <v>41</v>
      </c>
      <c r="O1" s="907" t="s">
        <v>1358</v>
      </c>
    </row>
    <row r="2" spans="1:15" ht="45" customHeight="1" x14ac:dyDescent="0.2">
      <c r="A2" s="960"/>
      <c r="B2" s="741" t="s">
        <v>2131</v>
      </c>
      <c r="C2" s="741" t="s">
        <v>2132</v>
      </c>
      <c r="D2" s="741" t="s">
        <v>2133</v>
      </c>
      <c r="E2" s="741" t="s">
        <v>2134</v>
      </c>
      <c r="F2" s="741" t="s">
        <v>2135</v>
      </c>
      <c r="G2" s="741" t="s">
        <v>2136</v>
      </c>
      <c r="H2" s="960"/>
      <c r="I2" s="960"/>
      <c r="J2" s="761" t="s">
        <v>2173</v>
      </c>
      <c r="K2" s="741" t="s">
        <v>2175</v>
      </c>
      <c r="L2" s="960"/>
      <c r="M2" s="960"/>
      <c r="N2" s="960"/>
      <c r="O2" s="960"/>
    </row>
    <row r="3" spans="1:15" x14ac:dyDescent="0.2">
      <c r="A3" s="551">
        <v>42461</v>
      </c>
      <c r="B3" s="750">
        <v>1.5529999999999999</v>
      </c>
      <c r="C3" s="751">
        <v>1.2470000000000001</v>
      </c>
      <c r="D3" s="751">
        <v>0.90100000000000002</v>
      </c>
      <c r="E3" s="751">
        <v>0.60099999999999998</v>
      </c>
      <c r="F3" s="801">
        <v>0.72499999999999998</v>
      </c>
      <c r="G3" s="801">
        <v>2.67</v>
      </c>
      <c r="H3" s="752">
        <v>0.5</v>
      </c>
      <c r="I3" s="753">
        <v>1.7</v>
      </c>
      <c r="J3" s="753">
        <v>0</v>
      </c>
      <c r="K3" s="753">
        <v>0.9</v>
      </c>
      <c r="L3" s="769">
        <v>60</v>
      </c>
      <c r="M3" s="769">
        <v>3</v>
      </c>
      <c r="N3" s="754" t="s">
        <v>2139</v>
      </c>
      <c r="O3" s="152">
        <v>42428</v>
      </c>
    </row>
    <row r="4" spans="1:15" x14ac:dyDescent="0.2">
      <c r="A4" s="502">
        <v>38286</v>
      </c>
      <c r="B4" s="755">
        <v>1.19</v>
      </c>
      <c r="C4" s="755">
        <v>1.02</v>
      </c>
      <c r="D4" s="755">
        <v>0.76500000000000001</v>
      </c>
      <c r="E4" s="756">
        <v>0.51</v>
      </c>
      <c r="F4" s="802">
        <v>0.67</v>
      </c>
      <c r="G4" s="802">
        <v>2.67</v>
      </c>
      <c r="H4" s="757">
        <v>0.5</v>
      </c>
      <c r="I4" s="758">
        <v>1.7</v>
      </c>
      <c r="J4" s="758">
        <v>0</v>
      </c>
      <c r="K4" s="758">
        <v>0.9</v>
      </c>
      <c r="L4" s="770">
        <v>60</v>
      </c>
      <c r="M4" s="770">
        <v>3</v>
      </c>
      <c r="N4" s="754" t="s">
        <v>2140</v>
      </c>
      <c r="O4" s="152">
        <v>38286</v>
      </c>
    </row>
    <row r="5" spans="1:15" x14ac:dyDescent="0.2">
      <c r="A5" s="502">
        <v>37257</v>
      </c>
      <c r="B5" s="755">
        <v>1.19</v>
      </c>
      <c r="C5" s="755">
        <v>1.02</v>
      </c>
      <c r="D5" s="755">
        <v>0.76500000000000001</v>
      </c>
      <c r="E5" s="756">
        <v>0.51</v>
      </c>
      <c r="F5" s="803">
        <v>1.02</v>
      </c>
      <c r="G5" s="803">
        <v>3.4</v>
      </c>
      <c r="H5" s="758">
        <v>0.5</v>
      </c>
      <c r="I5" s="758">
        <v>1.7</v>
      </c>
      <c r="J5" s="758">
        <v>0</v>
      </c>
      <c r="K5" s="758">
        <v>0.8</v>
      </c>
      <c r="L5" s="770">
        <v>60</v>
      </c>
      <c r="M5" s="770">
        <v>3</v>
      </c>
      <c r="N5" s="754" t="s">
        <v>2141</v>
      </c>
      <c r="O5" s="152">
        <v>37216</v>
      </c>
    </row>
  </sheetData>
  <mergeCells count="10">
    <mergeCell ref="N1:N2"/>
    <mergeCell ref="O1:O2"/>
    <mergeCell ref="L1:L2"/>
    <mergeCell ref="M1:M2"/>
    <mergeCell ref="J1:K1"/>
    <mergeCell ref="A1:A2"/>
    <mergeCell ref="B1:E1"/>
    <mergeCell ref="F1:G1"/>
    <mergeCell ref="H1:H2"/>
    <mergeCell ref="I1:I2"/>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pane xSplit="1" ySplit="2" topLeftCell="B3" activePane="bottomRight" state="frozen"/>
      <selection pane="topRight" activeCell="B1" sqref="B1"/>
      <selection pane="bottomLeft" activeCell="A3" sqref="A3"/>
      <selection pane="bottomRight" activeCell="F8" sqref="F8"/>
    </sheetView>
  </sheetViews>
  <sheetFormatPr baseColWidth="10" defaultRowHeight="15" x14ac:dyDescent="0.2"/>
  <cols>
    <col min="4" max="4" width="20.1640625" customWidth="1"/>
    <col min="5" max="5" width="32.5" customWidth="1"/>
    <col min="6" max="6" width="17.1640625" style="411" customWidth="1"/>
    <col min="7" max="7" width="18.6640625" style="411" customWidth="1"/>
    <col min="8" max="8" width="35.5" customWidth="1"/>
  </cols>
  <sheetData>
    <row r="1" spans="1:9" ht="30.75" customHeight="1" x14ac:dyDescent="0.2">
      <c r="A1" s="732"/>
      <c r="B1" s="907" t="s">
        <v>2130</v>
      </c>
      <c r="C1" s="907"/>
      <c r="D1" s="907" t="s">
        <v>2138</v>
      </c>
      <c r="E1" s="732" t="s">
        <v>2142</v>
      </c>
      <c r="F1" s="907" t="s">
        <v>2178</v>
      </c>
      <c r="G1" s="907" t="s">
        <v>2179</v>
      </c>
      <c r="H1" s="907" t="s">
        <v>41</v>
      </c>
      <c r="I1" s="907" t="s">
        <v>1358</v>
      </c>
    </row>
    <row r="2" spans="1:9" ht="60" customHeight="1" x14ac:dyDescent="0.2">
      <c r="A2" s="741" t="s">
        <v>1359</v>
      </c>
      <c r="B2" s="741" t="s">
        <v>2135</v>
      </c>
      <c r="C2" s="741" t="s">
        <v>2136</v>
      </c>
      <c r="D2" s="960"/>
      <c r="E2" s="741" t="s">
        <v>2143</v>
      </c>
      <c r="F2" s="960"/>
      <c r="G2" s="960"/>
      <c r="H2" s="960"/>
      <c r="I2" s="960"/>
    </row>
    <row r="3" spans="1:9" x14ac:dyDescent="0.2">
      <c r="A3" s="551">
        <v>37257</v>
      </c>
      <c r="B3" s="758">
        <v>2.21</v>
      </c>
      <c r="C3" s="758">
        <v>3.4</v>
      </c>
      <c r="D3" s="758">
        <v>2</v>
      </c>
      <c r="E3" s="758">
        <v>0.5</v>
      </c>
      <c r="F3" s="770">
        <v>60</v>
      </c>
      <c r="G3" s="769">
        <v>3</v>
      </c>
      <c r="H3" s="499" t="s">
        <v>2141</v>
      </c>
      <c r="I3" s="152">
        <v>37216</v>
      </c>
    </row>
  </sheetData>
  <mergeCells count="6">
    <mergeCell ref="I1:I2"/>
    <mergeCell ref="B1:C1"/>
    <mergeCell ref="F1:F2"/>
    <mergeCell ref="G1:G2"/>
    <mergeCell ref="D1:D2"/>
    <mergeCell ref="H1:H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ySplit="4" topLeftCell="A5" activePane="bottomLeft" state="frozen"/>
      <selection activeCell="A2" sqref="A2"/>
      <selection pane="bottomLeft" activeCell="D1" sqref="D1:D1048576"/>
    </sheetView>
  </sheetViews>
  <sheetFormatPr baseColWidth="10" defaultColWidth="11.5" defaultRowHeight="15" x14ac:dyDescent="0.2"/>
  <cols>
    <col min="1" max="7" width="16" style="411" customWidth="1"/>
    <col min="8" max="8" width="26.5" style="411" customWidth="1"/>
    <col min="9" max="10" width="25.5" style="411" customWidth="1"/>
    <col min="11" max="11" width="59" style="411" customWidth="1"/>
    <col min="12" max="12" width="13.1640625" style="411" customWidth="1"/>
    <col min="13" max="13" width="68.6640625" style="411" customWidth="1"/>
    <col min="14" max="16384" width="11.5" style="411"/>
  </cols>
  <sheetData>
    <row r="1" spans="1:14" s="10" customFormat="1" hidden="1" x14ac:dyDescent="0.2">
      <c r="A1" s="448" t="s">
        <v>303</v>
      </c>
      <c r="B1" s="448" t="s">
        <v>1960</v>
      </c>
      <c r="C1" s="448" t="s">
        <v>1961</v>
      </c>
      <c r="D1" s="448" t="s">
        <v>1965</v>
      </c>
      <c r="E1" s="448" t="s">
        <v>1964</v>
      </c>
      <c r="F1" s="448" t="s">
        <v>1962</v>
      </c>
      <c r="G1" s="448" t="s">
        <v>1963</v>
      </c>
      <c r="H1" s="450" t="s">
        <v>564</v>
      </c>
      <c r="I1" s="450" t="s">
        <v>517</v>
      </c>
      <c r="J1" s="450" t="s">
        <v>518</v>
      </c>
      <c r="K1" s="449"/>
      <c r="L1" s="449"/>
      <c r="M1" s="449"/>
    </row>
    <row r="2" spans="1:14" s="352" customFormat="1" ht="45" customHeight="1" x14ac:dyDescent="0.2">
      <c r="A2" s="872" t="s">
        <v>1359</v>
      </c>
      <c r="B2" s="870" t="s">
        <v>946</v>
      </c>
      <c r="C2" s="861"/>
      <c r="D2" s="861"/>
      <c r="E2" s="861"/>
      <c r="F2" s="861"/>
      <c r="G2" s="871"/>
      <c r="H2" s="875" t="s">
        <v>304</v>
      </c>
      <c r="I2" s="868" t="s">
        <v>203</v>
      </c>
      <c r="J2" s="868" t="s">
        <v>305</v>
      </c>
      <c r="K2" s="868" t="s">
        <v>41</v>
      </c>
      <c r="L2" s="868" t="s">
        <v>1358</v>
      </c>
      <c r="M2" s="868" t="s">
        <v>18</v>
      </c>
    </row>
    <row r="3" spans="1:14" s="352" customFormat="1" ht="45" customHeight="1" x14ac:dyDescent="0.2">
      <c r="A3" s="872"/>
      <c r="B3" s="873" t="s">
        <v>1846</v>
      </c>
      <c r="C3" s="874"/>
      <c r="D3" s="873" t="s">
        <v>1847</v>
      </c>
      <c r="E3" s="874"/>
      <c r="F3" s="870" t="s">
        <v>1959</v>
      </c>
      <c r="G3" s="871"/>
      <c r="H3" s="875"/>
      <c r="I3" s="868"/>
      <c r="J3" s="868"/>
      <c r="K3" s="868"/>
      <c r="L3" s="868"/>
      <c r="M3" s="868"/>
    </row>
    <row r="4" spans="1:14" s="149" customFormat="1" ht="30" x14ac:dyDescent="0.2">
      <c r="A4" s="872"/>
      <c r="B4" s="807" t="s">
        <v>1848</v>
      </c>
      <c r="C4" s="807" t="s">
        <v>1849</v>
      </c>
      <c r="D4" s="807" t="s">
        <v>1850</v>
      </c>
      <c r="E4" s="807" t="s">
        <v>1851</v>
      </c>
      <c r="F4" s="807" t="s">
        <v>1855</v>
      </c>
      <c r="G4" s="807" t="s">
        <v>952</v>
      </c>
      <c r="H4" s="875"/>
      <c r="I4" s="868"/>
      <c r="J4" s="868"/>
      <c r="K4" s="868"/>
      <c r="L4" s="868"/>
      <c r="M4" s="868"/>
    </row>
    <row r="5" spans="1:14" ht="30" customHeight="1" x14ac:dyDescent="0.2">
      <c r="A5" s="55">
        <v>42186</v>
      </c>
      <c r="B5" s="833">
        <v>14</v>
      </c>
      <c r="C5" s="799"/>
      <c r="D5" s="398">
        <v>0.16</v>
      </c>
      <c r="E5" s="799"/>
      <c r="F5" s="843">
        <v>20</v>
      </c>
      <c r="G5" s="444">
        <v>0.20233999999999999</v>
      </c>
      <c r="H5" s="272">
        <v>3</v>
      </c>
      <c r="I5" s="272">
        <v>1</v>
      </c>
      <c r="J5" s="272">
        <v>3</v>
      </c>
      <c r="K5" s="64" t="s">
        <v>1349</v>
      </c>
      <c r="L5" s="69">
        <v>42160</v>
      </c>
      <c r="M5" s="207" t="s">
        <v>1451</v>
      </c>
      <c r="N5" s="7"/>
    </row>
    <row r="6" spans="1:14" ht="45" x14ac:dyDescent="0.2">
      <c r="A6" s="55">
        <v>39569</v>
      </c>
      <c r="B6" s="833">
        <v>14</v>
      </c>
      <c r="C6" s="799"/>
      <c r="D6" s="398">
        <v>0.16</v>
      </c>
      <c r="E6" s="799"/>
      <c r="F6" s="843">
        <v>20</v>
      </c>
      <c r="G6" s="444">
        <v>0.20233999999999999</v>
      </c>
      <c r="H6" s="272">
        <v>3</v>
      </c>
      <c r="I6" s="272">
        <v>1</v>
      </c>
      <c r="J6" s="272">
        <v>3</v>
      </c>
      <c r="K6" s="64" t="s">
        <v>1425</v>
      </c>
      <c r="L6" s="69" t="s">
        <v>64</v>
      </c>
      <c r="M6" s="207" t="s">
        <v>497</v>
      </c>
      <c r="N6" s="7"/>
    </row>
    <row r="7" spans="1:14" ht="30" x14ac:dyDescent="0.2">
      <c r="A7" s="55">
        <v>37803</v>
      </c>
      <c r="B7" s="833">
        <v>11</v>
      </c>
      <c r="C7" s="833">
        <v>16</v>
      </c>
      <c r="D7" s="398">
        <v>0.09</v>
      </c>
      <c r="E7" s="398">
        <v>0.16</v>
      </c>
      <c r="F7" s="843">
        <v>20</v>
      </c>
      <c r="G7" s="444">
        <v>0.20233999999999999</v>
      </c>
      <c r="H7" s="272">
        <v>3</v>
      </c>
      <c r="I7" s="272">
        <v>1</v>
      </c>
      <c r="J7" s="272">
        <v>3</v>
      </c>
      <c r="K7" s="64" t="s">
        <v>1234</v>
      </c>
      <c r="L7" s="842" t="s">
        <v>73</v>
      </c>
      <c r="M7" s="63" t="s">
        <v>17</v>
      </c>
      <c r="N7" s="7"/>
    </row>
    <row r="8" spans="1:14" x14ac:dyDescent="0.2">
      <c r="A8" s="55">
        <v>36161</v>
      </c>
      <c r="B8" s="833">
        <v>11</v>
      </c>
      <c r="C8" s="833">
        <v>16</v>
      </c>
      <c r="D8" s="398">
        <v>0.09</v>
      </c>
      <c r="E8" s="398">
        <v>0.16</v>
      </c>
      <c r="F8" s="799"/>
      <c r="G8" s="799"/>
      <c r="H8" s="249"/>
      <c r="I8" s="249"/>
      <c r="J8" s="272">
        <v>3</v>
      </c>
      <c r="K8" s="63" t="s">
        <v>1235</v>
      </c>
      <c r="L8" s="65">
        <v>36159</v>
      </c>
      <c r="M8" s="63" t="s">
        <v>16</v>
      </c>
      <c r="N8" s="7"/>
    </row>
    <row r="9" spans="1:14" ht="30" x14ac:dyDescent="0.2">
      <c r="A9" s="55">
        <v>31413</v>
      </c>
      <c r="B9" s="833">
        <v>10</v>
      </c>
      <c r="C9" s="833">
        <v>16</v>
      </c>
      <c r="D9" s="398">
        <v>0.09</v>
      </c>
      <c r="E9" s="398">
        <v>0.16</v>
      </c>
      <c r="F9" s="799"/>
      <c r="G9" s="799"/>
      <c r="H9" s="249"/>
      <c r="I9" s="249"/>
      <c r="J9" s="272">
        <v>3</v>
      </c>
      <c r="K9" s="64" t="s">
        <v>1236</v>
      </c>
      <c r="L9" s="69" t="s">
        <v>204</v>
      </c>
      <c r="M9" s="64" t="s">
        <v>2103</v>
      </c>
      <c r="N9" s="7"/>
    </row>
    <row r="10" spans="1:14" x14ac:dyDescent="0.2">
      <c r="A10" s="55"/>
      <c r="B10" s="254"/>
      <c r="C10" s="254"/>
      <c r="D10" s="241"/>
      <c r="E10" s="241"/>
      <c r="F10" s="241"/>
      <c r="G10" s="241"/>
      <c r="H10" s="242"/>
      <c r="I10" s="242"/>
      <c r="J10" s="242"/>
      <c r="K10" s="714"/>
      <c r="L10" s="244"/>
      <c r="M10" s="666"/>
      <c r="N10" s="7"/>
    </row>
    <row r="13" spans="1:14" ht="18" customHeight="1" x14ac:dyDescent="0.2">
      <c r="B13" s="357" t="s">
        <v>1389</v>
      </c>
      <c r="H13" s="435"/>
      <c r="I13" s="435"/>
      <c r="J13" s="435"/>
    </row>
    <row r="14" spans="1:14" ht="15" customHeight="1" x14ac:dyDescent="0.2">
      <c r="B14" s="692" t="s">
        <v>2098</v>
      </c>
      <c r="H14" s="435"/>
      <c r="I14" s="435"/>
      <c r="J14" s="435"/>
    </row>
    <row r="15" spans="1:14" ht="15" customHeight="1" x14ac:dyDescent="0.2">
      <c r="B15" s="482" t="s">
        <v>2099</v>
      </c>
      <c r="H15" s="480"/>
      <c r="I15" s="480"/>
      <c r="J15" s="480"/>
    </row>
    <row r="16" spans="1:14" x14ac:dyDescent="0.2">
      <c r="B16" s="482" t="s">
        <v>2100</v>
      </c>
      <c r="H16" s="482"/>
      <c r="I16" s="482"/>
      <c r="J16" s="482"/>
    </row>
    <row r="17" spans="2:9" x14ac:dyDescent="0.2">
      <c r="B17" s="482" t="s">
        <v>2101</v>
      </c>
      <c r="H17" s="388"/>
      <c r="I17" s="388"/>
    </row>
    <row r="18" spans="2:9" x14ac:dyDescent="0.2">
      <c r="B18" s="388" t="s">
        <v>2102</v>
      </c>
      <c r="H18" s="388"/>
      <c r="I18" s="388"/>
    </row>
    <row r="19" spans="2:9" x14ac:dyDescent="0.2">
      <c r="G19" s="388"/>
      <c r="H19" s="388"/>
    </row>
    <row r="20" spans="2:9" x14ac:dyDescent="0.2">
      <c r="H20" s="388"/>
      <c r="I20" s="388"/>
    </row>
    <row r="21" spans="2:9" x14ac:dyDescent="0.2">
      <c r="H21" s="388"/>
      <c r="I21" s="388"/>
    </row>
    <row r="22" spans="2:9" x14ac:dyDescent="0.2">
      <c r="H22" s="388"/>
      <c r="I22" s="388"/>
    </row>
    <row r="23" spans="2:9" x14ac:dyDescent="0.2">
      <c r="H23" s="388"/>
      <c r="I23" s="388"/>
    </row>
    <row r="24" spans="2:9" x14ac:dyDescent="0.2">
      <c r="H24" s="388"/>
      <c r="I24" s="388"/>
    </row>
    <row r="25" spans="2:9" x14ac:dyDescent="0.2">
      <c r="H25" s="388"/>
      <c r="I25" s="388"/>
    </row>
    <row r="26" spans="2:9" x14ac:dyDescent="0.2">
      <c r="H26" s="388"/>
      <c r="I26" s="388"/>
    </row>
    <row r="27" spans="2:9" x14ac:dyDescent="0.2">
      <c r="H27" s="388"/>
      <c r="I27" s="388"/>
    </row>
    <row r="28" spans="2:9" x14ac:dyDescent="0.2">
      <c r="H28" s="388"/>
      <c r="I28" s="388"/>
    </row>
    <row r="29" spans="2:9" x14ac:dyDescent="0.2">
      <c r="H29" s="388"/>
      <c r="I29" s="388"/>
    </row>
  </sheetData>
  <mergeCells count="11">
    <mergeCell ref="M2:M4"/>
    <mergeCell ref="H2:H4"/>
    <mergeCell ref="I2:I4"/>
    <mergeCell ref="J2:J4"/>
    <mergeCell ref="K2:K4"/>
    <mergeCell ref="L2:L4"/>
    <mergeCell ref="B2:G2"/>
    <mergeCell ref="A2:A4"/>
    <mergeCell ref="B3:C3"/>
    <mergeCell ref="D3:E3"/>
    <mergeCell ref="F3:G3"/>
  </mergeCells>
  <pageMargins left="0.7" right="0.7" top="0.75" bottom="0.75" header="0.3" footer="0.3"/>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2" topLeftCell="B3" activePane="bottomRight" state="frozen"/>
      <selection pane="topRight" activeCell="B1" sqref="B1"/>
      <selection pane="bottomLeft" activeCell="A3" sqref="A3"/>
      <selection pane="bottomRight" activeCell="G1" sqref="G1:G2"/>
    </sheetView>
  </sheetViews>
  <sheetFormatPr baseColWidth="10" defaultRowHeight="15" x14ac:dyDescent="0.2"/>
  <cols>
    <col min="2" max="2" width="24.1640625" customWidth="1"/>
    <col min="3" max="3" width="23.6640625" customWidth="1"/>
    <col min="4" max="4" width="24.6640625" customWidth="1"/>
    <col min="5" max="5" width="34.5" customWidth="1"/>
    <col min="6" max="6" width="24.33203125" customWidth="1"/>
    <col min="7" max="7" width="14.83203125" customWidth="1"/>
  </cols>
  <sheetData>
    <row r="1" spans="1:7" x14ac:dyDescent="0.2">
      <c r="A1" s="907" t="s">
        <v>1359</v>
      </c>
      <c r="B1" s="907" t="s">
        <v>2158</v>
      </c>
      <c r="C1" s="907"/>
      <c r="D1" s="907" t="s">
        <v>2159</v>
      </c>
      <c r="E1" s="907" t="s">
        <v>2169</v>
      </c>
      <c r="F1" s="907" t="s">
        <v>41</v>
      </c>
      <c r="G1" s="907" t="s">
        <v>1358</v>
      </c>
    </row>
    <row r="2" spans="1:7" ht="35.25" customHeight="1" x14ac:dyDescent="0.2">
      <c r="A2" s="907"/>
      <c r="B2" s="760" t="s">
        <v>2171</v>
      </c>
      <c r="C2" s="760" t="s">
        <v>2172</v>
      </c>
      <c r="D2" s="907"/>
      <c r="E2" s="907"/>
      <c r="F2" s="907"/>
      <c r="G2" s="907"/>
    </row>
    <row r="3" spans="1:7" x14ac:dyDescent="0.2">
      <c r="A3" s="551">
        <v>36892</v>
      </c>
      <c r="B3" s="764">
        <v>76640</v>
      </c>
      <c r="C3" s="764">
        <v>127733</v>
      </c>
      <c r="D3" s="765">
        <v>2000</v>
      </c>
      <c r="E3" s="753">
        <v>3</v>
      </c>
      <c r="F3" s="762" t="s">
        <v>2170</v>
      </c>
      <c r="G3" s="152">
        <v>37117</v>
      </c>
    </row>
    <row r="4" spans="1:7" x14ac:dyDescent="0.2">
      <c r="A4" s="551">
        <v>36526</v>
      </c>
      <c r="B4" s="764">
        <v>74990</v>
      </c>
      <c r="C4" s="764">
        <v>124983</v>
      </c>
      <c r="D4" s="766">
        <v>2022</v>
      </c>
      <c r="E4" s="753">
        <v>3</v>
      </c>
      <c r="F4" s="762" t="s">
        <v>2160</v>
      </c>
      <c r="G4" s="152">
        <v>36607</v>
      </c>
    </row>
    <row r="5" spans="1:7" x14ac:dyDescent="0.2">
      <c r="A5" s="551">
        <v>36161</v>
      </c>
      <c r="B5" s="767">
        <v>74248</v>
      </c>
      <c r="C5" s="767">
        <v>123746</v>
      </c>
      <c r="D5" s="768">
        <v>2062</v>
      </c>
      <c r="E5" s="753">
        <v>3</v>
      </c>
      <c r="F5" s="762" t="s">
        <v>2161</v>
      </c>
      <c r="G5" s="152">
        <v>36266</v>
      </c>
    </row>
    <row r="6" spans="1:7" x14ac:dyDescent="0.2">
      <c r="A6" s="551">
        <v>35796</v>
      </c>
      <c r="B6" s="767">
        <v>72792</v>
      </c>
      <c r="C6" s="767">
        <v>121320</v>
      </c>
      <c r="D6" s="768">
        <v>2083</v>
      </c>
      <c r="E6" s="753">
        <v>3</v>
      </c>
      <c r="F6" s="763" t="s">
        <v>2162</v>
      </c>
      <c r="G6" s="152">
        <v>35872</v>
      </c>
    </row>
    <row r="7" spans="1:7" x14ac:dyDescent="0.2">
      <c r="A7" s="500">
        <v>35551</v>
      </c>
      <c r="B7" s="767">
        <v>72000</v>
      </c>
      <c r="C7" s="767">
        <v>120000</v>
      </c>
      <c r="D7" s="768">
        <v>2129</v>
      </c>
      <c r="E7" s="753">
        <v>3</v>
      </c>
      <c r="F7" s="763" t="s">
        <v>2163</v>
      </c>
      <c r="G7" s="152">
        <v>35550</v>
      </c>
    </row>
  </sheetData>
  <mergeCells count="6">
    <mergeCell ref="A1:A2"/>
    <mergeCell ref="B1:C1"/>
    <mergeCell ref="D1:D2"/>
    <mergeCell ref="E1:E2"/>
    <mergeCell ref="G1:G2"/>
    <mergeCell ref="F1:F2"/>
  </mergeCells>
  <pageMargins left="0.7" right="0.7" top="0.75" bottom="0.75" header="0.3" footer="0.3"/>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pane xSplit="1" ySplit="3" topLeftCell="B4" activePane="bottomRight" state="frozen"/>
      <selection activeCell="A2" sqref="A2"/>
      <selection pane="topRight" activeCell="B2" sqref="B2"/>
      <selection pane="bottomLeft" activeCell="A4" sqref="A4"/>
      <selection pane="bottomRight" activeCell="B12" sqref="B12"/>
    </sheetView>
  </sheetViews>
  <sheetFormatPr baseColWidth="10" defaultColWidth="11.5" defaultRowHeight="15" x14ac:dyDescent="0.2"/>
  <cols>
    <col min="1" max="1" width="12.6640625" style="8" customWidth="1"/>
    <col min="2" max="2" width="22.5" style="8" customWidth="1"/>
    <col min="3" max="3" width="27.5" style="8" customWidth="1"/>
    <col min="4" max="4" width="17.33203125" style="8" customWidth="1"/>
    <col min="5" max="5" width="17.5" style="8" customWidth="1"/>
    <col min="6" max="6" width="37.1640625" style="8" customWidth="1"/>
    <col min="7" max="7" width="14.6640625" style="8" customWidth="1"/>
    <col min="8" max="8" width="89.83203125" style="8" customWidth="1"/>
    <col min="9" max="16384" width="11.5" style="8"/>
  </cols>
  <sheetData>
    <row r="1" spans="1:8" hidden="1" x14ac:dyDescent="0.2">
      <c r="A1" s="491" t="s">
        <v>303</v>
      </c>
      <c r="B1" s="492" t="s">
        <v>1472</v>
      </c>
      <c r="C1" s="492" t="s">
        <v>1473</v>
      </c>
      <c r="D1" s="492" t="s">
        <v>1474</v>
      </c>
      <c r="E1" s="492" t="s">
        <v>1475</v>
      </c>
      <c r="F1" s="492" t="s">
        <v>1476</v>
      </c>
      <c r="G1" s="492" t="s">
        <v>1477</v>
      </c>
      <c r="H1" s="492" t="s">
        <v>1478</v>
      </c>
    </row>
    <row r="2" spans="1:8" x14ac:dyDescent="0.2">
      <c r="A2" s="869" t="s">
        <v>1359</v>
      </c>
      <c r="B2" s="869" t="s">
        <v>1479</v>
      </c>
      <c r="C2" s="869"/>
      <c r="D2" s="869" t="s">
        <v>924</v>
      </c>
      <c r="E2" s="869"/>
      <c r="F2" s="869" t="s">
        <v>41</v>
      </c>
      <c r="G2" s="869" t="s">
        <v>1358</v>
      </c>
      <c r="H2" s="869" t="s">
        <v>18</v>
      </c>
    </row>
    <row r="3" spans="1:8" s="230" customFormat="1" ht="60" x14ac:dyDescent="0.2">
      <c r="A3" s="869"/>
      <c r="B3" s="149" t="s">
        <v>1480</v>
      </c>
      <c r="C3" s="149" t="s">
        <v>1481</v>
      </c>
      <c r="D3" s="149" t="s">
        <v>418</v>
      </c>
      <c r="E3" s="149" t="s">
        <v>419</v>
      </c>
      <c r="F3" s="869"/>
      <c r="G3" s="869"/>
      <c r="H3" s="869"/>
    </row>
    <row r="4" spans="1:8" s="43" customFormat="1" x14ac:dyDescent="0.2">
      <c r="A4" s="493">
        <v>42826</v>
      </c>
      <c r="B4" s="494">
        <v>9638.42</v>
      </c>
      <c r="C4" s="495">
        <v>14963.65</v>
      </c>
      <c r="D4" s="494">
        <v>9638.42</v>
      </c>
      <c r="E4" s="495">
        <v>14963.65</v>
      </c>
      <c r="F4" s="43" t="s">
        <v>2055</v>
      </c>
      <c r="G4" s="496"/>
      <c r="H4" s="145"/>
    </row>
    <row r="5" spans="1:8" s="43" customFormat="1" x14ac:dyDescent="0.2">
      <c r="A5" s="493">
        <v>42461</v>
      </c>
      <c r="B5" s="494">
        <v>9609.6</v>
      </c>
      <c r="C5" s="495">
        <v>14918.9</v>
      </c>
      <c r="D5" s="494">
        <v>9609.6</v>
      </c>
      <c r="E5" s="495">
        <v>14918.9</v>
      </c>
      <c r="F5" s="43" t="s">
        <v>1482</v>
      </c>
      <c r="G5" s="496"/>
      <c r="H5" s="145"/>
    </row>
    <row r="6" spans="1:8" s="43" customFormat="1" x14ac:dyDescent="0.2">
      <c r="A6" s="493">
        <v>41913</v>
      </c>
      <c r="B6" s="494">
        <v>9600</v>
      </c>
      <c r="C6" s="495">
        <v>14904</v>
      </c>
      <c r="D6" s="494">
        <v>9600</v>
      </c>
      <c r="E6" s="495">
        <v>14904</v>
      </c>
      <c r="F6" s="43" t="s">
        <v>1483</v>
      </c>
      <c r="G6" s="496">
        <v>41935</v>
      </c>
      <c r="H6" s="145"/>
    </row>
    <row r="7" spans="1:8" s="43" customFormat="1" x14ac:dyDescent="0.2">
      <c r="A7" s="493">
        <v>41730</v>
      </c>
      <c r="B7" s="494">
        <v>9503.89</v>
      </c>
      <c r="C7" s="495">
        <v>14755.32</v>
      </c>
      <c r="D7" s="494">
        <v>9503.89</v>
      </c>
      <c r="E7" s="495">
        <v>14755.32</v>
      </c>
      <c r="F7" s="145" t="s">
        <v>1484</v>
      </c>
      <c r="G7" s="153"/>
      <c r="H7" s="91"/>
    </row>
    <row r="8" spans="1:8" s="43" customFormat="1" x14ac:dyDescent="0.2">
      <c r="A8" s="493">
        <v>41365</v>
      </c>
      <c r="B8" s="494">
        <v>9447.2099999999991</v>
      </c>
      <c r="C8" s="495">
        <v>14667.32</v>
      </c>
      <c r="D8" s="494">
        <v>9447.2099999999991</v>
      </c>
      <c r="E8" s="495">
        <v>14667.32</v>
      </c>
      <c r="F8" s="145" t="s">
        <v>1485</v>
      </c>
    </row>
    <row r="9" spans="1:8" s="43" customFormat="1" x14ac:dyDescent="0.2">
      <c r="A9" s="493">
        <v>41000</v>
      </c>
      <c r="B9" s="494">
        <v>9325.98</v>
      </c>
      <c r="C9" s="495">
        <v>14479.1</v>
      </c>
      <c r="D9" s="494">
        <v>9325.98</v>
      </c>
      <c r="E9" s="495">
        <v>14479.1</v>
      </c>
      <c r="F9" s="145" t="s">
        <v>396</v>
      </c>
      <c r="G9" s="497"/>
    </row>
    <row r="10" spans="1:8" x14ac:dyDescent="0.2">
      <c r="A10" s="498">
        <v>40634</v>
      </c>
      <c r="B10" s="494">
        <v>8907.34</v>
      </c>
      <c r="C10" s="494">
        <v>14181.3</v>
      </c>
      <c r="D10" s="494">
        <v>8907.34</v>
      </c>
      <c r="E10" s="494">
        <v>14181.3</v>
      </c>
      <c r="F10" s="499" t="s">
        <v>394</v>
      </c>
      <c r="G10" s="497"/>
    </row>
    <row r="11" spans="1:8" x14ac:dyDescent="0.2">
      <c r="A11" s="500">
        <v>40269</v>
      </c>
      <c r="B11" s="494">
        <v>8507.49</v>
      </c>
      <c r="C11" s="494">
        <v>13889.62</v>
      </c>
      <c r="D11" s="494">
        <v>8507.49</v>
      </c>
      <c r="E11" s="494">
        <v>13889.62</v>
      </c>
      <c r="F11" s="145" t="s">
        <v>393</v>
      </c>
      <c r="G11" s="497"/>
    </row>
    <row r="12" spans="1:8" x14ac:dyDescent="0.2">
      <c r="A12" s="500">
        <v>39904</v>
      </c>
      <c r="B12" s="494">
        <v>8125.59</v>
      </c>
      <c r="C12" s="494">
        <v>13765.73</v>
      </c>
      <c r="D12" s="494">
        <v>8309.27</v>
      </c>
      <c r="E12" s="494">
        <v>13765.73</v>
      </c>
      <c r="F12" s="8" t="s">
        <v>1486</v>
      </c>
      <c r="G12" s="153">
        <v>39932</v>
      </c>
      <c r="H12" s="501" t="s">
        <v>392</v>
      </c>
    </row>
    <row r="13" spans="1:8" x14ac:dyDescent="0.2">
      <c r="A13" s="502">
        <v>39692</v>
      </c>
      <c r="B13" s="503">
        <v>7597.59</v>
      </c>
      <c r="C13" s="503">
        <v>13629.44</v>
      </c>
      <c r="D13" s="503">
        <v>7781.27</v>
      </c>
      <c r="E13" s="503">
        <v>13629.44</v>
      </c>
      <c r="F13" s="499" t="s">
        <v>1487</v>
      </c>
      <c r="G13" s="504"/>
    </row>
    <row r="14" spans="1:8" x14ac:dyDescent="0.2">
      <c r="A14" s="500">
        <v>39448</v>
      </c>
      <c r="B14" s="494">
        <v>7537.3</v>
      </c>
      <c r="C14" s="494">
        <v>13521.28</v>
      </c>
      <c r="D14" s="503">
        <v>7719.52</v>
      </c>
      <c r="E14" s="503">
        <v>13521.27</v>
      </c>
      <c r="F14" s="501" t="s">
        <v>1488</v>
      </c>
      <c r="G14" s="146">
        <v>39444</v>
      </c>
      <c r="H14" s="145"/>
    </row>
    <row r="15" spans="1:8" x14ac:dyDescent="0.2">
      <c r="A15" s="500">
        <v>39083</v>
      </c>
      <c r="B15" s="494">
        <v>7455.3</v>
      </c>
      <c r="C15" s="494">
        <v>13374.17</v>
      </c>
      <c r="D15" s="503">
        <v>7635.53</v>
      </c>
      <c r="E15" s="503">
        <v>13374.16</v>
      </c>
      <c r="F15" s="501" t="s">
        <v>1489</v>
      </c>
      <c r="G15" s="146">
        <v>39081</v>
      </c>
      <c r="H15" s="145"/>
    </row>
    <row r="16" spans="1:8" s="43" customFormat="1" ht="30" x14ac:dyDescent="0.2">
      <c r="A16" s="502">
        <v>38718</v>
      </c>
      <c r="B16" s="494">
        <v>7323.48</v>
      </c>
      <c r="C16" s="494">
        <v>13137.69</v>
      </c>
      <c r="D16" s="494">
        <v>7500.53</v>
      </c>
      <c r="E16" s="494">
        <v>13137.69</v>
      </c>
      <c r="F16" s="145" t="s">
        <v>1490</v>
      </c>
      <c r="G16" s="146">
        <v>39095</v>
      </c>
      <c r="H16" s="98" t="s">
        <v>1491</v>
      </c>
    </row>
    <row r="17" spans="1:8" x14ac:dyDescent="0.2">
      <c r="A17" s="1"/>
      <c r="B17" s="1"/>
      <c r="C17" s="1"/>
      <c r="D17" s="1"/>
      <c r="E17" s="1"/>
      <c r="F17" s="1"/>
      <c r="G17" s="1"/>
      <c r="H17" s="1"/>
    </row>
    <row r="18" spans="1:8" x14ac:dyDescent="0.2">
      <c r="B18" s="505" t="s">
        <v>1389</v>
      </c>
    </row>
    <row r="19" spans="1:8" x14ac:dyDescent="0.2">
      <c r="B19" s="506" t="s">
        <v>1492</v>
      </c>
      <c r="C19" s="507"/>
      <c r="D19" s="507"/>
      <c r="E19" s="507"/>
    </row>
    <row r="20" spans="1:8" x14ac:dyDescent="0.2">
      <c r="B20" s="506" t="s">
        <v>1493</v>
      </c>
      <c r="C20" s="507"/>
      <c r="D20" s="507"/>
      <c r="E20" s="507"/>
    </row>
    <row r="21" spans="1:8" x14ac:dyDescent="0.2">
      <c r="B21" s="8" t="s">
        <v>1494</v>
      </c>
      <c r="C21" s="508"/>
      <c r="D21" s="508"/>
    </row>
  </sheetData>
  <mergeCells count="6">
    <mergeCell ref="H2:H3"/>
    <mergeCell ref="A2:A3"/>
    <mergeCell ref="B2:C2"/>
    <mergeCell ref="D2:E2"/>
    <mergeCell ref="F2:F3"/>
    <mergeCell ref="G2:G3"/>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topLeftCell="A2" workbookViewId="0">
      <pane xSplit="1" ySplit="1" topLeftCell="B3" activePane="bottomRight" state="frozen"/>
      <selection activeCell="A2" sqref="A2"/>
      <selection pane="topRight" activeCell="B2" sqref="B2"/>
      <selection pane="bottomLeft" activeCell="A3" sqref="A3"/>
      <selection pane="bottomRight" activeCell="G7" sqref="G7:G13"/>
    </sheetView>
  </sheetViews>
  <sheetFormatPr baseColWidth="10" defaultColWidth="11.5" defaultRowHeight="15" x14ac:dyDescent="0.2"/>
  <cols>
    <col min="1" max="1" width="13.83203125" style="148" customWidth="1"/>
    <col min="2" max="2" width="25.1640625" style="411" customWidth="1"/>
    <col min="3" max="3" width="27.5" style="411" customWidth="1"/>
    <col min="4" max="4" width="25.5" style="411" customWidth="1"/>
    <col min="5" max="5" width="40.6640625" style="411" customWidth="1"/>
    <col min="6" max="6" width="30.5" style="411" customWidth="1"/>
    <col min="7" max="7" width="72.5" style="8" customWidth="1"/>
    <col min="8" max="8" width="48.6640625" style="8" customWidth="1"/>
    <col min="9" max="16384" width="11.5" style="411"/>
  </cols>
  <sheetData>
    <row r="1" spans="1:8" hidden="1" x14ac:dyDescent="0.2">
      <c r="A1" s="509" t="s">
        <v>303</v>
      </c>
      <c r="B1" s="95" t="s">
        <v>1495</v>
      </c>
      <c r="C1" s="95" t="s">
        <v>1474</v>
      </c>
      <c r="D1" s="95" t="s">
        <v>1475</v>
      </c>
      <c r="E1" s="95" t="s">
        <v>1476</v>
      </c>
      <c r="F1" s="95" t="s">
        <v>1477</v>
      </c>
      <c r="G1" s="492" t="s">
        <v>1478</v>
      </c>
    </row>
    <row r="2" spans="1:8" s="149" customFormat="1" ht="44.25" customHeight="1" x14ac:dyDescent="0.2">
      <c r="A2" s="510" t="s">
        <v>1359</v>
      </c>
      <c r="B2" s="149" t="s">
        <v>1496</v>
      </c>
      <c r="C2" s="511" t="s">
        <v>1497</v>
      </c>
      <c r="D2" s="149" t="s">
        <v>1498</v>
      </c>
      <c r="E2" s="149" t="s">
        <v>41</v>
      </c>
      <c r="F2" s="473" t="s">
        <v>1358</v>
      </c>
      <c r="G2" s="149" t="s">
        <v>18</v>
      </c>
      <c r="H2" s="149" t="s">
        <v>160</v>
      </c>
    </row>
    <row r="3" spans="1:8" ht="15" customHeight="1" x14ac:dyDescent="0.2">
      <c r="A3" s="512">
        <v>42461</v>
      </c>
      <c r="B3" s="495" t="s">
        <v>1499</v>
      </c>
      <c r="C3" s="495" t="s">
        <v>1500</v>
      </c>
      <c r="D3" s="495" t="s">
        <v>1501</v>
      </c>
      <c r="E3" s="513" t="s">
        <v>1502</v>
      </c>
      <c r="F3" s="961" t="s">
        <v>1503</v>
      </c>
      <c r="G3" s="514"/>
      <c r="H3" s="230"/>
    </row>
    <row r="4" spans="1:8" ht="15" customHeight="1" x14ac:dyDescent="0.2">
      <c r="A4" s="512">
        <v>41913</v>
      </c>
      <c r="B4" s="495" t="s">
        <v>1504</v>
      </c>
      <c r="C4" s="495" t="s">
        <v>1505</v>
      </c>
      <c r="D4" s="495" t="s">
        <v>1506</v>
      </c>
      <c r="E4" s="513" t="s">
        <v>1507</v>
      </c>
      <c r="F4" s="961"/>
      <c r="G4" s="514" t="s">
        <v>1508</v>
      </c>
      <c r="H4" s="230"/>
    </row>
    <row r="5" spans="1:8" ht="15" customHeight="1" x14ac:dyDescent="0.2">
      <c r="A5" s="512">
        <v>41730</v>
      </c>
      <c r="B5" s="495" t="s">
        <v>1504</v>
      </c>
      <c r="C5" s="495" t="s">
        <v>1509</v>
      </c>
      <c r="D5" s="495" t="s">
        <v>1510</v>
      </c>
      <c r="E5" s="499" t="s">
        <v>1511</v>
      </c>
      <c r="F5" s="961"/>
      <c r="G5" s="230"/>
      <c r="H5" s="230"/>
    </row>
    <row r="6" spans="1:8" ht="15" customHeight="1" x14ac:dyDescent="0.2">
      <c r="A6" s="512">
        <v>41365</v>
      </c>
      <c r="B6" s="495">
        <v>3359.8</v>
      </c>
      <c r="C6" s="495">
        <v>9447.2099999999991</v>
      </c>
      <c r="D6" s="495">
        <v>14667.32</v>
      </c>
      <c r="E6" s="501" t="s">
        <v>1512</v>
      </c>
      <c r="F6" s="961"/>
      <c r="G6" s="230"/>
      <c r="H6" s="230"/>
    </row>
    <row r="7" spans="1:8" ht="15" customHeight="1" x14ac:dyDescent="0.2">
      <c r="A7" s="512">
        <v>41000</v>
      </c>
      <c r="B7" s="495">
        <v>3316.69</v>
      </c>
      <c r="C7" s="495">
        <v>9325.98</v>
      </c>
      <c r="D7" s="495">
        <v>14479.1</v>
      </c>
      <c r="E7" s="501" t="s">
        <v>396</v>
      </c>
      <c r="F7" s="961"/>
      <c r="G7" s="962" t="s">
        <v>1513</v>
      </c>
      <c r="H7" s="964" t="s">
        <v>1514</v>
      </c>
    </row>
    <row r="8" spans="1:8" ht="15" customHeight="1" x14ac:dyDescent="0.2">
      <c r="A8" s="512">
        <v>40634</v>
      </c>
      <c r="B8" s="495">
        <v>3248.48</v>
      </c>
      <c r="C8" s="495">
        <v>8907.34</v>
      </c>
      <c r="D8" s="495">
        <v>14181.3</v>
      </c>
      <c r="E8" s="499" t="s">
        <v>394</v>
      </c>
      <c r="F8" s="961"/>
      <c r="G8" s="963"/>
      <c r="H8" s="964"/>
    </row>
    <row r="9" spans="1:8" ht="15" customHeight="1" x14ac:dyDescent="0.2">
      <c r="A9" s="512">
        <v>40269</v>
      </c>
      <c r="B9" s="495">
        <v>3181.67</v>
      </c>
      <c r="C9" s="495">
        <v>8507.49</v>
      </c>
      <c r="D9" s="495">
        <v>13889.62</v>
      </c>
      <c r="E9" s="501" t="s">
        <v>393</v>
      </c>
      <c r="F9" s="961"/>
      <c r="G9" s="963"/>
      <c r="H9" s="964"/>
    </row>
    <row r="10" spans="1:8" ht="30" x14ac:dyDescent="0.2">
      <c r="A10" s="512">
        <v>39904</v>
      </c>
      <c r="B10" s="495">
        <v>3153.3</v>
      </c>
      <c r="C10" s="495">
        <v>8309.27</v>
      </c>
      <c r="D10" s="495">
        <v>13765.73</v>
      </c>
      <c r="E10" s="501" t="s">
        <v>1515</v>
      </c>
      <c r="F10" s="961"/>
      <c r="G10" s="963"/>
      <c r="H10" s="964"/>
    </row>
    <row r="11" spans="1:8" s="7" customFormat="1" ht="15" customHeight="1" x14ac:dyDescent="0.2">
      <c r="A11" s="512">
        <v>39692</v>
      </c>
      <c r="B11" s="515">
        <v>3122.08</v>
      </c>
      <c r="C11" s="503">
        <v>7781.27</v>
      </c>
      <c r="D11" s="503">
        <v>13629.44</v>
      </c>
      <c r="E11" s="499" t="s">
        <v>1487</v>
      </c>
      <c r="F11" s="961"/>
      <c r="G11" s="963"/>
      <c r="H11" s="964"/>
    </row>
    <row r="12" spans="1:8" ht="15" customHeight="1" x14ac:dyDescent="0.2">
      <c r="A12" s="512">
        <v>39448</v>
      </c>
      <c r="B12" s="516">
        <v>3097.31</v>
      </c>
      <c r="C12" s="517">
        <v>7719.52</v>
      </c>
      <c r="D12" s="517">
        <v>13521.27</v>
      </c>
      <c r="E12" s="518" t="s">
        <v>1516</v>
      </c>
      <c r="F12" s="519">
        <v>39444</v>
      </c>
      <c r="G12" s="963"/>
      <c r="H12" s="520"/>
    </row>
    <row r="13" spans="1:8" x14ac:dyDescent="0.2">
      <c r="A13" s="512">
        <v>39083</v>
      </c>
      <c r="B13" s="516">
        <v>3063.62</v>
      </c>
      <c r="C13" s="517">
        <v>7635.53</v>
      </c>
      <c r="D13" s="517">
        <v>13374.16</v>
      </c>
      <c r="E13" s="518" t="s">
        <v>1517</v>
      </c>
      <c r="F13" s="519">
        <v>39081</v>
      </c>
      <c r="G13" s="963"/>
      <c r="H13" s="520"/>
    </row>
    <row r="14" spans="1:8" x14ac:dyDescent="0.2">
      <c r="A14" s="512">
        <v>38718</v>
      </c>
      <c r="B14" s="516">
        <v>3009.45</v>
      </c>
      <c r="C14" s="503">
        <v>7500.53</v>
      </c>
      <c r="D14" s="503">
        <v>13137.69</v>
      </c>
      <c r="E14" s="518" t="s">
        <v>1518</v>
      </c>
      <c r="F14" s="521">
        <v>38717</v>
      </c>
      <c r="G14" s="522"/>
      <c r="H14" s="520"/>
    </row>
    <row r="15" spans="1:8" x14ac:dyDescent="0.2">
      <c r="A15" s="512">
        <v>38353</v>
      </c>
      <c r="B15" s="523">
        <v>2956.24</v>
      </c>
      <c r="C15" s="524">
        <v>7367.92</v>
      </c>
      <c r="D15" s="524">
        <v>12905.41</v>
      </c>
      <c r="E15" s="525" t="s">
        <v>1519</v>
      </c>
      <c r="F15" s="521">
        <v>38345</v>
      </c>
      <c r="G15" s="522"/>
      <c r="H15" s="520"/>
    </row>
    <row r="16" spans="1:8" x14ac:dyDescent="0.2">
      <c r="A16" s="512">
        <v>37987</v>
      </c>
      <c r="B16" s="526">
        <v>2898.28</v>
      </c>
      <c r="C16" s="503">
        <v>7223.45</v>
      </c>
      <c r="D16" s="503">
        <v>12652.36</v>
      </c>
      <c r="E16" s="525" t="s">
        <v>1520</v>
      </c>
      <c r="F16" s="521">
        <v>37985</v>
      </c>
      <c r="G16" s="522"/>
      <c r="H16" s="520"/>
    </row>
    <row r="17" spans="1:8" x14ac:dyDescent="0.2">
      <c r="A17" s="512">
        <v>37622</v>
      </c>
      <c r="B17" s="526">
        <v>2849.84</v>
      </c>
      <c r="C17" s="503">
        <v>7102.71</v>
      </c>
      <c r="D17" s="503">
        <v>12440.87</v>
      </c>
      <c r="E17" s="518" t="s">
        <v>1521</v>
      </c>
      <c r="F17" s="521">
        <v>37621</v>
      </c>
      <c r="G17" s="522"/>
      <c r="H17" s="520"/>
    </row>
    <row r="18" spans="1:8" x14ac:dyDescent="0.2">
      <c r="A18" s="512">
        <v>37257</v>
      </c>
      <c r="B18" s="526">
        <v>2807.72</v>
      </c>
      <c r="C18" s="503">
        <v>6997.74</v>
      </c>
      <c r="D18" s="503">
        <v>12257.01</v>
      </c>
      <c r="E18" s="518" t="s">
        <v>1522</v>
      </c>
      <c r="F18" s="521">
        <v>37285</v>
      </c>
      <c r="G18" s="522"/>
      <c r="H18" s="520"/>
    </row>
    <row r="19" spans="1:8" ht="15" customHeight="1" x14ac:dyDescent="0.2">
      <c r="A19" s="512">
        <v>36892</v>
      </c>
      <c r="B19" s="527">
        <v>18021</v>
      </c>
      <c r="C19" s="527">
        <v>44914</v>
      </c>
      <c r="D19" s="527">
        <v>78670</v>
      </c>
      <c r="E19" s="518" t="s">
        <v>1523</v>
      </c>
      <c r="F19" s="521">
        <v>36890</v>
      </c>
      <c r="G19" s="522"/>
      <c r="H19" s="520"/>
    </row>
    <row r="20" spans="1:8" x14ac:dyDescent="0.2">
      <c r="A20" s="512">
        <v>36526</v>
      </c>
      <c r="B20" s="527">
        <v>17633</v>
      </c>
      <c r="C20" s="527">
        <v>43947</v>
      </c>
      <c r="D20" s="527">
        <v>76977</v>
      </c>
      <c r="E20" s="518" t="s">
        <v>1524</v>
      </c>
      <c r="F20" s="521">
        <v>36524</v>
      </c>
      <c r="G20" s="522"/>
      <c r="H20" s="520"/>
    </row>
    <row r="21" spans="1:8" ht="14.25" customHeight="1" x14ac:dyDescent="0.2">
      <c r="A21" s="512">
        <v>36161</v>
      </c>
      <c r="B21" s="527">
        <v>17545</v>
      </c>
      <c r="C21" s="527">
        <v>43512</v>
      </c>
      <c r="D21" s="527">
        <v>76215</v>
      </c>
      <c r="E21" s="518" t="s">
        <v>1525</v>
      </c>
      <c r="F21" s="521">
        <v>36159</v>
      </c>
      <c r="G21" s="522"/>
      <c r="H21" s="520"/>
    </row>
    <row r="22" spans="1:8" x14ac:dyDescent="0.2">
      <c r="A22" s="512">
        <v>35796</v>
      </c>
      <c r="B22" s="527">
        <v>17336</v>
      </c>
      <c r="C22" s="527">
        <v>42658</v>
      </c>
      <c r="D22" s="527">
        <v>74720</v>
      </c>
      <c r="E22" s="518" t="s">
        <v>1526</v>
      </c>
      <c r="F22" s="521">
        <v>35794</v>
      </c>
      <c r="G22" s="522"/>
      <c r="H22" s="520"/>
    </row>
    <row r="23" spans="1:8" x14ac:dyDescent="0.2">
      <c r="A23" s="512">
        <v>35431</v>
      </c>
      <c r="B23" s="527">
        <v>17147</v>
      </c>
      <c r="C23" s="527">
        <v>42193</v>
      </c>
      <c r="D23" s="527">
        <v>73906</v>
      </c>
      <c r="E23" s="518" t="s">
        <v>1527</v>
      </c>
      <c r="F23" s="528">
        <v>35430</v>
      </c>
      <c r="G23" s="522"/>
      <c r="H23" s="520"/>
    </row>
    <row r="24" spans="1:8" x14ac:dyDescent="0.2">
      <c r="A24" s="512">
        <v>35065</v>
      </c>
      <c r="B24" s="527">
        <v>16943</v>
      </c>
      <c r="C24" s="527">
        <v>41692</v>
      </c>
      <c r="D24" s="527">
        <v>73028</v>
      </c>
      <c r="E24" s="518" t="s">
        <v>1528</v>
      </c>
      <c r="F24" s="521">
        <v>35099</v>
      </c>
      <c r="G24" s="522"/>
      <c r="H24" s="520"/>
    </row>
    <row r="25" spans="1:8" x14ac:dyDescent="0.2">
      <c r="A25" s="512">
        <v>34881</v>
      </c>
      <c r="B25" s="527">
        <v>16610</v>
      </c>
      <c r="C25" s="527">
        <v>40834</v>
      </c>
      <c r="D25" s="527">
        <v>71525</v>
      </c>
      <c r="E25" s="518" t="s">
        <v>1529</v>
      </c>
      <c r="F25" s="521">
        <v>34912</v>
      </c>
      <c r="G25" s="522"/>
      <c r="H25" s="520"/>
    </row>
    <row r="26" spans="1:8" x14ac:dyDescent="0.2">
      <c r="A26" s="512">
        <v>34700</v>
      </c>
      <c r="B26" s="527">
        <v>16527</v>
      </c>
      <c r="C26" s="527">
        <v>39721</v>
      </c>
      <c r="D26" s="527">
        <v>69576</v>
      </c>
      <c r="E26" s="518" t="s">
        <v>1530</v>
      </c>
      <c r="F26" s="521">
        <v>34767</v>
      </c>
      <c r="G26" s="522"/>
      <c r="H26" s="520"/>
    </row>
    <row r="27" spans="1:8" x14ac:dyDescent="0.2">
      <c r="A27" s="512">
        <v>34335</v>
      </c>
      <c r="B27" s="527">
        <v>16331</v>
      </c>
      <c r="C27" s="527">
        <v>39250</v>
      </c>
      <c r="D27" s="527">
        <v>68750</v>
      </c>
      <c r="E27" s="518" t="s">
        <v>1531</v>
      </c>
      <c r="F27" s="521">
        <v>34334</v>
      </c>
      <c r="G27" s="522"/>
      <c r="H27" s="520"/>
    </row>
    <row r="28" spans="1:8" x14ac:dyDescent="0.2">
      <c r="A28" s="512">
        <v>33970</v>
      </c>
      <c r="B28" s="527">
        <v>16010</v>
      </c>
      <c r="C28" s="527">
        <v>38480</v>
      </c>
      <c r="D28" s="527">
        <v>67400</v>
      </c>
      <c r="E28" s="518" t="s">
        <v>1532</v>
      </c>
      <c r="F28" s="521">
        <v>34011</v>
      </c>
      <c r="G28" s="522"/>
      <c r="H28" s="520"/>
    </row>
    <row r="29" spans="1:8" x14ac:dyDescent="0.2">
      <c r="A29" s="512">
        <v>33786</v>
      </c>
      <c r="B29" s="527">
        <v>15800</v>
      </c>
      <c r="C29" s="527">
        <v>37980</v>
      </c>
      <c r="D29" s="527">
        <v>66520</v>
      </c>
      <c r="E29" s="518" t="s">
        <v>1533</v>
      </c>
      <c r="F29" s="521">
        <v>33651</v>
      </c>
      <c r="G29" s="522"/>
      <c r="H29" s="520"/>
    </row>
    <row r="30" spans="1:8" x14ac:dyDescent="0.2">
      <c r="A30" s="512">
        <v>33604</v>
      </c>
      <c r="B30" s="527">
        <v>15520</v>
      </c>
      <c r="C30" s="527">
        <v>37320</v>
      </c>
      <c r="D30" s="527">
        <v>65340</v>
      </c>
      <c r="E30" s="518" t="s">
        <v>1533</v>
      </c>
      <c r="F30" s="521">
        <v>33651</v>
      </c>
      <c r="G30" s="522"/>
      <c r="H30" s="520"/>
    </row>
    <row r="31" spans="1:8" x14ac:dyDescent="0.2">
      <c r="A31" s="512">
        <v>33420</v>
      </c>
      <c r="B31" s="527">
        <v>15365</v>
      </c>
      <c r="C31" s="527">
        <v>36955</v>
      </c>
      <c r="D31" s="527">
        <v>64690</v>
      </c>
      <c r="E31" s="518" t="s">
        <v>1534</v>
      </c>
      <c r="F31" s="521">
        <v>33452</v>
      </c>
      <c r="G31" s="522"/>
      <c r="H31" s="520"/>
    </row>
    <row r="32" spans="1:8" x14ac:dyDescent="0.2">
      <c r="A32" s="512">
        <v>33239</v>
      </c>
      <c r="B32" s="527">
        <v>15245</v>
      </c>
      <c r="C32" s="527">
        <v>36670</v>
      </c>
      <c r="D32" s="527">
        <v>64180</v>
      </c>
      <c r="E32" s="518" t="s">
        <v>1535</v>
      </c>
      <c r="F32" s="521">
        <v>33239</v>
      </c>
      <c r="G32" s="522"/>
      <c r="H32" s="520"/>
    </row>
    <row r="33" spans="1:8" x14ac:dyDescent="0.2">
      <c r="A33" s="512">
        <v>33055</v>
      </c>
      <c r="B33" s="527">
        <v>14990</v>
      </c>
      <c r="C33" s="527">
        <v>36070</v>
      </c>
      <c r="D33" s="527">
        <v>63110</v>
      </c>
      <c r="E33" s="518" t="s">
        <v>1536</v>
      </c>
      <c r="F33" s="521">
        <v>32957</v>
      </c>
      <c r="G33" s="522"/>
      <c r="H33" s="520"/>
    </row>
    <row r="34" spans="1:8" x14ac:dyDescent="0.2">
      <c r="A34" s="512">
        <v>32874</v>
      </c>
      <c r="B34" s="527">
        <v>14800</v>
      </c>
      <c r="C34" s="527">
        <v>35620</v>
      </c>
      <c r="D34" s="527">
        <v>62300</v>
      </c>
      <c r="E34" s="518" t="s">
        <v>1536</v>
      </c>
      <c r="F34" s="521">
        <v>32957</v>
      </c>
      <c r="G34" s="522"/>
      <c r="H34" s="520"/>
    </row>
    <row r="35" spans="1:8" x14ac:dyDescent="0.2">
      <c r="A35" s="512">
        <v>32690</v>
      </c>
      <c r="B35" s="527">
        <v>14490</v>
      </c>
      <c r="C35" s="527">
        <v>34890</v>
      </c>
      <c r="D35" s="527">
        <v>60990</v>
      </c>
      <c r="E35" s="518" t="s">
        <v>1537</v>
      </c>
      <c r="F35" s="521">
        <v>32508</v>
      </c>
      <c r="G35" s="522"/>
      <c r="H35" s="520"/>
    </row>
    <row r="36" spans="1:8" x14ac:dyDescent="0.2">
      <c r="A36" s="512">
        <v>32509</v>
      </c>
      <c r="B36" s="527">
        <v>14310</v>
      </c>
      <c r="C36" s="527">
        <v>34480</v>
      </c>
      <c r="D36" s="527">
        <v>60260</v>
      </c>
      <c r="E36" s="518" t="s">
        <v>1537</v>
      </c>
      <c r="F36" s="521">
        <v>32508</v>
      </c>
      <c r="G36" s="522"/>
      <c r="H36" s="520"/>
    </row>
    <row r="37" spans="1:8" x14ac:dyDescent="0.2">
      <c r="A37" s="512">
        <v>32325</v>
      </c>
      <c r="B37" s="527">
        <v>14130</v>
      </c>
      <c r="C37" s="527">
        <v>34050</v>
      </c>
      <c r="D37" s="527">
        <v>59490</v>
      </c>
      <c r="E37" s="518" t="s">
        <v>1538</v>
      </c>
      <c r="F37" s="521">
        <v>32151</v>
      </c>
      <c r="G37" s="522"/>
      <c r="H37" s="520"/>
    </row>
    <row r="38" spans="1:8" x14ac:dyDescent="0.2">
      <c r="A38" s="512">
        <v>32143</v>
      </c>
      <c r="B38" s="527">
        <v>13950</v>
      </c>
      <c r="C38" s="527">
        <v>33630</v>
      </c>
      <c r="D38" s="527">
        <v>58730</v>
      </c>
      <c r="E38" s="518" t="s">
        <v>1538</v>
      </c>
      <c r="F38" s="521">
        <v>32151</v>
      </c>
      <c r="G38" s="522"/>
      <c r="H38" s="520"/>
    </row>
    <row r="39" spans="1:8" x14ac:dyDescent="0.2">
      <c r="A39" s="512">
        <v>31959</v>
      </c>
      <c r="B39" s="527">
        <v>13600</v>
      </c>
      <c r="C39" s="527">
        <v>32800</v>
      </c>
      <c r="D39" s="527">
        <v>57240</v>
      </c>
      <c r="E39" s="518" t="s">
        <v>1539</v>
      </c>
      <c r="F39" s="521">
        <v>31816</v>
      </c>
      <c r="G39" s="522"/>
      <c r="H39" s="520"/>
    </row>
    <row r="40" spans="1:8" ht="12.75" customHeight="1" x14ac:dyDescent="0.2">
      <c r="A40" s="512">
        <v>31778</v>
      </c>
      <c r="B40" s="527">
        <v>13470</v>
      </c>
      <c r="C40" s="527">
        <v>32490</v>
      </c>
      <c r="D40" s="527">
        <v>56670</v>
      </c>
      <c r="E40" s="518" t="s">
        <v>1539</v>
      </c>
      <c r="F40" s="521">
        <v>31816</v>
      </c>
      <c r="G40" s="522"/>
      <c r="H40" s="520"/>
    </row>
    <row r="41" spans="1:8" x14ac:dyDescent="0.2">
      <c r="A41" s="512">
        <v>31686</v>
      </c>
      <c r="B41" s="527">
        <v>13230</v>
      </c>
      <c r="C41" s="527">
        <v>31930</v>
      </c>
      <c r="D41" s="527">
        <v>55940</v>
      </c>
      <c r="E41" s="518" t="s">
        <v>1540</v>
      </c>
      <c r="F41" s="521">
        <v>31696</v>
      </c>
      <c r="G41" s="522"/>
      <c r="H41" s="520"/>
    </row>
    <row r="42" spans="1:8" x14ac:dyDescent="0.2">
      <c r="A42" s="512">
        <v>31413</v>
      </c>
      <c r="B42" s="527">
        <v>13160</v>
      </c>
      <c r="C42" s="527">
        <v>31770</v>
      </c>
      <c r="D42" s="527">
        <v>55940</v>
      </c>
      <c r="E42" s="518" t="s">
        <v>1541</v>
      </c>
      <c r="F42" s="521">
        <v>31413</v>
      </c>
      <c r="G42" s="522"/>
      <c r="H42" s="520"/>
    </row>
    <row r="43" spans="1:8" x14ac:dyDescent="0.2">
      <c r="A43" s="512">
        <v>31229</v>
      </c>
      <c r="B43" s="527">
        <v>12990</v>
      </c>
      <c r="C43" s="527">
        <v>31370</v>
      </c>
      <c r="D43" s="527">
        <v>55220</v>
      </c>
      <c r="E43" s="518" t="s">
        <v>1542</v>
      </c>
      <c r="F43" s="521">
        <v>31255</v>
      </c>
      <c r="G43" s="522"/>
      <c r="H43" s="520"/>
    </row>
    <row r="44" spans="1:8" x14ac:dyDescent="0.2">
      <c r="A44" s="512">
        <v>31048</v>
      </c>
      <c r="B44" s="527">
        <v>12640</v>
      </c>
      <c r="C44" s="527">
        <v>30540</v>
      </c>
      <c r="D44" s="527">
        <v>53870</v>
      </c>
      <c r="E44" s="518" t="s">
        <v>1543</v>
      </c>
      <c r="F44" s="521">
        <v>31048</v>
      </c>
      <c r="G44" s="522"/>
      <c r="H44" s="520"/>
    </row>
    <row r="45" spans="1:8" x14ac:dyDescent="0.2">
      <c r="A45" s="512">
        <v>30864</v>
      </c>
      <c r="B45" s="527">
        <v>12220</v>
      </c>
      <c r="C45" s="527">
        <v>29560</v>
      </c>
      <c r="D45" s="527">
        <v>52300</v>
      </c>
      <c r="E45" s="518" t="s">
        <v>1544</v>
      </c>
      <c r="F45" s="521">
        <v>30883</v>
      </c>
      <c r="G45" s="522"/>
      <c r="H45" s="520"/>
    </row>
    <row r="46" spans="1:8" x14ac:dyDescent="0.2">
      <c r="A46" s="512">
        <v>30682</v>
      </c>
      <c r="B46" s="527">
        <v>11960</v>
      </c>
      <c r="C46" s="527">
        <v>28950</v>
      </c>
      <c r="D46" s="527">
        <v>51380</v>
      </c>
      <c r="E46" s="518" t="s">
        <v>1545</v>
      </c>
      <c r="F46" s="521">
        <v>30722</v>
      </c>
      <c r="G46" s="522"/>
      <c r="H46" s="520"/>
    </row>
    <row r="47" spans="1:8" x14ac:dyDescent="0.2">
      <c r="A47" s="512">
        <v>30498</v>
      </c>
      <c r="B47" s="527">
        <v>11750</v>
      </c>
      <c r="C47" s="527">
        <v>28460</v>
      </c>
      <c r="D47" s="527">
        <v>50470</v>
      </c>
      <c r="E47" s="518" t="s">
        <v>1546</v>
      </c>
      <c r="F47" s="521">
        <v>30498</v>
      </c>
      <c r="G47" s="522"/>
      <c r="H47" s="520"/>
    </row>
    <row r="48" spans="1:8" x14ac:dyDescent="0.2">
      <c r="A48" s="512">
        <v>30317</v>
      </c>
      <c r="B48" s="527">
        <v>11300</v>
      </c>
      <c r="C48" s="527">
        <v>27400</v>
      </c>
      <c r="D48" s="527">
        <v>49000</v>
      </c>
      <c r="E48" s="518" t="s">
        <v>1547</v>
      </c>
      <c r="F48" s="521">
        <v>30315</v>
      </c>
      <c r="G48" s="522"/>
      <c r="H48" s="520"/>
    </row>
    <row r="49" spans="1:8" x14ac:dyDescent="0.2">
      <c r="A49" s="512">
        <v>30133</v>
      </c>
      <c r="B49" s="527">
        <v>10900</v>
      </c>
      <c r="C49" s="527">
        <v>26400</v>
      </c>
      <c r="D49" s="527">
        <v>47200</v>
      </c>
      <c r="E49" s="518" t="s">
        <v>1548</v>
      </c>
      <c r="F49" s="521">
        <v>30134</v>
      </c>
      <c r="G49" s="522"/>
      <c r="H49" s="520"/>
    </row>
    <row r="50" spans="1:8" x14ac:dyDescent="0.2">
      <c r="A50" s="512">
        <v>29952</v>
      </c>
      <c r="B50" s="527">
        <v>10100</v>
      </c>
      <c r="C50" s="527">
        <v>24900</v>
      </c>
      <c r="D50" s="527">
        <v>44400</v>
      </c>
      <c r="E50" s="518" t="s">
        <v>1549</v>
      </c>
      <c r="F50" s="521">
        <v>29951</v>
      </c>
      <c r="G50" s="148"/>
      <c r="H50" s="520"/>
    </row>
    <row r="51" spans="1:8" x14ac:dyDescent="0.2">
      <c r="A51" s="512">
        <v>29768</v>
      </c>
      <c r="B51" s="527">
        <v>9400</v>
      </c>
      <c r="C51" s="527">
        <v>21300</v>
      </c>
      <c r="D51" s="527">
        <v>40800</v>
      </c>
      <c r="E51" s="518" t="s">
        <v>1550</v>
      </c>
      <c r="F51" s="521">
        <v>29768</v>
      </c>
      <c r="G51" s="522"/>
      <c r="H51" s="520"/>
    </row>
    <row r="52" spans="1:8" x14ac:dyDescent="0.2">
      <c r="A52" s="512">
        <v>29587</v>
      </c>
      <c r="B52" s="527">
        <v>8500</v>
      </c>
      <c r="C52" s="527">
        <v>17900</v>
      </c>
      <c r="D52" s="527">
        <v>34000</v>
      </c>
      <c r="E52" s="518" t="s">
        <v>1551</v>
      </c>
      <c r="F52" s="521">
        <v>29596</v>
      </c>
      <c r="G52" s="522"/>
      <c r="H52" s="520"/>
    </row>
    <row r="53" spans="1:8" x14ac:dyDescent="0.2">
      <c r="A53" s="512">
        <v>29373</v>
      </c>
      <c r="B53" s="527">
        <v>7900</v>
      </c>
      <c r="C53" s="527">
        <v>16500</v>
      </c>
      <c r="D53" s="527">
        <v>31200</v>
      </c>
      <c r="E53" s="518" t="s">
        <v>1552</v>
      </c>
      <c r="F53" s="521">
        <v>29405</v>
      </c>
      <c r="G53" s="522"/>
      <c r="H53" s="520"/>
    </row>
    <row r="54" spans="1:8" x14ac:dyDescent="0.2">
      <c r="A54" s="512">
        <v>29190</v>
      </c>
      <c r="B54" s="527">
        <v>7400</v>
      </c>
      <c r="C54" s="527">
        <v>15500</v>
      </c>
      <c r="D54" s="527">
        <v>29200</v>
      </c>
      <c r="E54" s="518" t="s">
        <v>1553</v>
      </c>
      <c r="F54" s="528">
        <v>29197</v>
      </c>
      <c r="G54" s="522"/>
      <c r="H54" s="520"/>
    </row>
    <row r="55" spans="1:8" x14ac:dyDescent="0.2">
      <c r="A55" s="512">
        <v>29037</v>
      </c>
      <c r="B55" s="527">
        <v>7000</v>
      </c>
      <c r="C55" s="527">
        <v>14700</v>
      </c>
      <c r="D55" s="527">
        <v>27600</v>
      </c>
      <c r="E55" s="518" t="s">
        <v>1554</v>
      </c>
      <c r="F55" s="528">
        <v>29043</v>
      </c>
      <c r="G55" s="522"/>
      <c r="H55" s="520"/>
    </row>
    <row r="56" spans="1:8" x14ac:dyDescent="0.2">
      <c r="A56" s="512">
        <v>28856</v>
      </c>
      <c r="B56" s="527">
        <v>6400</v>
      </c>
      <c r="C56" s="527">
        <v>13800</v>
      </c>
      <c r="D56" s="527">
        <v>25800</v>
      </c>
      <c r="E56" s="518" t="s">
        <v>1555</v>
      </c>
      <c r="F56" s="528">
        <v>28854</v>
      </c>
      <c r="G56" s="522"/>
      <c r="H56" s="520"/>
    </row>
    <row r="57" spans="1:8" x14ac:dyDescent="0.2">
      <c r="A57" s="512">
        <v>28672</v>
      </c>
      <c r="B57" s="527">
        <v>5800</v>
      </c>
      <c r="C57" s="527">
        <v>12900</v>
      </c>
      <c r="D57" s="527">
        <v>24000</v>
      </c>
      <c r="E57" s="518" t="s">
        <v>1556</v>
      </c>
      <c r="F57" s="528">
        <v>28682</v>
      </c>
      <c r="G57" s="522"/>
      <c r="H57" s="520"/>
    </row>
    <row r="58" spans="1:8" x14ac:dyDescent="0.2">
      <c r="A58" s="512">
        <v>28460</v>
      </c>
      <c r="B58" s="527">
        <v>5250</v>
      </c>
      <c r="C58" s="527">
        <v>11900</v>
      </c>
      <c r="D58" s="527">
        <v>22000</v>
      </c>
      <c r="E58" s="518" t="s">
        <v>1557</v>
      </c>
      <c r="F58" s="528">
        <v>28455</v>
      </c>
      <c r="G58" s="522"/>
      <c r="H58" s="520"/>
    </row>
    <row r="59" spans="1:8" x14ac:dyDescent="0.2">
      <c r="A59" s="512">
        <v>28307</v>
      </c>
      <c r="B59" s="527">
        <v>4750</v>
      </c>
      <c r="C59" s="527">
        <v>10900</v>
      </c>
      <c r="D59" s="527">
        <v>20000</v>
      </c>
      <c r="E59" s="518" t="s">
        <v>1558</v>
      </c>
      <c r="F59" s="528">
        <v>28292</v>
      </c>
      <c r="G59" s="522"/>
      <c r="H59" s="520"/>
    </row>
    <row r="60" spans="1:8" x14ac:dyDescent="0.2">
      <c r="A60" s="512">
        <v>28126</v>
      </c>
      <c r="B60" s="527">
        <v>4300</v>
      </c>
      <c r="C60" s="527">
        <v>9900</v>
      </c>
      <c r="D60" s="527">
        <v>18000</v>
      </c>
      <c r="E60" s="518" t="s">
        <v>1559</v>
      </c>
      <c r="F60" s="528">
        <v>28124</v>
      </c>
      <c r="G60" s="522"/>
      <c r="H60" s="520"/>
    </row>
    <row r="61" spans="1:8" x14ac:dyDescent="0.2">
      <c r="A61" s="512">
        <v>27942</v>
      </c>
      <c r="B61" s="527">
        <v>4000</v>
      </c>
      <c r="C61" s="527">
        <v>9400</v>
      </c>
      <c r="D61" s="527">
        <v>17000</v>
      </c>
      <c r="E61" s="518" t="s">
        <v>1560</v>
      </c>
      <c r="F61" s="528">
        <v>27938</v>
      </c>
      <c r="G61" s="522"/>
      <c r="H61" s="520"/>
    </row>
    <row r="62" spans="1:8" x14ac:dyDescent="0.2">
      <c r="A62" s="512">
        <v>27760</v>
      </c>
      <c r="B62" s="527">
        <v>3750</v>
      </c>
      <c r="C62" s="527">
        <v>8950</v>
      </c>
      <c r="D62" s="527">
        <v>16100</v>
      </c>
      <c r="E62" s="518" t="s">
        <v>1561</v>
      </c>
      <c r="F62" s="146">
        <v>27397</v>
      </c>
      <c r="G62" s="522"/>
      <c r="H62" s="520"/>
    </row>
    <row r="63" spans="1:8" x14ac:dyDescent="0.2">
      <c r="A63" s="512">
        <v>27485</v>
      </c>
      <c r="B63" s="527">
        <v>3500</v>
      </c>
      <c r="C63" s="527">
        <v>8200</v>
      </c>
      <c r="D63" s="527">
        <v>14600</v>
      </c>
      <c r="E63" s="518" t="s">
        <v>1562</v>
      </c>
      <c r="F63" s="528">
        <v>27486</v>
      </c>
      <c r="G63" s="522"/>
      <c r="H63" s="520"/>
    </row>
    <row r="64" spans="1:8" x14ac:dyDescent="0.2">
      <c r="A64" s="512">
        <v>27395</v>
      </c>
      <c r="B64" s="527">
        <v>3250</v>
      </c>
      <c r="C64" s="527">
        <v>7700</v>
      </c>
      <c r="D64" s="527">
        <v>13600</v>
      </c>
      <c r="E64" s="518" t="s">
        <v>1563</v>
      </c>
      <c r="F64" s="528">
        <v>27392</v>
      </c>
      <c r="G64" s="522"/>
      <c r="H64" s="520"/>
    </row>
    <row r="65" spans="1:8" x14ac:dyDescent="0.2">
      <c r="A65" s="512">
        <v>27211</v>
      </c>
      <c r="B65" s="527">
        <v>3000</v>
      </c>
      <c r="C65" s="527">
        <v>7200</v>
      </c>
      <c r="D65" s="527">
        <v>12600</v>
      </c>
      <c r="E65" s="518" t="s">
        <v>1564</v>
      </c>
      <c r="F65" s="528">
        <v>27240</v>
      </c>
      <c r="G65" s="522"/>
      <c r="H65" s="520"/>
    </row>
    <row r="66" spans="1:8" x14ac:dyDescent="0.2">
      <c r="A66" s="512">
        <v>27030</v>
      </c>
      <c r="B66" s="527">
        <v>2450</v>
      </c>
      <c r="C66" s="527">
        <v>6400</v>
      </c>
      <c r="D66" s="527">
        <v>10400</v>
      </c>
      <c r="E66" s="518" t="s">
        <v>1565</v>
      </c>
      <c r="F66" s="528">
        <v>27021</v>
      </c>
      <c r="G66" s="522"/>
      <c r="H66" s="520"/>
    </row>
    <row r="67" spans="1:8" x14ac:dyDescent="0.2">
      <c r="A67" s="512">
        <v>26846</v>
      </c>
      <c r="B67" s="527">
        <v>2250</v>
      </c>
      <c r="C67" s="527">
        <v>6100</v>
      </c>
      <c r="D67" s="527">
        <v>9600</v>
      </c>
      <c r="E67" s="518" t="s">
        <v>1566</v>
      </c>
      <c r="F67" s="528">
        <v>26864</v>
      </c>
      <c r="G67" s="522"/>
      <c r="H67" s="520"/>
    </row>
    <row r="68" spans="1:8" x14ac:dyDescent="0.2">
      <c r="A68" s="512">
        <v>26573</v>
      </c>
      <c r="B68" s="527">
        <v>2100</v>
      </c>
      <c r="C68" s="527">
        <v>6000</v>
      </c>
      <c r="D68" s="527">
        <v>9000</v>
      </c>
      <c r="E68" s="518" t="s">
        <v>1567</v>
      </c>
      <c r="F68" s="528">
        <v>26584</v>
      </c>
      <c r="G68" s="522"/>
      <c r="H68" s="520"/>
    </row>
    <row r="69" spans="1:8" x14ac:dyDescent="0.2">
      <c r="A69" s="512">
        <v>26299</v>
      </c>
      <c r="B69" s="527">
        <v>1850</v>
      </c>
      <c r="C69" s="527">
        <v>5150</v>
      </c>
      <c r="D69" s="527">
        <v>7725</v>
      </c>
      <c r="E69" s="518" t="s">
        <v>1568</v>
      </c>
      <c r="F69" s="528">
        <v>26298</v>
      </c>
      <c r="G69" s="522"/>
      <c r="H69" s="520"/>
    </row>
    <row r="70" spans="1:8" x14ac:dyDescent="0.2">
      <c r="A70" s="512">
        <v>26207</v>
      </c>
      <c r="B70" s="527">
        <v>1850</v>
      </c>
      <c r="C70" s="527">
        <v>4900</v>
      </c>
      <c r="D70" s="527">
        <v>7350</v>
      </c>
      <c r="E70" s="518" t="s">
        <v>1569</v>
      </c>
      <c r="F70" s="528">
        <v>26540</v>
      </c>
      <c r="G70" s="522"/>
      <c r="H70" s="520"/>
    </row>
    <row r="71" spans="1:8" x14ac:dyDescent="0.2">
      <c r="A71" s="512">
        <v>25934</v>
      </c>
      <c r="B71" s="527">
        <v>1750</v>
      </c>
      <c r="C71" s="527">
        <v>4750</v>
      </c>
      <c r="D71" s="527">
        <v>7125</v>
      </c>
      <c r="E71" s="518" t="s">
        <v>1570</v>
      </c>
      <c r="F71" s="528">
        <v>25873</v>
      </c>
      <c r="G71" s="522"/>
      <c r="H71" s="520"/>
    </row>
    <row r="72" spans="1:8" x14ac:dyDescent="0.2">
      <c r="A72" s="512">
        <v>25842</v>
      </c>
      <c r="B72" s="527">
        <v>1750</v>
      </c>
      <c r="C72" s="527">
        <v>4500</v>
      </c>
      <c r="D72" s="527">
        <v>6750</v>
      </c>
      <c r="E72" s="518" t="s">
        <v>1571</v>
      </c>
      <c r="F72" s="496">
        <v>25842</v>
      </c>
      <c r="G72" s="522"/>
      <c r="H72" s="520"/>
    </row>
    <row r="73" spans="1:8" x14ac:dyDescent="0.2">
      <c r="A73" s="512">
        <v>25569</v>
      </c>
      <c r="B73" s="527">
        <v>1650</v>
      </c>
      <c r="C73" s="527">
        <v>4400</v>
      </c>
      <c r="D73" s="527">
        <v>6600</v>
      </c>
      <c r="E73" s="518" t="s">
        <v>1572</v>
      </c>
      <c r="F73" s="496">
        <v>25473</v>
      </c>
      <c r="G73" s="522"/>
      <c r="H73" s="520"/>
    </row>
    <row r="74" spans="1:8" x14ac:dyDescent="0.2">
      <c r="A74" s="512">
        <v>25477</v>
      </c>
      <c r="B74" s="527">
        <v>1650</v>
      </c>
      <c r="C74" s="527">
        <v>4200</v>
      </c>
      <c r="D74" s="527">
        <v>6300</v>
      </c>
      <c r="E74" s="518" t="s">
        <v>1573</v>
      </c>
      <c r="F74" s="528">
        <v>25473</v>
      </c>
      <c r="G74" s="522"/>
      <c r="H74" s="520"/>
    </row>
    <row r="75" spans="1:8" x14ac:dyDescent="0.2">
      <c r="A75" s="512">
        <v>25204</v>
      </c>
      <c r="B75" s="527">
        <v>1550</v>
      </c>
      <c r="C75" s="527">
        <v>4100</v>
      </c>
      <c r="D75" s="527">
        <v>6150</v>
      </c>
      <c r="E75" s="518" t="s">
        <v>1574</v>
      </c>
      <c r="F75" s="528">
        <v>25224</v>
      </c>
      <c r="G75" s="522"/>
      <c r="H75" s="520"/>
    </row>
    <row r="76" spans="1:8" x14ac:dyDescent="0.2">
      <c r="A76" s="512">
        <v>25020</v>
      </c>
      <c r="B76" s="527">
        <v>1550</v>
      </c>
      <c r="C76" s="527">
        <v>4000</v>
      </c>
      <c r="D76" s="527">
        <v>6000</v>
      </c>
      <c r="E76" s="518" t="s">
        <v>1575</v>
      </c>
      <c r="F76" s="528">
        <v>25022</v>
      </c>
      <c r="G76" s="522"/>
      <c r="H76" s="520"/>
    </row>
    <row r="77" spans="1:8" x14ac:dyDescent="0.2">
      <c r="A77" s="512">
        <v>24869</v>
      </c>
      <c r="B77" s="527">
        <v>1450</v>
      </c>
      <c r="C77" s="527">
        <v>3900</v>
      </c>
      <c r="D77" s="527">
        <v>5850</v>
      </c>
      <c r="E77" s="518" t="s">
        <v>1576</v>
      </c>
      <c r="F77" s="528">
        <v>24869</v>
      </c>
      <c r="G77" s="522"/>
      <c r="H77" s="520"/>
    </row>
    <row r="78" spans="1:8" x14ac:dyDescent="0.2">
      <c r="A78" s="512">
        <v>24838</v>
      </c>
      <c r="B78" s="527">
        <v>1450</v>
      </c>
      <c r="C78" s="527">
        <v>3800</v>
      </c>
      <c r="D78" s="527">
        <v>5700</v>
      </c>
      <c r="E78" s="518" t="s">
        <v>1577</v>
      </c>
      <c r="F78" s="528">
        <v>24834</v>
      </c>
      <c r="G78" s="522"/>
      <c r="H78" s="520"/>
    </row>
    <row r="79" spans="1:8" x14ac:dyDescent="0.2">
      <c r="A79" s="512">
        <v>24746</v>
      </c>
      <c r="B79" s="527">
        <v>1400</v>
      </c>
      <c r="C79" s="527">
        <v>3700</v>
      </c>
      <c r="D79" s="527">
        <v>5550</v>
      </c>
      <c r="E79" s="518" t="s">
        <v>1578</v>
      </c>
      <c r="F79" s="528">
        <v>24780</v>
      </c>
      <c r="G79" s="522"/>
      <c r="H79" s="520"/>
    </row>
    <row r="80" spans="1:8" x14ac:dyDescent="0.2">
      <c r="A80" s="512">
        <v>24473</v>
      </c>
      <c r="B80" s="527">
        <v>1300</v>
      </c>
      <c r="C80" s="527">
        <v>3600</v>
      </c>
      <c r="D80" s="527">
        <v>5400</v>
      </c>
      <c r="E80" s="518" t="s">
        <v>1579</v>
      </c>
      <c r="F80" s="528">
        <v>24484</v>
      </c>
      <c r="G80" s="522"/>
      <c r="H80" s="520"/>
    </row>
    <row r="81" spans="1:8" x14ac:dyDescent="0.2">
      <c r="A81" s="512">
        <v>24289</v>
      </c>
      <c r="B81" s="527">
        <v>1250</v>
      </c>
      <c r="C81" s="527">
        <v>3500</v>
      </c>
      <c r="D81" s="527">
        <v>5250</v>
      </c>
      <c r="E81" s="518" t="s">
        <v>1580</v>
      </c>
      <c r="F81" s="528">
        <v>24289</v>
      </c>
      <c r="G81" s="522"/>
      <c r="H81" s="520"/>
    </row>
    <row r="82" spans="1:8" x14ac:dyDescent="0.2">
      <c r="A82" s="512">
        <v>24108</v>
      </c>
      <c r="B82" s="527">
        <v>1150</v>
      </c>
      <c r="C82" s="527">
        <v>3400</v>
      </c>
      <c r="D82" s="527">
        <v>5100</v>
      </c>
      <c r="E82" s="518" t="s">
        <v>1581</v>
      </c>
      <c r="F82" s="528">
        <v>24106</v>
      </c>
      <c r="G82" s="522"/>
      <c r="H82" s="520"/>
    </row>
    <row r="83" spans="1:8" x14ac:dyDescent="0.2">
      <c r="A83" s="512">
        <v>23924</v>
      </c>
      <c r="B83" s="527">
        <v>1100</v>
      </c>
      <c r="C83" s="527">
        <v>3300</v>
      </c>
      <c r="D83" s="527">
        <v>5000</v>
      </c>
      <c r="E83" s="518" t="s">
        <v>1582</v>
      </c>
      <c r="F83" s="528">
        <v>23752</v>
      </c>
      <c r="G83" s="522"/>
      <c r="H83" s="520"/>
    </row>
    <row r="84" spans="1:8" x14ac:dyDescent="0.2">
      <c r="A84" s="512">
        <v>23682</v>
      </c>
      <c r="B84" s="527">
        <v>1000</v>
      </c>
      <c r="C84" s="527">
        <v>3200</v>
      </c>
      <c r="D84" s="527">
        <v>4800</v>
      </c>
      <c r="E84" s="518" t="s">
        <v>1582</v>
      </c>
      <c r="F84" s="528">
        <v>23752</v>
      </c>
      <c r="G84" s="522"/>
      <c r="H84" s="520"/>
    </row>
    <row r="85" spans="1:8" x14ac:dyDescent="0.2">
      <c r="A85" s="512">
        <v>23377</v>
      </c>
      <c r="B85" s="527">
        <v>900</v>
      </c>
      <c r="C85" s="527">
        <v>3100</v>
      </c>
      <c r="D85" s="527">
        <v>4700</v>
      </c>
      <c r="E85" s="518" t="s">
        <v>1583</v>
      </c>
      <c r="F85" s="528">
        <v>23262</v>
      </c>
      <c r="G85" s="522"/>
      <c r="H85" s="520"/>
    </row>
    <row r="86" spans="1:8" x14ac:dyDescent="0.2">
      <c r="A86" s="512">
        <v>23193</v>
      </c>
      <c r="B86" s="527">
        <v>800</v>
      </c>
      <c r="C86" s="527">
        <v>2900</v>
      </c>
      <c r="D86" s="527">
        <v>4400</v>
      </c>
      <c r="E86" s="518" t="s">
        <v>1583</v>
      </c>
      <c r="F86" s="146">
        <v>23262</v>
      </c>
      <c r="G86" s="476" t="s">
        <v>1584</v>
      </c>
      <c r="H86" s="520"/>
    </row>
    <row r="87" spans="1:8" x14ac:dyDescent="0.2">
      <c r="A87" s="512">
        <v>22737</v>
      </c>
      <c r="B87" s="527">
        <v>800</v>
      </c>
      <c r="C87" s="527">
        <v>2300</v>
      </c>
      <c r="D87" s="527">
        <v>3200</v>
      </c>
      <c r="E87" s="518" t="s">
        <v>1585</v>
      </c>
      <c r="F87" s="528">
        <v>22751</v>
      </c>
      <c r="G87" s="522"/>
      <c r="H87" s="520"/>
    </row>
    <row r="88" spans="1:8" x14ac:dyDescent="0.2">
      <c r="A88" s="720"/>
      <c r="B88" s="1"/>
      <c r="C88" s="1"/>
      <c r="D88" s="1"/>
      <c r="E88" s="1"/>
      <c r="F88" s="1"/>
      <c r="G88" s="1"/>
    </row>
    <row r="89" spans="1:8" x14ac:dyDescent="0.2">
      <c r="B89" s="8"/>
      <c r="C89" s="8"/>
      <c r="D89" s="8"/>
      <c r="E89" s="8"/>
      <c r="F89" s="8"/>
    </row>
    <row r="90" spans="1:8" x14ac:dyDescent="0.2">
      <c r="B90" s="357" t="s">
        <v>1586</v>
      </c>
      <c r="C90" s="8"/>
      <c r="D90" s="8"/>
      <c r="E90" s="8"/>
      <c r="F90" s="8"/>
    </row>
    <row r="91" spans="1:8" x14ac:dyDescent="0.2">
      <c r="B91" s="411" t="s">
        <v>1587</v>
      </c>
      <c r="C91" s="529"/>
      <c r="D91" s="529"/>
      <c r="E91" s="529"/>
      <c r="F91" s="530"/>
    </row>
    <row r="92" spans="1:8" x14ac:dyDescent="0.2">
      <c r="B92" s="531" t="s">
        <v>1588</v>
      </c>
      <c r="C92" s="529"/>
      <c r="D92" s="529"/>
      <c r="E92" s="529"/>
      <c r="F92" s="530"/>
    </row>
    <row r="93" spans="1:8" x14ac:dyDescent="0.2">
      <c r="B93" s="531"/>
      <c r="C93" s="529"/>
      <c r="D93" s="529"/>
      <c r="E93" s="529"/>
      <c r="F93" s="530"/>
    </row>
    <row r="94" spans="1:8" x14ac:dyDescent="0.2">
      <c r="B94" s="532"/>
      <c r="C94" s="529"/>
      <c r="D94" s="529"/>
      <c r="E94" s="529"/>
      <c r="F94" s="530"/>
    </row>
    <row r="95" spans="1:8" x14ac:dyDescent="0.2">
      <c r="B95" s="532"/>
      <c r="C95" s="529"/>
      <c r="D95" s="529"/>
      <c r="E95" s="529"/>
      <c r="F95" s="530"/>
    </row>
    <row r="96" spans="1:8" x14ac:dyDescent="0.2">
      <c r="B96" s="532"/>
      <c r="C96" s="529"/>
      <c r="D96" s="529"/>
      <c r="E96" s="529"/>
      <c r="F96" s="530"/>
    </row>
    <row r="97" spans="2:6" s="411" customFormat="1" x14ac:dyDescent="0.2">
      <c r="B97" s="532"/>
      <c r="C97" s="529"/>
      <c r="D97" s="529"/>
      <c r="E97" s="529"/>
      <c r="F97" s="530"/>
    </row>
    <row r="98" spans="2:6" s="411" customFormat="1" x14ac:dyDescent="0.2">
      <c r="B98" s="532"/>
      <c r="C98" s="529"/>
      <c r="D98" s="529"/>
      <c r="E98" s="529"/>
      <c r="F98" s="530"/>
    </row>
    <row r="99" spans="2:6" s="411" customFormat="1" x14ac:dyDescent="0.2">
      <c r="B99" s="532"/>
      <c r="C99" s="529"/>
      <c r="D99" s="529"/>
      <c r="E99" s="529"/>
      <c r="F99" s="530"/>
    </row>
  </sheetData>
  <mergeCells count="3">
    <mergeCell ref="F3:F11"/>
    <mergeCell ref="G7:G13"/>
    <mergeCell ref="H7:H11"/>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6"/>
  <sheetViews>
    <sheetView topLeftCell="A2" workbookViewId="0">
      <pane xSplit="1" ySplit="2" topLeftCell="B4" activePane="bottomRight" state="frozen"/>
      <selection activeCell="A2" sqref="A2"/>
      <selection pane="topRight" activeCell="B2" sqref="B2"/>
      <selection pane="bottomLeft" activeCell="A4" sqref="A4"/>
      <selection pane="bottomRight" activeCell="H11" sqref="H11"/>
    </sheetView>
  </sheetViews>
  <sheetFormatPr baseColWidth="10" defaultColWidth="11.5" defaultRowHeight="15" x14ac:dyDescent="0.2"/>
  <cols>
    <col min="1" max="1" width="13.5" style="156" customWidth="1"/>
    <col min="2" max="2" width="12.5" style="411" bestFit="1" customWidth="1"/>
    <col min="3" max="3" width="11.5" style="411" bestFit="1" customWidth="1"/>
    <col min="4" max="5" width="12.1640625" style="411" customWidth="1"/>
    <col min="6" max="6" width="12.5" style="411" bestFit="1" customWidth="1"/>
    <col min="7" max="7" width="14" style="411" customWidth="1"/>
    <col min="8" max="8" width="34" style="411" customWidth="1"/>
    <col min="9" max="9" width="15.33203125" style="477" customWidth="1"/>
    <col min="10" max="10" width="70" style="411" customWidth="1"/>
    <col min="11" max="12" width="11.5" style="8"/>
    <col min="13" max="16384" width="11.5" style="411"/>
  </cols>
  <sheetData>
    <row r="1" spans="1:17" hidden="1" x14ac:dyDescent="0.2">
      <c r="A1" s="8" t="s">
        <v>303</v>
      </c>
      <c r="B1" s="8" t="s">
        <v>1589</v>
      </c>
      <c r="C1" s="8" t="s">
        <v>1590</v>
      </c>
      <c r="D1" s="8" t="s">
        <v>1591</v>
      </c>
      <c r="E1" s="8" t="s">
        <v>1592</v>
      </c>
      <c r="F1" s="8" t="s">
        <v>1593</v>
      </c>
      <c r="G1" s="8" t="s">
        <v>1594</v>
      </c>
      <c r="H1" s="8" t="s">
        <v>1476</v>
      </c>
      <c r="I1" s="491" t="s">
        <v>1477</v>
      </c>
      <c r="J1" s="8" t="s">
        <v>1478</v>
      </c>
    </row>
    <row r="2" spans="1:17" s="352" customFormat="1" ht="45" customHeight="1" x14ac:dyDescent="0.2">
      <c r="A2" s="966" t="s">
        <v>1359</v>
      </c>
      <c r="B2" s="965" t="s">
        <v>1595</v>
      </c>
      <c r="C2" s="965"/>
      <c r="D2" s="965" t="s">
        <v>1596</v>
      </c>
      <c r="E2" s="965"/>
      <c r="F2" s="966" t="s">
        <v>1597</v>
      </c>
      <c r="G2" s="966" t="s">
        <v>1598</v>
      </c>
      <c r="H2" s="965" t="s">
        <v>41</v>
      </c>
      <c r="I2" s="965" t="s">
        <v>1358</v>
      </c>
      <c r="J2" s="966" t="s">
        <v>18</v>
      </c>
      <c r="K2" s="533"/>
      <c r="L2" s="533"/>
    </row>
    <row r="3" spans="1:17" s="535" customFormat="1" ht="30" x14ac:dyDescent="0.2">
      <c r="A3" s="966"/>
      <c r="B3" s="534" t="s">
        <v>1599</v>
      </c>
      <c r="C3" s="534" t="s">
        <v>1600</v>
      </c>
      <c r="D3" s="534" t="s">
        <v>1599</v>
      </c>
      <c r="E3" s="534" t="s">
        <v>1600</v>
      </c>
      <c r="F3" s="966"/>
      <c r="G3" s="966"/>
      <c r="H3" s="965"/>
      <c r="I3" s="965"/>
      <c r="J3" s="966"/>
    </row>
    <row r="4" spans="1:17" ht="15" customHeight="1" x14ac:dyDescent="0.2">
      <c r="A4" s="536">
        <v>21916</v>
      </c>
      <c r="B4" s="537">
        <v>723.8</v>
      </c>
      <c r="C4" s="538">
        <v>72.37</v>
      </c>
      <c r="D4" s="539">
        <v>686.4</v>
      </c>
      <c r="E4" s="539">
        <v>68.64</v>
      </c>
      <c r="F4" s="539">
        <v>361.9</v>
      </c>
      <c r="G4" s="539">
        <v>34</v>
      </c>
      <c r="H4" s="501" t="s">
        <v>1601</v>
      </c>
      <c r="I4" s="540">
        <v>20545</v>
      </c>
      <c r="J4" s="967" t="s">
        <v>2330</v>
      </c>
      <c r="K4" s="541"/>
      <c r="L4" s="541"/>
      <c r="M4" s="42"/>
      <c r="N4" s="42"/>
      <c r="O4" s="42"/>
      <c r="P4" s="42"/>
      <c r="Q4" s="42"/>
    </row>
    <row r="5" spans="1:17" ht="15" customHeight="1" x14ac:dyDescent="0.2">
      <c r="A5" s="536">
        <v>20455</v>
      </c>
      <c r="B5" s="542" t="s">
        <v>1602</v>
      </c>
      <c r="C5" s="542" t="s">
        <v>1603</v>
      </c>
      <c r="D5" s="543" t="s">
        <v>1604</v>
      </c>
      <c r="E5" s="543" t="s">
        <v>1605</v>
      </c>
      <c r="F5" s="543" t="s">
        <v>1606</v>
      </c>
      <c r="G5" s="543" t="s">
        <v>1607</v>
      </c>
      <c r="H5" s="501" t="s">
        <v>1601</v>
      </c>
      <c r="I5" s="540">
        <v>20545</v>
      </c>
      <c r="J5" s="967"/>
      <c r="K5" s="541"/>
      <c r="L5" s="541"/>
      <c r="M5" s="42"/>
      <c r="N5" s="42"/>
      <c r="O5" s="42"/>
      <c r="P5" s="42"/>
      <c r="Q5" s="42"/>
    </row>
    <row r="6" spans="1:17" ht="15" customHeight="1" x14ac:dyDescent="0.2">
      <c r="A6" s="536">
        <v>19725</v>
      </c>
      <c r="B6" s="542" t="s">
        <v>1608</v>
      </c>
      <c r="C6" s="543" t="s">
        <v>1609</v>
      </c>
      <c r="D6" s="543" t="s">
        <v>1610</v>
      </c>
      <c r="E6" s="543" t="s">
        <v>1611</v>
      </c>
      <c r="F6" s="543" t="s">
        <v>1612</v>
      </c>
      <c r="G6" s="543" t="s">
        <v>1607</v>
      </c>
      <c r="H6" s="501" t="s">
        <v>1613</v>
      </c>
      <c r="I6" s="540">
        <v>19804</v>
      </c>
      <c r="J6" s="967"/>
      <c r="K6" s="541"/>
      <c r="L6" s="541"/>
      <c r="M6" s="42"/>
      <c r="N6" s="42"/>
      <c r="O6" s="42"/>
      <c r="P6" s="42"/>
      <c r="Q6" s="42"/>
    </row>
    <row r="7" spans="1:17" ht="15" customHeight="1" x14ac:dyDescent="0.2">
      <c r="A7" s="536">
        <v>18902</v>
      </c>
      <c r="B7" s="543" t="s">
        <v>1614</v>
      </c>
      <c r="C7" s="543" t="s">
        <v>1615</v>
      </c>
      <c r="D7" s="543" t="s">
        <v>1616</v>
      </c>
      <c r="E7" s="543" t="s">
        <v>1617</v>
      </c>
      <c r="F7" s="543" t="s">
        <v>1618</v>
      </c>
      <c r="G7" s="543" t="s">
        <v>1607</v>
      </c>
      <c r="H7" s="501" t="s">
        <v>1619</v>
      </c>
      <c r="I7" s="540">
        <v>18898</v>
      </c>
      <c r="J7" s="967"/>
      <c r="K7" s="541"/>
      <c r="L7" s="541"/>
      <c r="M7" s="42"/>
      <c r="N7" s="42"/>
      <c r="O7" s="42"/>
      <c r="P7" s="42"/>
      <c r="Q7" s="42"/>
    </row>
    <row r="8" spans="1:17" ht="15" customHeight="1" x14ac:dyDescent="0.2">
      <c r="A8" s="536">
        <v>18629</v>
      </c>
      <c r="B8" s="543" t="s">
        <v>1620</v>
      </c>
      <c r="C8" s="543" t="s">
        <v>1621</v>
      </c>
      <c r="D8" s="543" t="s">
        <v>1622</v>
      </c>
      <c r="E8" s="543" t="s">
        <v>1623</v>
      </c>
      <c r="F8" s="544" t="s">
        <v>1624</v>
      </c>
      <c r="G8" s="543" t="s">
        <v>1625</v>
      </c>
      <c r="H8" s="501" t="s">
        <v>1626</v>
      </c>
      <c r="I8" s="540">
        <v>18716</v>
      </c>
      <c r="J8" s="967"/>
      <c r="K8" s="541"/>
      <c r="L8" s="541"/>
      <c r="M8" s="42"/>
      <c r="N8" s="42"/>
      <c r="O8" s="42"/>
      <c r="P8" s="42"/>
      <c r="Q8" s="42"/>
    </row>
    <row r="9" spans="1:17" ht="15" customHeight="1" x14ac:dyDescent="0.2">
      <c r="A9" s="536">
        <v>18264</v>
      </c>
      <c r="B9" s="544" t="s">
        <v>1627</v>
      </c>
      <c r="C9" s="543" t="s">
        <v>1628</v>
      </c>
      <c r="D9" s="543" t="s">
        <v>1629</v>
      </c>
      <c r="E9" s="543" t="s">
        <v>1630</v>
      </c>
      <c r="F9" s="544" t="s">
        <v>1631</v>
      </c>
      <c r="G9" s="543" t="s">
        <v>1625</v>
      </c>
      <c r="H9" s="411" t="s">
        <v>1632</v>
      </c>
      <c r="I9" s="478">
        <v>18298</v>
      </c>
      <c r="J9" s="967"/>
      <c r="K9" s="541"/>
      <c r="L9" s="541"/>
      <c r="M9" s="42"/>
      <c r="N9" s="42"/>
      <c r="O9" s="42"/>
      <c r="P9" s="42"/>
      <c r="Q9" s="42"/>
    </row>
    <row r="10" spans="1:17" ht="15" customHeight="1" x14ac:dyDescent="0.2">
      <c r="A10" s="536">
        <v>17989</v>
      </c>
      <c r="B10" s="544" t="s">
        <v>1633</v>
      </c>
      <c r="C10" s="543" t="s">
        <v>1634</v>
      </c>
      <c r="D10" s="543" t="s">
        <v>1635</v>
      </c>
      <c r="E10" s="543" t="s">
        <v>1636</v>
      </c>
      <c r="F10" s="544" t="s">
        <v>1637</v>
      </c>
      <c r="G10" s="543" t="s">
        <v>1625</v>
      </c>
      <c r="H10" s="411" t="s">
        <v>1638</v>
      </c>
      <c r="I10" s="478">
        <v>18093</v>
      </c>
      <c r="J10" s="967"/>
      <c r="K10" s="541"/>
      <c r="L10" s="541"/>
      <c r="M10" s="42"/>
      <c r="N10" s="42"/>
      <c r="O10" s="42"/>
      <c r="P10" s="42"/>
      <c r="Q10" s="42"/>
    </row>
    <row r="11" spans="1:17" ht="15" customHeight="1" x14ac:dyDescent="0.2">
      <c r="A11" s="536">
        <v>17807</v>
      </c>
      <c r="B11" s="544" t="s">
        <v>1639</v>
      </c>
      <c r="C11" s="543" t="s">
        <v>1607</v>
      </c>
      <c r="D11" s="543" t="s">
        <v>1640</v>
      </c>
      <c r="E11" s="543" t="s">
        <v>1641</v>
      </c>
      <c r="F11" s="544" t="s">
        <v>1642</v>
      </c>
      <c r="G11" s="543" t="s">
        <v>1625</v>
      </c>
      <c r="H11" s="411" t="s">
        <v>1643</v>
      </c>
      <c r="I11" s="478">
        <v>17954</v>
      </c>
      <c r="J11" s="967"/>
      <c r="K11" s="541"/>
      <c r="L11" s="541"/>
      <c r="M11" s="42"/>
      <c r="N11" s="42"/>
      <c r="O11" s="42"/>
      <c r="P11" s="42"/>
      <c r="Q11" s="42"/>
    </row>
    <row r="12" spans="1:17" ht="15" customHeight="1" x14ac:dyDescent="0.2">
      <c r="A12" s="536">
        <v>17715</v>
      </c>
      <c r="B12" s="544" t="s">
        <v>1644</v>
      </c>
      <c r="C12" s="543" t="s">
        <v>1645</v>
      </c>
      <c r="D12" s="543" t="s">
        <v>1624</v>
      </c>
      <c r="E12" s="543" t="s">
        <v>1646</v>
      </c>
      <c r="F12" s="544" t="s">
        <v>1647</v>
      </c>
      <c r="G12" s="543" t="s">
        <v>1625</v>
      </c>
      <c r="H12" s="411" t="s">
        <v>1648</v>
      </c>
      <c r="I12" s="478">
        <v>17769</v>
      </c>
      <c r="J12" s="967"/>
      <c r="K12" s="541"/>
      <c r="L12" s="541"/>
      <c r="M12" s="42"/>
      <c r="N12" s="42"/>
      <c r="O12" s="42"/>
      <c r="P12" s="42"/>
      <c r="Q12" s="42"/>
    </row>
    <row r="13" spans="1:17" ht="15" customHeight="1" x14ac:dyDescent="0.2">
      <c r="A13" s="536">
        <v>17533</v>
      </c>
      <c r="B13" s="544" t="s">
        <v>1649</v>
      </c>
      <c r="C13" s="543" t="s">
        <v>1650</v>
      </c>
      <c r="D13" s="543" t="s">
        <v>1651</v>
      </c>
      <c r="E13" s="543" t="s">
        <v>1650</v>
      </c>
      <c r="F13" s="544" t="s">
        <v>1652</v>
      </c>
      <c r="G13" s="543" t="s">
        <v>1625</v>
      </c>
      <c r="H13" s="501" t="s">
        <v>1653</v>
      </c>
      <c r="I13" s="540">
        <v>17540</v>
      </c>
      <c r="J13" s="967"/>
      <c r="K13" s="541"/>
      <c r="L13" s="541"/>
      <c r="M13" s="42"/>
      <c r="N13" s="42"/>
      <c r="O13" s="42"/>
      <c r="P13" s="42"/>
      <c r="Q13" s="42"/>
    </row>
    <row r="14" spans="1:17" ht="15" customHeight="1" x14ac:dyDescent="0.2">
      <c r="A14" s="536">
        <v>17380</v>
      </c>
      <c r="B14" s="544" t="s">
        <v>1654</v>
      </c>
      <c r="C14" s="543" t="s">
        <v>1650</v>
      </c>
      <c r="D14" s="543" t="s">
        <v>1655</v>
      </c>
      <c r="E14" s="543" t="s">
        <v>1650</v>
      </c>
      <c r="F14" s="544" t="s">
        <v>1652</v>
      </c>
      <c r="G14" s="543" t="s">
        <v>1625</v>
      </c>
      <c r="H14" s="501" t="s">
        <v>1656</v>
      </c>
      <c r="I14" s="540">
        <v>17344</v>
      </c>
      <c r="J14" s="967"/>
      <c r="K14" s="541"/>
      <c r="L14" s="541"/>
      <c r="M14" s="42"/>
      <c r="N14" s="42"/>
      <c r="O14" s="42"/>
      <c r="P14" s="42"/>
      <c r="Q14" s="42"/>
    </row>
    <row r="15" spans="1:17" ht="15" customHeight="1" x14ac:dyDescent="0.2">
      <c r="A15" s="536">
        <v>16984</v>
      </c>
      <c r="B15" s="544" t="s">
        <v>1655</v>
      </c>
      <c r="C15" s="543" t="s">
        <v>1650</v>
      </c>
      <c r="D15" s="543" t="s">
        <v>1657</v>
      </c>
      <c r="E15" s="543" t="s">
        <v>1650</v>
      </c>
      <c r="F15" s="544" t="s">
        <v>1658</v>
      </c>
      <c r="G15" s="543" t="s">
        <v>1625</v>
      </c>
      <c r="H15" s="501" t="s">
        <v>1659</v>
      </c>
      <c r="I15" s="540">
        <v>17083</v>
      </c>
      <c r="J15" s="967"/>
      <c r="K15" s="541"/>
      <c r="L15" s="541"/>
      <c r="M15" s="42"/>
      <c r="N15" s="42"/>
      <c r="O15" s="42"/>
      <c r="P15" s="42"/>
      <c r="Q15" s="42"/>
    </row>
    <row r="16" spans="1:17" ht="15" customHeight="1" x14ac:dyDescent="0.2">
      <c r="A16" s="536">
        <v>16803</v>
      </c>
      <c r="B16" s="544" t="s">
        <v>1660</v>
      </c>
      <c r="C16" s="543" t="s">
        <v>1661</v>
      </c>
      <c r="D16" s="543" t="s">
        <v>1662</v>
      </c>
      <c r="E16" s="543" t="s">
        <v>1661</v>
      </c>
      <c r="F16" s="544" t="s">
        <v>1625</v>
      </c>
      <c r="G16" s="544" t="s">
        <v>1663</v>
      </c>
      <c r="H16" s="501" t="s">
        <v>1664</v>
      </c>
      <c r="I16" s="540">
        <v>16806</v>
      </c>
      <c r="J16" s="967"/>
      <c r="K16" s="541"/>
      <c r="L16" s="541"/>
      <c r="M16" s="42"/>
      <c r="N16" s="42"/>
      <c r="O16" s="42"/>
      <c r="P16" s="42"/>
      <c r="Q16" s="42"/>
    </row>
    <row r="17" spans="1:17" ht="15" customHeight="1" x14ac:dyDescent="0.2">
      <c r="A17" s="536">
        <v>16438</v>
      </c>
      <c r="B17" s="544" t="s">
        <v>1665</v>
      </c>
      <c r="C17" s="543" t="s">
        <v>1666</v>
      </c>
      <c r="D17" s="543" t="s">
        <v>1667</v>
      </c>
      <c r="E17" s="543" t="s">
        <v>1666</v>
      </c>
      <c r="F17" s="544" t="s">
        <v>1650</v>
      </c>
      <c r="G17" s="544" t="s">
        <v>1668</v>
      </c>
      <c r="H17" s="501" t="s">
        <v>1669</v>
      </c>
      <c r="I17" s="545">
        <v>16591</v>
      </c>
      <c r="J17" s="967"/>
      <c r="K17" s="541"/>
      <c r="L17" s="541"/>
      <c r="M17" s="42"/>
      <c r="N17" s="42"/>
      <c r="O17" s="42"/>
      <c r="P17" s="42"/>
      <c r="Q17" s="42"/>
    </row>
    <row r="18" spans="1:17" x14ac:dyDescent="0.2">
      <c r="A18" s="536">
        <v>14977</v>
      </c>
      <c r="B18" s="544" t="s">
        <v>1636</v>
      </c>
      <c r="C18" s="543" t="s">
        <v>1670</v>
      </c>
      <c r="D18" s="543" t="s">
        <v>1636</v>
      </c>
      <c r="E18" s="543" t="s">
        <v>1670</v>
      </c>
      <c r="F18" s="544" t="s">
        <v>1666</v>
      </c>
      <c r="G18" s="544" t="s">
        <v>1668</v>
      </c>
      <c r="H18" s="501" t="s">
        <v>1671</v>
      </c>
      <c r="I18" s="540">
        <v>15050</v>
      </c>
      <c r="J18" s="967"/>
      <c r="K18" s="541"/>
      <c r="L18" s="541"/>
      <c r="M18" s="42"/>
      <c r="N18" s="42"/>
      <c r="O18" s="42"/>
      <c r="P18" s="42"/>
      <c r="Q18" s="42"/>
    </row>
    <row r="19" spans="1:17" x14ac:dyDescent="0.2">
      <c r="A19" s="721"/>
      <c r="B19" s="722"/>
      <c r="C19" s="722"/>
      <c r="D19" s="722"/>
      <c r="E19" s="722"/>
      <c r="F19" s="722"/>
      <c r="G19" s="722"/>
      <c r="H19" s="379"/>
      <c r="I19" s="723"/>
      <c r="J19" s="724"/>
      <c r="K19" s="541"/>
      <c r="L19" s="541"/>
      <c r="M19" s="42"/>
      <c r="N19" s="42"/>
      <c r="O19" s="42"/>
      <c r="P19" s="42"/>
      <c r="Q19" s="42"/>
    </row>
    <row r="20" spans="1:17" ht="60" customHeight="1" x14ac:dyDescent="0.2">
      <c r="A20" s="968"/>
      <c r="B20" s="969" t="s">
        <v>1672</v>
      </c>
      <c r="C20" s="969"/>
      <c r="D20" s="969"/>
      <c r="E20" s="969"/>
      <c r="F20" s="969"/>
      <c r="G20" s="969"/>
      <c r="H20" s="969"/>
      <c r="I20" s="969"/>
      <c r="J20" s="8"/>
    </row>
    <row r="21" spans="1:17" ht="59.25" customHeight="1" x14ac:dyDescent="0.2">
      <c r="A21" s="968"/>
      <c r="B21" s="969" t="s">
        <v>1673</v>
      </c>
      <c r="C21" s="969"/>
      <c r="D21" s="969"/>
      <c r="E21" s="969"/>
      <c r="F21" s="969"/>
      <c r="G21" s="969"/>
      <c r="H21" s="969"/>
      <c r="I21" s="969"/>
      <c r="J21" s="8"/>
    </row>
    <row r="22" spans="1:17" ht="32.25" customHeight="1" x14ac:dyDescent="0.2">
      <c r="A22" s="968"/>
      <c r="B22" s="969" t="s">
        <v>1674</v>
      </c>
      <c r="C22" s="969"/>
      <c r="D22" s="969"/>
      <c r="E22" s="969"/>
      <c r="F22" s="969"/>
      <c r="G22" s="969"/>
      <c r="H22" s="969"/>
      <c r="I22" s="969"/>
      <c r="J22" s="8"/>
    </row>
    <row r="23" spans="1:17" ht="33" customHeight="1" x14ac:dyDescent="0.2">
      <c r="A23" s="968"/>
      <c r="B23" s="969" t="s">
        <v>1675</v>
      </c>
      <c r="C23" s="969"/>
      <c r="D23" s="969"/>
      <c r="E23" s="969"/>
      <c r="F23" s="969"/>
      <c r="G23" s="969"/>
      <c r="H23" s="969"/>
      <c r="I23" s="969"/>
      <c r="J23" s="8"/>
    </row>
    <row r="24" spans="1:17" ht="30.75" customHeight="1" x14ac:dyDescent="0.2">
      <c r="A24" s="968"/>
      <c r="B24" s="970" t="s">
        <v>1676</v>
      </c>
      <c r="C24" s="970"/>
      <c r="D24" s="970"/>
      <c r="E24" s="970"/>
      <c r="F24" s="970"/>
      <c r="G24" s="970"/>
      <c r="H24" s="970"/>
      <c r="I24" s="970"/>
      <c r="J24" s="8"/>
    </row>
    <row r="25" spans="1:17" s="8" customFormat="1" x14ac:dyDescent="0.2">
      <c r="I25" s="491"/>
    </row>
    <row r="26" spans="1:17" s="8" customFormat="1" x14ac:dyDescent="0.2">
      <c r="B26" s="357" t="s">
        <v>1586</v>
      </c>
      <c r="I26" s="491"/>
    </row>
    <row r="27" spans="1:17" s="8" customFormat="1" x14ac:dyDescent="0.2">
      <c r="B27" s="411" t="s">
        <v>1587</v>
      </c>
      <c r="I27" s="491"/>
    </row>
    <row r="28" spans="1:17" s="8" customFormat="1" x14ac:dyDescent="0.2">
      <c r="I28" s="491"/>
    </row>
    <row r="29" spans="1:17" s="8" customFormat="1" x14ac:dyDescent="0.2">
      <c r="I29" s="491"/>
    </row>
    <row r="30" spans="1:17" s="8" customFormat="1" x14ac:dyDescent="0.2">
      <c r="I30" s="491"/>
    </row>
    <row r="31" spans="1:17" s="8" customFormat="1" x14ac:dyDescent="0.2">
      <c r="I31" s="491"/>
    </row>
    <row r="32" spans="1:17" s="8" customFormat="1" x14ac:dyDescent="0.2">
      <c r="I32" s="491"/>
    </row>
    <row r="33" spans="9:9" s="8" customFormat="1" x14ac:dyDescent="0.2">
      <c r="I33" s="491"/>
    </row>
    <row r="34" spans="9:9" s="8" customFormat="1" x14ac:dyDescent="0.2">
      <c r="I34" s="491"/>
    </row>
    <row r="35" spans="9:9" s="8" customFormat="1" x14ac:dyDescent="0.2">
      <c r="I35" s="491"/>
    </row>
    <row r="36" spans="9:9" s="8" customFormat="1" x14ac:dyDescent="0.2">
      <c r="I36" s="491"/>
    </row>
    <row r="37" spans="9:9" s="8" customFormat="1" x14ac:dyDescent="0.2">
      <c r="I37" s="491"/>
    </row>
    <row r="38" spans="9:9" s="8" customFormat="1" x14ac:dyDescent="0.2">
      <c r="I38" s="491"/>
    </row>
    <row r="39" spans="9:9" s="8" customFormat="1" x14ac:dyDescent="0.2">
      <c r="I39" s="491"/>
    </row>
    <row r="40" spans="9:9" s="8" customFormat="1" x14ac:dyDescent="0.2">
      <c r="I40" s="491"/>
    </row>
    <row r="41" spans="9:9" s="8" customFormat="1" x14ac:dyDescent="0.2">
      <c r="I41" s="491"/>
    </row>
    <row r="42" spans="9:9" s="8" customFormat="1" x14ac:dyDescent="0.2">
      <c r="I42" s="491"/>
    </row>
    <row r="43" spans="9:9" s="8" customFormat="1" x14ac:dyDescent="0.2">
      <c r="I43" s="491"/>
    </row>
    <row r="44" spans="9:9" s="8" customFormat="1" x14ac:dyDescent="0.2">
      <c r="I44" s="491"/>
    </row>
    <row r="45" spans="9:9" s="8" customFormat="1" x14ac:dyDescent="0.2">
      <c r="I45" s="491"/>
    </row>
    <row r="46" spans="9:9" s="8" customFormat="1" x14ac:dyDescent="0.2">
      <c r="I46" s="491"/>
    </row>
    <row r="47" spans="9:9" s="8" customFormat="1" x14ac:dyDescent="0.2">
      <c r="I47" s="491"/>
    </row>
    <row r="48" spans="9:9" s="8" customFormat="1" x14ac:dyDescent="0.2">
      <c r="I48" s="491"/>
    </row>
    <row r="49" spans="9:9" s="8" customFormat="1" x14ac:dyDescent="0.2">
      <c r="I49" s="491"/>
    </row>
    <row r="50" spans="9:9" s="8" customFormat="1" x14ac:dyDescent="0.2">
      <c r="I50" s="491"/>
    </row>
    <row r="51" spans="9:9" s="8" customFormat="1" x14ac:dyDescent="0.2">
      <c r="I51" s="491"/>
    </row>
    <row r="52" spans="9:9" s="8" customFormat="1" x14ac:dyDescent="0.2">
      <c r="I52" s="491"/>
    </row>
    <row r="53" spans="9:9" s="8" customFormat="1" x14ac:dyDescent="0.2">
      <c r="I53" s="491"/>
    </row>
    <row r="54" spans="9:9" s="8" customFormat="1" x14ac:dyDescent="0.2">
      <c r="I54" s="491"/>
    </row>
    <row r="55" spans="9:9" s="8" customFormat="1" x14ac:dyDescent="0.2">
      <c r="I55" s="491"/>
    </row>
    <row r="56" spans="9:9" s="8" customFormat="1" x14ac:dyDescent="0.2">
      <c r="I56" s="491"/>
    </row>
    <row r="57" spans="9:9" s="8" customFormat="1" x14ac:dyDescent="0.2">
      <c r="I57" s="491"/>
    </row>
    <row r="58" spans="9:9" s="8" customFormat="1" x14ac:dyDescent="0.2">
      <c r="I58" s="491"/>
    </row>
    <row r="59" spans="9:9" s="8" customFormat="1" x14ac:dyDescent="0.2">
      <c r="I59" s="491"/>
    </row>
    <row r="60" spans="9:9" s="8" customFormat="1" x14ac:dyDescent="0.2">
      <c r="I60" s="491"/>
    </row>
    <row r="61" spans="9:9" s="8" customFormat="1" x14ac:dyDescent="0.2">
      <c r="I61" s="491"/>
    </row>
    <row r="62" spans="9:9" s="8" customFormat="1" x14ac:dyDescent="0.2">
      <c r="I62" s="491"/>
    </row>
    <row r="63" spans="9:9" s="8" customFormat="1" x14ac:dyDescent="0.2">
      <c r="I63" s="491"/>
    </row>
    <row r="64" spans="9:9" s="8" customFormat="1" x14ac:dyDescent="0.2">
      <c r="I64" s="491"/>
    </row>
    <row r="65" spans="9:9" s="8" customFormat="1" x14ac:dyDescent="0.2">
      <c r="I65" s="491"/>
    </row>
    <row r="66" spans="9:9" s="8" customFormat="1" x14ac:dyDescent="0.2">
      <c r="I66" s="491"/>
    </row>
    <row r="67" spans="9:9" s="8" customFormat="1" x14ac:dyDescent="0.2">
      <c r="I67" s="491"/>
    </row>
    <row r="68" spans="9:9" s="8" customFormat="1" x14ac:dyDescent="0.2">
      <c r="I68" s="491"/>
    </row>
    <row r="69" spans="9:9" s="8" customFormat="1" x14ac:dyDescent="0.2">
      <c r="I69" s="491"/>
    </row>
    <row r="70" spans="9:9" s="8" customFormat="1" x14ac:dyDescent="0.2">
      <c r="I70" s="491"/>
    </row>
    <row r="71" spans="9:9" s="8" customFormat="1" x14ac:dyDescent="0.2">
      <c r="I71" s="491"/>
    </row>
    <row r="72" spans="9:9" s="8" customFormat="1" x14ac:dyDescent="0.2">
      <c r="I72" s="491"/>
    </row>
    <row r="73" spans="9:9" s="8" customFormat="1" x14ac:dyDescent="0.2">
      <c r="I73" s="491"/>
    </row>
    <row r="74" spans="9:9" s="8" customFormat="1" x14ac:dyDescent="0.2">
      <c r="I74" s="491"/>
    </row>
    <row r="75" spans="9:9" s="8" customFormat="1" x14ac:dyDescent="0.2">
      <c r="I75" s="491"/>
    </row>
    <row r="76" spans="9:9" s="8" customFormat="1" x14ac:dyDescent="0.2">
      <c r="I76" s="491"/>
    </row>
    <row r="77" spans="9:9" s="8" customFormat="1" x14ac:dyDescent="0.2">
      <c r="I77" s="491"/>
    </row>
    <row r="78" spans="9:9" s="8" customFormat="1" x14ac:dyDescent="0.2">
      <c r="I78" s="491"/>
    </row>
    <row r="79" spans="9:9" s="8" customFormat="1" x14ac:dyDescent="0.2">
      <c r="I79" s="491"/>
    </row>
    <row r="80" spans="9:9" s="8" customFormat="1" x14ac:dyDescent="0.2">
      <c r="I80" s="491"/>
    </row>
    <row r="81" spans="9:9" s="8" customFormat="1" x14ac:dyDescent="0.2">
      <c r="I81" s="491"/>
    </row>
    <row r="82" spans="9:9" s="8" customFormat="1" x14ac:dyDescent="0.2">
      <c r="I82" s="491"/>
    </row>
    <row r="83" spans="9:9" s="8" customFormat="1" x14ac:dyDescent="0.2">
      <c r="I83" s="491"/>
    </row>
    <row r="84" spans="9:9" s="8" customFormat="1" x14ac:dyDescent="0.2">
      <c r="I84" s="491"/>
    </row>
    <row r="85" spans="9:9" s="8" customFormat="1" x14ac:dyDescent="0.2">
      <c r="I85" s="491"/>
    </row>
    <row r="86" spans="9:9" s="8" customFormat="1" x14ac:dyDescent="0.2">
      <c r="I86" s="491"/>
    </row>
    <row r="87" spans="9:9" s="8" customFormat="1" x14ac:dyDescent="0.2">
      <c r="I87" s="491"/>
    </row>
    <row r="88" spans="9:9" s="8" customFormat="1" x14ac:dyDescent="0.2">
      <c r="I88" s="491"/>
    </row>
    <row r="89" spans="9:9" s="8" customFormat="1" x14ac:dyDescent="0.2">
      <c r="I89" s="491"/>
    </row>
    <row r="90" spans="9:9" s="8" customFormat="1" x14ac:dyDescent="0.2">
      <c r="I90" s="491"/>
    </row>
    <row r="91" spans="9:9" s="8" customFormat="1" x14ac:dyDescent="0.2">
      <c r="I91" s="491"/>
    </row>
    <row r="92" spans="9:9" s="8" customFormat="1" x14ac:dyDescent="0.2">
      <c r="I92" s="491"/>
    </row>
    <row r="93" spans="9:9" s="8" customFormat="1" x14ac:dyDescent="0.2">
      <c r="I93" s="491"/>
    </row>
    <row r="94" spans="9:9" s="8" customFormat="1" x14ac:dyDescent="0.2">
      <c r="I94" s="491"/>
    </row>
    <row r="95" spans="9:9" s="8" customFormat="1" x14ac:dyDescent="0.2">
      <c r="I95" s="491"/>
    </row>
    <row r="96" spans="9:9" s="8" customFormat="1" x14ac:dyDescent="0.2">
      <c r="I96" s="491"/>
    </row>
    <row r="97" spans="9:9" s="8" customFormat="1" x14ac:dyDescent="0.2">
      <c r="I97" s="491"/>
    </row>
    <row r="98" spans="9:9" s="8" customFormat="1" x14ac:dyDescent="0.2">
      <c r="I98" s="491"/>
    </row>
    <row r="99" spans="9:9" s="8" customFormat="1" x14ac:dyDescent="0.2">
      <c r="I99" s="491"/>
    </row>
    <row r="100" spans="9:9" s="8" customFormat="1" x14ac:dyDescent="0.2">
      <c r="I100" s="491"/>
    </row>
    <row r="101" spans="9:9" s="8" customFormat="1" x14ac:dyDescent="0.2">
      <c r="I101" s="491"/>
    </row>
    <row r="102" spans="9:9" s="8" customFormat="1" x14ac:dyDescent="0.2">
      <c r="I102" s="491"/>
    </row>
    <row r="103" spans="9:9" s="8" customFormat="1" x14ac:dyDescent="0.2">
      <c r="I103" s="491"/>
    </row>
    <row r="104" spans="9:9" s="8" customFormat="1" x14ac:dyDescent="0.2">
      <c r="I104" s="491"/>
    </row>
    <row r="105" spans="9:9" s="8" customFormat="1" x14ac:dyDescent="0.2">
      <c r="I105" s="491"/>
    </row>
    <row r="106" spans="9:9" s="8" customFormat="1" x14ac:dyDescent="0.2">
      <c r="I106" s="491"/>
    </row>
    <row r="107" spans="9:9" s="8" customFormat="1" x14ac:dyDescent="0.2">
      <c r="I107" s="491"/>
    </row>
    <row r="108" spans="9:9" s="8" customFormat="1" x14ac:dyDescent="0.2">
      <c r="I108" s="491"/>
    </row>
    <row r="109" spans="9:9" s="8" customFormat="1" x14ac:dyDescent="0.2">
      <c r="I109" s="491"/>
    </row>
    <row r="110" spans="9:9" s="8" customFormat="1" x14ac:dyDescent="0.2">
      <c r="I110" s="491"/>
    </row>
    <row r="111" spans="9:9" s="8" customFormat="1" x14ac:dyDescent="0.2">
      <c r="I111" s="491"/>
    </row>
    <row r="112" spans="9:9" s="8" customFormat="1" x14ac:dyDescent="0.2">
      <c r="I112" s="491"/>
    </row>
    <row r="113" spans="9:9" s="8" customFormat="1" x14ac:dyDescent="0.2">
      <c r="I113" s="491"/>
    </row>
    <row r="114" spans="9:9" s="8" customFormat="1" x14ac:dyDescent="0.2">
      <c r="I114" s="491"/>
    </row>
    <row r="115" spans="9:9" s="8" customFormat="1" x14ac:dyDescent="0.2">
      <c r="I115" s="491"/>
    </row>
    <row r="116" spans="9:9" s="8" customFormat="1" x14ac:dyDescent="0.2">
      <c r="I116" s="491"/>
    </row>
    <row r="117" spans="9:9" s="8" customFormat="1" x14ac:dyDescent="0.2">
      <c r="I117" s="491"/>
    </row>
    <row r="118" spans="9:9" s="8" customFormat="1" x14ac:dyDescent="0.2">
      <c r="I118" s="491"/>
    </row>
    <row r="119" spans="9:9" s="8" customFormat="1" x14ac:dyDescent="0.2">
      <c r="I119" s="491"/>
    </row>
    <row r="120" spans="9:9" s="8" customFormat="1" x14ac:dyDescent="0.2">
      <c r="I120" s="491"/>
    </row>
    <row r="121" spans="9:9" s="8" customFormat="1" x14ac:dyDescent="0.2">
      <c r="I121" s="491"/>
    </row>
    <row r="122" spans="9:9" s="8" customFormat="1" x14ac:dyDescent="0.2">
      <c r="I122" s="491"/>
    </row>
    <row r="123" spans="9:9" s="8" customFormat="1" x14ac:dyDescent="0.2">
      <c r="I123" s="491"/>
    </row>
    <row r="124" spans="9:9" s="8" customFormat="1" x14ac:dyDescent="0.2">
      <c r="I124" s="491"/>
    </row>
    <row r="125" spans="9:9" s="8" customFormat="1" x14ac:dyDescent="0.2">
      <c r="I125" s="491"/>
    </row>
    <row r="126" spans="9:9" s="8" customFormat="1" x14ac:dyDescent="0.2">
      <c r="I126" s="491"/>
    </row>
    <row r="127" spans="9:9" s="8" customFormat="1" x14ac:dyDescent="0.2">
      <c r="I127" s="491"/>
    </row>
    <row r="128" spans="9:9" s="8" customFormat="1" x14ac:dyDescent="0.2">
      <c r="I128" s="491"/>
    </row>
    <row r="129" spans="9:9" s="8" customFormat="1" x14ac:dyDescent="0.2">
      <c r="I129" s="491"/>
    </row>
    <row r="130" spans="9:9" s="8" customFormat="1" x14ac:dyDescent="0.2">
      <c r="I130" s="491"/>
    </row>
    <row r="131" spans="9:9" s="8" customFormat="1" x14ac:dyDescent="0.2">
      <c r="I131" s="491"/>
    </row>
    <row r="132" spans="9:9" s="8" customFormat="1" x14ac:dyDescent="0.2">
      <c r="I132" s="491"/>
    </row>
    <row r="133" spans="9:9" s="8" customFormat="1" x14ac:dyDescent="0.2">
      <c r="I133" s="491"/>
    </row>
    <row r="134" spans="9:9" s="8" customFormat="1" x14ac:dyDescent="0.2">
      <c r="I134" s="491"/>
    </row>
    <row r="135" spans="9:9" s="8" customFormat="1" x14ac:dyDescent="0.2">
      <c r="I135" s="491"/>
    </row>
    <row r="136" spans="9:9" s="8" customFormat="1" x14ac:dyDescent="0.2">
      <c r="I136" s="491"/>
    </row>
    <row r="137" spans="9:9" s="8" customFormat="1" x14ac:dyDescent="0.2">
      <c r="I137" s="491"/>
    </row>
    <row r="138" spans="9:9" s="8" customFormat="1" x14ac:dyDescent="0.2">
      <c r="I138" s="491"/>
    </row>
    <row r="139" spans="9:9" s="8" customFormat="1" x14ac:dyDescent="0.2">
      <c r="I139" s="491"/>
    </row>
    <row r="140" spans="9:9" s="8" customFormat="1" x14ac:dyDescent="0.2">
      <c r="I140" s="491"/>
    </row>
    <row r="141" spans="9:9" s="8" customFormat="1" x14ac:dyDescent="0.2">
      <c r="I141" s="491"/>
    </row>
    <row r="142" spans="9:9" s="8" customFormat="1" x14ac:dyDescent="0.2">
      <c r="I142" s="491"/>
    </row>
    <row r="143" spans="9:9" s="8" customFormat="1" x14ac:dyDescent="0.2">
      <c r="I143" s="491"/>
    </row>
    <row r="144" spans="9:9" s="8" customFormat="1" x14ac:dyDescent="0.2">
      <c r="I144" s="491"/>
    </row>
    <row r="145" spans="9:9" s="8" customFormat="1" x14ac:dyDescent="0.2">
      <c r="I145" s="491"/>
    </row>
    <row r="146" spans="9:9" s="8" customFormat="1" x14ac:dyDescent="0.2">
      <c r="I146" s="491"/>
    </row>
    <row r="147" spans="9:9" s="8" customFormat="1" x14ac:dyDescent="0.2">
      <c r="I147" s="491"/>
    </row>
    <row r="148" spans="9:9" s="8" customFormat="1" x14ac:dyDescent="0.2">
      <c r="I148" s="491"/>
    </row>
    <row r="149" spans="9:9" s="8" customFormat="1" x14ac:dyDescent="0.2">
      <c r="I149" s="491"/>
    </row>
    <row r="150" spans="9:9" s="8" customFormat="1" x14ac:dyDescent="0.2">
      <c r="I150" s="491"/>
    </row>
    <row r="151" spans="9:9" s="8" customFormat="1" x14ac:dyDescent="0.2">
      <c r="I151" s="491"/>
    </row>
    <row r="152" spans="9:9" s="8" customFormat="1" x14ac:dyDescent="0.2">
      <c r="I152" s="491"/>
    </row>
    <row r="153" spans="9:9" s="8" customFormat="1" x14ac:dyDescent="0.2">
      <c r="I153" s="491"/>
    </row>
    <row r="154" spans="9:9" s="8" customFormat="1" x14ac:dyDescent="0.2">
      <c r="I154" s="491"/>
    </row>
    <row r="155" spans="9:9" s="8" customFormat="1" x14ac:dyDescent="0.2">
      <c r="I155" s="491"/>
    </row>
    <row r="156" spans="9:9" s="8" customFormat="1" x14ac:dyDescent="0.2">
      <c r="I156" s="491"/>
    </row>
    <row r="157" spans="9:9" s="8" customFormat="1" x14ac:dyDescent="0.2">
      <c r="I157" s="491"/>
    </row>
    <row r="158" spans="9:9" s="8" customFormat="1" x14ac:dyDescent="0.2">
      <c r="I158" s="491"/>
    </row>
    <row r="159" spans="9:9" s="8" customFormat="1" x14ac:dyDescent="0.2">
      <c r="I159" s="491"/>
    </row>
    <row r="160" spans="9:9" s="8" customFormat="1" x14ac:dyDescent="0.2">
      <c r="I160" s="491"/>
    </row>
    <row r="161" spans="9:9" s="8" customFormat="1" x14ac:dyDescent="0.2">
      <c r="I161" s="491"/>
    </row>
    <row r="162" spans="9:9" s="8" customFormat="1" x14ac:dyDescent="0.2">
      <c r="I162" s="491"/>
    </row>
    <row r="163" spans="9:9" s="8" customFormat="1" x14ac:dyDescent="0.2">
      <c r="I163" s="491"/>
    </row>
    <row r="164" spans="9:9" s="8" customFormat="1" x14ac:dyDescent="0.2">
      <c r="I164" s="491"/>
    </row>
    <row r="165" spans="9:9" s="8" customFormat="1" x14ac:dyDescent="0.2">
      <c r="I165" s="491"/>
    </row>
    <row r="166" spans="9:9" s="8" customFormat="1" x14ac:dyDescent="0.2">
      <c r="I166" s="491"/>
    </row>
    <row r="167" spans="9:9" s="8" customFormat="1" x14ac:dyDescent="0.2">
      <c r="I167" s="491"/>
    </row>
    <row r="168" spans="9:9" s="8" customFormat="1" x14ac:dyDescent="0.2">
      <c r="I168" s="491"/>
    </row>
    <row r="169" spans="9:9" s="8" customFormat="1" x14ac:dyDescent="0.2">
      <c r="I169" s="491"/>
    </row>
    <row r="170" spans="9:9" s="8" customFormat="1" x14ac:dyDescent="0.2">
      <c r="I170" s="491"/>
    </row>
    <row r="171" spans="9:9" s="8" customFormat="1" x14ac:dyDescent="0.2">
      <c r="I171" s="491"/>
    </row>
    <row r="172" spans="9:9" s="8" customFormat="1" x14ac:dyDescent="0.2">
      <c r="I172" s="491"/>
    </row>
    <row r="173" spans="9:9" s="8" customFormat="1" x14ac:dyDescent="0.2">
      <c r="I173" s="491"/>
    </row>
    <row r="174" spans="9:9" s="8" customFormat="1" x14ac:dyDescent="0.2">
      <c r="I174" s="491"/>
    </row>
    <row r="175" spans="9:9" s="8" customFormat="1" x14ac:dyDescent="0.2">
      <c r="I175" s="491"/>
    </row>
    <row r="176" spans="9:9" s="8" customFormat="1" x14ac:dyDescent="0.2">
      <c r="I176" s="491"/>
    </row>
    <row r="177" spans="9:9" s="8" customFormat="1" x14ac:dyDescent="0.2">
      <c r="I177" s="491"/>
    </row>
    <row r="178" spans="9:9" s="8" customFormat="1" x14ac:dyDescent="0.2">
      <c r="I178" s="491"/>
    </row>
    <row r="179" spans="9:9" s="8" customFormat="1" x14ac:dyDescent="0.2">
      <c r="I179" s="491"/>
    </row>
    <row r="180" spans="9:9" s="8" customFormat="1" x14ac:dyDescent="0.2">
      <c r="I180" s="491"/>
    </row>
    <row r="181" spans="9:9" s="8" customFormat="1" x14ac:dyDescent="0.2">
      <c r="I181" s="491"/>
    </row>
    <row r="182" spans="9:9" s="8" customFormat="1" x14ac:dyDescent="0.2">
      <c r="I182" s="491"/>
    </row>
    <row r="183" spans="9:9" s="8" customFormat="1" x14ac:dyDescent="0.2">
      <c r="I183" s="491"/>
    </row>
    <row r="184" spans="9:9" s="8" customFormat="1" x14ac:dyDescent="0.2">
      <c r="I184" s="491"/>
    </row>
    <row r="185" spans="9:9" s="8" customFormat="1" x14ac:dyDescent="0.2">
      <c r="I185" s="491"/>
    </row>
    <row r="186" spans="9:9" s="8" customFormat="1" x14ac:dyDescent="0.2">
      <c r="I186" s="491"/>
    </row>
    <row r="187" spans="9:9" s="8" customFormat="1" x14ac:dyDescent="0.2">
      <c r="I187" s="491"/>
    </row>
    <row r="188" spans="9:9" s="8" customFormat="1" x14ac:dyDescent="0.2">
      <c r="I188" s="491"/>
    </row>
    <row r="189" spans="9:9" s="8" customFormat="1" x14ac:dyDescent="0.2">
      <c r="I189" s="491"/>
    </row>
    <row r="190" spans="9:9" s="8" customFormat="1" x14ac:dyDescent="0.2">
      <c r="I190" s="491"/>
    </row>
    <row r="191" spans="9:9" s="8" customFormat="1" x14ac:dyDescent="0.2">
      <c r="I191" s="491"/>
    </row>
    <row r="192" spans="9:9" s="8" customFormat="1" x14ac:dyDescent="0.2">
      <c r="I192" s="491"/>
    </row>
    <row r="193" spans="9:9" s="8" customFormat="1" x14ac:dyDescent="0.2">
      <c r="I193" s="491"/>
    </row>
    <row r="194" spans="9:9" s="8" customFormat="1" x14ac:dyDescent="0.2">
      <c r="I194" s="491"/>
    </row>
    <row r="195" spans="9:9" s="8" customFormat="1" x14ac:dyDescent="0.2">
      <c r="I195" s="491"/>
    </row>
    <row r="196" spans="9:9" s="8" customFormat="1" x14ac:dyDescent="0.2">
      <c r="I196" s="491"/>
    </row>
    <row r="197" spans="9:9" s="8" customFormat="1" x14ac:dyDescent="0.2">
      <c r="I197" s="491"/>
    </row>
    <row r="198" spans="9:9" s="8" customFormat="1" x14ac:dyDescent="0.2">
      <c r="I198" s="491"/>
    </row>
    <row r="199" spans="9:9" s="8" customFormat="1" x14ac:dyDescent="0.2">
      <c r="I199" s="491"/>
    </row>
    <row r="200" spans="9:9" s="8" customFormat="1" x14ac:dyDescent="0.2">
      <c r="I200" s="491"/>
    </row>
    <row r="201" spans="9:9" s="8" customFormat="1" x14ac:dyDescent="0.2">
      <c r="I201" s="491"/>
    </row>
    <row r="202" spans="9:9" s="8" customFormat="1" x14ac:dyDescent="0.2">
      <c r="I202" s="491"/>
    </row>
    <row r="203" spans="9:9" s="8" customFormat="1" x14ac:dyDescent="0.2">
      <c r="I203" s="491"/>
    </row>
    <row r="204" spans="9:9" s="8" customFormat="1" x14ac:dyDescent="0.2">
      <c r="I204" s="491"/>
    </row>
    <row r="205" spans="9:9" s="8" customFormat="1" x14ac:dyDescent="0.2">
      <c r="I205" s="491"/>
    </row>
    <row r="206" spans="9:9" s="8" customFormat="1" x14ac:dyDescent="0.2">
      <c r="I206" s="491"/>
    </row>
    <row r="207" spans="9:9" s="8" customFormat="1" x14ac:dyDescent="0.2">
      <c r="I207" s="491"/>
    </row>
    <row r="208" spans="9:9" s="8" customFormat="1" x14ac:dyDescent="0.2">
      <c r="I208" s="491"/>
    </row>
    <row r="209" spans="9:9" s="8" customFormat="1" x14ac:dyDescent="0.2">
      <c r="I209" s="491"/>
    </row>
    <row r="210" spans="9:9" s="8" customFormat="1" x14ac:dyDescent="0.2">
      <c r="I210" s="491"/>
    </row>
    <row r="211" spans="9:9" s="8" customFormat="1" x14ac:dyDescent="0.2">
      <c r="I211" s="491"/>
    </row>
    <row r="212" spans="9:9" s="8" customFormat="1" x14ac:dyDescent="0.2">
      <c r="I212" s="491"/>
    </row>
    <row r="213" spans="9:9" s="8" customFormat="1" x14ac:dyDescent="0.2">
      <c r="I213" s="491"/>
    </row>
    <row r="214" spans="9:9" s="8" customFormat="1" x14ac:dyDescent="0.2">
      <c r="I214" s="491"/>
    </row>
    <row r="215" spans="9:9" s="8" customFormat="1" x14ac:dyDescent="0.2">
      <c r="I215" s="491"/>
    </row>
    <row r="216" spans="9:9" s="8" customFormat="1" x14ac:dyDescent="0.2">
      <c r="I216" s="491"/>
    </row>
    <row r="217" spans="9:9" s="8" customFormat="1" x14ac:dyDescent="0.2">
      <c r="I217" s="491"/>
    </row>
    <row r="218" spans="9:9" s="8" customFormat="1" x14ac:dyDescent="0.2">
      <c r="I218" s="491"/>
    </row>
    <row r="219" spans="9:9" s="8" customFormat="1" x14ac:dyDescent="0.2">
      <c r="I219" s="491"/>
    </row>
    <row r="220" spans="9:9" s="8" customFormat="1" x14ac:dyDescent="0.2">
      <c r="I220" s="491"/>
    </row>
    <row r="221" spans="9:9" s="8" customFormat="1" x14ac:dyDescent="0.2">
      <c r="I221" s="491"/>
    </row>
    <row r="222" spans="9:9" s="8" customFormat="1" x14ac:dyDescent="0.2">
      <c r="I222" s="491"/>
    </row>
    <row r="223" spans="9:9" s="8" customFormat="1" x14ac:dyDescent="0.2">
      <c r="I223" s="491"/>
    </row>
    <row r="224" spans="9:9" s="8" customFormat="1" x14ac:dyDescent="0.2">
      <c r="I224" s="491"/>
    </row>
    <row r="225" spans="9:9" s="8" customFormat="1" x14ac:dyDescent="0.2">
      <c r="I225" s="491"/>
    </row>
    <row r="226" spans="9:9" s="8" customFormat="1" x14ac:dyDescent="0.2">
      <c r="I226" s="491"/>
    </row>
    <row r="227" spans="9:9" s="8" customFormat="1" x14ac:dyDescent="0.2">
      <c r="I227" s="491"/>
    </row>
    <row r="228" spans="9:9" s="8" customFormat="1" x14ac:dyDescent="0.2">
      <c r="I228" s="491"/>
    </row>
    <row r="229" spans="9:9" s="8" customFormat="1" x14ac:dyDescent="0.2">
      <c r="I229" s="491"/>
    </row>
    <row r="230" spans="9:9" s="8" customFormat="1" x14ac:dyDescent="0.2">
      <c r="I230" s="491"/>
    </row>
    <row r="231" spans="9:9" s="8" customFormat="1" x14ac:dyDescent="0.2">
      <c r="I231" s="491"/>
    </row>
    <row r="232" spans="9:9" s="8" customFormat="1" x14ac:dyDescent="0.2">
      <c r="I232" s="491"/>
    </row>
    <row r="233" spans="9:9" s="8" customFormat="1" x14ac:dyDescent="0.2">
      <c r="I233" s="491"/>
    </row>
    <row r="234" spans="9:9" s="8" customFormat="1" x14ac:dyDescent="0.2">
      <c r="I234" s="491"/>
    </row>
    <row r="235" spans="9:9" s="8" customFormat="1" x14ac:dyDescent="0.2">
      <c r="I235" s="491"/>
    </row>
    <row r="236" spans="9:9" s="8" customFormat="1" x14ac:dyDescent="0.2">
      <c r="I236" s="491"/>
    </row>
    <row r="237" spans="9:9" s="8" customFormat="1" x14ac:dyDescent="0.2">
      <c r="I237" s="491"/>
    </row>
    <row r="238" spans="9:9" s="8" customFormat="1" x14ac:dyDescent="0.2">
      <c r="I238" s="491"/>
    </row>
    <row r="239" spans="9:9" s="8" customFormat="1" x14ac:dyDescent="0.2">
      <c r="I239" s="491"/>
    </row>
    <row r="240" spans="9:9" s="8" customFormat="1" x14ac:dyDescent="0.2">
      <c r="I240" s="491"/>
    </row>
    <row r="241" spans="9:9" s="8" customFormat="1" x14ac:dyDescent="0.2">
      <c r="I241" s="491"/>
    </row>
    <row r="242" spans="9:9" s="8" customFormat="1" x14ac:dyDescent="0.2">
      <c r="I242" s="491"/>
    </row>
    <row r="243" spans="9:9" s="8" customFormat="1" x14ac:dyDescent="0.2">
      <c r="I243" s="491"/>
    </row>
    <row r="244" spans="9:9" s="8" customFormat="1" x14ac:dyDescent="0.2">
      <c r="I244" s="491"/>
    </row>
    <row r="245" spans="9:9" s="8" customFormat="1" x14ac:dyDescent="0.2">
      <c r="I245" s="491"/>
    </row>
    <row r="246" spans="9:9" s="8" customFormat="1" x14ac:dyDescent="0.2">
      <c r="I246" s="491"/>
    </row>
    <row r="247" spans="9:9" s="8" customFormat="1" x14ac:dyDescent="0.2">
      <c r="I247" s="491"/>
    </row>
    <row r="248" spans="9:9" s="8" customFormat="1" x14ac:dyDescent="0.2">
      <c r="I248" s="491"/>
    </row>
    <row r="249" spans="9:9" s="8" customFormat="1" x14ac:dyDescent="0.2">
      <c r="I249" s="491"/>
    </row>
    <row r="250" spans="9:9" s="8" customFormat="1" x14ac:dyDescent="0.2">
      <c r="I250" s="491"/>
    </row>
    <row r="251" spans="9:9" s="8" customFormat="1" x14ac:dyDescent="0.2">
      <c r="I251" s="491"/>
    </row>
    <row r="252" spans="9:9" s="8" customFormat="1" x14ac:dyDescent="0.2">
      <c r="I252" s="491"/>
    </row>
    <row r="253" spans="9:9" s="8" customFormat="1" x14ac:dyDescent="0.2">
      <c r="I253" s="491"/>
    </row>
    <row r="254" spans="9:9" s="8" customFormat="1" x14ac:dyDescent="0.2">
      <c r="I254" s="491"/>
    </row>
    <row r="255" spans="9:9" s="8" customFormat="1" x14ac:dyDescent="0.2">
      <c r="I255" s="491"/>
    </row>
    <row r="256" spans="9:9" s="8" customFormat="1" x14ac:dyDescent="0.2">
      <c r="I256" s="491"/>
    </row>
    <row r="257" spans="9:9" s="8" customFormat="1" x14ac:dyDescent="0.2">
      <c r="I257" s="491"/>
    </row>
    <row r="258" spans="9:9" s="8" customFormat="1" x14ac:dyDescent="0.2">
      <c r="I258" s="491"/>
    </row>
    <row r="259" spans="9:9" s="8" customFormat="1" x14ac:dyDescent="0.2">
      <c r="I259" s="491"/>
    </row>
    <row r="260" spans="9:9" s="8" customFormat="1" x14ac:dyDescent="0.2">
      <c r="I260" s="491"/>
    </row>
    <row r="261" spans="9:9" s="8" customFormat="1" x14ac:dyDescent="0.2">
      <c r="I261" s="491"/>
    </row>
    <row r="262" spans="9:9" s="8" customFormat="1" x14ac:dyDescent="0.2">
      <c r="I262" s="491"/>
    </row>
    <row r="263" spans="9:9" s="8" customFormat="1" x14ac:dyDescent="0.2">
      <c r="I263" s="491"/>
    </row>
    <row r="264" spans="9:9" s="8" customFormat="1" x14ac:dyDescent="0.2">
      <c r="I264" s="491"/>
    </row>
    <row r="265" spans="9:9" s="8" customFormat="1" x14ac:dyDescent="0.2">
      <c r="I265" s="491"/>
    </row>
    <row r="266" spans="9:9" s="8" customFormat="1" x14ac:dyDescent="0.2">
      <c r="I266" s="491"/>
    </row>
    <row r="267" spans="9:9" s="8" customFormat="1" x14ac:dyDescent="0.2">
      <c r="I267" s="491"/>
    </row>
    <row r="268" spans="9:9" s="8" customFormat="1" x14ac:dyDescent="0.2">
      <c r="I268" s="491"/>
    </row>
    <row r="269" spans="9:9" s="8" customFormat="1" x14ac:dyDescent="0.2">
      <c r="I269" s="491"/>
    </row>
    <row r="270" spans="9:9" s="8" customFormat="1" x14ac:dyDescent="0.2">
      <c r="I270" s="491"/>
    </row>
    <row r="271" spans="9:9" s="8" customFormat="1" x14ac:dyDescent="0.2">
      <c r="I271" s="491"/>
    </row>
    <row r="272" spans="9:9" s="8" customFormat="1" x14ac:dyDescent="0.2">
      <c r="I272" s="491"/>
    </row>
    <row r="273" spans="9:9" s="8" customFormat="1" x14ac:dyDescent="0.2">
      <c r="I273" s="491"/>
    </row>
    <row r="274" spans="9:9" s="8" customFormat="1" x14ac:dyDescent="0.2">
      <c r="I274" s="491"/>
    </row>
    <row r="275" spans="9:9" s="8" customFormat="1" x14ac:dyDescent="0.2">
      <c r="I275" s="491"/>
    </row>
    <row r="276" spans="9:9" s="8" customFormat="1" x14ac:dyDescent="0.2">
      <c r="I276" s="491"/>
    </row>
    <row r="277" spans="9:9" s="8" customFormat="1" x14ac:dyDescent="0.2">
      <c r="I277" s="491"/>
    </row>
    <row r="278" spans="9:9" s="8" customFormat="1" x14ac:dyDescent="0.2">
      <c r="I278" s="491"/>
    </row>
    <row r="279" spans="9:9" s="8" customFormat="1" x14ac:dyDescent="0.2">
      <c r="I279" s="491"/>
    </row>
    <row r="280" spans="9:9" s="8" customFormat="1" x14ac:dyDescent="0.2">
      <c r="I280" s="491"/>
    </row>
    <row r="281" spans="9:9" s="8" customFormat="1" x14ac:dyDescent="0.2">
      <c r="I281" s="491"/>
    </row>
    <row r="282" spans="9:9" s="8" customFormat="1" x14ac:dyDescent="0.2">
      <c r="I282" s="491"/>
    </row>
    <row r="283" spans="9:9" s="8" customFormat="1" x14ac:dyDescent="0.2">
      <c r="I283" s="491"/>
    </row>
    <row r="284" spans="9:9" s="8" customFormat="1" x14ac:dyDescent="0.2">
      <c r="I284" s="491"/>
    </row>
    <row r="285" spans="9:9" s="8" customFormat="1" x14ac:dyDescent="0.2">
      <c r="I285" s="491"/>
    </row>
    <row r="286" spans="9:9" s="8" customFormat="1" x14ac:dyDescent="0.2">
      <c r="I286" s="491"/>
    </row>
    <row r="287" spans="9:9" s="8" customFormat="1" x14ac:dyDescent="0.2">
      <c r="I287" s="491"/>
    </row>
    <row r="288" spans="9:9" s="8" customFormat="1" x14ac:dyDescent="0.2">
      <c r="I288" s="491"/>
    </row>
    <row r="289" spans="9:9" s="8" customFormat="1" x14ac:dyDescent="0.2">
      <c r="I289" s="491"/>
    </row>
    <row r="290" spans="9:9" s="8" customFormat="1" x14ac:dyDescent="0.2">
      <c r="I290" s="491"/>
    </row>
    <row r="291" spans="9:9" s="8" customFormat="1" x14ac:dyDescent="0.2">
      <c r="I291" s="491"/>
    </row>
    <row r="292" spans="9:9" s="8" customFormat="1" x14ac:dyDescent="0.2">
      <c r="I292" s="491"/>
    </row>
    <row r="293" spans="9:9" s="8" customFormat="1" x14ac:dyDescent="0.2">
      <c r="I293" s="491"/>
    </row>
    <row r="294" spans="9:9" s="8" customFormat="1" x14ac:dyDescent="0.2">
      <c r="I294" s="491"/>
    </row>
    <row r="295" spans="9:9" s="8" customFormat="1" x14ac:dyDescent="0.2">
      <c r="I295" s="491"/>
    </row>
    <row r="296" spans="9:9" s="8" customFormat="1" x14ac:dyDescent="0.2">
      <c r="I296" s="491"/>
    </row>
    <row r="297" spans="9:9" s="8" customFormat="1" x14ac:dyDescent="0.2">
      <c r="I297" s="491"/>
    </row>
    <row r="298" spans="9:9" s="8" customFormat="1" x14ac:dyDescent="0.2">
      <c r="I298" s="491"/>
    </row>
    <row r="299" spans="9:9" s="8" customFormat="1" x14ac:dyDescent="0.2">
      <c r="I299" s="491"/>
    </row>
    <row r="300" spans="9:9" s="8" customFormat="1" x14ac:dyDescent="0.2">
      <c r="I300" s="491"/>
    </row>
    <row r="301" spans="9:9" s="8" customFormat="1" x14ac:dyDescent="0.2">
      <c r="I301" s="491"/>
    </row>
    <row r="302" spans="9:9" s="8" customFormat="1" x14ac:dyDescent="0.2">
      <c r="I302" s="491"/>
    </row>
    <row r="303" spans="9:9" s="8" customFormat="1" x14ac:dyDescent="0.2">
      <c r="I303" s="491"/>
    </row>
    <row r="304" spans="9:9" s="8" customFormat="1" x14ac:dyDescent="0.2">
      <c r="I304" s="491"/>
    </row>
    <row r="305" spans="9:9" s="8" customFormat="1" x14ac:dyDescent="0.2">
      <c r="I305" s="491"/>
    </row>
    <row r="306" spans="9:9" s="8" customFormat="1" x14ac:dyDescent="0.2">
      <c r="I306" s="491"/>
    </row>
    <row r="307" spans="9:9" s="8" customFormat="1" x14ac:dyDescent="0.2">
      <c r="I307" s="491"/>
    </row>
    <row r="308" spans="9:9" s="8" customFormat="1" x14ac:dyDescent="0.2">
      <c r="I308" s="491"/>
    </row>
    <row r="309" spans="9:9" s="8" customFormat="1" x14ac:dyDescent="0.2">
      <c r="I309" s="491"/>
    </row>
    <row r="310" spans="9:9" s="8" customFormat="1" x14ac:dyDescent="0.2">
      <c r="I310" s="491"/>
    </row>
    <row r="311" spans="9:9" s="8" customFormat="1" x14ac:dyDescent="0.2">
      <c r="I311" s="491"/>
    </row>
    <row r="312" spans="9:9" s="8" customFormat="1" x14ac:dyDescent="0.2">
      <c r="I312" s="491"/>
    </row>
    <row r="313" spans="9:9" s="8" customFormat="1" x14ac:dyDescent="0.2">
      <c r="I313" s="491"/>
    </row>
    <row r="314" spans="9:9" s="8" customFormat="1" x14ac:dyDescent="0.2">
      <c r="I314" s="491"/>
    </row>
    <row r="315" spans="9:9" s="8" customFormat="1" x14ac:dyDescent="0.2">
      <c r="I315" s="491"/>
    </row>
    <row r="316" spans="9:9" s="8" customFormat="1" x14ac:dyDescent="0.2">
      <c r="I316" s="491"/>
    </row>
    <row r="317" spans="9:9" s="8" customFormat="1" x14ac:dyDescent="0.2">
      <c r="I317" s="491"/>
    </row>
    <row r="318" spans="9:9" s="8" customFormat="1" x14ac:dyDescent="0.2">
      <c r="I318" s="491"/>
    </row>
    <row r="319" spans="9:9" s="8" customFormat="1" x14ac:dyDescent="0.2">
      <c r="I319" s="491"/>
    </row>
    <row r="320" spans="9:9" s="8" customFormat="1" x14ac:dyDescent="0.2">
      <c r="I320" s="491"/>
    </row>
    <row r="321" spans="9:9" s="8" customFormat="1" x14ac:dyDescent="0.2">
      <c r="I321" s="491"/>
    </row>
    <row r="322" spans="9:9" s="8" customFormat="1" x14ac:dyDescent="0.2">
      <c r="I322" s="491"/>
    </row>
    <row r="323" spans="9:9" s="8" customFormat="1" x14ac:dyDescent="0.2">
      <c r="I323" s="491"/>
    </row>
    <row r="324" spans="9:9" s="8" customFormat="1" x14ac:dyDescent="0.2">
      <c r="I324" s="491"/>
    </row>
    <row r="325" spans="9:9" s="8" customFormat="1" x14ac:dyDescent="0.2">
      <c r="I325" s="491"/>
    </row>
    <row r="326" spans="9:9" s="8" customFormat="1" x14ac:dyDescent="0.2">
      <c r="I326" s="491"/>
    </row>
    <row r="327" spans="9:9" s="8" customFormat="1" x14ac:dyDescent="0.2">
      <c r="I327" s="491"/>
    </row>
    <row r="328" spans="9:9" s="8" customFormat="1" x14ac:dyDescent="0.2">
      <c r="I328" s="491"/>
    </row>
    <row r="329" spans="9:9" s="8" customFormat="1" x14ac:dyDescent="0.2">
      <c r="I329" s="491"/>
    </row>
    <row r="330" spans="9:9" s="8" customFormat="1" x14ac:dyDescent="0.2">
      <c r="I330" s="491"/>
    </row>
    <row r="331" spans="9:9" s="8" customFormat="1" x14ac:dyDescent="0.2">
      <c r="I331" s="491"/>
    </row>
    <row r="332" spans="9:9" s="8" customFormat="1" x14ac:dyDescent="0.2">
      <c r="I332" s="491"/>
    </row>
    <row r="333" spans="9:9" s="8" customFormat="1" x14ac:dyDescent="0.2">
      <c r="I333" s="491"/>
    </row>
    <row r="334" spans="9:9" s="8" customFormat="1" x14ac:dyDescent="0.2">
      <c r="I334" s="491"/>
    </row>
    <row r="335" spans="9:9" s="8" customFormat="1" x14ac:dyDescent="0.2">
      <c r="I335" s="491"/>
    </row>
    <row r="336" spans="9:9" s="8" customFormat="1" x14ac:dyDescent="0.2">
      <c r="I336" s="491"/>
    </row>
    <row r="337" spans="9:9" s="8" customFormat="1" x14ac:dyDescent="0.2">
      <c r="I337" s="491"/>
    </row>
    <row r="338" spans="9:9" s="8" customFormat="1" x14ac:dyDescent="0.2">
      <c r="I338" s="491"/>
    </row>
    <row r="339" spans="9:9" s="8" customFormat="1" x14ac:dyDescent="0.2">
      <c r="I339" s="491"/>
    </row>
    <row r="340" spans="9:9" s="8" customFormat="1" x14ac:dyDescent="0.2">
      <c r="I340" s="491"/>
    </row>
    <row r="341" spans="9:9" s="8" customFormat="1" x14ac:dyDescent="0.2">
      <c r="I341" s="491"/>
    </row>
    <row r="342" spans="9:9" s="8" customFormat="1" x14ac:dyDescent="0.2">
      <c r="I342" s="491"/>
    </row>
    <row r="343" spans="9:9" s="8" customFormat="1" x14ac:dyDescent="0.2">
      <c r="I343" s="491"/>
    </row>
    <row r="344" spans="9:9" s="8" customFormat="1" x14ac:dyDescent="0.2">
      <c r="I344" s="491"/>
    </row>
    <row r="345" spans="9:9" s="8" customFormat="1" x14ac:dyDescent="0.2">
      <c r="I345" s="491"/>
    </row>
    <row r="346" spans="9:9" s="8" customFormat="1" x14ac:dyDescent="0.2">
      <c r="I346" s="491"/>
    </row>
    <row r="347" spans="9:9" s="8" customFormat="1" x14ac:dyDescent="0.2">
      <c r="I347" s="491"/>
    </row>
    <row r="348" spans="9:9" s="8" customFormat="1" x14ac:dyDescent="0.2">
      <c r="I348" s="491"/>
    </row>
    <row r="349" spans="9:9" s="8" customFormat="1" x14ac:dyDescent="0.2">
      <c r="I349" s="491"/>
    </row>
    <row r="350" spans="9:9" s="8" customFormat="1" x14ac:dyDescent="0.2">
      <c r="I350" s="491"/>
    </row>
    <row r="351" spans="9:9" s="8" customFormat="1" x14ac:dyDescent="0.2">
      <c r="I351" s="491"/>
    </row>
    <row r="352" spans="9:9" s="8" customFormat="1" x14ac:dyDescent="0.2">
      <c r="I352" s="491"/>
    </row>
    <row r="353" spans="9:9" s="8" customFormat="1" x14ac:dyDescent="0.2">
      <c r="I353" s="491"/>
    </row>
    <row r="354" spans="9:9" s="8" customFormat="1" x14ac:dyDescent="0.2">
      <c r="I354" s="491"/>
    </row>
    <row r="355" spans="9:9" s="8" customFormat="1" x14ac:dyDescent="0.2">
      <c r="I355" s="491"/>
    </row>
    <row r="356" spans="9:9" s="8" customFormat="1" x14ac:dyDescent="0.2">
      <c r="I356" s="491"/>
    </row>
    <row r="357" spans="9:9" s="8" customFormat="1" x14ac:dyDescent="0.2">
      <c r="I357" s="491"/>
    </row>
    <row r="358" spans="9:9" s="8" customFormat="1" x14ac:dyDescent="0.2">
      <c r="I358" s="491"/>
    </row>
    <row r="359" spans="9:9" s="8" customFormat="1" x14ac:dyDescent="0.2">
      <c r="I359" s="491"/>
    </row>
    <row r="360" spans="9:9" s="8" customFormat="1" x14ac:dyDescent="0.2">
      <c r="I360" s="491"/>
    </row>
    <row r="361" spans="9:9" s="8" customFormat="1" x14ac:dyDescent="0.2">
      <c r="I361" s="491"/>
    </row>
    <row r="362" spans="9:9" s="8" customFormat="1" x14ac:dyDescent="0.2">
      <c r="I362" s="491"/>
    </row>
    <row r="363" spans="9:9" s="8" customFormat="1" x14ac:dyDescent="0.2">
      <c r="I363" s="491"/>
    </row>
    <row r="364" spans="9:9" s="8" customFormat="1" x14ac:dyDescent="0.2">
      <c r="I364" s="491"/>
    </row>
    <row r="365" spans="9:9" s="8" customFormat="1" x14ac:dyDescent="0.2">
      <c r="I365" s="491"/>
    </row>
    <row r="366" spans="9:9" s="8" customFormat="1" x14ac:dyDescent="0.2">
      <c r="I366" s="491"/>
    </row>
    <row r="367" spans="9:9" s="8" customFormat="1" x14ac:dyDescent="0.2">
      <c r="I367" s="491"/>
    </row>
    <row r="368" spans="9:9" s="8" customFormat="1" x14ac:dyDescent="0.2">
      <c r="I368" s="491"/>
    </row>
    <row r="369" spans="9:9" s="8" customFormat="1" x14ac:dyDescent="0.2">
      <c r="I369" s="491"/>
    </row>
    <row r="370" spans="9:9" s="8" customFormat="1" x14ac:dyDescent="0.2">
      <c r="I370" s="491"/>
    </row>
    <row r="371" spans="9:9" s="8" customFormat="1" x14ac:dyDescent="0.2">
      <c r="I371" s="491"/>
    </row>
    <row r="372" spans="9:9" s="8" customFormat="1" x14ac:dyDescent="0.2">
      <c r="I372" s="491"/>
    </row>
    <row r="373" spans="9:9" s="8" customFormat="1" x14ac:dyDescent="0.2">
      <c r="I373" s="491"/>
    </row>
    <row r="374" spans="9:9" s="8" customFormat="1" x14ac:dyDescent="0.2">
      <c r="I374" s="491"/>
    </row>
    <row r="375" spans="9:9" s="8" customFormat="1" x14ac:dyDescent="0.2">
      <c r="I375" s="491"/>
    </row>
    <row r="376" spans="9:9" s="8" customFormat="1" x14ac:dyDescent="0.2">
      <c r="I376" s="491"/>
    </row>
    <row r="377" spans="9:9" s="8" customFormat="1" x14ac:dyDescent="0.2">
      <c r="I377" s="491"/>
    </row>
    <row r="378" spans="9:9" s="8" customFormat="1" x14ac:dyDescent="0.2">
      <c r="I378" s="491"/>
    </row>
    <row r="379" spans="9:9" s="8" customFormat="1" x14ac:dyDescent="0.2">
      <c r="I379" s="491"/>
    </row>
    <row r="380" spans="9:9" s="8" customFormat="1" x14ac:dyDescent="0.2">
      <c r="I380" s="491"/>
    </row>
    <row r="381" spans="9:9" s="8" customFormat="1" x14ac:dyDescent="0.2">
      <c r="I381" s="491"/>
    </row>
    <row r="382" spans="9:9" s="8" customFormat="1" x14ac:dyDescent="0.2">
      <c r="I382" s="491"/>
    </row>
    <row r="383" spans="9:9" s="8" customFormat="1" x14ac:dyDescent="0.2">
      <c r="I383" s="491"/>
    </row>
    <row r="384" spans="9:9" s="8" customFormat="1" x14ac:dyDescent="0.2">
      <c r="I384" s="491"/>
    </row>
    <row r="385" spans="9:9" s="8" customFormat="1" x14ac:dyDescent="0.2">
      <c r="I385" s="491"/>
    </row>
    <row r="386" spans="9:9" s="8" customFormat="1" x14ac:dyDescent="0.2">
      <c r="I386" s="491"/>
    </row>
    <row r="387" spans="9:9" s="8" customFormat="1" x14ac:dyDescent="0.2">
      <c r="I387" s="491"/>
    </row>
    <row r="388" spans="9:9" s="8" customFormat="1" x14ac:dyDescent="0.2">
      <c r="I388" s="491"/>
    </row>
    <row r="389" spans="9:9" s="8" customFormat="1" x14ac:dyDescent="0.2">
      <c r="I389" s="491"/>
    </row>
    <row r="390" spans="9:9" s="8" customFormat="1" x14ac:dyDescent="0.2">
      <c r="I390" s="491"/>
    </row>
    <row r="391" spans="9:9" s="8" customFormat="1" x14ac:dyDescent="0.2">
      <c r="I391" s="491"/>
    </row>
    <row r="392" spans="9:9" s="8" customFormat="1" x14ac:dyDescent="0.2">
      <c r="I392" s="491"/>
    </row>
    <row r="393" spans="9:9" s="8" customFormat="1" x14ac:dyDescent="0.2">
      <c r="I393" s="491"/>
    </row>
    <row r="394" spans="9:9" s="8" customFormat="1" x14ac:dyDescent="0.2">
      <c r="I394" s="491"/>
    </row>
    <row r="395" spans="9:9" s="8" customFormat="1" x14ac:dyDescent="0.2">
      <c r="I395" s="491"/>
    </row>
    <row r="396" spans="9:9" s="8" customFormat="1" x14ac:dyDescent="0.2">
      <c r="I396" s="491"/>
    </row>
    <row r="397" spans="9:9" s="8" customFormat="1" x14ac:dyDescent="0.2">
      <c r="I397" s="491"/>
    </row>
    <row r="398" spans="9:9" s="8" customFormat="1" x14ac:dyDescent="0.2">
      <c r="I398" s="491"/>
    </row>
    <row r="399" spans="9:9" s="8" customFormat="1" x14ac:dyDescent="0.2">
      <c r="I399" s="491"/>
    </row>
    <row r="400" spans="9:9" s="8" customFormat="1" x14ac:dyDescent="0.2">
      <c r="I400" s="491"/>
    </row>
    <row r="401" spans="9:9" s="8" customFormat="1" x14ac:dyDescent="0.2">
      <c r="I401" s="491"/>
    </row>
    <row r="402" spans="9:9" s="8" customFormat="1" x14ac:dyDescent="0.2">
      <c r="I402" s="491"/>
    </row>
    <row r="403" spans="9:9" s="8" customFormat="1" x14ac:dyDescent="0.2">
      <c r="I403" s="491"/>
    </row>
    <row r="404" spans="9:9" s="8" customFormat="1" x14ac:dyDescent="0.2">
      <c r="I404" s="491"/>
    </row>
    <row r="405" spans="9:9" s="8" customFormat="1" x14ac:dyDescent="0.2">
      <c r="I405" s="491"/>
    </row>
    <row r="406" spans="9:9" s="8" customFormat="1" x14ac:dyDescent="0.2">
      <c r="I406" s="491"/>
    </row>
    <row r="407" spans="9:9" s="8" customFormat="1" x14ac:dyDescent="0.2">
      <c r="I407" s="491"/>
    </row>
    <row r="408" spans="9:9" s="8" customFormat="1" x14ac:dyDescent="0.2">
      <c r="I408" s="491"/>
    </row>
    <row r="409" spans="9:9" s="8" customFormat="1" x14ac:dyDescent="0.2">
      <c r="I409" s="491"/>
    </row>
    <row r="410" spans="9:9" s="8" customFormat="1" x14ac:dyDescent="0.2">
      <c r="I410" s="491"/>
    </row>
    <row r="411" spans="9:9" s="8" customFormat="1" x14ac:dyDescent="0.2">
      <c r="I411" s="491"/>
    </row>
    <row r="412" spans="9:9" s="8" customFormat="1" x14ac:dyDescent="0.2">
      <c r="I412" s="491"/>
    </row>
    <row r="413" spans="9:9" s="8" customFormat="1" x14ac:dyDescent="0.2">
      <c r="I413" s="491"/>
    </row>
    <row r="414" spans="9:9" s="8" customFormat="1" x14ac:dyDescent="0.2">
      <c r="I414" s="491"/>
    </row>
    <row r="415" spans="9:9" s="8" customFormat="1" x14ac:dyDescent="0.2">
      <c r="I415" s="491"/>
    </row>
    <row r="416" spans="9:9" s="8" customFormat="1" x14ac:dyDescent="0.2">
      <c r="I416" s="491"/>
    </row>
    <row r="417" spans="9:9" s="8" customFormat="1" x14ac:dyDescent="0.2">
      <c r="I417" s="491"/>
    </row>
    <row r="418" spans="9:9" s="8" customFormat="1" x14ac:dyDescent="0.2">
      <c r="I418" s="491"/>
    </row>
    <row r="419" spans="9:9" s="8" customFormat="1" x14ac:dyDescent="0.2">
      <c r="I419" s="491"/>
    </row>
    <row r="420" spans="9:9" s="8" customFormat="1" x14ac:dyDescent="0.2">
      <c r="I420" s="491"/>
    </row>
    <row r="421" spans="9:9" s="8" customFormat="1" x14ac:dyDescent="0.2">
      <c r="I421" s="491"/>
    </row>
    <row r="422" spans="9:9" s="8" customFormat="1" x14ac:dyDescent="0.2">
      <c r="I422" s="491"/>
    </row>
    <row r="423" spans="9:9" s="8" customFormat="1" x14ac:dyDescent="0.2">
      <c r="I423" s="491"/>
    </row>
    <row r="424" spans="9:9" s="8" customFormat="1" x14ac:dyDescent="0.2">
      <c r="I424" s="491"/>
    </row>
    <row r="425" spans="9:9" s="8" customFormat="1" x14ac:dyDescent="0.2">
      <c r="I425" s="491"/>
    </row>
    <row r="426" spans="9:9" s="8" customFormat="1" x14ac:dyDescent="0.2">
      <c r="I426" s="491"/>
    </row>
    <row r="427" spans="9:9" s="8" customFormat="1" x14ac:dyDescent="0.2">
      <c r="I427" s="491"/>
    </row>
    <row r="428" spans="9:9" s="8" customFormat="1" x14ac:dyDescent="0.2">
      <c r="I428" s="491"/>
    </row>
    <row r="429" spans="9:9" s="8" customFormat="1" x14ac:dyDescent="0.2">
      <c r="I429" s="491"/>
    </row>
    <row r="430" spans="9:9" s="8" customFormat="1" x14ac:dyDescent="0.2">
      <c r="I430" s="491"/>
    </row>
    <row r="431" spans="9:9" s="8" customFormat="1" x14ac:dyDescent="0.2">
      <c r="I431" s="491"/>
    </row>
    <row r="432" spans="9:9" s="8" customFormat="1" x14ac:dyDescent="0.2">
      <c r="I432" s="491"/>
    </row>
    <row r="433" spans="9:9" s="8" customFormat="1" x14ac:dyDescent="0.2">
      <c r="I433" s="491"/>
    </row>
    <row r="434" spans="9:9" s="8" customFormat="1" x14ac:dyDescent="0.2">
      <c r="I434" s="491"/>
    </row>
    <row r="435" spans="9:9" s="8" customFormat="1" x14ac:dyDescent="0.2">
      <c r="I435" s="491"/>
    </row>
    <row r="436" spans="9:9" s="8" customFormat="1" x14ac:dyDescent="0.2">
      <c r="I436" s="491"/>
    </row>
    <row r="437" spans="9:9" s="8" customFormat="1" x14ac:dyDescent="0.2">
      <c r="I437" s="491"/>
    </row>
    <row r="438" spans="9:9" s="8" customFormat="1" x14ac:dyDescent="0.2">
      <c r="I438" s="491"/>
    </row>
    <row r="439" spans="9:9" s="8" customFormat="1" x14ac:dyDescent="0.2">
      <c r="I439" s="491"/>
    </row>
    <row r="440" spans="9:9" s="8" customFormat="1" x14ac:dyDescent="0.2">
      <c r="I440" s="491"/>
    </row>
    <row r="441" spans="9:9" s="8" customFormat="1" x14ac:dyDescent="0.2">
      <c r="I441" s="491"/>
    </row>
    <row r="442" spans="9:9" s="8" customFormat="1" x14ac:dyDescent="0.2">
      <c r="I442" s="491"/>
    </row>
    <row r="443" spans="9:9" s="8" customFormat="1" x14ac:dyDescent="0.2">
      <c r="I443" s="491"/>
    </row>
    <row r="444" spans="9:9" s="8" customFormat="1" x14ac:dyDescent="0.2">
      <c r="I444" s="491"/>
    </row>
    <row r="445" spans="9:9" s="8" customFormat="1" x14ac:dyDescent="0.2">
      <c r="I445" s="491"/>
    </row>
    <row r="446" spans="9:9" s="8" customFormat="1" x14ac:dyDescent="0.2">
      <c r="I446" s="491"/>
    </row>
  </sheetData>
  <mergeCells count="15">
    <mergeCell ref="I2:I3"/>
    <mergeCell ref="J2:J3"/>
    <mergeCell ref="J4:J18"/>
    <mergeCell ref="A20:A24"/>
    <mergeCell ref="B20:I20"/>
    <mergeCell ref="B21:I21"/>
    <mergeCell ref="B22:I22"/>
    <mergeCell ref="B23:I23"/>
    <mergeCell ref="B24:I24"/>
    <mergeCell ref="A2:A3"/>
    <mergeCell ref="B2:C2"/>
    <mergeCell ref="D2:E2"/>
    <mergeCell ref="F2:F3"/>
    <mergeCell ref="G2:G3"/>
    <mergeCell ref="H2:H3"/>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5"/>
  <sheetViews>
    <sheetView topLeftCell="A2" workbookViewId="0">
      <pane xSplit="1" ySplit="1" topLeftCell="B3" activePane="bottomRight" state="frozen"/>
      <selection activeCell="A2" sqref="A2"/>
      <selection pane="topRight" activeCell="B2" sqref="B2"/>
      <selection pane="bottomLeft" activeCell="A3" sqref="A3"/>
      <selection pane="bottomRight" activeCell="C5" sqref="C5"/>
    </sheetView>
  </sheetViews>
  <sheetFormatPr baseColWidth="10" defaultColWidth="11.5" defaultRowHeight="15" x14ac:dyDescent="0.2"/>
  <cols>
    <col min="1" max="1" width="17" style="411" customWidth="1"/>
    <col min="2" max="2" width="26" style="411" customWidth="1"/>
    <col min="3" max="3" width="65.1640625" style="411" customWidth="1"/>
    <col min="4" max="4" width="19.1640625" style="474" customWidth="1"/>
    <col min="5" max="5" width="128.83203125" style="476" customWidth="1"/>
    <col min="6" max="16384" width="11.5" style="411"/>
  </cols>
  <sheetData>
    <row r="1" spans="1:5" hidden="1" x14ac:dyDescent="0.2">
      <c r="A1" s="147" t="s">
        <v>303</v>
      </c>
      <c r="B1" s="95" t="s">
        <v>1677</v>
      </c>
      <c r="C1" s="411" t="s">
        <v>1476</v>
      </c>
      <c r="D1" s="474" t="s">
        <v>1477</v>
      </c>
      <c r="E1" s="476" t="s">
        <v>1478</v>
      </c>
    </row>
    <row r="2" spans="1:5" s="475" customFormat="1" ht="30" x14ac:dyDescent="0.2">
      <c r="A2" s="510" t="s">
        <v>1359</v>
      </c>
      <c r="B2" s="475" t="s">
        <v>1678</v>
      </c>
      <c r="C2" s="475" t="s">
        <v>41</v>
      </c>
      <c r="D2" s="473" t="s">
        <v>1358</v>
      </c>
      <c r="E2" s="472" t="s">
        <v>18</v>
      </c>
    </row>
    <row r="3" spans="1:5" s="7" customFormat="1" ht="30" x14ac:dyDescent="0.2">
      <c r="A3" s="147">
        <v>40544</v>
      </c>
      <c r="B3" s="151">
        <v>609.79999999999995</v>
      </c>
      <c r="C3" s="7" t="s">
        <v>1679</v>
      </c>
      <c r="D3" s="65">
        <v>40492</v>
      </c>
      <c r="E3" s="6" t="s">
        <v>2305</v>
      </c>
    </row>
    <row r="4" spans="1:5" s="7" customFormat="1" x14ac:dyDescent="0.2">
      <c r="A4" s="147">
        <v>37257</v>
      </c>
      <c r="B4" s="151">
        <v>609.79999999999995</v>
      </c>
      <c r="D4" s="65"/>
      <c r="E4" s="7" t="s">
        <v>1680</v>
      </c>
    </row>
    <row r="5" spans="1:5" s="7" customFormat="1" ht="45" x14ac:dyDescent="0.2">
      <c r="A5" s="147">
        <v>27942</v>
      </c>
      <c r="B5" s="53">
        <v>4000</v>
      </c>
      <c r="C5" s="476" t="s">
        <v>1681</v>
      </c>
      <c r="D5" s="69" t="s">
        <v>1682</v>
      </c>
      <c r="E5" s="98"/>
    </row>
    <row r="6" spans="1:5" ht="15" customHeight="1" x14ac:dyDescent="0.2">
      <c r="A6" s="147">
        <v>27760</v>
      </c>
      <c r="B6" s="53">
        <v>3750</v>
      </c>
      <c r="C6" s="411" t="s">
        <v>1561</v>
      </c>
      <c r="D6" s="65">
        <v>27762</v>
      </c>
      <c r="E6" s="547"/>
    </row>
    <row r="7" spans="1:5" x14ac:dyDescent="0.2">
      <c r="A7" s="147">
        <v>27485</v>
      </c>
      <c r="B7" s="53">
        <v>3500</v>
      </c>
      <c r="C7" s="411" t="s">
        <v>1562</v>
      </c>
      <c r="D7" s="478">
        <v>27486</v>
      </c>
    </row>
    <row r="8" spans="1:5" x14ac:dyDescent="0.2">
      <c r="A8" s="147">
        <v>27395</v>
      </c>
      <c r="B8" s="53">
        <v>3250</v>
      </c>
      <c r="C8" s="411" t="s">
        <v>1683</v>
      </c>
      <c r="D8" s="478">
        <v>27392</v>
      </c>
    </row>
    <row r="9" spans="1:5" x14ac:dyDescent="0.2">
      <c r="A9" s="147">
        <v>27211</v>
      </c>
      <c r="B9" s="53">
        <v>3000</v>
      </c>
      <c r="C9" s="411" t="s">
        <v>1564</v>
      </c>
      <c r="D9" s="478">
        <v>27208</v>
      </c>
    </row>
    <row r="10" spans="1:5" x14ac:dyDescent="0.2">
      <c r="A10" s="147">
        <v>27030</v>
      </c>
      <c r="B10" s="53">
        <v>2450</v>
      </c>
      <c r="C10" s="411" t="s">
        <v>1565</v>
      </c>
      <c r="D10" s="478">
        <v>27021</v>
      </c>
      <c r="E10" s="548"/>
    </row>
    <row r="11" spans="1:5" x14ac:dyDescent="0.2">
      <c r="A11" s="147">
        <v>26846</v>
      </c>
      <c r="B11" s="53">
        <v>2250</v>
      </c>
      <c r="C11" s="411" t="s">
        <v>1566</v>
      </c>
      <c r="D11" s="478">
        <v>26864</v>
      </c>
    </row>
    <row r="12" spans="1:5" x14ac:dyDescent="0.2">
      <c r="A12" s="147">
        <v>26573</v>
      </c>
      <c r="B12" s="53">
        <v>2100</v>
      </c>
      <c r="C12" s="411" t="s">
        <v>1567</v>
      </c>
      <c r="D12" s="478">
        <v>26584</v>
      </c>
    </row>
    <row r="13" spans="1:5" x14ac:dyDescent="0.2">
      <c r="A13" s="147">
        <v>26299</v>
      </c>
      <c r="B13" s="53">
        <v>1850</v>
      </c>
      <c r="C13" s="411" t="s">
        <v>1568</v>
      </c>
      <c r="D13" s="478">
        <v>26298</v>
      </c>
    </row>
    <row r="14" spans="1:5" x14ac:dyDescent="0.2">
      <c r="A14" s="147">
        <v>26207</v>
      </c>
      <c r="B14" s="53">
        <v>1850</v>
      </c>
      <c r="C14" s="411" t="s">
        <v>1569</v>
      </c>
      <c r="D14" s="478">
        <v>26174</v>
      </c>
    </row>
    <row r="15" spans="1:5" x14ac:dyDescent="0.2">
      <c r="A15" s="147">
        <v>25934</v>
      </c>
      <c r="B15" s="53">
        <v>1750</v>
      </c>
      <c r="C15" s="411" t="s">
        <v>1570</v>
      </c>
      <c r="D15" s="478">
        <v>25873</v>
      </c>
    </row>
    <row r="16" spans="1:5" x14ac:dyDescent="0.2">
      <c r="A16" s="147">
        <v>25842</v>
      </c>
      <c r="B16" s="53">
        <v>1750</v>
      </c>
      <c r="C16" s="411" t="s">
        <v>1571</v>
      </c>
      <c r="D16" s="478">
        <v>25842</v>
      </c>
    </row>
    <row r="17" spans="1:4" s="411" customFormat="1" x14ac:dyDescent="0.2">
      <c r="A17" s="147">
        <v>25569</v>
      </c>
      <c r="B17" s="53">
        <v>1650</v>
      </c>
      <c r="C17" s="411" t="s">
        <v>1572</v>
      </c>
      <c r="D17" s="478">
        <v>29125</v>
      </c>
    </row>
    <row r="18" spans="1:4" s="411" customFormat="1" x14ac:dyDescent="0.2">
      <c r="A18" s="147">
        <v>25477</v>
      </c>
      <c r="B18" s="53">
        <v>1650</v>
      </c>
      <c r="C18" s="411" t="s">
        <v>1573</v>
      </c>
      <c r="D18" s="478">
        <v>29125</v>
      </c>
    </row>
    <row r="19" spans="1:4" s="411" customFormat="1" x14ac:dyDescent="0.2">
      <c r="A19" s="147">
        <v>25204</v>
      </c>
      <c r="B19" s="53">
        <v>1550</v>
      </c>
      <c r="C19" s="411" t="s">
        <v>1574</v>
      </c>
      <c r="D19" s="478">
        <v>25224</v>
      </c>
    </row>
    <row r="20" spans="1:4" s="411" customFormat="1" x14ac:dyDescent="0.2">
      <c r="A20" s="147">
        <v>25020</v>
      </c>
      <c r="B20" s="53">
        <v>1550</v>
      </c>
      <c r="C20" s="411" t="s">
        <v>1575</v>
      </c>
      <c r="D20" s="478">
        <v>25022</v>
      </c>
    </row>
    <row r="21" spans="1:4" s="411" customFormat="1" x14ac:dyDescent="0.2">
      <c r="A21" s="147">
        <v>24869</v>
      </c>
      <c r="B21" s="53">
        <v>1450</v>
      </c>
      <c r="C21" s="411" t="s">
        <v>1576</v>
      </c>
      <c r="D21" s="478">
        <v>24869</v>
      </c>
    </row>
    <row r="22" spans="1:4" s="411" customFormat="1" x14ac:dyDescent="0.2">
      <c r="A22" s="147">
        <v>24838</v>
      </c>
      <c r="B22" s="53">
        <v>1450</v>
      </c>
      <c r="C22" s="411" t="s">
        <v>1577</v>
      </c>
      <c r="D22" s="478">
        <v>24834</v>
      </c>
    </row>
    <row r="23" spans="1:4" s="411" customFormat="1" x14ac:dyDescent="0.2">
      <c r="A23" s="147">
        <v>24746</v>
      </c>
      <c r="B23" s="53">
        <v>1400</v>
      </c>
      <c r="C23" s="411" t="s">
        <v>1578</v>
      </c>
      <c r="D23" s="528">
        <v>24780</v>
      </c>
    </row>
    <row r="24" spans="1:4" s="411" customFormat="1" x14ac:dyDescent="0.2">
      <c r="A24" s="147">
        <v>24473</v>
      </c>
      <c r="B24" s="53">
        <v>1300</v>
      </c>
      <c r="C24" s="411" t="s">
        <v>1579</v>
      </c>
      <c r="D24" s="528">
        <v>24484</v>
      </c>
    </row>
    <row r="25" spans="1:4" s="411" customFormat="1" x14ac:dyDescent="0.2">
      <c r="A25" s="147">
        <v>24289</v>
      </c>
      <c r="B25" s="53">
        <v>1250</v>
      </c>
      <c r="C25" s="411" t="s">
        <v>1580</v>
      </c>
      <c r="D25" s="528">
        <v>24289</v>
      </c>
    </row>
    <row r="26" spans="1:4" s="411" customFormat="1" x14ac:dyDescent="0.2">
      <c r="A26" s="147">
        <v>24108</v>
      </c>
      <c r="B26" s="53">
        <v>1150</v>
      </c>
      <c r="C26" s="411" t="s">
        <v>1684</v>
      </c>
      <c r="D26" s="528">
        <v>24106</v>
      </c>
    </row>
    <row r="27" spans="1:4" s="411" customFormat="1" x14ac:dyDescent="0.2">
      <c r="A27" s="147">
        <v>23924</v>
      </c>
      <c r="B27" s="53">
        <v>1100</v>
      </c>
      <c r="C27" s="411" t="s">
        <v>1582</v>
      </c>
      <c r="D27" s="528">
        <v>23752</v>
      </c>
    </row>
    <row r="28" spans="1:4" s="411" customFormat="1" x14ac:dyDescent="0.2">
      <c r="A28" s="147">
        <v>23682</v>
      </c>
      <c r="B28" s="53">
        <v>1000</v>
      </c>
      <c r="C28" s="411" t="s">
        <v>1582</v>
      </c>
      <c r="D28" s="528">
        <v>23752</v>
      </c>
    </row>
    <row r="29" spans="1:4" s="411" customFormat="1" x14ac:dyDescent="0.2">
      <c r="A29" s="147">
        <v>23377</v>
      </c>
      <c r="B29" s="53">
        <v>900</v>
      </c>
      <c r="C29" s="411" t="s">
        <v>1583</v>
      </c>
      <c r="D29" s="528">
        <v>23262</v>
      </c>
    </row>
    <row r="30" spans="1:4" s="411" customFormat="1" x14ac:dyDescent="0.2">
      <c r="A30" s="147">
        <v>23193</v>
      </c>
      <c r="B30" s="53">
        <v>700</v>
      </c>
      <c r="C30" s="411" t="s">
        <v>1583</v>
      </c>
      <c r="D30" s="146">
        <v>23262</v>
      </c>
    </row>
    <row r="31" spans="1:4" s="411" customFormat="1" x14ac:dyDescent="0.2">
      <c r="A31" s="147">
        <v>22737</v>
      </c>
      <c r="B31" s="53">
        <v>600</v>
      </c>
      <c r="C31" s="411" t="s">
        <v>1585</v>
      </c>
      <c r="D31" s="528">
        <v>22751</v>
      </c>
    </row>
    <row r="32" spans="1:4" s="411" customFormat="1" x14ac:dyDescent="0.2">
      <c r="A32" s="147">
        <v>21916</v>
      </c>
      <c r="B32" s="53">
        <v>361.9</v>
      </c>
      <c r="C32" s="501" t="s">
        <v>1601</v>
      </c>
      <c r="D32" s="540">
        <v>20545</v>
      </c>
    </row>
    <row r="33" spans="1:5" x14ac:dyDescent="0.2">
      <c r="A33" s="147">
        <v>20455</v>
      </c>
      <c r="B33" s="474" t="s">
        <v>1685</v>
      </c>
      <c r="C33" s="501" t="s">
        <v>1601</v>
      </c>
      <c r="D33" s="540">
        <v>20545</v>
      </c>
    </row>
    <row r="34" spans="1:5" x14ac:dyDescent="0.2">
      <c r="A34" s="147">
        <v>19725</v>
      </c>
      <c r="B34" s="474" t="s">
        <v>1612</v>
      </c>
      <c r="C34" s="501" t="s">
        <v>1613</v>
      </c>
      <c r="D34" s="540">
        <v>19804</v>
      </c>
    </row>
    <row r="35" spans="1:5" x14ac:dyDescent="0.2">
      <c r="A35" s="147">
        <v>18902</v>
      </c>
      <c r="B35" s="474" t="s">
        <v>1618</v>
      </c>
      <c r="C35" s="501" t="s">
        <v>1619</v>
      </c>
      <c r="D35" s="540">
        <v>18898</v>
      </c>
    </row>
    <row r="36" spans="1:5" x14ac:dyDescent="0.2">
      <c r="A36" s="147">
        <v>18629</v>
      </c>
      <c r="B36" s="474" t="s">
        <v>1624</v>
      </c>
      <c r="C36" s="501" t="s">
        <v>1626</v>
      </c>
      <c r="D36" s="540">
        <v>18716</v>
      </c>
    </row>
    <row r="37" spans="1:5" x14ac:dyDescent="0.2">
      <c r="A37" s="147">
        <v>18264</v>
      </c>
      <c r="B37" s="474" t="s">
        <v>1631</v>
      </c>
      <c r="C37" s="411" t="s">
        <v>1632</v>
      </c>
      <c r="D37" s="478">
        <v>18298</v>
      </c>
    </row>
    <row r="38" spans="1:5" x14ac:dyDescent="0.2">
      <c r="A38" s="147">
        <v>17989</v>
      </c>
      <c r="B38" s="474" t="s">
        <v>1637</v>
      </c>
      <c r="C38" s="411" t="s">
        <v>1638</v>
      </c>
      <c r="D38" s="478">
        <v>18093</v>
      </c>
    </row>
    <row r="39" spans="1:5" x14ac:dyDescent="0.2">
      <c r="A39" s="147">
        <v>17807</v>
      </c>
      <c r="B39" s="474" t="s">
        <v>1686</v>
      </c>
      <c r="C39" s="411" t="s">
        <v>1643</v>
      </c>
      <c r="D39" s="478">
        <v>17954</v>
      </c>
    </row>
    <row r="40" spans="1:5" x14ac:dyDescent="0.2">
      <c r="A40" s="147">
        <v>17715</v>
      </c>
      <c r="B40" s="474" t="s">
        <v>1647</v>
      </c>
      <c r="C40" s="411" t="s">
        <v>1648</v>
      </c>
      <c r="D40" s="478">
        <v>17769</v>
      </c>
    </row>
    <row r="41" spans="1:5" x14ac:dyDescent="0.2">
      <c r="A41" s="549"/>
      <c r="B41" s="474"/>
    </row>
    <row r="42" spans="1:5" ht="65.25" customHeight="1" x14ac:dyDescent="0.2">
      <c r="A42" s="550"/>
      <c r="B42" s="971" t="s">
        <v>1687</v>
      </c>
      <c r="C42" s="971"/>
      <c r="D42" s="971"/>
      <c r="E42" s="548"/>
    </row>
    <row r="43" spans="1:5" x14ac:dyDescent="0.2">
      <c r="A43" s="8"/>
      <c r="B43" s="507"/>
      <c r="C43" s="507"/>
      <c r="D43" s="507"/>
      <c r="E43" s="548"/>
    </row>
    <row r="44" spans="1:5" x14ac:dyDescent="0.2">
      <c r="A44" s="8"/>
      <c r="B44" s="8"/>
      <c r="C44" s="8"/>
      <c r="D44" s="479"/>
      <c r="E44" s="548"/>
    </row>
    <row r="45" spans="1:5" x14ac:dyDescent="0.2">
      <c r="A45" s="8"/>
      <c r="B45" s="8"/>
      <c r="C45" s="8"/>
      <c r="D45" s="479"/>
      <c r="E45" s="548"/>
    </row>
    <row r="46" spans="1:5" x14ac:dyDescent="0.2">
      <c r="A46" s="8"/>
      <c r="B46" s="8"/>
      <c r="C46" s="8"/>
      <c r="D46" s="479"/>
      <c r="E46" s="548"/>
    </row>
    <row r="47" spans="1:5" x14ac:dyDescent="0.2">
      <c r="A47" s="8"/>
      <c r="B47" s="8"/>
      <c r="C47" s="8"/>
      <c r="D47" s="479"/>
      <c r="E47" s="548"/>
    </row>
    <row r="48" spans="1:5" x14ac:dyDescent="0.2">
      <c r="A48" s="8"/>
      <c r="B48" s="8"/>
      <c r="C48" s="8"/>
      <c r="D48" s="479"/>
      <c r="E48" s="548"/>
    </row>
    <row r="49" spans="1:5" x14ac:dyDescent="0.2">
      <c r="A49" s="8"/>
      <c r="B49" s="8"/>
      <c r="C49" s="8"/>
      <c r="D49" s="479"/>
      <c r="E49" s="548"/>
    </row>
    <row r="50" spans="1:5" x14ac:dyDescent="0.2">
      <c r="A50" s="8"/>
      <c r="B50" s="8"/>
      <c r="C50" s="8"/>
      <c r="D50" s="479"/>
      <c r="E50" s="548"/>
    </row>
    <row r="51" spans="1:5" x14ac:dyDescent="0.2">
      <c r="A51" s="8"/>
      <c r="B51" s="8"/>
      <c r="C51" s="8"/>
      <c r="D51" s="479"/>
      <c r="E51" s="548"/>
    </row>
    <row r="52" spans="1:5" x14ac:dyDescent="0.2">
      <c r="A52" s="8"/>
      <c r="B52" s="8"/>
      <c r="C52" s="8"/>
      <c r="D52" s="479"/>
      <c r="E52" s="548"/>
    </row>
    <row r="53" spans="1:5" x14ac:dyDescent="0.2">
      <c r="A53" s="8"/>
      <c r="B53" s="8"/>
      <c r="C53" s="8"/>
      <c r="D53" s="479"/>
      <c r="E53" s="548"/>
    </row>
    <row r="54" spans="1:5" x14ac:dyDescent="0.2">
      <c r="A54" s="8"/>
      <c r="B54" s="8"/>
      <c r="C54" s="8"/>
      <c r="D54" s="479"/>
      <c r="E54" s="548"/>
    </row>
    <row r="55" spans="1:5" x14ac:dyDescent="0.2">
      <c r="A55" s="8"/>
      <c r="B55" s="8"/>
      <c r="C55" s="8"/>
      <c r="D55" s="479"/>
      <c r="E55" s="548"/>
    </row>
    <row r="56" spans="1:5" x14ac:dyDescent="0.2">
      <c r="A56" s="8"/>
      <c r="B56" s="8"/>
      <c r="C56" s="8"/>
      <c r="D56" s="479"/>
      <c r="E56" s="548"/>
    </row>
    <row r="57" spans="1:5" x14ac:dyDescent="0.2">
      <c r="A57" s="8"/>
      <c r="B57" s="8"/>
      <c r="C57" s="8"/>
      <c r="D57" s="479"/>
      <c r="E57" s="548"/>
    </row>
    <row r="58" spans="1:5" x14ac:dyDescent="0.2">
      <c r="A58" s="8"/>
      <c r="B58" s="8"/>
      <c r="C58" s="8"/>
      <c r="D58" s="479"/>
      <c r="E58" s="548"/>
    </row>
    <row r="59" spans="1:5" x14ac:dyDescent="0.2">
      <c r="A59" s="8"/>
      <c r="B59" s="8"/>
      <c r="C59" s="8"/>
      <c r="D59" s="479"/>
      <c r="E59" s="548"/>
    </row>
    <row r="60" spans="1:5" x14ac:dyDescent="0.2">
      <c r="A60" s="8"/>
      <c r="B60" s="8"/>
      <c r="C60" s="8"/>
      <c r="D60" s="479"/>
      <c r="E60" s="548"/>
    </row>
    <row r="61" spans="1:5" x14ac:dyDescent="0.2">
      <c r="A61" s="8"/>
      <c r="B61" s="8"/>
      <c r="C61" s="8"/>
      <c r="D61" s="479"/>
      <c r="E61" s="548"/>
    </row>
    <row r="62" spans="1:5" x14ac:dyDescent="0.2">
      <c r="A62" s="8"/>
      <c r="B62" s="8"/>
      <c r="C62" s="8"/>
      <c r="D62" s="479"/>
      <c r="E62" s="548"/>
    </row>
    <row r="63" spans="1:5" x14ac:dyDescent="0.2">
      <c r="A63" s="8"/>
      <c r="B63" s="8"/>
      <c r="C63" s="8"/>
      <c r="D63" s="479"/>
      <c r="E63" s="548"/>
    </row>
    <row r="64" spans="1:5" x14ac:dyDescent="0.2">
      <c r="A64" s="8"/>
      <c r="B64" s="8"/>
      <c r="C64" s="8"/>
      <c r="D64" s="479"/>
      <c r="E64" s="548"/>
    </row>
    <row r="65" spans="1:5" x14ac:dyDescent="0.2">
      <c r="A65" s="8"/>
      <c r="B65" s="8"/>
      <c r="C65" s="8"/>
      <c r="D65" s="479"/>
      <c r="E65" s="548"/>
    </row>
    <row r="66" spans="1:5" x14ac:dyDescent="0.2">
      <c r="A66" s="8"/>
      <c r="B66" s="8"/>
      <c r="C66" s="8"/>
      <c r="D66" s="479"/>
      <c r="E66" s="548"/>
    </row>
    <row r="67" spans="1:5" x14ac:dyDescent="0.2">
      <c r="A67" s="8"/>
      <c r="B67" s="8"/>
      <c r="C67" s="8"/>
      <c r="D67" s="479"/>
      <c r="E67" s="548"/>
    </row>
    <row r="68" spans="1:5" x14ac:dyDescent="0.2">
      <c r="A68" s="8"/>
      <c r="B68" s="8"/>
      <c r="C68" s="8"/>
      <c r="D68" s="479"/>
      <c r="E68" s="548"/>
    </row>
    <row r="69" spans="1:5" x14ac:dyDescent="0.2">
      <c r="A69" s="8"/>
      <c r="B69" s="8"/>
      <c r="C69" s="8"/>
      <c r="D69" s="479"/>
      <c r="E69" s="548"/>
    </row>
    <row r="70" spans="1:5" x14ac:dyDescent="0.2">
      <c r="A70" s="8"/>
      <c r="B70" s="8"/>
      <c r="C70" s="8"/>
      <c r="D70" s="479"/>
      <c r="E70" s="548"/>
    </row>
    <row r="71" spans="1:5" x14ac:dyDescent="0.2">
      <c r="A71" s="8"/>
      <c r="B71" s="8"/>
      <c r="C71" s="8"/>
      <c r="D71" s="479"/>
      <c r="E71" s="548"/>
    </row>
    <row r="72" spans="1:5" x14ac:dyDescent="0.2">
      <c r="A72" s="8"/>
      <c r="B72" s="8"/>
      <c r="C72" s="8"/>
      <c r="D72" s="479"/>
      <c r="E72" s="548"/>
    </row>
    <row r="73" spans="1:5" x14ac:dyDescent="0.2">
      <c r="A73" s="8"/>
      <c r="B73" s="8"/>
      <c r="C73" s="8"/>
      <c r="D73" s="479"/>
      <c r="E73" s="548"/>
    </row>
    <row r="74" spans="1:5" x14ac:dyDescent="0.2">
      <c r="A74" s="8"/>
      <c r="B74" s="8"/>
      <c r="C74" s="8"/>
      <c r="D74" s="479"/>
      <c r="E74" s="548"/>
    </row>
    <row r="75" spans="1:5" x14ac:dyDescent="0.2">
      <c r="A75" s="8"/>
      <c r="B75" s="8"/>
      <c r="C75" s="8"/>
      <c r="D75" s="479"/>
      <c r="E75" s="548"/>
    </row>
    <row r="76" spans="1:5" x14ac:dyDescent="0.2">
      <c r="A76" s="8"/>
      <c r="B76" s="8"/>
      <c r="C76" s="8"/>
      <c r="D76" s="479"/>
      <c r="E76" s="548"/>
    </row>
    <row r="77" spans="1:5" x14ac:dyDescent="0.2">
      <c r="A77" s="8"/>
      <c r="B77" s="8"/>
      <c r="C77" s="8"/>
      <c r="D77" s="479"/>
      <c r="E77" s="548"/>
    </row>
    <row r="78" spans="1:5" x14ac:dyDescent="0.2">
      <c r="A78" s="8"/>
      <c r="B78" s="8"/>
      <c r="C78" s="8"/>
      <c r="D78" s="479"/>
      <c r="E78" s="548"/>
    </row>
    <row r="79" spans="1:5" x14ac:dyDescent="0.2">
      <c r="A79" s="8"/>
      <c r="B79" s="8"/>
      <c r="C79" s="8"/>
      <c r="D79" s="479"/>
      <c r="E79" s="548"/>
    </row>
    <row r="80" spans="1:5" x14ac:dyDescent="0.2">
      <c r="A80" s="8"/>
      <c r="B80" s="8"/>
      <c r="C80" s="8"/>
      <c r="D80" s="479"/>
      <c r="E80" s="548"/>
    </row>
    <row r="81" spans="1:5" x14ac:dyDescent="0.2">
      <c r="A81" s="8"/>
      <c r="B81" s="8"/>
      <c r="C81" s="8"/>
      <c r="D81" s="479"/>
      <c r="E81" s="548"/>
    </row>
    <row r="82" spans="1:5" x14ac:dyDescent="0.2">
      <c r="A82" s="8"/>
      <c r="B82" s="8"/>
      <c r="C82" s="8"/>
      <c r="D82" s="479"/>
      <c r="E82" s="548"/>
    </row>
    <row r="83" spans="1:5" x14ac:dyDescent="0.2">
      <c r="A83" s="8"/>
      <c r="B83" s="8"/>
      <c r="C83" s="8"/>
      <c r="D83" s="479"/>
      <c r="E83" s="548"/>
    </row>
    <row r="84" spans="1:5" x14ac:dyDescent="0.2">
      <c r="A84" s="8"/>
      <c r="B84" s="8"/>
      <c r="C84" s="8"/>
      <c r="D84" s="479"/>
      <c r="E84" s="548"/>
    </row>
    <row r="85" spans="1:5" x14ac:dyDescent="0.2">
      <c r="A85" s="8"/>
      <c r="B85" s="8"/>
      <c r="C85" s="8"/>
      <c r="D85" s="479"/>
      <c r="E85" s="548"/>
    </row>
    <row r="86" spans="1:5" x14ac:dyDescent="0.2">
      <c r="A86" s="8"/>
      <c r="B86" s="8"/>
      <c r="C86" s="8"/>
      <c r="D86" s="479"/>
      <c r="E86" s="548"/>
    </row>
    <row r="87" spans="1:5" x14ac:dyDescent="0.2">
      <c r="A87" s="8"/>
      <c r="B87" s="8"/>
      <c r="C87" s="8"/>
      <c r="D87" s="479"/>
      <c r="E87" s="548"/>
    </row>
    <row r="88" spans="1:5" x14ac:dyDescent="0.2">
      <c r="A88" s="8"/>
      <c r="B88" s="8"/>
      <c r="C88" s="8"/>
      <c r="D88" s="479"/>
      <c r="E88" s="548"/>
    </row>
    <row r="89" spans="1:5" x14ac:dyDescent="0.2">
      <c r="A89" s="8"/>
      <c r="B89" s="8"/>
      <c r="C89" s="8"/>
      <c r="D89" s="479"/>
      <c r="E89" s="548"/>
    </row>
    <row r="90" spans="1:5" x14ac:dyDescent="0.2">
      <c r="A90" s="8"/>
      <c r="B90" s="8"/>
      <c r="C90" s="8"/>
      <c r="D90" s="479"/>
      <c r="E90" s="548"/>
    </row>
    <row r="91" spans="1:5" x14ac:dyDescent="0.2">
      <c r="A91" s="8"/>
      <c r="B91" s="8"/>
      <c r="C91" s="8"/>
      <c r="D91" s="479"/>
      <c r="E91" s="548"/>
    </row>
    <row r="92" spans="1:5" x14ac:dyDescent="0.2">
      <c r="A92" s="8"/>
      <c r="B92" s="8"/>
      <c r="C92" s="8"/>
      <c r="D92" s="479"/>
      <c r="E92" s="548"/>
    </row>
    <row r="93" spans="1:5" x14ac:dyDescent="0.2">
      <c r="A93" s="8"/>
      <c r="B93" s="8"/>
      <c r="C93" s="8"/>
      <c r="D93" s="479"/>
      <c r="E93" s="548"/>
    </row>
    <row r="94" spans="1:5" x14ac:dyDescent="0.2">
      <c r="A94" s="8"/>
      <c r="B94" s="8"/>
      <c r="C94" s="8"/>
      <c r="D94" s="479"/>
      <c r="E94" s="548"/>
    </row>
    <row r="95" spans="1:5" x14ac:dyDescent="0.2">
      <c r="A95" s="8"/>
      <c r="B95" s="8"/>
      <c r="C95" s="8"/>
      <c r="D95" s="479"/>
      <c r="E95" s="548"/>
    </row>
    <row r="96" spans="1:5" x14ac:dyDescent="0.2">
      <c r="A96" s="8"/>
      <c r="B96" s="8"/>
      <c r="C96" s="8"/>
      <c r="D96" s="479"/>
      <c r="E96" s="548"/>
    </row>
    <row r="97" spans="1:5" x14ac:dyDescent="0.2">
      <c r="A97" s="8"/>
      <c r="B97" s="8"/>
      <c r="C97" s="8"/>
      <c r="D97" s="479"/>
      <c r="E97" s="548"/>
    </row>
    <row r="98" spans="1:5" x14ac:dyDescent="0.2">
      <c r="A98" s="8"/>
      <c r="B98" s="8"/>
      <c r="C98" s="8"/>
      <c r="D98" s="479"/>
      <c r="E98" s="548"/>
    </row>
    <row r="99" spans="1:5" x14ac:dyDescent="0.2">
      <c r="A99" s="8"/>
      <c r="B99" s="8"/>
      <c r="C99" s="8"/>
      <c r="D99" s="479"/>
      <c r="E99" s="548"/>
    </row>
    <row r="100" spans="1:5" x14ac:dyDescent="0.2">
      <c r="A100" s="8"/>
      <c r="B100" s="8"/>
      <c r="C100" s="8"/>
      <c r="D100" s="479"/>
      <c r="E100" s="548"/>
    </row>
    <row r="101" spans="1:5" x14ac:dyDescent="0.2">
      <c r="A101" s="8"/>
      <c r="B101" s="8"/>
      <c r="C101" s="8"/>
      <c r="D101" s="479"/>
      <c r="E101" s="548"/>
    </row>
    <row r="102" spans="1:5" x14ac:dyDescent="0.2">
      <c r="A102" s="8"/>
      <c r="B102" s="8"/>
      <c r="C102" s="8"/>
      <c r="D102" s="479"/>
      <c r="E102" s="548"/>
    </row>
    <row r="103" spans="1:5" x14ac:dyDescent="0.2">
      <c r="A103" s="8"/>
      <c r="B103" s="8"/>
      <c r="C103" s="8"/>
      <c r="D103" s="479"/>
      <c r="E103" s="548"/>
    </row>
    <row r="104" spans="1:5" x14ac:dyDescent="0.2">
      <c r="A104" s="8"/>
      <c r="B104" s="8"/>
      <c r="C104" s="8"/>
      <c r="D104" s="479"/>
      <c r="E104" s="548"/>
    </row>
    <row r="105" spans="1:5" x14ac:dyDescent="0.2">
      <c r="A105" s="8"/>
      <c r="B105" s="8"/>
      <c r="C105" s="8"/>
      <c r="D105" s="479"/>
      <c r="E105" s="548"/>
    </row>
    <row r="106" spans="1:5" x14ac:dyDescent="0.2">
      <c r="A106" s="8"/>
      <c r="B106" s="8"/>
      <c r="C106" s="8"/>
      <c r="D106" s="479"/>
      <c r="E106" s="548"/>
    </row>
    <row r="107" spans="1:5" x14ac:dyDescent="0.2">
      <c r="A107" s="8"/>
      <c r="B107" s="8"/>
      <c r="C107" s="8"/>
      <c r="D107" s="479"/>
      <c r="E107" s="548"/>
    </row>
    <row r="108" spans="1:5" x14ac:dyDescent="0.2">
      <c r="A108" s="8"/>
      <c r="B108" s="8"/>
      <c r="C108" s="8"/>
      <c r="D108" s="479"/>
      <c r="E108" s="548"/>
    </row>
    <row r="109" spans="1:5" x14ac:dyDescent="0.2">
      <c r="A109" s="8"/>
      <c r="B109" s="8"/>
      <c r="C109" s="8"/>
      <c r="D109" s="479"/>
      <c r="E109" s="548"/>
    </row>
    <row r="110" spans="1:5" x14ac:dyDescent="0.2">
      <c r="A110" s="8"/>
      <c r="B110" s="8"/>
      <c r="C110" s="8"/>
      <c r="D110" s="479"/>
      <c r="E110" s="548"/>
    </row>
    <row r="111" spans="1:5" x14ac:dyDescent="0.2">
      <c r="A111" s="8"/>
      <c r="B111" s="8"/>
      <c r="C111" s="8"/>
      <c r="D111" s="479"/>
      <c r="E111" s="548"/>
    </row>
    <row r="112" spans="1:5" x14ac:dyDescent="0.2">
      <c r="A112" s="8"/>
      <c r="B112" s="8"/>
      <c r="C112" s="8"/>
      <c r="D112" s="479"/>
      <c r="E112" s="548"/>
    </row>
    <row r="113" spans="1:5" x14ac:dyDescent="0.2">
      <c r="A113" s="8"/>
      <c r="B113" s="8"/>
      <c r="C113" s="8"/>
      <c r="D113" s="479"/>
      <c r="E113" s="548"/>
    </row>
    <row r="114" spans="1:5" x14ac:dyDescent="0.2">
      <c r="A114" s="8"/>
      <c r="B114" s="8"/>
      <c r="C114" s="8"/>
      <c r="D114" s="479"/>
      <c r="E114" s="548"/>
    </row>
    <row r="115" spans="1:5" x14ac:dyDescent="0.2">
      <c r="A115" s="8"/>
      <c r="B115" s="8"/>
      <c r="C115" s="8"/>
      <c r="D115" s="479"/>
      <c r="E115" s="548"/>
    </row>
    <row r="116" spans="1:5" x14ac:dyDescent="0.2">
      <c r="A116" s="8"/>
      <c r="B116" s="8"/>
      <c r="C116" s="8"/>
      <c r="D116" s="479"/>
      <c r="E116" s="548"/>
    </row>
    <row r="117" spans="1:5" x14ac:dyDescent="0.2">
      <c r="A117" s="8"/>
      <c r="B117" s="8"/>
      <c r="C117" s="8"/>
      <c r="D117" s="479"/>
      <c r="E117" s="548"/>
    </row>
    <row r="118" spans="1:5" x14ac:dyDescent="0.2">
      <c r="A118" s="8"/>
      <c r="B118" s="8"/>
      <c r="C118" s="8"/>
      <c r="D118" s="479"/>
      <c r="E118" s="548"/>
    </row>
    <row r="119" spans="1:5" x14ac:dyDescent="0.2">
      <c r="A119" s="8"/>
      <c r="B119" s="8"/>
      <c r="C119" s="8"/>
      <c r="D119" s="479"/>
      <c r="E119" s="548"/>
    </row>
    <row r="120" spans="1:5" x14ac:dyDescent="0.2">
      <c r="A120" s="8"/>
      <c r="B120" s="8"/>
      <c r="C120" s="8"/>
      <c r="D120" s="479"/>
      <c r="E120" s="548"/>
    </row>
    <row r="121" spans="1:5" x14ac:dyDescent="0.2">
      <c r="A121" s="8"/>
      <c r="B121" s="8"/>
      <c r="C121" s="8"/>
      <c r="D121" s="479"/>
      <c r="E121" s="548"/>
    </row>
    <row r="122" spans="1:5" x14ac:dyDescent="0.2">
      <c r="A122" s="8"/>
      <c r="B122" s="8"/>
      <c r="C122" s="8"/>
      <c r="D122" s="479"/>
      <c r="E122" s="548"/>
    </row>
    <row r="123" spans="1:5" x14ac:dyDescent="0.2">
      <c r="A123" s="8"/>
      <c r="B123" s="8"/>
      <c r="C123" s="8"/>
      <c r="D123" s="479"/>
      <c r="E123" s="548"/>
    </row>
    <row r="124" spans="1:5" x14ac:dyDescent="0.2">
      <c r="A124" s="8"/>
      <c r="B124" s="8"/>
      <c r="C124" s="8"/>
      <c r="D124" s="479"/>
      <c r="E124" s="548"/>
    </row>
    <row r="125" spans="1:5" x14ac:dyDescent="0.2">
      <c r="A125" s="8"/>
      <c r="B125" s="8"/>
      <c r="C125" s="8"/>
      <c r="D125" s="479"/>
      <c r="E125" s="548"/>
    </row>
    <row r="126" spans="1:5" x14ac:dyDescent="0.2">
      <c r="A126" s="8"/>
      <c r="B126" s="8"/>
      <c r="C126" s="8"/>
      <c r="D126" s="479"/>
      <c r="E126" s="548"/>
    </row>
    <row r="127" spans="1:5" x14ac:dyDescent="0.2">
      <c r="A127" s="8"/>
      <c r="B127" s="8"/>
      <c r="C127" s="8"/>
      <c r="D127" s="479"/>
      <c r="E127" s="548"/>
    </row>
    <row r="128" spans="1:5" x14ac:dyDescent="0.2">
      <c r="A128" s="8"/>
      <c r="B128" s="8"/>
      <c r="C128" s="8"/>
      <c r="D128" s="479"/>
      <c r="E128" s="548"/>
    </row>
    <row r="129" spans="1:5" x14ac:dyDescent="0.2">
      <c r="A129" s="8"/>
      <c r="B129" s="8"/>
      <c r="C129" s="8"/>
      <c r="D129" s="479"/>
      <c r="E129" s="548"/>
    </row>
    <row r="130" spans="1:5" x14ac:dyDescent="0.2">
      <c r="A130" s="8"/>
      <c r="B130" s="8"/>
      <c r="C130" s="8"/>
      <c r="D130" s="479"/>
      <c r="E130" s="548"/>
    </row>
    <row r="131" spans="1:5" x14ac:dyDescent="0.2">
      <c r="A131" s="8"/>
      <c r="B131" s="8"/>
      <c r="C131" s="8"/>
      <c r="D131" s="479"/>
      <c r="E131" s="548"/>
    </row>
    <row r="132" spans="1:5" x14ac:dyDescent="0.2">
      <c r="A132" s="8"/>
      <c r="B132" s="8"/>
      <c r="C132" s="8"/>
      <c r="D132" s="479"/>
      <c r="E132" s="548"/>
    </row>
    <row r="133" spans="1:5" x14ac:dyDescent="0.2">
      <c r="A133" s="8"/>
      <c r="B133" s="8"/>
      <c r="C133" s="8"/>
      <c r="D133" s="479"/>
      <c r="E133" s="548"/>
    </row>
    <row r="134" spans="1:5" x14ac:dyDescent="0.2">
      <c r="A134" s="8"/>
      <c r="B134" s="8"/>
      <c r="C134" s="8"/>
      <c r="D134" s="479"/>
      <c r="E134" s="548"/>
    </row>
    <row r="135" spans="1:5" x14ac:dyDescent="0.2">
      <c r="A135" s="8"/>
      <c r="B135" s="8"/>
      <c r="C135" s="8"/>
      <c r="D135" s="479"/>
      <c r="E135" s="548"/>
    </row>
    <row r="136" spans="1:5" x14ac:dyDescent="0.2">
      <c r="A136" s="8"/>
      <c r="B136" s="8"/>
      <c r="C136" s="8"/>
      <c r="D136" s="479"/>
      <c r="E136" s="548"/>
    </row>
    <row r="137" spans="1:5" x14ac:dyDescent="0.2">
      <c r="A137" s="8"/>
      <c r="B137" s="8"/>
      <c r="C137" s="8"/>
      <c r="D137" s="479"/>
      <c r="E137" s="548"/>
    </row>
    <row r="138" spans="1:5" x14ac:dyDescent="0.2">
      <c r="A138" s="8"/>
      <c r="B138" s="8"/>
      <c r="C138" s="8"/>
      <c r="D138" s="479"/>
      <c r="E138" s="548"/>
    </row>
    <row r="139" spans="1:5" x14ac:dyDescent="0.2">
      <c r="A139" s="8"/>
      <c r="B139" s="8"/>
      <c r="C139" s="8"/>
      <c r="D139" s="479"/>
      <c r="E139" s="548"/>
    </row>
    <row r="140" spans="1:5" x14ac:dyDescent="0.2">
      <c r="A140" s="8"/>
      <c r="B140" s="8"/>
      <c r="C140" s="8"/>
      <c r="D140" s="479"/>
      <c r="E140" s="548"/>
    </row>
    <row r="141" spans="1:5" x14ac:dyDescent="0.2">
      <c r="A141" s="8"/>
      <c r="B141" s="8"/>
      <c r="C141" s="8"/>
      <c r="D141" s="479"/>
      <c r="E141" s="548"/>
    </row>
    <row r="142" spans="1:5" x14ac:dyDescent="0.2">
      <c r="A142" s="8"/>
      <c r="B142" s="8"/>
      <c r="C142" s="8"/>
      <c r="D142" s="479"/>
      <c r="E142" s="548"/>
    </row>
    <row r="143" spans="1:5" x14ac:dyDescent="0.2">
      <c r="A143" s="8"/>
      <c r="B143" s="8"/>
      <c r="C143" s="8"/>
      <c r="D143" s="479"/>
      <c r="E143" s="548"/>
    </row>
    <row r="144" spans="1:5" x14ac:dyDescent="0.2">
      <c r="A144" s="8"/>
      <c r="B144" s="8"/>
      <c r="C144" s="8"/>
      <c r="D144" s="479"/>
      <c r="E144" s="548"/>
    </row>
    <row r="145" spans="1:5" x14ac:dyDescent="0.2">
      <c r="A145" s="8"/>
      <c r="B145" s="8"/>
      <c r="C145" s="8"/>
      <c r="D145" s="479"/>
      <c r="E145" s="548"/>
    </row>
    <row r="146" spans="1:5" x14ac:dyDescent="0.2">
      <c r="A146" s="8"/>
      <c r="B146" s="8"/>
      <c r="C146" s="8"/>
      <c r="D146" s="479"/>
      <c r="E146" s="548"/>
    </row>
    <row r="147" spans="1:5" x14ac:dyDescent="0.2">
      <c r="A147" s="8"/>
      <c r="B147" s="8"/>
      <c r="C147" s="8"/>
      <c r="D147" s="479"/>
      <c r="E147" s="548"/>
    </row>
    <row r="148" spans="1:5" x14ac:dyDescent="0.2">
      <c r="A148" s="8"/>
      <c r="B148" s="8"/>
      <c r="C148" s="8"/>
      <c r="D148" s="479"/>
      <c r="E148" s="548"/>
    </row>
    <row r="149" spans="1:5" x14ac:dyDescent="0.2">
      <c r="A149" s="8"/>
      <c r="B149" s="8"/>
      <c r="C149" s="8"/>
      <c r="D149" s="479"/>
      <c r="E149" s="548"/>
    </row>
    <row r="150" spans="1:5" x14ac:dyDescent="0.2">
      <c r="A150" s="8"/>
      <c r="B150" s="8"/>
      <c r="C150" s="8"/>
      <c r="D150" s="479"/>
      <c r="E150" s="548"/>
    </row>
    <row r="151" spans="1:5" x14ac:dyDescent="0.2">
      <c r="A151" s="8"/>
      <c r="B151" s="8"/>
      <c r="C151" s="8"/>
      <c r="D151" s="479"/>
      <c r="E151" s="548"/>
    </row>
    <row r="152" spans="1:5" x14ac:dyDescent="0.2">
      <c r="A152" s="8"/>
      <c r="B152" s="8"/>
      <c r="C152" s="8"/>
      <c r="D152" s="479"/>
      <c r="E152" s="548"/>
    </row>
    <row r="153" spans="1:5" x14ac:dyDescent="0.2">
      <c r="A153" s="8"/>
      <c r="B153" s="8"/>
      <c r="C153" s="8"/>
      <c r="D153" s="479"/>
      <c r="E153" s="548"/>
    </row>
    <row r="154" spans="1:5" x14ac:dyDescent="0.2">
      <c r="A154" s="8"/>
      <c r="B154" s="8"/>
      <c r="C154" s="8"/>
      <c r="D154" s="479"/>
      <c r="E154" s="548"/>
    </row>
    <row r="155" spans="1:5" x14ac:dyDescent="0.2">
      <c r="A155" s="8"/>
      <c r="B155" s="8"/>
      <c r="C155" s="8"/>
      <c r="D155" s="479"/>
      <c r="E155" s="548"/>
    </row>
    <row r="156" spans="1:5" x14ac:dyDescent="0.2">
      <c r="A156" s="8"/>
      <c r="B156" s="8"/>
      <c r="C156" s="8"/>
      <c r="D156" s="479"/>
      <c r="E156" s="548"/>
    </row>
    <row r="157" spans="1:5" x14ac:dyDescent="0.2">
      <c r="A157" s="8"/>
      <c r="B157" s="8"/>
      <c r="C157" s="8"/>
      <c r="D157" s="479"/>
      <c r="E157" s="548"/>
    </row>
    <row r="158" spans="1:5" x14ac:dyDescent="0.2">
      <c r="A158" s="8"/>
      <c r="B158" s="8"/>
      <c r="C158" s="8"/>
      <c r="D158" s="479"/>
      <c r="E158" s="548"/>
    </row>
    <row r="159" spans="1:5" x14ac:dyDescent="0.2">
      <c r="A159" s="8"/>
      <c r="B159" s="8"/>
      <c r="C159" s="8"/>
      <c r="D159" s="479"/>
      <c r="E159" s="548"/>
    </row>
    <row r="160" spans="1:5" x14ac:dyDescent="0.2">
      <c r="A160" s="8"/>
      <c r="B160" s="8"/>
      <c r="C160" s="8"/>
      <c r="D160" s="479"/>
      <c r="E160" s="548"/>
    </row>
    <row r="161" spans="1:5" x14ac:dyDescent="0.2">
      <c r="A161" s="8"/>
      <c r="B161" s="8"/>
      <c r="C161" s="8"/>
      <c r="D161" s="479"/>
      <c r="E161" s="548"/>
    </row>
    <row r="162" spans="1:5" x14ac:dyDescent="0.2">
      <c r="A162" s="8"/>
      <c r="B162" s="8"/>
      <c r="C162" s="8"/>
      <c r="D162" s="479"/>
      <c r="E162" s="548"/>
    </row>
    <row r="163" spans="1:5" x14ac:dyDescent="0.2">
      <c r="A163" s="8"/>
      <c r="B163" s="8"/>
      <c r="C163" s="8"/>
      <c r="D163" s="479"/>
      <c r="E163" s="548"/>
    </row>
    <row r="164" spans="1:5" x14ac:dyDescent="0.2">
      <c r="A164" s="8"/>
      <c r="B164" s="8"/>
      <c r="C164" s="8"/>
      <c r="D164" s="479"/>
      <c r="E164" s="548"/>
    </row>
    <row r="165" spans="1:5" x14ac:dyDescent="0.2">
      <c r="A165" s="8"/>
      <c r="B165" s="8"/>
      <c r="C165" s="8"/>
      <c r="D165" s="479"/>
      <c r="E165" s="548"/>
    </row>
    <row r="166" spans="1:5" x14ac:dyDescent="0.2">
      <c r="A166" s="8"/>
      <c r="B166" s="8"/>
      <c r="C166" s="8"/>
      <c r="D166" s="479"/>
      <c r="E166" s="548"/>
    </row>
    <row r="167" spans="1:5" x14ac:dyDescent="0.2">
      <c r="A167" s="8"/>
      <c r="B167" s="8"/>
      <c r="C167" s="8"/>
      <c r="D167" s="479"/>
      <c r="E167" s="548"/>
    </row>
    <row r="168" spans="1:5" x14ac:dyDescent="0.2">
      <c r="A168" s="8"/>
      <c r="B168" s="8"/>
      <c r="C168" s="8"/>
      <c r="D168" s="479"/>
      <c r="E168" s="548"/>
    </row>
    <row r="169" spans="1:5" x14ac:dyDescent="0.2">
      <c r="A169" s="8"/>
      <c r="B169" s="8"/>
      <c r="C169" s="8"/>
      <c r="D169" s="479"/>
      <c r="E169" s="548"/>
    </row>
    <row r="170" spans="1:5" x14ac:dyDescent="0.2">
      <c r="A170" s="8"/>
      <c r="B170" s="8"/>
      <c r="C170" s="8"/>
      <c r="D170" s="479"/>
      <c r="E170" s="548"/>
    </row>
    <row r="171" spans="1:5" x14ac:dyDescent="0.2">
      <c r="A171" s="8"/>
      <c r="B171" s="8"/>
      <c r="C171" s="8"/>
      <c r="D171" s="479"/>
      <c r="E171" s="548"/>
    </row>
    <row r="172" spans="1:5" x14ac:dyDescent="0.2">
      <c r="A172" s="8"/>
      <c r="B172" s="8"/>
      <c r="C172" s="8"/>
      <c r="D172" s="479"/>
      <c r="E172" s="548"/>
    </row>
    <row r="173" spans="1:5" x14ac:dyDescent="0.2">
      <c r="A173" s="8"/>
      <c r="B173" s="8"/>
      <c r="C173" s="8"/>
      <c r="D173" s="479"/>
      <c r="E173" s="548"/>
    </row>
    <row r="174" spans="1:5" x14ac:dyDescent="0.2">
      <c r="A174" s="8"/>
      <c r="B174" s="8"/>
      <c r="C174" s="8"/>
      <c r="D174" s="479"/>
      <c r="E174" s="548"/>
    </row>
    <row r="175" spans="1:5" x14ac:dyDescent="0.2">
      <c r="A175" s="8"/>
      <c r="B175" s="8"/>
      <c r="C175" s="8"/>
      <c r="D175" s="479"/>
      <c r="E175" s="548"/>
    </row>
    <row r="176" spans="1:5" x14ac:dyDescent="0.2">
      <c r="A176" s="8"/>
      <c r="B176" s="8"/>
      <c r="C176" s="8"/>
      <c r="D176" s="479"/>
      <c r="E176" s="548"/>
    </row>
    <row r="177" spans="1:5" x14ac:dyDescent="0.2">
      <c r="A177" s="8"/>
      <c r="B177" s="8"/>
      <c r="C177" s="8"/>
      <c r="D177" s="479"/>
      <c r="E177" s="548"/>
    </row>
    <row r="178" spans="1:5" x14ac:dyDescent="0.2">
      <c r="A178" s="8"/>
      <c r="B178" s="8"/>
      <c r="C178" s="8"/>
      <c r="D178" s="479"/>
      <c r="E178" s="548"/>
    </row>
    <row r="179" spans="1:5" x14ac:dyDescent="0.2">
      <c r="A179" s="8"/>
      <c r="B179" s="8"/>
      <c r="C179" s="8"/>
      <c r="D179" s="479"/>
      <c r="E179" s="548"/>
    </row>
    <row r="180" spans="1:5" x14ac:dyDescent="0.2">
      <c r="A180" s="8"/>
      <c r="B180" s="8"/>
      <c r="C180" s="8"/>
      <c r="D180" s="479"/>
      <c r="E180" s="548"/>
    </row>
    <row r="181" spans="1:5" x14ac:dyDescent="0.2">
      <c r="A181" s="8"/>
      <c r="B181" s="8"/>
      <c r="C181" s="8"/>
      <c r="D181" s="479"/>
      <c r="E181" s="548"/>
    </row>
    <row r="182" spans="1:5" x14ac:dyDescent="0.2">
      <c r="A182" s="8"/>
      <c r="B182" s="8"/>
      <c r="C182" s="8"/>
      <c r="D182" s="479"/>
      <c r="E182" s="548"/>
    </row>
    <row r="183" spans="1:5" x14ac:dyDescent="0.2">
      <c r="A183" s="8"/>
      <c r="B183" s="8"/>
      <c r="C183" s="8"/>
      <c r="D183" s="479"/>
      <c r="E183" s="548"/>
    </row>
    <row r="184" spans="1:5" x14ac:dyDescent="0.2">
      <c r="A184" s="8"/>
      <c r="B184" s="8"/>
      <c r="C184" s="8"/>
      <c r="D184" s="479"/>
      <c r="E184" s="548"/>
    </row>
    <row r="185" spans="1:5" x14ac:dyDescent="0.2">
      <c r="A185" s="8"/>
      <c r="B185" s="8"/>
      <c r="C185" s="8"/>
      <c r="D185" s="479"/>
      <c r="E185" s="548"/>
    </row>
    <row r="186" spans="1:5" x14ac:dyDescent="0.2">
      <c r="A186" s="8"/>
      <c r="B186" s="8"/>
      <c r="C186" s="8"/>
      <c r="D186" s="479"/>
      <c r="E186" s="548"/>
    </row>
    <row r="187" spans="1:5" x14ac:dyDescent="0.2">
      <c r="A187" s="8"/>
      <c r="B187" s="8"/>
      <c r="C187" s="8"/>
      <c r="D187" s="479"/>
      <c r="E187" s="548"/>
    </row>
    <row r="188" spans="1:5" x14ac:dyDescent="0.2">
      <c r="A188" s="8"/>
      <c r="B188" s="8"/>
      <c r="C188" s="8"/>
      <c r="D188" s="479"/>
      <c r="E188" s="548"/>
    </row>
    <row r="189" spans="1:5" x14ac:dyDescent="0.2">
      <c r="A189" s="8"/>
      <c r="B189" s="8"/>
      <c r="C189" s="8"/>
      <c r="D189" s="479"/>
      <c r="E189" s="548"/>
    </row>
    <row r="190" spans="1:5" x14ac:dyDescent="0.2">
      <c r="A190" s="8"/>
      <c r="B190" s="8"/>
      <c r="C190" s="8"/>
      <c r="D190" s="479"/>
      <c r="E190" s="548"/>
    </row>
    <row r="191" spans="1:5" x14ac:dyDescent="0.2">
      <c r="A191" s="8"/>
      <c r="B191" s="8"/>
      <c r="C191" s="8"/>
      <c r="D191" s="479"/>
      <c r="E191" s="548"/>
    </row>
    <row r="192" spans="1:5" x14ac:dyDescent="0.2">
      <c r="A192" s="8"/>
      <c r="B192" s="8"/>
      <c r="C192" s="8"/>
      <c r="D192" s="479"/>
      <c r="E192" s="548"/>
    </row>
    <row r="193" spans="1:5" x14ac:dyDescent="0.2">
      <c r="A193" s="8"/>
      <c r="B193" s="8"/>
      <c r="C193" s="8"/>
      <c r="D193" s="479"/>
      <c r="E193" s="548"/>
    </row>
    <row r="194" spans="1:5" x14ac:dyDescent="0.2">
      <c r="A194" s="8"/>
      <c r="B194" s="8"/>
      <c r="C194" s="8"/>
      <c r="D194" s="479"/>
      <c r="E194" s="548"/>
    </row>
    <row r="195" spans="1:5" x14ac:dyDescent="0.2">
      <c r="A195" s="8"/>
      <c r="B195" s="8"/>
      <c r="C195" s="8"/>
      <c r="D195" s="479"/>
      <c r="E195" s="548"/>
    </row>
    <row r="196" spans="1:5" x14ac:dyDescent="0.2">
      <c r="A196" s="8"/>
      <c r="B196" s="8"/>
      <c r="C196" s="8"/>
      <c r="D196" s="479"/>
      <c r="E196" s="548"/>
    </row>
    <row r="197" spans="1:5" x14ac:dyDescent="0.2">
      <c r="A197" s="8"/>
      <c r="B197" s="8"/>
      <c r="C197" s="8"/>
      <c r="D197" s="479"/>
      <c r="E197" s="548"/>
    </row>
    <row r="198" spans="1:5" x14ac:dyDescent="0.2">
      <c r="A198" s="8"/>
      <c r="B198" s="8"/>
      <c r="C198" s="8"/>
      <c r="D198" s="479"/>
      <c r="E198" s="548"/>
    </row>
    <row r="199" spans="1:5" x14ac:dyDescent="0.2">
      <c r="A199" s="8"/>
      <c r="B199" s="8"/>
      <c r="C199" s="8"/>
      <c r="D199" s="479"/>
      <c r="E199" s="548"/>
    </row>
    <row r="200" spans="1:5" x14ac:dyDescent="0.2">
      <c r="A200" s="8"/>
      <c r="B200" s="8"/>
      <c r="C200" s="8"/>
      <c r="D200" s="479"/>
      <c r="E200" s="548"/>
    </row>
    <row r="201" spans="1:5" x14ac:dyDescent="0.2">
      <c r="A201" s="8"/>
      <c r="B201" s="8"/>
      <c r="C201" s="8"/>
      <c r="D201" s="479"/>
      <c r="E201" s="548"/>
    </row>
    <row r="202" spans="1:5" x14ac:dyDescent="0.2">
      <c r="A202" s="8"/>
      <c r="B202" s="8"/>
      <c r="C202" s="8"/>
      <c r="D202" s="479"/>
      <c r="E202" s="548"/>
    </row>
    <row r="203" spans="1:5" x14ac:dyDescent="0.2">
      <c r="A203" s="8"/>
      <c r="B203" s="8"/>
      <c r="C203" s="8"/>
      <c r="D203" s="479"/>
      <c r="E203" s="548"/>
    </row>
    <row r="204" spans="1:5" x14ac:dyDescent="0.2">
      <c r="A204" s="8"/>
      <c r="B204" s="8"/>
      <c r="C204" s="8"/>
      <c r="D204" s="479"/>
      <c r="E204" s="548"/>
    </row>
    <row r="205" spans="1:5" x14ac:dyDescent="0.2">
      <c r="A205" s="8"/>
      <c r="B205" s="8"/>
      <c r="C205" s="8"/>
      <c r="D205" s="479"/>
      <c r="E205" s="548"/>
    </row>
    <row r="206" spans="1:5" x14ac:dyDescent="0.2">
      <c r="A206" s="8"/>
      <c r="B206" s="8"/>
      <c r="C206" s="8"/>
      <c r="D206" s="479"/>
      <c r="E206" s="548"/>
    </row>
    <row r="207" spans="1:5" x14ac:dyDescent="0.2">
      <c r="A207" s="8"/>
      <c r="B207" s="8"/>
      <c r="C207" s="8"/>
      <c r="D207" s="479"/>
      <c r="E207" s="548"/>
    </row>
    <row r="208" spans="1:5" x14ac:dyDescent="0.2">
      <c r="A208" s="8"/>
      <c r="B208" s="8"/>
      <c r="C208" s="8"/>
      <c r="D208" s="479"/>
      <c r="E208" s="548"/>
    </row>
    <row r="209" spans="1:5" x14ac:dyDescent="0.2">
      <c r="A209" s="8"/>
      <c r="B209" s="8"/>
      <c r="C209" s="8"/>
      <c r="D209" s="479"/>
      <c r="E209" s="548"/>
    </row>
    <row r="210" spans="1:5" x14ac:dyDescent="0.2">
      <c r="A210" s="8"/>
      <c r="B210" s="8"/>
      <c r="C210" s="8"/>
      <c r="D210" s="479"/>
      <c r="E210" s="548"/>
    </row>
    <row r="211" spans="1:5" x14ac:dyDescent="0.2">
      <c r="A211" s="8"/>
      <c r="B211" s="8"/>
      <c r="C211" s="8"/>
      <c r="D211" s="479"/>
      <c r="E211" s="548"/>
    </row>
    <row r="212" spans="1:5" x14ac:dyDescent="0.2">
      <c r="A212" s="8"/>
      <c r="B212" s="8"/>
      <c r="C212" s="8"/>
      <c r="D212" s="479"/>
      <c r="E212" s="548"/>
    </row>
    <row r="213" spans="1:5" x14ac:dyDescent="0.2">
      <c r="A213" s="8"/>
      <c r="B213" s="8"/>
      <c r="C213" s="8"/>
      <c r="D213" s="479"/>
      <c r="E213" s="548"/>
    </row>
    <row r="214" spans="1:5" x14ac:dyDescent="0.2">
      <c r="A214" s="8"/>
      <c r="B214" s="8"/>
      <c r="C214" s="8"/>
      <c r="D214" s="479"/>
      <c r="E214" s="548"/>
    </row>
    <row r="215" spans="1:5" x14ac:dyDescent="0.2">
      <c r="A215" s="8"/>
      <c r="B215" s="8"/>
      <c r="C215" s="8"/>
      <c r="D215" s="479"/>
      <c r="E215" s="548"/>
    </row>
    <row r="216" spans="1:5" x14ac:dyDescent="0.2">
      <c r="A216" s="8"/>
      <c r="B216" s="8"/>
      <c r="C216" s="8"/>
      <c r="D216" s="479"/>
      <c r="E216" s="548"/>
    </row>
    <row r="217" spans="1:5" x14ac:dyDescent="0.2">
      <c r="A217" s="8"/>
      <c r="B217" s="8"/>
      <c r="C217" s="8"/>
      <c r="D217" s="479"/>
      <c r="E217" s="548"/>
    </row>
    <row r="218" spans="1:5" x14ac:dyDescent="0.2">
      <c r="A218" s="8"/>
      <c r="B218" s="8"/>
      <c r="C218" s="8"/>
      <c r="D218" s="479"/>
      <c r="E218" s="548"/>
    </row>
    <row r="219" spans="1:5" x14ac:dyDescent="0.2">
      <c r="A219" s="8"/>
      <c r="B219" s="8"/>
      <c r="C219" s="8"/>
      <c r="D219" s="479"/>
      <c r="E219" s="548"/>
    </row>
    <row r="220" spans="1:5" x14ac:dyDescent="0.2">
      <c r="A220" s="8"/>
      <c r="B220" s="8"/>
      <c r="C220" s="8"/>
      <c r="D220" s="479"/>
      <c r="E220" s="548"/>
    </row>
    <row r="221" spans="1:5" x14ac:dyDescent="0.2">
      <c r="A221" s="8"/>
      <c r="B221" s="8"/>
      <c r="C221" s="8"/>
      <c r="D221" s="479"/>
      <c r="E221" s="548"/>
    </row>
    <row r="222" spans="1:5" x14ac:dyDescent="0.2">
      <c r="A222" s="8"/>
      <c r="B222" s="8"/>
      <c r="C222" s="8"/>
      <c r="D222" s="479"/>
      <c r="E222" s="548"/>
    </row>
    <row r="223" spans="1:5" x14ac:dyDescent="0.2">
      <c r="A223" s="8"/>
      <c r="B223" s="8"/>
      <c r="C223" s="8"/>
      <c r="D223" s="479"/>
      <c r="E223" s="548"/>
    </row>
    <row r="224" spans="1:5" x14ac:dyDescent="0.2">
      <c r="A224" s="8"/>
      <c r="B224" s="8"/>
      <c r="C224" s="8"/>
      <c r="D224" s="479"/>
      <c r="E224" s="548"/>
    </row>
    <row r="225" spans="1:5" x14ac:dyDescent="0.2">
      <c r="A225" s="8"/>
      <c r="B225" s="8"/>
      <c r="C225" s="8"/>
      <c r="D225" s="479"/>
      <c r="E225" s="548"/>
    </row>
    <row r="226" spans="1:5" x14ac:dyDescent="0.2">
      <c r="A226" s="8"/>
      <c r="B226" s="8"/>
      <c r="C226" s="8"/>
      <c r="D226" s="479"/>
      <c r="E226" s="548"/>
    </row>
    <row r="227" spans="1:5" x14ac:dyDescent="0.2">
      <c r="A227" s="8"/>
      <c r="B227" s="8"/>
      <c r="C227" s="8"/>
      <c r="D227" s="479"/>
      <c r="E227" s="548"/>
    </row>
    <row r="228" spans="1:5" x14ac:dyDescent="0.2">
      <c r="A228" s="8"/>
      <c r="B228" s="8"/>
      <c r="C228" s="8"/>
      <c r="D228" s="479"/>
      <c r="E228" s="548"/>
    </row>
    <row r="229" spans="1:5" x14ac:dyDescent="0.2">
      <c r="A229" s="8"/>
      <c r="B229" s="8"/>
      <c r="C229" s="8"/>
      <c r="D229" s="479"/>
      <c r="E229" s="548"/>
    </row>
    <row r="230" spans="1:5" x14ac:dyDescent="0.2">
      <c r="A230" s="8"/>
      <c r="B230" s="8"/>
      <c r="C230" s="8"/>
      <c r="D230" s="479"/>
      <c r="E230" s="548"/>
    </row>
    <row r="231" spans="1:5" x14ac:dyDescent="0.2">
      <c r="A231" s="8"/>
      <c r="B231" s="8"/>
      <c r="C231" s="8"/>
      <c r="D231" s="479"/>
      <c r="E231" s="548"/>
    </row>
    <row r="232" spans="1:5" x14ac:dyDescent="0.2">
      <c r="A232" s="8"/>
      <c r="B232" s="8"/>
      <c r="C232" s="8"/>
      <c r="D232" s="479"/>
      <c r="E232" s="548"/>
    </row>
    <row r="233" spans="1:5" x14ac:dyDescent="0.2">
      <c r="A233" s="8"/>
      <c r="B233" s="8"/>
      <c r="C233" s="8"/>
      <c r="D233" s="479"/>
      <c r="E233" s="548"/>
    </row>
    <row r="234" spans="1:5" x14ac:dyDescent="0.2">
      <c r="A234" s="8"/>
      <c r="B234" s="8"/>
      <c r="C234" s="8"/>
      <c r="D234" s="479"/>
      <c r="E234" s="548"/>
    </row>
    <row r="235" spans="1:5" x14ac:dyDescent="0.2">
      <c r="A235" s="8"/>
      <c r="B235" s="8"/>
      <c r="C235" s="8"/>
      <c r="D235" s="479"/>
      <c r="E235" s="548"/>
    </row>
    <row r="236" spans="1:5" x14ac:dyDescent="0.2">
      <c r="A236" s="8"/>
      <c r="B236" s="8"/>
      <c r="C236" s="8"/>
      <c r="D236" s="479"/>
      <c r="E236" s="548"/>
    </row>
    <row r="237" spans="1:5" x14ac:dyDescent="0.2">
      <c r="A237" s="8"/>
      <c r="B237" s="8"/>
      <c r="C237" s="8"/>
      <c r="D237" s="479"/>
      <c r="E237" s="548"/>
    </row>
    <row r="238" spans="1:5" x14ac:dyDescent="0.2">
      <c r="A238" s="8"/>
      <c r="B238" s="8"/>
      <c r="C238" s="8"/>
      <c r="D238" s="479"/>
      <c r="E238" s="548"/>
    </row>
    <row r="239" spans="1:5" x14ac:dyDescent="0.2">
      <c r="A239" s="8"/>
      <c r="B239" s="8"/>
      <c r="C239" s="8"/>
      <c r="D239" s="479"/>
      <c r="E239" s="548"/>
    </row>
    <row r="240" spans="1:5" x14ac:dyDescent="0.2">
      <c r="A240" s="8"/>
      <c r="B240" s="8"/>
      <c r="C240" s="8"/>
      <c r="D240" s="479"/>
      <c r="E240" s="548"/>
    </row>
    <row r="241" spans="1:5" x14ac:dyDescent="0.2">
      <c r="A241" s="8"/>
      <c r="B241" s="8"/>
      <c r="C241" s="8"/>
      <c r="D241" s="479"/>
      <c r="E241" s="548"/>
    </row>
    <row r="242" spans="1:5" x14ac:dyDescent="0.2">
      <c r="A242" s="8"/>
      <c r="B242" s="8"/>
      <c r="C242" s="8"/>
      <c r="D242" s="479"/>
      <c r="E242" s="548"/>
    </row>
    <row r="243" spans="1:5" x14ac:dyDescent="0.2">
      <c r="A243" s="8"/>
      <c r="B243" s="8"/>
      <c r="C243" s="8"/>
      <c r="D243" s="479"/>
      <c r="E243" s="548"/>
    </row>
    <row r="244" spans="1:5" x14ac:dyDescent="0.2">
      <c r="A244" s="8"/>
      <c r="B244" s="8"/>
      <c r="C244" s="8"/>
      <c r="D244" s="479"/>
      <c r="E244" s="548"/>
    </row>
    <row r="245" spans="1:5" x14ac:dyDescent="0.2">
      <c r="A245" s="8"/>
      <c r="B245" s="8"/>
      <c r="C245" s="8"/>
      <c r="D245" s="479"/>
      <c r="E245" s="548"/>
    </row>
    <row r="246" spans="1:5" x14ac:dyDescent="0.2">
      <c r="A246" s="8"/>
      <c r="B246" s="8"/>
      <c r="C246" s="8"/>
      <c r="D246" s="479"/>
      <c r="E246" s="548"/>
    </row>
    <row r="247" spans="1:5" x14ac:dyDescent="0.2">
      <c r="A247" s="8"/>
      <c r="B247" s="8"/>
      <c r="C247" s="8"/>
      <c r="D247" s="479"/>
      <c r="E247" s="548"/>
    </row>
    <row r="248" spans="1:5" x14ac:dyDescent="0.2">
      <c r="A248" s="8"/>
      <c r="B248" s="8"/>
      <c r="C248" s="8"/>
      <c r="D248" s="479"/>
      <c r="E248" s="548"/>
    </row>
    <row r="249" spans="1:5" x14ac:dyDescent="0.2">
      <c r="A249" s="8"/>
      <c r="B249" s="8"/>
      <c r="C249" s="8"/>
      <c r="D249" s="479"/>
      <c r="E249" s="548"/>
    </row>
    <row r="250" spans="1:5" x14ac:dyDescent="0.2">
      <c r="A250" s="8"/>
      <c r="B250" s="8"/>
      <c r="C250" s="8"/>
      <c r="D250" s="479"/>
      <c r="E250" s="548"/>
    </row>
    <row r="251" spans="1:5" x14ac:dyDescent="0.2">
      <c r="A251" s="8"/>
      <c r="B251" s="8"/>
      <c r="C251" s="8"/>
      <c r="D251" s="479"/>
      <c r="E251" s="548"/>
    </row>
    <row r="252" spans="1:5" x14ac:dyDescent="0.2">
      <c r="A252" s="8"/>
      <c r="B252" s="8"/>
      <c r="C252" s="8"/>
      <c r="D252" s="479"/>
      <c r="E252" s="548"/>
    </row>
    <row r="253" spans="1:5" x14ac:dyDescent="0.2">
      <c r="A253" s="8"/>
      <c r="B253" s="8"/>
      <c r="C253" s="8"/>
      <c r="D253" s="479"/>
      <c r="E253" s="548"/>
    </row>
    <row r="254" spans="1:5" x14ac:dyDescent="0.2">
      <c r="A254" s="8"/>
      <c r="B254" s="8"/>
      <c r="C254" s="8"/>
      <c r="D254" s="479"/>
      <c r="E254" s="548"/>
    </row>
    <row r="255" spans="1:5" x14ac:dyDescent="0.2">
      <c r="A255" s="8"/>
      <c r="B255" s="8"/>
      <c r="C255" s="8"/>
      <c r="D255" s="479"/>
      <c r="E255" s="548"/>
    </row>
    <row r="256" spans="1:5" x14ac:dyDescent="0.2">
      <c r="A256" s="8"/>
      <c r="B256" s="8"/>
      <c r="C256" s="8"/>
      <c r="D256" s="479"/>
      <c r="E256" s="548"/>
    </row>
    <row r="257" spans="1:5" x14ac:dyDescent="0.2">
      <c r="A257" s="8"/>
      <c r="B257" s="8"/>
      <c r="C257" s="8"/>
      <c r="D257" s="479"/>
      <c r="E257" s="548"/>
    </row>
    <row r="258" spans="1:5" x14ac:dyDescent="0.2">
      <c r="A258" s="8"/>
      <c r="B258" s="8"/>
      <c r="C258" s="8"/>
      <c r="D258" s="479"/>
      <c r="E258" s="548"/>
    </row>
    <row r="259" spans="1:5" x14ac:dyDescent="0.2">
      <c r="A259" s="8"/>
      <c r="B259" s="8"/>
      <c r="C259" s="8"/>
      <c r="D259" s="479"/>
      <c r="E259" s="548"/>
    </row>
    <row r="260" spans="1:5" x14ac:dyDescent="0.2">
      <c r="A260" s="8"/>
      <c r="B260" s="8"/>
      <c r="C260" s="8"/>
      <c r="D260" s="479"/>
      <c r="E260" s="548"/>
    </row>
    <row r="261" spans="1:5" x14ac:dyDescent="0.2">
      <c r="A261" s="8"/>
      <c r="B261" s="8"/>
      <c r="C261" s="8"/>
      <c r="D261" s="479"/>
      <c r="E261" s="548"/>
    </row>
    <row r="262" spans="1:5" x14ac:dyDescent="0.2">
      <c r="A262" s="8"/>
      <c r="B262" s="8"/>
      <c r="C262" s="8"/>
      <c r="D262" s="479"/>
      <c r="E262" s="548"/>
    </row>
    <row r="263" spans="1:5" x14ac:dyDescent="0.2">
      <c r="A263" s="8"/>
      <c r="B263" s="8"/>
      <c r="C263" s="8"/>
      <c r="D263" s="479"/>
      <c r="E263" s="548"/>
    </row>
    <row r="264" spans="1:5" x14ac:dyDescent="0.2">
      <c r="A264" s="8"/>
      <c r="B264" s="8"/>
      <c r="C264" s="8"/>
      <c r="D264" s="479"/>
      <c r="E264" s="548"/>
    </row>
    <row r="265" spans="1:5" x14ac:dyDescent="0.2">
      <c r="A265" s="8"/>
      <c r="B265" s="8"/>
      <c r="C265" s="8"/>
      <c r="D265" s="479"/>
      <c r="E265" s="548"/>
    </row>
    <row r="266" spans="1:5" x14ac:dyDescent="0.2">
      <c r="A266" s="8"/>
      <c r="B266" s="8"/>
      <c r="C266" s="8"/>
      <c r="D266" s="479"/>
      <c r="E266" s="548"/>
    </row>
    <row r="267" spans="1:5" x14ac:dyDescent="0.2">
      <c r="A267" s="8"/>
      <c r="B267" s="8"/>
      <c r="C267" s="8"/>
      <c r="D267" s="479"/>
      <c r="E267" s="548"/>
    </row>
    <row r="268" spans="1:5" x14ac:dyDescent="0.2">
      <c r="A268" s="8"/>
      <c r="B268" s="8"/>
      <c r="C268" s="8"/>
      <c r="D268" s="479"/>
      <c r="E268" s="548"/>
    </row>
    <row r="269" spans="1:5" x14ac:dyDescent="0.2">
      <c r="A269" s="8"/>
      <c r="B269" s="8"/>
      <c r="C269" s="8"/>
      <c r="D269" s="479"/>
      <c r="E269" s="548"/>
    </row>
    <row r="270" spans="1:5" x14ac:dyDescent="0.2">
      <c r="A270" s="8"/>
      <c r="B270" s="8"/>
      <c r="C270" s="8"/>
      <c r="D270" s="479"/>
      <c r="E270" s="548"/>
    </row>
    <row r="271" spans="1:5" x14ac:dyDescent="0.2">
      <c r="A271" s="8"/>
      <c r="B271" s="8"/>
      <c r="C271" s="8"/>
      <c r="D271" s="479"/>
      <c r="E271" s="548"/>
    </row>
    <row r="272" spans="1:5" x14ac:dyDescent="0.2">
      <c r="A272" s="8"/>
      <c r="B272" s="8"/>
      <c r="C272" s="8"/>
      <c r="D272" s="479"/>
      <c r="E272" s="548"/>
    </row>
    <row r="273" spans="1:5" x14ac:dyDescent="0.2">
      <c r="A273" s="8"/>
      <c r="B273" s="8"/>
      <c r="C273" s="8"/>
      <c r="D273" s="479"/>
      <c r="E273" s="548"/>
    </row>
    <row r="274" spans="1:5" x14ac:dyDescent="0.2">
      <c r="A274" s="8"/>
      <c r="B274" s="8"/>
      <c r="C274" s="8"/>
      <c r="D274" s="479"/>
      <c r="E274" s="548"/>
    </row>
    <row r="275" spans="1:5" x14ac:dyDescent="0.2">
      <c r="A275" s="8"/>
      <c r="B275" s="8"/>
      <c r="C275" s="8"/>
      <c r="D275" s="479"/>
      <c r="E275" s="548"/>
    </row>
    <row r="276" spans="1:5" x14ac:dyDescent="0.2">
      <c r="A276" s="8"/>
      <c r="B276" s="8"/>
      <c r="C276" s="8"/>
      <c r="D276" s="479"/>
      <c r="E276" s="548"/>
    </row>
    <row r="277" spans="1:5" x14ac:dyDescent="0.2">
      <c r="A277" s="8"/>
      <c r="B277" s="8"/>
      <c r="C277" s="8"/>
      <c r="D277" s="479"/>
      <c r="E277" s="548"/>
    </row>
    <row r="278" spans="1:5" x14ac:dyDescent="0.2">
      <c r="A278" s="8"/>
      <c r="B278" s="8"/>
      <c r="C278" s="8"/>
      <c r="D278" s="479"/>
      <c r="E278" s="548"/>
    </row>
    <row r="279" spans="1:5" x14ac:dyDescent="0.2">
      <c r="A279" s="8"/>
      <c r="B279" s="8"/>
      <c r="C279" s="8"/>
      <c r="D279" s="479"/>
      <c r="E279" s="548"/>
    </row>
    <row r="280" spans="1:5" x14ac:dyDescent="0.2">
      <c r="A280" s="8"/>
      <c r="B280" s="8"/>
      <c r="C280" s="8"/>
      <c r="D280" s="479"/>
      <c r="E280" s="548"/>
    </row>
    <row r="281" spans="1:5" x14ac:dyDescent="0.2">
      <c r="A281" s="8"/>
      <c r="B281" s="8"/>
      <c r="C281" s="8"/>
      <c r="D281" s="479"/>
      <c r="E281" s="548"/>
    </row>
    <row r="282" spans="1:5" x14ac:dyDescent="0.2">
      <c r="A282" s="8"/>
      <c r="B282" s="8"/>
      <c r="C282" s="8"/>
      <c r="D282" s="479"/>
      <c r="E282" s="548"/>
    </row>
    <row r="283" spans="1:5" x14ac:dyDescent="0.2">
      <c r="A283" s="8"/>
      <c r="B283" s="8"/>
      <c r="C283" s="8"/>
      <c r="D283" s="479"/>
      <c r="E283" s="548"/>
    </row>
    <row r="284" spans="1:5" x14ac:dyDescent="0.2">
      <c r="A284" s="8"/>
      <c r="B284" s="8"/>
      <c r="C284" s="8"/>
      <c r="D284" s="479"/>
      <c r="E284" s="548"/>
    </row>
    <row r="285" spans="1:5" x14ac:dyDescent="0.2">
      <c r="A285" s="8"/>
      <c r="B285" s="8"/>
      <c r="C285" s="8"/>
      <c r="D285" s="479"/>
      <c r="E285" s="548"/>
    </row>
    <row r="286" spans="1:5" x14ac:dyDescent="0.2">
      <c r="A286" s="8"/>
      <c r="B286" s="8"/>
      <c r="C286" s="8"/>
      <c r="D286" s="479"/>
      <c r="E286" s="548"/>
    </row>
    <row r="287" spans="1:5" x14ac:dyDescent="0.2">
      <c r="A287" s="8"/>
      <c r="B287" s="8"/>
      <c r="C287" s="8"/>
      <c r="D287" s="479"/>
      <c r="E287" s="548"/>
    </row>
    <row r="288" spans="1:5" x14ac:dyDescent="0.2">
      <c r="A288" s="8"/>
      <c r="B288" s="8"/>
      <c r="C288" s="8"/>
      <c r="D288" s="479"/>
      <c r="E288" s="548"/>
    </row>
    <row r="289" spans="1:5" x14ac:dyDescent="0.2">
      <c r="A289" s="8"/>
      <c r="B289" s="8"/>
      <c r="C289" s="8"/>
      <c r="D289" s="479"/>
      <c r="E289" s="548"/>
    </row>
    <row r="290" spans="1:5" x14ac:dyDescent="0.2">
      <c r="A290" s="8"/>
      <c r="B290" s="8"/>
      <c r="C290" s="8"/>
      <c r="D290" s="479"/>
      <c r="E290" s="548"/>
    </row>
    <row r="291" spans="1:5" x14ac:dyDescent="0.2">
      <c r="A291" s="8"/>
      <c r="B291" s="8"/>
      <c r="C291" s="8"/>
      <c r="D291" s="479"/>
      <c r="E291" s="548"/>
    </row>
    <row r="292" spans="1:5" x14ac:dyDescent="0.2">
      <c r="A292" s="8"/>
      <c r="B292" s="8"/>
      <c r="C292" s="8"/>
      <c r="D292" s="479"/>
      <c r="E292" s="548"/>
    </row>
    <row r="293" spans="1:5" x14ac:dyDescent="0.2">
      <c r="A293" s="8"/>
      <c r="B293" s="8"/>
      <c r="C293" s="8"/>
      <c r="D293" s="479"/>
      <c r="E293" s="548"/>
    </row>
    <row r="294" spans="1:5" x14ac:dyDescent="0.2">
      <c r="A294" s="8"/>
      <c r="B294" s="8"/>
      <c r="C294" s="8"/>
      <c r="D294" s="479"/>
      <c r="E294" s="548"/>
    </row>
    <row r="295" spans="1:5" x14ac:dyDescent="0.2">
      <c r="A295" s="8"/>
      <c r="B295" s="8"/>
      <c r="C295" s="8"/>
      <c r="D295" s="479"/>
      <c r="E295" s="548"/>
    </row>
    <row r="296" spans="1:5" x14ac:dyDescent="0.2">
      <c r="A296" s="8"/>
      <c r="B296" s="8"/>
      <c r="C296" s="8"/>
      <c r="D296" s="479"/>
      <c r="E296" s="548"/>
    </row>
    <row r="297" spans="1:5" x14ac:dyDescent="0.2">
      <c r="A297" s="8"/>
      <c r="B297" s="8"/>
      <c r="C297" s="8"/>
      <c r="D297" s="479"/>
      <c r="E297" s="548"/>
    </row>
    <row r="298" spans="1:5" x14ac:dyDescent="0.2">
      <c r="A298" s="8"/>
      <c r="B298" s="8"/>
      <c r="C298" s="8"/>
      <c r="D298" s="479"/>
      <c r="E298" s="548"/>
    </row>
    <row r="299" spans="1:5" x14ac:dyDescent="0.2">
      <c r="A299" s="8"/>
      <c r="B299" s="8"/>
      <c r="C299" s="8"/>
      <c r="D299" s="479"/>
      <c r="E299" s="548"/>
    </row>
    <row r="300" spans="1:5" x14ac:dyDescent="0.2">
      <c r="A300" s="8"/>
      <c r="B300" s="8"/>
      <c r="C300" s="8"/>
      <c r="D300" s="479"/>
      <c r="E300" s="548"/>
    </row>
    <row r="301" spans="1:5" x14ac:dyDescent="0.2">
      <c r="A301" s="8"/>
      <c r="B301" s="8"/>
      <c r="C301" s="8"/>
      <c r="D301" s="479"/>
      <c r="E301" s="548"/>
    </row>
    <row r="302" spans="1:5" x14ac:dyDescent="0.2">
      <c r="A302" s="8"/>
      <c r="B302" s="8"/>
      <c r="C302" s="8"/>
      <c r="D302" s="479"/>
      <c r="E302" s="548"/>
    </row>
    <row r="303" spans="1:5" x14ac:dyDescent="0.2">
      <c r="A303" s="8"/>
      <c r="B303" s="8"/>
      <c r="C303" s="8"/>
      <c r="D303" s="479"/>
      <c r="E303" s="548"/>
    </row>
    <row r="304" spans="1:5" x14ac:dyDescent="0.2">
      <c r="A304" s="8"/>
      <c r="B304" s="8"/>
      <c r="C304" s="8"/>
      <c r="D304" s="479"/>
      <c r="E304" s="548"/>
    </row>
    <row r="305" spans="1:5" x14ac:dyDescent="0.2">
      <c r="A305" s="8"/>
      <c r="B305" s="8"/>
      <c r="C305" s="8"/>
      <c r="D305" s="479"/>
      <c r="E305" s="548"/>
    </row>
    <row r="306" spans="1:5" x14ac:dyDescent="0.2">
      <c r="A306" s="8"/>
      <c r="B306" s="8"/>
      <c r="C306" s="8"/>
      <c r="D306" s="479"/>
      <c r="E306" s="548"/>
    </row>
    <row r="307" spans="1:5" x14ac:dyDescent="0.2">
      <c r="A307" s="8"/>
      <c r="B307" s="8"/>
      <c r="C307" s="8"/>
      <c r="D307" s="479"/>
      <c r="E307" s="548"/>
    </row>
    <row r="308" spans="1:5" x14ac:dyDescent="0.2">
      <c r="A308" s="8"/>
      <c r="B308" s="8"/>
      <c r="C308" s="8"/>
      <c r="D308" s="479"/>
      <c r="E308" s="548"/>
    </row>
    <row r="309" spans="1:5" x14ac:dyDescent="0.2">
      <c r="A309" s="8"/>
      <c r="B309" s="8"/>
      <c r="C309" s="8"/>
      <c r="D309" s="479"/>
      <c r="E309" s="548"/>
    </row>
    <row r="310" spans="1:5" x14ac:dyDescent="0.2">
      <c r="A310" s="8"/>
      <c r="B310" s="8"/>
      <c r="C310" s="8"/>
      <c r="D310" s="479"/>
      <c r="E310" s="548"/>
    </row>
    <row r="311" spans="1:5" x14ac:dyDescent="0.2">
      <c r="A311" s="8"/>
      <c r="B311" s="8"/>
      <c r="C311" s="8"/>
      <c r="D311" s="479"/>
      <c r="E311" s="548"/>
    </row>
    <row r="312" spans="1:5" x14ac:dyDescent="0.2">
      <c r="A312" s="8"/>
      <c r="B312" s="8"/>
      <c r="C312" s="8"/>
      <c r="D312" s="479"/>
      <c r="E312" s="548"/>
    </row>
    <row r="313" spans="1:5" x14ac:dyDescent="0.2">
      <c r="A313" s="8"/>
      <c r="B313" s="8"/>
      <c r="C313" s="8"/>
      <c r="D313" s="479"/>
      <c r="E313" s="548"/>
    </row>
    <row r="314" spans="1:5" x14ac:dyDescent="0.2">
      <c r="A314" s="8"/>
      <c r="B314" s="8"/>
      <c r="C314" s="8"/>
      <c r="D314" s="479"/>
      <c r="E314" s="548"/>
    </row>
    <row r="315" spans="1:5" x14ac:dyDescent="0.2">
      <c r="A315" s="8"/>
      <c r="B315" s="8"/>
      <c r="C315" s="8"/>
      <c r="D315" s="479"/>
      <c r="E315" s="548"/>
    </row>
    <row r="316" spans="1:5" x14ac:dyDescent="0.2">
      <c r="A316" s="8"/>
      <c r="B316" s="8"/>
      <c r="C316" s="8"/>
      <c r="D316" s="479"/>
      <c r="E316" s="548"/>
    </row>
    <row r="317" spans="1:5" x14ac:dyDescent="0.2">
      <c r="A317" s="8"/>
      <c r="B317" s="8"/>
      <c r="C317" s="8"/>
      <c r="D317" s="479"/>
      <c r="E317" s="548"/>
    </row>
    <row r="318" spans="1:5" x14ac:dyDescent="0.2">
      <c r="A318" s="8"/>
      <c r="B318" s="8"/>
      <c r="C318" s="8"/>
      <c r="D318" s="479"/>
      <c r="E318" s="548"/>
    </row>
    <row r="319" spans="1:5" x14ac:dyDescent="0.2">
      <c r="A319" s="8"/>
      <c r="B319" s="8"/>
      <c r="C319" s="8"/>
      <c r="D319" s="479"/>
      <c r="E319" s="548"/>
    </row>
    <row r="320" spans="1:5" x14ac:dyDescent="0.2">
      <c r="A320" s="8"/>
      <c r="B320" s="8"/>
      <c r="C320" s="8"/>
      <c r="D320" s="479"/>
      <c r="E320" s="548"/>
    </row>
    <row r="321" spans="1:5" x14ac:dyDescent="0.2">
      <c r="A321" s="8"/>
      <c r="B321" s="8"/>
      <c r="C321" s="8"/>
      <c r="D321" s="479"/>
      <c r="E321" s="548"/>
    </row>
    <row r="322" spans="1:5" x14ac:dyDescent="0.2">
      <c r="A322" s="8"/>
      <c r="B322" s="8"/>
      <c r="C322" s="8"/>
      <c r="D322" s="479"/>
      <c r="E322" s="548"/>
    </row>
    <row r="323" spans="1:5" x14ac:dyDescent="0.2">
      <c r="A323" s="8"/>
      <c r="B323" s="8"/>
      <c r="C323" s="8"/>
      <c r="D323" s="479"/>
      <c r="E323" s="548"/>
    </row>
    <row r="324" spans="1:5" x14ac:dyDescent="0.2">
      <c r="A324" s="8"/>
      <c r="B324" s="8"/>
      <c r="C324" s="8"/>
      <c r="D324" s="479"/>
      <c r="E324" s="548"/>
    </row>
    <row r="325" spans="1:5" x14ac:dyDescent="0.2">
      <c r="A325" s="8"/>
      <c r="B325" s="8"/>
      <c r="C325" s="8"/>
      <c r="D325" s="479"/>
      <c r="E325" s="548"/>
    </row>
    <row r="326" spans="1:5" x14ac:dyDescent="0.2">
      <c r="A326" s="8"/>
      <c r="B326" s="8"/>
      <c r="C326" s="8"/>
      <c r="D326" s="479"/>
      <c r="E326" s="548"/>
    </row>
    <row r="327" spans="1:5" x14ac:dyDescent="0.2">
      <c r="A327" s="8"/>
      <c r="B327" s="8"/>
      <c r="C327" s="8"/>
      <c r="D327" s="479"/>
      <c r="E327" s="548"/>
    </row>
    <row r="328" spans="1:5" x14ac:dyDescent="0.2">
      <c r="A328" s="8"/>
      <c r="B328" s="8"/>
      <c r="C328" s="8"/>
      <c r="D328" s="479"/>
      <c r="E328" s="548"/>
    </row>
    <row r="329" spans="1:5" x14ac:dyDescent="0.2">
      <c r="A329" s="8"/>
      <c r="B329" s="8"/>
      <c r="C329" s="8"/>
      <c r="D329" s="479"/>
      <c r="E329" s="548"/>
    </row>
    <row r="330" spans="1:5" x14ac:dyDescent="0.2">
      <c r="A330" s="8"/>
      <c r="B330" s="8"/>
      <c r="C330" s="8"/>
      <c r="D330" s="479"/>
      <c r="E330" s="548"/>
    </row>
    <row r="331" spans="1:5" x14ac:dyDescent="0.2">
      <c r="A331" s="8"/>
      <c r="B331" s="8"/>
      <c r="C331" s="8"/>
      <c r="D331" s="479"/>
      <c r="E331" s="548"/>
    </row>
    <row r="332" spans="1:5" x14ac:dyDescent="0.2">
      <c r="A332" s="8"/>
      <c r="B332" s="8"/>
      <c r="C332" s="8"/>
      <c r="D332" s="479"/>
      <c r="E332" s="548"/>
    </row>
    <row r="333" spans="1:5" x14ac:dyDescent="0.2">
      <c r="A333" s="8"/>
      <c r="B333" s="8"/>
      <c r="C333" s="8"/>
      <c r="D333" s="479"/>
      <c r="E333" s="548"/>
    </row>
    <row r="334" spans="1:5" x14ac:dyDescent="0.2">
      <c r="A334" s="8"/>
      <c r="B334" s="8"/>
      <c r="C334" s="8"/>
      <c r="D334" s="479"/>
      <c r="E334" s="548"/>
    </row>
    <row r="335" spans="1:5" x14ac:dyDescent="0.2">
      <c r="A335" s="8"/>
      <c r="B335" s="8"/>
      <c r="C335" s="8"/>
      <c r="D335" s="479"/>
      <c r="E335" s="548"/>
    </row>
    <row r="336" spans="1:5" x14ac:dyDescent="0.2">
      <c r="A336" s="8"/>
      <c r="B336" s="8"/>
      <c r="C336" s="8"/>
      <c r="D336" s="479"/>
      <c r="E336" s="548"/>
    </row>
    <row r="337" spans="1:5" x14ac:dyDescent="0.2">
      <c r="A337" s="8"/>
      <c r="B337" s="8"/>
      <c r="C337" s="8"/>
      <c r="D337" s="479"/>
      <c r="E337" s="548"/>
    </row>
    <row r="338" spans="1:5" x14ac:dyDescent="0.2">
      <c r="A338" s="8"/>
      <c r="B338" s="8"/>
      <c r="C338" s="8"/>
      <c r="D338" s="479"/>
      <c r="E338" s="548"/>
    </row>
    <row r="339" spans="1:5" x14ac:dyDescent="0.2">
      <c r="A339" s="8"/>
      <c r="B339" s="8"/>
      <c r="C339" s="8"/>
      <c r="D339" s="479"/>
      <c r="E339" s="548"/>
    </row>
    <row r="340" spans="1:5" x14ac:dyDescent="0.2">
      <c r="A340" s="8"/>
      <c r="B340" s="8"/>
      <c r="C340" s="8"/>
      <c r="D340" s="479"/>
      <c r="E340" s="548"/>
    </row>
    <row r="341" spans="1:5" x14ac:dyDescent="0.2">
      <c r="A341" s="8"/>
      <c r="B341" s="8"/>
      <c r="C341" s="8"/>
      <c r="D341" s="479"/>
      <c r="E341" s="548"/>
    </row>
    <row r="342" spans="1:5" x14ac:dyDescent="0.2">
      <c r="A342" s="8"/>
      <c r="B342" s="8"/>
      <c r="C342" s="8"/>
      <c r="D342" s="479"/>
      <c r="E342" s="548"/>
    </row>
    <row r="343" spans="1:5" x14ac:dyDescent="0.2">
      <c r="A343" s="8"/>
      <c r="B343" s="8"/>
      <c r="C343" s="8"/>
      <c r="D343" s="479"/>
      <c r="E343" s="548"/>
    </row>
    <row r="344" spans="1:5" x14ac:dyDescent="0.2">
      <c r="A344" s="8"/>
      <c r="B344" s="8"/>
      <c r="C344" s="8"/>
      <c r="D344" s="479"/>
      <c r="E344" s="548"/>
    </row>
    <row r="345" spans="1:5" x14ac:dyDescent="0.2">
      <c r="A345" s="8"/>
      <c r="B345" s="8"/>
      <c r="C345" s="8"/>
      <c r="D345" s="479"/>
      <c r="E345" s="548"/>
    </row>
    <row r="346" spans="1:5" x14ac:dyDescent="0.2">
      <c r="A346" s="8"/>
      <c r="B346" s="8"/>
      <c r="C346" s="8"/>
      <c r="D346" s="479"/>
      <c r="E346" s="548"/>
    </row>
    <row r="347" spans="1:5" x14ac:dyDescent="0.2">
      <c r="A347" s="8"/>
      <c r="B347" s="8"/>
      <c r="C347" s="8"/>
      <c r="D347" s="479"/>
      <c r="E347" s="548"/>
    </row>
    <row r="348" spans="1:5" x14ac:dyDescent="0.2">
      <c r="A348" s="8"/>
      <c r="B348" s="8"/>
      <c r="C348" s="8"/>
      <c r="D348" s="479"/>
      <c r="E348" s="548"/>
    </row>
    <row r="349" spans="1:5" x14ac:dyDescent="0.2">
      <c r="A349" s="8"/>
      <c r="B349" s="8"/>
      <c r="C349" s="8"/>
      <c r="D349" s="479"/>
      <c r="E349" s="548"/>
    </row>
    <row r="350" spans="1:5" x14ac:dyDescent="0.2">
      <c r="A350" s="8"/>
      <c r="B350" s="8"/>
      <c r="C350" s="8"/>
      <c r="D350" s="479"/>
      <c r="E350" s="548"/>
    </row>
    <row r="351" spans="1:5" x14ac:dyDescent="0.2">
      <c r="A351" s="8"/>
      <c r="B351" s="8"/>
      <c r="C351" s="8"/>
      <c r="D351" s="479"/>
      <c r="E351" s="548"/>
    </row>
    <row r="352" spans="1:5" x14ac:dyDescent="0.2">
      <c r="A352" s="8"/>
      <c r="B352" s="8"/>
      <c r="C352" s="8"/>
      <c r="D352" s="479"/>
      <c r="E352" s="548"/>
    </row>
    <row r="353" spans="1:5" x14ac:dyDescent="0.2">
      <c r="A353" s="8"/>
      <c r="B353" s="8"/>
      <c r="C353" s="8"/>
      <c r="D353" s="479"/>
      <c r="E353" s="548"/>
    </row>
    <row r="354" spans="1:5" x14ac:dyDescent="0.2">
      <c r="A354" s="8"/>
      <c r="B354" s="8"/>
      <c r="C354" s="8"/>
      <c r="D354" s="479"/>
      <c r="E354" s="548"/>
    </row>
    <row r="355" spans="1:5" x14ac:dyDescent="0.2">
      <c r="A355" s="8"/>
      <c r="B355" s="8"/>
      <c r="C355" s="8"/>
      <c r="D355" s="479"/>
      <c r="E355" s="548"/>
    </row>
    <row r="356" spans="1:5" x14ac:dyDescent="0.2">
      <c r="A356" s="8"/>
      <c r="B356" s="8"/>
      <c r="C356" s="8"/>
      <c r="D356" s="479"/>
      <c r="E356" s="548"/>
    </row>
    <row r="357" spans="1:5" x14ac:dyDescent="0.2">
      <c r="A357" s="8"/>
      <c r="B357" s="8"/>
      <c r="C357" s="8"/>
      <c r="D357" s="479"/>
      <c r="E357" s="548"/>
    </row>
    <row r="358" spans="1:5" x14ac:dyDescent="0.2">
      <c r="A358" s="8"/>
      <c r="B358" s="8"/>
      <c r="C358" s="8"/>
      <c r="D358" s="479"/>
      <c r="E358" s="548"/>
    </row>
    <row r="359" spans="1:5" x14ac:dyDescent="0.2">
      <c r="A359" s="8"/>
      <c r="B359" s="8"/>
      <c r="C359" s="8"/>
      <c r="D359" s="479"/>
      <c r="E359" s="548"/>
    </row>
    <row r="360" spans="1:5" x14ac:dyDescent="0.2">
      <c r="A360" s="8"/>
      <c r="B360" s="8"/>
      <c r="C360" s="8"/>
      <c r="D360" s="479"/>
      <c r="E360" s="548"/>
    </row>
    <row r="361" spans="1:5" x14ac:dyDescent="0.2">
      <c r="A361" s="8"/>
      <c r="B361" s="8"/>
      <c r="C361" s="8"/>
      <c r="D361" s="479"/>
      <c r="E361" s="548"/>
    </row>
    <row r="362" spans="1:5" x14ac:dyDescent="0.2">
      <c r="A362" s="8"/>
      <c r="B362" s="8"/>
      <c r="C362" s="8"/>
      <c r="D362" s="479"/>
      <c r="E362" s="548"/>
    </row>
    <row r="363" spans="1:5" x14ac:dyDescent="0.2">
      <c r="A363" s="8"/>
      <c r="B363" s="8"/>
      <c r="C363" s="8"/>
      <c r="D363" s="479"/>
      <c r="E363" s="548"/>
    </row>
    <row r="364" spans="1:5" x14ac:dyDescent="0.2">
      <c r="A364" s="8"/>
      <c r="B364" s="8"/>
      <c r="C364" s="8"/>
      <c r="D364" s="479"/>
      <c r="E364" s="548"/>
    </row>
    <row r="365" spans="1:5" x14ac:dyDescent="0.2">
      <c r="A365" s="8"/>
      <c r="B365" s="8"/>
      <c r="C365" s="8"/>
      <c r="D365" s="479"/>
      <c r="E365" s="548"/>
    </row>
    <row r="366" spans="1:5" x14ac:dyDescent="0.2">
      <c r="A366" s="8"/>
      <c r="B366" s="8"/>
      <c r="C366" s="8"/>
      <c r="D366" s="479"/>
      <c r="E366" s="548"/>
    </row>
    <row r="367" spans="1:5" x14ac:dyDescent="0.2">
      <c r="A367" s="8"/>
      <c r="B367" s="8"/>
      <c r="C367" s="8"/>
      <c r="D367" s="479"/>
      <c r="E367" s="548"/>
    </row>
    <row r="368" spans="1:5" x14ac:dyDescent="0.2">
      <c r="A368" s="8"/>
      <c r="B368" s="8"/>
      <c r="C368" s="8"/>
      <c r="D368" s="479"/>
      <c r="E368" s="548"/>
    </row>
    <row r="369" spans="1:5" x14ac:dyDescent="0.2">
      <c r="A369" s="8"/>
      <c r="B369" s="8"/>
      <c r="C369" s="8"/>
      <c r="D369" s="479"/>
      <c r="E369" s="548"/>
    </row>
    <row r="370" spans="1:5" x14ac:dyDescent="0.2">
      <c r="A370" s="8"/>
      <c r="B370" s="8"/>
      <c r="C370" s="8"/>
      <c r="D370" s="479"/>
      <c r="E370" s="548"/>
    </row>
    <row r="371" spans="1:5" x14ac:dyDescent="0.2">
      <c r="A371" s="8"/>
      <c r="B371" s="8"/>
      <c r="C371" s="8"/>
      <c r="D371" s="479"/>
      <c r="E371" s="548"/>
    </row>
    <row r="372" spans="1:5" x14ac:dyDescent="0.2">
      <c r="A372" s="8"/>
      <c r="B372" s="8"/>
      <c r="C372" s="8"/>
      <c r="D372" s="479"/>
      <c r="E372" s="548"/>
    </row>
    <row r="373" spans="1:5" x14ac:dyDescent="0.2">
      <c r="A373" s="8"/>
      <c r="B373" s="8"/>
      <c r="C373" s="8"/>
      <c r="D373" s="479"/>
      <c r="E373" s="548"/>
    </row>
    <row r="374" spans="1:5" x14ac:dyDescent="0.2">
      <c r="A374" s="8"/>
      <c r="B374" s="8"/>
      <c r="C374" s="8"/>
      <c r="D374" s="479"/>
      <c r="E374" s="548"/>
    </row>
    <row r="375" spans="1:5" x14ac:dyDescent="0.2">
      <c r="A375" s="8"/>
      <c r="B375" s="8"/>
      <c r="C375" s="8"/>
      <c r="D375" s="479"/>
      <c r="E375" s="548"/>
    </row>
    <row r="376" spans="1:5" x14ac:dyDescent="0.2">
      <c r="A376" s="8"/>
      <c r="B376" s="8"/>
      <c r="C376" s="8"/>
      <c r="D376" s="479"/>
      <c r="E376" s="548"/>
    </row>
    <row r="377" spans="1:5" x14ac:dyDescent="0.2">
      <c r="A377" s="8"/>
      <c r="B377" s="8"/>
      <c r="C377" s="8"/>
      <c r="D377" s="479"/>
      <c r="E377" s="548"/>
    </row>
    <row r="378" spans="1:5" x14ac:dyDescent="0.2">
      <c r="A378" s="8"/>
      <c r="B378" s="8"/>
      <c r="C378" s="8"/>
      <c r="D378" s="479"/>
      <c r="E378" s="548"/>
    </row>
    <row r="379" spans="1:5" x14ac:dyDescent="0.2">
      <c r="A379" s="8"/>
      <c r="B379" s="8"/>
      <c r="C379" s="8"/>
      <c r="D379" s="479"/>
      <c r="E379" s="548"/>
    </row>
    <row r="380" spans="1:5" x14ac:dyDescent="0.2">
      <c r="A380" s="8"/>
      <c r="B380" s="8"/>
      <c r="C380" s="8"/>
      <c r="D380" s="479"/>
      <c r="E380" s="548"/>
    </row>
    <row r="381" spans="1:5" x14ac:dyDescent="0.2">
      <c r="A381" s="8"/>
      <c r="B381" s="8"/>
      <c r="C381" s="8"/>
      <c r="D381" s="479"/>
      <c r="E381" s="548"/>
    </row>
    <row r="382" spans="1:5" x14ac:dyDescent="0.2">
      <c r="A382" s="8"/>
      <c r="B382" s="8"/>
      <c r="C382" s="8"/>
      <c r="D382" s="479"/>
      <c r="E382" s="548"/>
    </row>
    <row r="383" spans="1:5" x14ac:dyDescent="0.2">
      <c r="A383" s="8"/>
      <c r="B383" s="8"/>
      <c r="C383" s="8"/>
      <c r="D383" s="479"/>
      <c r="E383" s="548"/>
    </row>
    <row r="384" spans="1:5" x14ac:dyDescent="0.2">
      <c r="A384" s="8"/>
      <c r="B384" s="8"/>
      <c r="C384" s="8"/>
      <c r="D384" s="479"/>
      <c r="E384" s="548"/>
    </row>
    <row r="385" spans="1:5" x14ac:dyDescent="0.2">
      <c r="A385" s="8"/>
      <c r="B385" s="8"/>
      <c r="C385" s="8"/>
      <c r="D385" s="479"/>
      <c r="E385" s="548"/>
    </row>
    <row r="386" spans="1:5" x14ac:dyDescent="0.2">
      <c r="A386" s="8"/>
      <c r="B386" s="8"/>
      <c r="C386" s="8"/>
      <c r="D386" s="479"/>
      <c r="E386" s="548"/>
    </row>
    <row r="387" spans="1:5" x14ac:dyDescent="0.2">
      <c r="A387" s="8"/>
      <c r="B387" s="8"/>
      <c r="C387" s="8"/>
      <c r="D387" s="479"/>
      <c r="E387" s="548"/>
    </row>
    <row r="388" spans="1:5" x14ac:dyDescent="0.2">
      <c r="A388" s="8"/>
      <c r="B388" s="8"/>
      <c r="C388" s="8"/>
      <c r="D388" s="479"/>
      <c r="E388" s="548"/>
    </row>
    <row r="389" spans="1:5" x14ac:dyDescent="0.2">
      <c r="A389" s="8"/>
      <c r="B389" s="8"/>
      <c r="C389" s="8"/>
      <c r="D389" s="479"/>
      <c r="E389" s="548"/>
    </row>
    <row r="390" spans="1:5" x14ac:dyDescent="0.2">
      <c r="A390" s="8"/>
      <c r="B390" s="8"/>
      <c r="C390" s="8"/>
      <c r="D390" s="479"/>
      <c r="E390" s="548"/>
    </row>
    <row r="391" spans="1:5" x14ac:dyDescent="0.2">
      <c r="A391" s="8"/>
      <c r="B391" s="8"/>
      <c r="C391" s="8"/>
      <c r="D391" s="479"/>
      <c r="E391" s="548"/>
    </row>
    <row r="392" spans="1:5" x14ac:dyDescent="0.2">
      <c r="A392" s="8"/>
      <c r="B392" s="8"/>
      <c r="C392" s="8"/>
      <c r="D392" s="479"/>
      <c r="E392" s="548"/>
    </row>
    <row r="393" spans="1:5" x14ac:dyDescent="0.2">
      <c r="A393" s="8"/>
      <c r="B393" s="8"/>
      <c r="C393" s="8"/>
      <c r="D393" s="479"/>
      <c r="E393" s="548"/>
    </row>
    <row r="394" spans="1:5" x14ac:dyDescent="0.2">
      <c r="A394" s="8"/>
      <c r="B394" s="8"/>
      <c r="C394" s="8"/>
      <c r="D394" s="479"/>
      <c r="E394" s="548"/>
    </row>
    <row r="395" spans="1:5" x14ac:dyDescent="0.2">
      <c r="A395" s="8"/>
      <c r="B395" s="8"/>
      <c r="C395" s="8"/>
      <c r="D395" s="479"/>
      <c r="E395" s="548"/>
    </row>
    <row r="396" spans="1:5" x14ac:dyDescent="0.2">
      <c r="A396" s="8"/>
      <c r="B396" s="8"/>
      <c r="C396" s="8"/>
      <c r="D396" s="479"/>
      <c r="E396" s="548"/>
    </row>
    <row r="397" spans="1:5" x14ac:dyDescent="0.2">
      <c r="A397" s="8"/>
      <c r="B397" s="8"/>
      <c r="C397" s="8"/>
      <c r="D397" s="479"/>
      <c r="E397" s="548"/>
    </row>
    <row r="398" spans="1:5" x14ac:dyDescent="0.2">
      <c r="A398" s="8"/>
      <c r="B398" s="8"/>
      <c r="C398" s="8"/>
      <c r="D398" s="479"/>
      <c r="E398" s="548"/>
    </row>
    <row r="399" spans="1:5" x14ac:dyDescent="0.2">
      <c r="A399" s="8"/>
      <c r="B399" s="8"/>
      <c r="C399" s="8"/>
      <c r="D399" s="479"/>
      <c r="E399" s="548"/>
    </row>
    <row r="400" spans="1:5" x14ac:dyDescent="0.2">
      <c r="A400" s="8"/>
      <c r="B400" s="8"/>
      <c r="C400" s="8"/>
      <c r="D400" s="479"/>
      <c r="E400" s="548"/>
    </row>
    <row r="401" spans="1:5" x14ac:dyDescent="0.2">
      <c r="A401" s="8"/>
      <c r="B401" s="8"/>
      <c r="C401" s="8"/>
      <c r="D401" s="479"/>
      <c r="E401" s="548"/>
    </row>
    <row r="402" spans="1:5" x14ac:dyDescent="0.2">
      <c r="A402" s="8"/>
      <c r="B402" s="8"/>
      <c r="C402" s="8"/>
      <c r="D402" s="479"/>
      <c r="E402" s="548"/>
    </row>
    <row r="403" spans="1:5" x14ac:dyDescent="0.2">
      <c r="A403" s="8"/>
      <c r="B403" s="8"/>
      <c r="C403" s="8"/>
      <c r="D403" s="479"/>
      <c r="E403" s="548"/>
    </row>
    <row r="404" spans="1:5" x14ac:dyDescent="0.2">
      <c r="A404" s="8"/>
      <c r="B404" s="8"/>
      <c r="C404" s="8"/>
      <c r="D404" s="479"/>
      <c r="E404" s="548"/>
    </row>
    <row r="405" spans="1:5" x14ac:dyDescent="0.2">
      <c r="A405" s="8"/>
      <c r="B405" s="8"/>
      <c r="C405" s="8"/>
      <c r="D405" s="479"/>
      <c r="E405" s="548"/>
    </row>
    <row r="406" spans="1:5" x14ac:dyDescent="0.2">
      <c r="A406" s="8"/>
      <c r="B406" s="8"/>
      <c r="C406" s="8"/>
      <c r="D406" s="479"/>
      <c r="E406" s="548"/>
    </row>
    <row r="407" spans="1:5" x14ac:dyDescent="0.2">
      <c r="A407" s="8"/>
      <c r="B407" s="8"/>
      <c r="C407" s="8"/>
      <c r="D407" s="479"/>
      <c r="E407" s="548"/>
    </row>
    <row r="408" spans="1:5" x14ac:dyDescent="0.2">
      <c r="A408" s="8"/>
      <c r="B408" s="8"/>
      <c r="C408" s="8"/>
      <c r="D408" s="479"/>
    </row>
    <row r="409" spans="1:5" x14ac:dyDescent="0.2">
      <c r="A409" s="8"/>
      <c r="B409" s="8"/>
      <c r="C409" s="8"/>
      <c r="D409" s="479"/>
    </row>
    <row r="410" spans="1:5" x14ac:dyDescent="0.2">
      <c r="A410" s="8"/>
      <c r="B410" s="8"/>
      <c r="C410" s="8"/>
      <c r="D410" s="479"/>
    </row>
    <row r="411" spans="1:5" x14ac:dyDescent="0.2">
      <c r="A411" s="8"/>
      <c r="B411" s="8"/>
      <c r="C411" s="8"/>
      <c r="D411" s="479"/>
    </row>
    <row r="412" spans="1:5" x14ac:dyDescent="0.2">
      <c r="A412" s="8"/>
      <c r="B412" s="8"/>
      <c r="C412" s="8"/>
      <c r="D412" s="479"/>
    </row>
    <row r="413" spans="1:5" x14ac:dyDescent="0.2">
      <c r="A413" s="8"/>
      <c r="B413" s="8"/>
      <c r="C413" s="8"/>
      <c r="D413" s="479"/>
    </row>
    <row r="414" spans="1:5" x14ac:dyDescent="0.2">
      <c r="A414" s="8"/>
      <c r="B414" s="8"/>
      <c r="C414" s="8"/>
      <c r="D414" s="479"/>
    </row>
    <row r="415" spans="1:5" x14ac:dyDescent="0.2">
      <c r="A415" s="8"/>
      <c r="B415" s="8"/>
      <c r="C415" s="8"/>
      <c r="D415" s="479"/>
    </row>
  </sheetData>
  <mergeCells count="1">
    <mergeCell ref="B42:D42"/>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topLeftCell="A2" workbookViewId="0">
      <pane xSplit="1" ySplit="1" topLeftCell="B3" activePane="bottomRight" state="frozen"/>
      <selection activeCell="A2" sqref="A2"/>
      <selection pane="topRight" activeCell="B2" sqref="B2"/>
      <selection pane="bottomLeft" activeCell="A3" sqref="A3"/>
      <selection pane="bottomRight" activeCell="C12" sqref="C12"/>
    </sheetView>
  </sheetViews>
  <sheetFormatPr baseColWidth="10" defaultColWidth="36.33203125" defaultRowHeight="15" x14ac:dyDescent="0.2"/>
  <cols>
    <col min="1" max="1" width="15" style="411" customWidth="1"/>
    <col min="2" max="3" width="36.33203125" style="411"/>
    <col min="4" max="4" width="15.33203125" style="411" customWidth="1"/>
    <col min="5" max="5" width="157.1640625" style="476" customWidth="1"/>
    <col min="6" max="16384" width="36.33203125" style="411"/>
  </cols>
  <sheetData>
    <row r="1" spans="1:5" ht="15" hidden="1" customHeight="1" x14ac:dyDescent="0.2">
      <c r="A1" s="411" t="s">
        <v>303</v>
      </c>
      <c r="B1" s="95" t="s">
        <v>1677</v>
      </c>
    </row>
    <row r="2" spans="1:5" s="475" customFormat="1" ht="42" customHeight="1" x14ac:dyDescent="0.2">
      <c r="A2" s="510" t="s">
        <v>1359</v>
      </c>
      <c r="B2" s="475" t="s">
        <v>1688</v>
      </c>
      <c r="C2" s="475" t="s">
        <v>41</v>
      </c>
      <c r="D2" s="473" t="s">
        <v>1358</v>
      </c>
      <c r="E2" s="475" t="s">
        <v>18</v>
      </c>
    </row>
    <row r="3" spans="1:5" ht="30" x14ac:dyDescent="0.2">
      <c r="A3" s="551">
        <v>42461</v>
      </c>
      <c r="B3" s="552">
        <v>8999.7999999999993</v>
      </c>
      <c r="C3" s="98" t="s">
        <v>1502</v>
      </c>
      <c r="D3" s="98"/>
      <c r="E3" s="553" t="s">
        <v>1689</v>
      </c>
    </row>
    <row r="4" spans="1:5" x14ac:dyDescent="0.2">
      <c r="A4" s="551">
        <v>41913</v>
      </c>
      <c r="B4" s="552">
        <v>8990.2000000000007</v>
      </c>
      <c r="C4" s="98" t="s">
        <v>1690</v>
      </c>
      <c r="D4" s="98"/>
      <c r="E4" s="553"/>
    </row>
    <row r="5" spans="1:5" x14ac:dyDescent="0.2">
      <c r="A5" s="551">
        <v>41365</v>
      </c>
      <c r="B5" s="552">
        <v>8837.41</v>
      </c>
      <c r="C5" s="98" t="s">
        <v>1512</v>
      </c>
      <c r="D5" s="98"/>
      <c r="E5" s="553"/>
    </row>
    <row r="6" spans="1:5" s="7" customFormat="1" x14ac:dyDescent="0.2">
      <c r="A6" s="551">
        <v>41000</v>
      </c>
      <c r="B6" s="552">
        <v>8716.18</v>
      </c>
      <c r="C6" s="98" t="s">
        <v>396</v>
      </c>
      <c r="D6" s="98"/>
      <c r="E6" s="145"/>
    </row>
    <row r="7" spans="1:5" ht="15" customHeight="1" x14ac:dyDescent="0.2">
      <c r="A7" s="551">
        <v>40634</v>
      </c>
      <c r="B7" s="552">
        <v>8297.5400000000009</v>
      </c>
      <c r="C7" s="98" t="s">
        <v>394</v>
      </c>
      <c r="D7" s="554"/>
      <c r="E7" s="148"/>
    </row>
    <row r="8" spans="1:5" x14ac:dyDescent="0.2">
      <c r="A8" s="551">
        <v>40269</v>
      </c>
      <c r="B8" s="552">
        <v>7897.69</v>
      </c>
      <c r="C8" s="98" t="s">
        <v>393</v>
      </c>
      <c r="D8" s="554"/>
      <c r="E8" s="148"/>
    </row>
    <row r="9" spans="1:5" x14ac:dyDescent="0.2">
      <c r="A9" s="551">
        <v>39904</v>
      </c>
      <c r="B9" s="552">
        <v>7699.47</v>
      </c>
      <c r="C9" s="98" t="s">
        <v>1691</v>
      </c>
      <c r="D9" s="554"/>
      <c r="E9" s="148"/>
    </row>
    <row r="10" spans="1:5" x14ac:dyDescent="0.2">
      <c r="A10" s="551">
        <v>39692</v>
      </c>
      <c r="B10" s="552">
        <v>7171.47</v>
      </c>
      <c r="C10" s="98" t="s">
        <v>1692</v>
      </c>
      <c r="D10" s="554"/>
      <c r="E10" s="148"/>
    </row>
    <row r="11" spans="1:5" x14ac:dyDescent="0.2">
      <c r="A11" s="551">
        <v>39448</v>
      </c>
      <c r="B11" s="552">
        <v>7109.72</v>
      </c>
      <c r="C11" s="98" t="s">
        <v>1516</v>
      </c>
      <c r="D11" s="554"/>
      <c r="E11" s="148"/>
    </row>
    <row r="12" spans="1:5" x14ac:dyDescent="0.2">
      <c r="A12" s="551">
        <v>39083</v>
      </c>
      <c r="B12" s="552">
        <v>7025.73</v>
      </c>
      <c r="C12" s="98" t="s">
        <v>1517</v>
      </c>
      <c r="D12" s="554"/>
      <c r="E12" s="148"/>
    </row>
    <row r="13" spans="1:5" x14ac:dyDescent="0.2">
      <c r="A13" s="551">
        <v>38718</v>
      </c>
      <c r="B13" s="552">
        <v>6890.73</v>
      </c>
      <c r="C13" s="98" t="s">
        <v>1518</v>
      </c>
      <c r="D13" s="554"/>
      <c r="E13" s="148"/>
    </row>
    <row r="14" spans="1:5" x14ac:dyDescent="0.2">
      <c r="A14" s="551">
        <v>38353</v>
      </c>
      <c r="B14" s="552">
        <v>6758.11</v>
      </c>
      <c r="C14" s="98" t="s">
        <v>1519</v>
      </c>
      <c r="D14" s="554"/>
      <c r="E14" s="148"/>
    </row>
    <row r="15" spans="1:5" x14ac:dyDescent="0.2">
      <c r="A15" s="551">
        <v>37987</v>
      </c>
      <c r="B15" s="552">
        <v>6613.65</v>
      </c>
      <c r="C15" s="98" t="s">
        <v>1520</v>
      </c>
      <c r="D15" s="554"/>
      <c r="E15" s="148"/>
    </row>
    <row r="16" spans="1:5" x14ac:dyDescent="0.2">
      <c r="A16" s="551">
        <v>37622</v>
      </c>
      <c r="B16" s="552">
        <v>6492.91</v>
      </c>
      <c r="C16" s="98" t="s">
        <v>1521</v>
      </c>
      <c r="D16" s="554"/>
      <c r="E16" s="148"/>
    </row>
    <row r="17" spans="1:5" x14ac:dyDescent="0.2">
      <c r="A17" s="551">
        <v>37257</v>
      </c>
      <c r="B17" s="552">
        <v>6387.94</v>
      </c>
      <c r="C17" s="98" t="s">
        <v>1522</v>
      </c>
      <c r="D17" s="554"/>
      <c r="E17" s="148"/>
    </row>
    <row r="18" spans="1:5" x14ac:dyDescent="0.2">
      <c r="A18" s="551">
        <v>36892</v>
      </c>
      <c r="B18" s="555">
        <v>40914</v>
      </c>
      <c r="C18" s="98" t="s">
        <v>1523</v>
      </c>
      <c r="D18" s="554"/>
      <c r="E18" s="148"/>
    </row>
    <row r="19" spans="1:5" x14ac:dyDescent="0.2">
      <c r="A19" s="551">
        <v>36526</v>
      </c>
      <c r="B19" s="555">
        <v>39947</v>
      </c>
      <c r="C19" s="98" t="s">
        <v>1524</v>
      </c>
      <c r="D19" s="554"/>
      <c r="E19" s="148"/>
    </row>
    <row r="20" spans="1:5" x14ac:dyDescent="0.2">
      <c r="A20" s="551">
        <v>36161</v>
      </c>
      <c r="B20" s="555">
        <v>39512</v>
      </c>
      <c r="C20" s="98" t="s">
        <v>1525</v>
      </c>
      <c r="D20" s="554"/>
      <c r="E20" s="148"/>
    </row>
    <row r="21" spans="1:5" x14ac:dyDescent="0.2">
      <c r="A21" s="551">
        <v>35796</v>
      </c>
      <c r="B21" s="555">
        <v>38658</v>
      </c>
      <c r="C21" s="98" t="s">
        <v>1526</v>
      </c>
      <c r="D21" s="554"/>
      <c r="E21" s="148"/>
    </row>
    <row r="22" spans="1:5" x14ac:dyDescent="0.2">
      <c r="A22" s="551">
        <v>35431</v>
      </c>
      <c r="B22" s="555">
        <v>38193</v>
      </c>
      <c r="C22" s="98" t="s">
        <v>1527</v>
      </c>
      <c r="D22" s="554"/>
      <c r="E22" s="148"/>
    </row>
    <row r="23" spans="1:5" x14ac:dyDescent="0.2">
      <c r="A23" s="551">
        <v>35065</v>
      </c>
      <c r="B23" s="555">
        <v>37692</v>
      </c>
      <c r="C23" s="98" t="s">
        <v>1528</v>
      </c>
      <c r="D23" s="554"/>
      <c r="E23" s="148"/>
    </row>
    <row r="24" spans="1:5" x14ac:dyDescent="0.2">
      <c r="A24" s="551">
        <v>34881</v>
      </c>
      <c r="B24" s="555">
        <v>36834</v>
      </c>
      <c r="C24" s="98" t="s">
        <v>1529</v>
      </c>
      <c r="D24" s="554"/>
      <c r="E24" s="148"/>
    </row>
    <row r="25" spans="1:5" x14ac:dyDescent="0.2">
      <c r="A25" s="551">
        <v>34700</v>
      </c>
      <c r="B25" s="555">
        <v>35721</v>
      </c>
      <c r="C25" s="98" t="s">
        <v>1530</v>
      </c>
      <c r="D25" s="554"/>
      <c r="E25" s="148"/>
    </row>
    <row r="26" spans="1:5" x14ac:dyDescent="0.2">
      <c r="A26" s="551">
        <v>34335</v>
      </c>
      <c r="B26" s="555">
        <v>35250</v>
      </c>
      <c r="C26" s="98" t="s">
        <v>1531</v>
      </c>
      <c r="D26" s="554"/>
      <c r="E26" s="148"/>
    </row>
    <row r="27" spans="1:5" x14ac:dyDescent="0.2">
      <c r="A27" s="551">
        <v>33970</v>
      </c>
      <c r="B27" s="555">
        <v>34480</v>
      </c>
      <c r="C27" s="98" t="s">
        <v>1532</v>
      </c>
      <c r="D27" s="554"/>
      <c r="E27" s="148"/>
    </row>
    <row r="28" spans="1:5" x14ac:dyDescent="0.2">
      <c r="A28" s="551">
        <v>33786</v>
      </c>
      <c r="B28" s="555">
        <v>33980</v>
      </c>
      <c r="C28" s="98" t="s">
        <v>1533</v>
      </c>
      <c r="D28" s="554"/>
      <c r="E28" s="148"/>
    </row>
    <row r="29" spans="1:5" x14ac:dyDescent="0.2">
      <c r="A29" s="551">
        <v>33604</v>
      </c>
      <c r="B29" s="555">
        <v>33320</v>
      </c>
      <c r="C29" s="98" t="s">
        <v>1533</v>
      </c>
      <c r="D29" s="554"/>
      <c r="E29" s="148"/>
    </row>
    <row r="30" spans="1:5" x14ac:dyDescent="0.2">
      <c r="A30" s="551">
        <v>33420</v>
      </c>
      <c r="B30" s="555">
        <v>32955</v>
      </c>
      <c r="C30" s="98" t="s">
        <v>1534</v>
      </c>
      <c r="D30" s="554"/>
      <c r="E30" s="148"/>
    </row>
    <row r="31" spans="1:5" x14ac:dyDescent="0.2">
      <c r="A31" s="551">
        <v>33239</v>
      </c>
      <c r="B31" s="555">
        <v>32670</v>
      </c>
      <c r="C31" s="98" t="s">
        <v>1535</v>
      </c>
      <c r="D31" s="554"/>
      <c r="E31" s="148"/>
    </row>
    <row r="32" spans="1:5" x14ac:dyDescent="0.2">
      <c r="A32" s="551">
        <v>33055</v>
      </c>
      <c r="B32" s="555">
        <v>32070</v>
      </c>
      <c r="C32" s="98" t="s">
        <v>1693</v>
      </c>
      <c r="D32" s="554"/>
      <c r="E32" s="148"/>
    </row>
    <row r="33" spans="1:5" x14ac:dyDescent="0.2">
      <c r="A33" s="551">
        <v>32874</v>
      </c>
      <c r="B33" s="555">
        <v>31620</v>
      </c>
      <c r="C33" s="98" t="s">
        <v>1536</v>
      </c>
      <c r="D33" s="554"/>
      <c r="E33" s="148"/>
    </row>
    <row r="34" spans="1:5" x14ac:dyDescent="0.2">
      <c r="A34" s="551">
        <v>32690</v>
      </c>
      <c r="B34" s="555">
        <v>30890</v>
      </c>
      <c r="C34" s="98" t="s">
        <v>1537</v>
      </c>
      <c r="D34" s="554"/>
      <c r="E34" s="148"/>
    </row>
    <row r="35" spans="1:5" x14ac:dyDescent="0.2">
      <c r="A35" s="551">
        <v>32509</v>
      </c>
      <c r="B35" s="555">
        <v>30480</v>
      </c>
      <c r="C35" s="98" t="s">
        <v>1537</v>
      </c>
      <c r="D35" s="554"/>
      <c r="E35" s="148"/>
    </row>
    <row r="36" spans="1:5" x14ac:dyDescent="0.2">
      <c r="A36" s="551">
        <v>32325</v>
      </c>
      <c r="B36" s="555">
        <v>30050</v>
      </c>
      <c r="C36" s="98" t="s">
        <v>1538</v>
      </c>
      <c r="D36" s="554"/>
      <c r="E36" s="148"/>
    </row>
    <row r="37" spans="1:5" x14ac:dyDescent="0.2">
      <c r="A37" s="551">
        <v>32143</v>
      </c>
      <c r="B37" s="555">
        <v>29630</v>
      </c>
      <c r="C37" s="98" t="s">
        <v>1538</v>
      </c>
      <c r="D37" s="554"/>
      <c r="E37" s="148"/>
    </row>
    <row r="38" spans="1:5" x14ac:dyDescent="0.2">
      <c r="A38" s="551">
        <v>31959</v>
      </c>
      <c r="B38" s="555">
        <v>28800</v>
      </c>
      <c r="C38" s="98" t="s">
        <v>1539</v>
      </c>
      <c r="D38" s="554"/>
      <c r="E38" s="148"/>
    </row>
    <row r="39" spans="1:5" x14ac:dyDescent="0.2">
      <c r="A39" s="551">
        <v>31778</v>
      </c>
      <c r="B39" s="555">
        <v>28490</v>
      </c>
      <c r="C39" s="98" t="s">
        <v>1539</v>
      </c>
      <c r="D39" s="554"/>
      <c r="E39" s="148"/>
    </row>
    <row r="40" spans="1:5" x14ac:dyDescent="0.2">
      <c r="A40" s="551">
        <v>31686</v>
      </c>
      <c r="B40" s="555">
        <v>27930</v>
      </c>
      <c r="C40" s="98" t="s">
        <v>1540</v>
      </c>
      <c r="D40" s="554"/>
      <c r="E40" s="148"/>
    </row>
    <row r="41" spans="1:5" x14ac:dyDescent="0.2">
      <c r="A41" s="551">
        <v>31413</v>
      </c>
      <c r="B41" s="555">
        <v>27770</v>
      </c>
      <c r="C41" s="98" t="s">
        <v>1541</v>
      </c>
      <c r="D41" s="554"/>
      <c r="E41" s="148"/>
    </row>
    <row r="42" spans="1:5" x14ac:dyDescent="0.2">
      <c r="A42" s="551">
        <v>31229</v>
      </c>
      <c r="B42" s="555">
        <v>27370</v>
      </c>
      <c r="C42" s="98" t="s">
        <v>1542</v>
      </c>
      <c r="D42" s="554"/>
      <c r="E42" s="148"/>
    </row>
    <row r="43" spans="1:5" x14ac:dyDescent="0.2">
      <c r="A43" s="551">
        <v>31048</v>
      </c>
      <c r="B43" s="555">
        <v>26540</v>
      </c>
      <c r="C43" s="98" t="s">
        <v>1543</v>
      </c>
      <c r="D43" s="554"/>
      <c r="E43" s="148"/>
    </row>
    <row r="44" spans="1:5" x14ac:dyDescent="0.2">
      <c r="A44" s="551">
        <v>30864</v>
      </c>
      <c r="B44" s="555">
        <v>25560</v>
      </c>
      <c r="C44" s="98" t="s">
        <v>1544</v>
      </c>
      <c r="D44" s="554"/>
      <c r="E44" s="148"/>
    </row>
    <row r="45" spans="1:5" x14ac:dyDescent="0.2">
      <c r="A45" s="551">
        <v>30682</v>
      </c>
      <c r="B45" s="555">
        <v>24950</v>
      </c>
      <c r="C45" s="98" t="s">
        <v>1545</v>
      </c>
      <c r="D45" s="554"/>
      <c r="E45" s="148"/>
    </row>
    <row r="46" spans="1:5" x14ac:dyDescent="0.2">
      <c r="A46" s="551">
        <v>30498</v>
      </c>
      <c r="B46" s="555">
        <v>24460</v>
      </c>
      <c r="C46" s="98" t="s">
        <v>1546</v>
      </c>
      <c r="D46" s="554"/>
      <c r="E46" s="148"/>
    </row>
    <row r="47" spans="1:5" x14ac:dyDescent="0.2">
      <c r="A47" s="551">
        <v>30317</v>
      </c>
      <c r="B47" s="555">
        <v>23400</v>
      </c>
      <c r="C47" s="98" t="s">
        <v>1547</v>
      </c>
      <c r="D47" s="554"/>
      <c r="E47" s="148"/>
    </row>
    <row r="48" spans="1:5" x14ac:dyDescent="0.2">
      <c r="A48" s="551">
        <v>30133</v>
      </c>
      <c r="B48" s="555">
        <v>22400</v>
      </c>
      <c r="C48" s="98" t="s">
        <v>1548</v>
      </c>
      <c r="D48" s="554"/>
      <c r="E48" s="148"/>
    </row>
    <row r="49" spans="1:6" x14ac:dyDescent="0.2">
      <c r="A49" s="551">
        <v>29952</v>
      </c>
      <c r="B49" s="555">
        <v>20900</v>
      </c>
      <c r="C49" s="98" t="s">
        <v>1549</v>
      </c>
      <c r="D49" s="554"/>
      <c r="E49" s="148"/>
    </row>
    <row r="50" spans="1:6" x14ac:dyDescent="0.2">
      <c r="A50" s="551">
        <v>29768</v>
      </c>
      <c r="B50" s="555">
        <v>17300</v>
      </c>
      <c r="C50" s="98" t="s">
        <v>1550</v>
      </c>
      <c r="D50" s="554"/>
      <c r="E50" s="148"/>
    </row>
    <row r="51" spans="1:6" x14ac:dyDescent="0.2">
      <c r="A51" s="551">
        <v>29587</v>
      </c>
      <c r="B51" s="555">
        <v>13900</v>
      </c>
      <c r="C51" s="98" t="s">
        <v>1551</v>
      </c>
      <c r="D51" s="554"/>
      <c r="E51" s="148"/>
    </row>
    <row r="52" spans="1:6" x14ac:dyDescent="0.2">
      <c r="A52" s="551">
        <v>29373</v>
      </c>
      <c r="B52" s="555">
        <v>12500</v>
      </c>
      <c r="C52" s="98" t="s">
        <v>1694</v>
      </c>
      <c r="D52" s="554"/>
      <c r="E52" s="148"/>
    </row>
    <row r="53" spans="1:6" x14ac:dyDescent="0.2">
      <c r="A53" s="551">
        <v>29190</v>
      </c>
      <c r="B53" s="555">
        <v>11500</v>
      </c>
      <c r="C53" s="98" t="s">
        <v>1553</v>
      </c>
      <c r="D53" s="554"/>
      <c r="E53" s="148"/>
    </row>
    <row r="54" spans="1:6" x14ac:dyDescent="0.2">
      <c r="A54" s="551">
        <v>29037</v>
      </c>
      <c r="B54" s="555">
        <v>10700</v>
      </c>
      <c r="C54" s="98" t="s">
        <v>1554</v>
      </c>
      <c r="D54" s="554"/>
      <c r="E54" s="148"/>
    </row>
    <row r="55" spans="1:6" x14ac:dyDescent="0.2">
      <c r="A55" s="551">
        <v>28856</v>
      </c>
      <c r="B55" s="555">
        <v>9800</v>
      </c>
      <c r="C55" s="98" t="s">
        <v>1555</v>
      </c>
      <c r="D55" s="554"/>
      <c r="E55" s="148"/>
    </row>
    <row r="56" spans="1:6" x14ac:dyDescent="0.2">
      <c r="A56" s="551">
        <v>28672</v>
      </c>
      <c r="B56" s="555">
        <v>8900</v>
      </c>
      <c r="C56" s="98" t="s">
        <v>1556</v>
      </c>
      <c r="D56" s="554"/>
      <c r="E56" s="148"/>
    </row>
    <row r="57" spans="1:6" x14ac:dyDescent="0.2">
      <c r="A57" s="551">
        <v>28460</v>
      </c>
      <c r="B57" s="555">
        <v>7900</v>
      </c>
      <c r="C57" s="98" t="s">
        <v>1557</v>
      </c>
      <c r="D57" s="554"/>
      <c r="E57" s="148"/>
    </row>
    <row r="58" spans="1:6" x14ac:dyDescent="0.2">
      <c r="A58" s="551">
        <v>28307</v>
      </c>
      <c r="B58" s="555">
        <v>6900</v>
      </c>
      <c r="C58" s="98" t="s">
        <v>1558</v>
      </c>
      <c r="D58" s="554"/>
      <c r="E58" s="148"/>
    </row>
    <row r="59" spans="1:6" x14ac:dyDescent="0.2">
      <c r="A59" s="551">
        <v>28126</v>
      </c>
      <c r="B59" s="555">
        <v>5900</v>
      </c>
      <c r="C59" s="98" t="s">
        <v>1559</v>
      </c>
      <c r="D59" s="554"/>
      <c r="E59" s="148"/>
    </row>
    <row r="60" spans="1:6" x14ac:dyDescent="0.2">
      <c r="A60" s="551">
        <v>27942</v>
      </c>
      <c r="B60" s="555">
        <v>5400</v>
      </c>
      <c r="C60" s="98" t="s">
        <v>1560</v>
      </c>
      <c r="D60" s="554"/>
      <c r="E60" s="148"/>
    </row>
    <row r="61" spans="1:6" x14ac:dyDescent="0.2">
      <c r="A61" s="551">
        <v>27760</v>
      </c>
      <c r="B61" s="555">
        <v>5200</v>
      </c>
      <c r="C61" s="98" t="s">
        <v>1561</v>
      </c>
      <c r="D61" s="65">
        <v>27762</v>
      </c>
      <c r="E61" s="411"/>
      <c r="F61" s="65"/>
    </row>
    <row r="62" spans="1:6" x14ac:dyDescent="0.2">
      <c r="A62" s="551">
        <v>27485</v>
      </c>
      <c r="B62" s="555">
        <v>4700</v>
      </c>
      <c r="C62" s="98" t="s">
        <v>1562</v>
      </c>
      <c r="D62" s="478">
        <v>27486</v>
      </c>
      <c r="E62" s="411"/>
      <c r="F62" s="478"/>
    </row>
    <row r="63" spans="1:6" x14ac:dyDescent="0.2">
      <c r="A63" s="551">
        <v>27395</v>
      </c>
      <c r="B63" s="555">
        <v>4450</v>
      </c>
      <c r="C63" s="98" t="s">
        <v>1563</v>
      </c>
      <c r="D63" s="478">
        <v>27392</v>
      </c>
      <c r="E63" s="411"/>
      <c r="F63" s="478"/>
    </row>
    <row r="64" spans="1:6" x14ac:dyDescent="0.2">
      <c r="A64" s="551">
        <v>27211</v>
      </c>
      <c r="B64" s="555">
        <v>4200</v>
      </c>
      <c r="C64" s="98" t="s">
        <v>1564</v>
      </c>
      <c r="D64" s="478">
        <v>27208</v>
      </c>
      <c r="E64" s="411"/>
      <c r="F64" s="478"/>
    </row>
    <row r="65" spans="1:6" x14ac:dyDescent="0.2">
      <c r="A65" s="551">
        <v>27030</v>
      </c>
      <c r="B65" s="555">
        <v>3950</v>
      </c>
      <c r="C65" s="98" t="s">
        <v>1695</v>
      </c>
      <c r="D65" s="478">
        <v>27021</v>
      </c>
      <c r="E65" s="411"/>
      <c r="F65" s="478"/>
    </row>
    <row r="66" spans="1:6" x14ac:dyDescent="0.2">
      <c r="A66" s="551">
        <v>26846</v>
      </c>
      <c r="B66" s="555">
        <v>3850</v>
      </c>
      <c r="C66" s="98" t="s">
        <v>1696</v>
      </c>
      <c r="D66" s="478">
        <v>26864</v>
      </c>
      <c r="E66" s="411"/>
      <c r="F66" s="478"/>
    </row>
    <row r="67" spans="1:6" x14ac:dyDescent="0.2">
      <c r="A67" s="551">
        <v>26573</v>
      </c>
      <c r="B67" s="555">
        <v>3900</v>
      </c>
      <c r="C67" s="98" t="s">
        <v>1567</v>
      </c>
      <c r="D67" s="478">
        <v>26584</v>
      </c>
      <c r="E67" s="411"/>
      <c r="F67" s="478"/>
    </row>
    <row r="68" spans="1:6" x14ac:dyDescent="0.2">
      <c r="A68" s="551">
        <v>26299</v>
      </c>
      <c r="B68" s="555">
        <v>3300</v>
      </c>
      <c r="C68" s="98" t="s">
        <v>1568</v>
      </c>
      <c r="D68" s="478">
        <v>26298</v>
      </c>
      <c r="E68" s="411"/>
      <c r="F68" s="478"/>
    </row>
    <row r="69" spans="1:6" x14ac:dyDescent="0.2">
      <c r="A69" s="551">
        <v>26207</v>
      </c>
      <c r="B69" s="555">
        <v>3050</v>
      </c>
      <c r="C69" s="98" t="s">
        <v>1569</v>
      </c>
      <c r="D69" s="478">
        <v>26174</v>
      </c>
      <c r="E69" s="411"/>
      <c r="F69" s="478"/>
    </row>
    <row r="70" spans="1:6" x14ac:dyDescent="0.2">
      <c r="A70" s="551">
        <v>25934</v>
      </c>
      <c r="B70" s="555">
        <v>3000</v>
      </c>
      <c r="C70" s="98" t="s">
        <v>1570</v>
      </c>
      <c r="D70" s="478">
        <v>25873</v>
      </c>
      <c r="E70" s="411"/>
      <c r="F70" s="478"/>
    </row>
    <row r="71" spans="1:6" x14ac:dyDescent="0.2">
      <c r="A71" s="551">
        <v>25842</v>
      </c>
      <c r="B71" s="555">
        <v>2750</v>
      </c>
      <c r="C71" s="98" t="s">
        <v>1571</v>
      </c>
      <c r="D71" s="478">
        <v>25842</v>
      </c>
      <c r="E71" s="411"/>
      <c r="F71" s="478"/>
    </row>
    <row r="72" spans="1:6" x14ac:dyDescent="0.2">
      <c r="A72" s="551">
        <v>25569</v>
      </c>
      <c r="B72" s="555">
        <v>2750</v>
      </c>
      <c r="C72" s="98" t="s">
        <v>1572</v>
      </c>
      <c r="D72" s="478">
        <v>29125</v>
      </c>
      <c r="E72" s="411"/>
      <c r="F72" s="478"/>
    </row>
    <row r="73" spans="1:6" x14ac:dyDescent="0.2">
      <c r="A73" s="551">
        <v>25477</v>
      </c>
      <c r="B73" s="555">
        <v>2550</v>
      </c>
      <c r="C73" s="98" t="s">
        <v>1573</v>
      </c>
      <c r="D73" s="478">
        <v>29125</v>
      </c>
      <c r="E73" s="411"/>
      <c r="F73" s="478"/>
    </row>
    <row r="74" spans="1:6" x14ac:dyDescent="0.2">
      <c r="A74" s="551">
        <v>25204</v>
      </c>
      <c r="B74" s="555">
        <v>2550</v>
      </c>
      <c r="C74" s="98" t="s">
        <v>1574</v>
      </c>
      <c r="D74" s="478">
        <v>25224</v>
      </c>
      <c r="E74" s="411"/>
      <c r="F74" s="478"/>
    </row>
    <row r="75" spans="1:6" x14ac:dyDescent="0.2">
      <c r="A75" s="551">
        <v>25020</v>
      </c>
      <c r="B75" s="555">
        <v>2450</v>
      </c>
      <c r="C75" s="98" t="s">
        <v>1575</v>
      </c>
      <c r="D75" s="478">
        <v>25022</v>
      </c>
      <c r="E75" s="411"/>
      <c r="F75" s="478"/>
    </row>
    <row r="76" spans="1:6" x14ac:dyDescent="0.2">
      <c r="A76" s="551">
        <v>24869</v>
      </c>
      <c r="B76" s="555">
        <v>2450</v>
      </c>
      <c r="C76" s="98" t="s">
        <v>1576</v>
      </c>
      <c r="D76" s="478">
        <v>24869</v>
      </c>
      <c r="E76" s="411"/>
      <c r="F76" s="478"/>
    </row>
    <row r="77" spans="1:6" x14ac:dyDescent="0.2">
      <c r="A77" s="551">
        <v>24838</v>
      </c>
      <c r="B77" s="555">
        <v>2350</v>
      </c>
      <c r="C77" s="98" t="s">
        <v>1577</v>
      </c>
      <c r="D77" s="478">
        <v>24834</v>
      </c>
      <c r="E77" s="411"/>
      <c r="F77" s="478"/>
    </row>
    <row r="78" spans="1:6" x14ac:dyDescent="0.2">
      <c r="A78" s="551">
        <v>24746</v>
      </c>
      <c r="B78" s="555">
        <v>2300</v>
      </c>
      <c r="C78" s="98" t="s">
        <v>1578</v>
      </c>
      <c r="D78" s="528">
        <v>24780</v>
      </c>
      <c r="E78" s="411"/>
      <c r="F78" s="528"/>
    </row>
    <row r="79" spans="1:6" x14ac:dyDescent="0.2">
      <c r="A79" s="551">
        <v>24473</v>
      </c>
      <c r="B79" s="555">
        <v>2300</v>
      </c>
      <c r="C79" s="98" t="s">
        <v>1579</v>
      </c>
      <c r="D79" s="528">
        <v>24484</v>
      </c>
      <c r="E79" s="411"/>
      <c r="F79" s="528"/>
    </row>
    <row r="80" spans="1:6" x14ac:dyDescent="0.2">
      <c r="A80" s="551">
        <v>24289</v>
      </c>
      <c r="B80" s="555">
        <v>2250</v>
      </c>
      <c r="C80" s="98" t="s">
        <v>1580</v>
      </c>
      <c r="D80" s="528">
        <v>24289</v>
      </c>
      <c r="E80" s="411"/>
      <c r="F80" s="528"/>
    </row>
    <row r="81" spans="1:6" x14ac:dyDescent="0.2">
      <c r="A81" s="551">
        <v>24108</v>
      </c>
      <c r="B81" s="555">
        <v>2250</v>
      </c>
      <c r="C81" s="98" t="s">
        <v>1581</v>
      </c>
      <c r="D81" s="528">
        <v>24106</v>
      </c>
      <c r="E81" s="411"/>
      <c r="F81" s="528"/>
    </row>
    <row r="82" spans="1:6" x14ac:dyDescent="0.2">
      <c r="A82" s="551">
        <v>23924</v>
      </c>
      <c r="B82" s="555">
        <v>2200</v>
      </c>
      <c r="C82" s="98" t="s">
        <v>1697</v>
      </c>
      <c r="D82" s="528">
        <v>23752</v>
      </c>
      <c r="E82" s="411"/>
      <c r="F82" s="528"/>
    </row>
    <row r="83" spans="1:6" x14ac:dyDescent="0.2">
      <c r="A83" s="551">
        <v>23682</v>
      </c>
      <c r="B83" s="555">
        <v>2200</v>
      </c>
      <c r="C83" s="98" t="s">
        <v>1697</v>
      </c>
      <c r="D83" s="528">
        <v>23752</v>
      </c>
      <c r="E83" s="411"/>
      <c r="F83" s="528"/>
    </row>
    <row r="84" spans="1:6" x14ac:dyDescent="0.2">
      <c r="A84" s="551">
        <v>23377</v>
      </c>
      <c r="B84" s="555">
        <v>2200</v>
      </c>
      <c r="C84" s="98" t="s">
        <v>1583</v>
      </c>
      <c r="D84" s="528">
        <v>23262</v>
      </c>
      <c r="E84" s="148"/>
    </row>
    <row r="85" spans="1:6" x14ac:dyDescent="0.2">
      <c r="A85" s="551">
        <v>23193</v>
      </c>
      <c r="B85" s="555">
        <v>2200</v>
      </c>
      <c r="C85" s="98" t="s">
        <v>1583</v>
      </c>
      <c r="D85" s="528">
        <v>23262</v>
      </c>
      <c r="E85" s="148"/>
    </row>
    <row r="86" spans="1:6" x14ac:dyDescent="0.2">
      <c r="A86" s="551">
        <v>22737</v>
      </c>
      <c r="B86" s="555">
        <v>1700</v>
      </c>
      <c r="C86" s="98" t="s">
        <v>1585</v>
      </c>
      <c r="D86" s="528">
        <v>22751</v>
      </c>
      <c r="E86" s="148"/>
    </row>
    <row r="87" spans="1:6" x14ac:dyDescent="0.2">
      <c r="A87" s="551">
        <v>21916</v>
      </c>
      <c r="B87" s="556">
        <v>1648.1</v>
      </c>
      <c r="C87" s="501" t="s">
        <v>1601</v>
      </c>
      <c r="D87" s="540">
        <v>20545</v>
      </c>
      <c r="E87" s="148" t="s">
        <v>1698</v>
      </c>
    </row>
    <row r="88" spans="1:6" x14ac:dyDescent="0.2">
      <c r="A88" s="551">
        <v>20455</v>
      </c>
      <c r="B88" s="557" t="s">
        <v>1699</v>
      </c>
      <c r="C88" s="501" t="s">
        <v>1601</v>
      </c>
      <c r="D88" s="540">
        <v>20545</v>
      </c>
      <c r="E88" s="148"/>
    </row>
    <row r="89" spans="1:6" x14ac:dyDescent="0.2">
      <c r="A89" s="551">
        <v>19725</v>
      </c>
      <c r="B89" s="557" t="s">
        <v>1700</v>
      </c>
      <c r="C89" s="501" t="s">
        <v>1613</v>
      </c>
      <c r="D89" s="540">
        <v>19804</v>
      </c>
      <c r="E89" s="148"/>
    </row>
    <row r="90" spans="1:6" x14ac:dyDescent="0.2">
      <c r="A90" s="551">
        <v>18902</v>
      </c>
      <c r="B90" s="557" t="s">
        <v>1701</v>
      </c>
      <c r="C90" s="501" t="s">
        <v>1619</v>
      </c>
      <c r="D90" s="540">
        <v>18898</v>
      </c>
      <c r="E90" s="148"/>
    </row>
    <row r="91" spans="1:6" x14ac:dyDescent="0.2">
      <c r="A91" s="551">
        <v>18629</v>
      </c>
      <c r="B91" s="557" t="s">
        <v>1702</v>
      </c>
      <c r="C91" s="501" t="s">
        <v>1626</v>
      </c>
      <c r="D91" s="540">
        <v>18716</v>
      </c>
      <c r="E91" s="148"/>
    </row>
    <row r="92" spans="1:6" x14ac:dyDescent="0.2">
      <c r="A92" s="551">
        <v>18264</v>
      </c>
      <c r="B92" s="557" t="s">
        <v>1703</v>
      </c>
      <c r="C92" s="411" t="s">
        <v>1632</v>
      </c>
      <c r="D92" s="478">
        <v>18298</v>
      </c>
      <c r="E92" s="148"/>
    </row>
    <row r="93" spans="1:6" x14ac:dyDescent="0.2">
      <c r="A93" s="551">
        <v>17989</v>
      </c>
      <c r="B93" s="557" t="s">
        <v>1704</v>
      </c>
      <c r="C93" s="411" t="s">
        <v>1638</v>
      </c>
      <c r="D93" s="478">
        <v>18093</v>
      </c>
      <c r="E93" s="148"/>
    </row>
    <row r="94" spans="1:6" x14ac:dyDescent="0.2">
      <c r="A94" s="551">
        <v>17807</v>
      </c>
      <c r="B94" s="557" t="s">
        <v>1705</v>
      </c>
      <c r="C94" s="411" t="s">
        <v>1643</v>
      </c>
      <c r="D94" s="478">
        <v>17954</v>
      </c>
      <c r="E94" s="148"/>
    </row>
    <row r="95" spans="1:6" ht="60" customHeight="1" x14ac:dyDescent="0.2">
      <c r="A95" s="558"/>
      <c r="B95" s="972" t="s">
        <v>1706</v>
      </c>
      <c r="C95" s="972"/>
      <c r="D95" s="148"/>
      <c r="E95" s="554"/>
    </row>
    <row r="96" spans="1:6" x14ac:dyDescent="0.2">
      <c r="A96" s="148"/>
      <c r="B96" s="148"/>
      <c r="C96" s="148"/>
      <c r="D96" s="148"/>
      <c r="E96" s="554"/>
    </row>
    <row r="97" spans="1:5" x14ac:dyDescent="0.2">
      <c r="A97" s="148"/>
      <c r="B97" s="148"/>
      <c r="C97" s="148"/>
      <c r="D97" s="148"/>
      <c r="E97" s="554"/>
    </row>
    <row r="98" spans="1:5" x14ac:dyDescent="0.2">
      <c r="A98" s="148"/>
      <c r="B98" s="148"/>
      <c r="C98" s="148"/>
      <c r="D98" s="148"/>
      <c r="E98" s="554"/>
    </row>
    <row r="99" spans="1:5" x14ac:dyDescent="0.2">
      <c r="A99" s="148"/>
      <c r="B99" s="148"/>
      <c r="C99" s="148"/>
      <c r="D99" s="148"/>
      <c r="E99" s="554"/>
    </row>
    <row r="100" spans="1:5" x14ac:dyDescent="0.2">
      <c r="A100" s="148"/>
      <c r="B100" s="148"/>
      <c r="C100" s="148"/>
      <c r="D100" s="148"/>
      <c r="E100" s="554"/>
    </row>
  </sheetData>
  <mergeCells count="1">
    <mergeCell ref="B95:C95"/>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opLeftCell="A2" workbookViewId="0">
      <pane xSplit="1" ySplit="1" topLeftCell="B3" activePane="bottomRight" state="frozen"/>
      <selection activeCell="A2" sqref="A2"/>
      <selection pane="topRight" activeCell="B2" sqref="B2"/>
      <selection pane="bottomLeft" activeCell="A3" sqref="A3"/>
      <selection pane="bottomRight" activeCell="B105" sqref="B105"/>
    </sheetView>
  </sheetViews>
  <sheetFormatPr baseColWidth="10" defaultColWidth="11.5" defaultRowHeight="15" x14ac:dyDescent="0.2"/>
  <cols>
    <col min="1" max="1" width="15.83203125" style="7" customWidth="1"/>
    <col min="2" max="2" width="23.1640625" style="7" customWidth="1"/>
    <col min="3" max="3" width="21.6640625" style="7" customWidth="1"/>
    <col min="4" max="4" width="15.1640625" style="7" customWidth="1"/>
    <col min="5" max="5" width="23.5" style="7" customWidth="1"/>
    <col min="6" max="6" width="27.83203125" style="7" customWidth="1"/>
    <col min="7" max="7" width="60.5" style="7" customWidth="1"/>
    <col min="8" max="8" width="13.5" style="7" customWidth="1"/>
    <col min="9" max="9" width="76.1640625" style="63" customWidth="1"/>
    <col min="10" max="16384" width="11.5" style="7"/>
  </cols>
  <sheetData>
    <row r="1" spans="1:9" hidden="1" x14ac:dyDescent="0.2">
      <c r="A1" s="477" t="s">
        <v>303</v>
      </c>
      <c r="B1" s="95" t="s">
        <v>1707</v>
      </c>
      <c r="C1" s="95" t="s">
        <v>1708</v>
      </c>
      <c r="D1" s="95" t="s">
        <v>1709</v>
      </c>
      <c r="E1" s="95" t="s">
        <v>1474</v>
      </c>
      <c r="F1" s="95" t="s">
        <v>1475</v>
      </c>
      <c r="G1" s="7" t="s">
        <v>1476</v>
      </c>
    </row>
    <row r="2" spans="1:9" s="475" customFormat="1" ht="59.25" customHeight="1" x14ac:dyDescent="0.2">
      <c r="A2" s="510" t="s">
        <v>1359</v>
      </c>
      <c r="B2" s="475" t="s">
        <v>1710</v>
      </c>
      <c r="C2" s="475" t="s">
        <v>1711</v>
      </c>
      <c r="D2" s="472" t="s">
        <v>1712</v>
      </c>
      <c r="E2" s="475" t="s">
        <v>1713</v>
      </c>
      <c r="F2" s="475" t="s">
        <v>1714</v>
      </c>
      <c r="G2" s="475" t="s">
        <v>41</v>
      </c>
      <c r="H2" s="473" t="s">
        <v>1358</v>
      </c>
      <c r="I2" s="101" t="s">
        <v>18</v>
      </c>
    </row>
    <row r="3" spans="1:9" s="44" customFormat="1" ht="15" customHeight="1" x14ac:dyDescent="0.2">
      <c r="A3" s="147">
        <v>42826</v>
      </c>
      <c r="B3" s="559">
        <v>6244.96</v>
      </c>
      <c r="C3" s="559">
        <v>8176.73</v>
      </c>
      <c r="D3" s="560"/>
      <c r="E3" s="561">
        <v>9638.42</v>
      </c>
      <c r="F3" s="562">
        <v>14963.65</v>
      </c>
      <c r="G3" s="501" t="s">
        <v>2055</v>
      </c>
      <c r="H3" s="563"/>
      <c r="I3" s="677"/>
    </row>
    <row r="4" spans="1:9" s="44" customFormat="1" ht="15" customHeight="1" x14ac:dyDescent="0.2">
      <c r="A4" s="147">
        <v>42461</v>
      </c>
      <c r="B4" s="559">
        <v>6226.28</v>
      </c>
      <c r="C4" s="559">
        <v>8152.26</v>
      </c>
      <c r="D4" s="560"/>
      <c r="E4" s="561">
        <v>9609.6</v>
      </c>
      <c r="F4" s="562">
        <v>14918.9</v>
      </c>
      <c r="G4" s="501" t="s">
        <v>1502</v>
      </c>
      <c r="H4" s="563"/>
      <c r="I4" s="973" t="s">
        <v>2310</v>
      </c>
    </row>
    <row r="5" spans="1:9" s="44" customFormat="1" ht="15" customHeight="1" x14ac:dyDescent="0.2">
      <c r="A5" s="147">
        <v>41913</v>
      </c>
      <c r="B5" s="559">
        <v>6220.05</v>
      </c>
      <c r="C5" s="559">
        <v>8144.1</v>
      </c>
      <c r="D5" s="560"/>
      <c r="E5" s="561">
        <v>9600</v>
      </c>
      <c r="F5" s="562">
        <v>14904</v>
      </c>
      <c r="G5" s="501" t="s">
        <v>1690</v>
      </c>
      <c r="H5" s="563"/>
      <c r="I5" s="973"/>
    </row>
    <row r="6" spans="1:9" s="44" customFormat="1" ht="15" customHeight="1" x14ac:dyDescent="0.2">
      <c r="A6" s="147">
        <v>41365</v>
      </c>
      <c r="B6" s="559">
        <v>6087.41</v>
      </c>
      <c r="C6" s="559">
        <v>7947.72</v>
      </c>
      <c r="D6" s="560"/>
      <c r="E6" s="561">
        <v>9447.2099999999991</v>
      </c>
      <c r="F6" s="562">
        <v>14667.32</v>
      </c>
      <c r="G6" s="501" t="s">
        <v>1512</v>
      </c>
      <c r="H6" s="563"/>
      <c r="I6" s="973"/>
    </row>
    <row r="7" spans="1:9" s="44" customFormat="1" ht="15" customHeight="1" x14ac:dyDescent="0.2">
      <c r="A7" s="147">
        <v>41000</v>
      </c>
      <c r="B7" s="559">
        <v>6009.29</v>
      </c>
      <c r="C7" s="559">
        <v>7845.72</v>
      </c>
      <c r="D7" s="560" t="s">
        <v>1715</v>
      </c>
      <c r="E7" s="561">
        <v>9325.98</v>
      </c>
      <c r="F7" s="562">
        <v>14479.1</v>
      </c>
      <c r="G7" s="501" t="s">
        <v>396</v>
      </c>
      <c r="H7" s="563"/>
      <c r="I7" s="973"/>
    </row>
    <row r="8" spans="1:9" x14ac:dyDescent="0.2">
      <c r="A8" s="147">
        <v>40634</v>
      </c>
      <c r="B8" s="559">
        <v>5658.86</v>
      </c>
      <c r="C8" s="559">
        <v>7684.34</v>
      </c>
      <c r="D8" s="560" t="s">
        <v>1715</v>
      </c>
      <c r="E8" s="561">
        <v>8907.34</v>
      </c>
      <c r="F8" s="561">
        <v>14181.3</v>
      </c>
      <c r="G8" s="499" t="s">
        <v>394</v>
      </c>
      <c r="H8" s="563"/>
      <c r="I8" s="973"/>
    </row>
    <row r="9" spans="1:9" x14ac:dyDescent="0.2">
      <c r="A9" s="147">
        <v>40269</v>
      </c>
      <c r="B9" s="503">
        <v>5325.82</v>
      </c>
      <c r="C9" s="503">
        <v>7526.28</v>
      </c>
      <c r="D9" s="564" t="s">
        <v>1715</v>
      </c>
      <c r="E9" s="561">
        <v>8507.49</v>
      </c>
      <c r="F9" s="561">
        <v>13889.62</v>
      </c>
      <c r="G9" s="501" t="s">
        <v>393</v>
      </c>
      <c r="H9" s="563"/>
      <c r="I9" s="973"/>
    </row>
    <row r="10" spans="1:9" x14ac:dyDescent="0.2">
      <c r="A10" s="147">
        <v>39904</v>
      </c>
      <c r="B10" s="515">
        <v>4972.29</v>
      </c>
      <c r="C10" s="515">
        <v>7459.13</v>
      </c>
      <c r="D10" s="537" t="s">
        <v>1715</v>
      </c>
      <c r="E10" s="561">
        <v>8309.27</v>
      </c>
      <c r="F10" s="561">
        <v>13765.73</v>
      </c>
      <c r="G10" s="148" t="s">
        <v>2306</v>
      </c>
      <c r="H10" s="565">
        <v>39932</v>
      </c>
      <c r="I10" s="973"/>
    </row>
    <row r="11" spans="1:9" x14ac:dyDescent="0.2">
      <c r="A11" s="147">
        <v>39692</v>
      </c>
      <c r="B11" s="515">
        <v>4475.49</v>
      </c>
      <c r="C11" s="515">
        <v>7385.22</v>
      </c>
      <c r="D11" s="537" t="s">
        <v>1715</v>
      </c>
      <c r="E11" s="561">
        <v>7781.27</v>
      </c>
      <c r="F11" s="561">
        <v>13629.44</v>
      </c>
      <c r="G11" s="499" t="s">
        <v>1487</v>
      </c>
      <c r="H11" s="563"/>
      <c r="I11" s="973"/>
    </row>
    <row r="12" spans="1:9" x14ac:dyDescent="0.2">
      <c r="A12" s="147">
        <v>39448</v>
      </c>
      <c r="B12" s="566">
        <v>4439.9799999999996</v>
      </c>
      <c r="C12" s="566">
        <v>7326.61</v>
      </c>
      <c r="D12" s="566" t="s">
        <v>1715</v>
      </c>
      <c r="E12" s="503">
        <v>7719.52</v>
      </c>
      <c r="F12" s="503">
        <v>13521.27</v>
      </c>
      <c r="G12" s="518" t="s">
        <v>1516</v>
      </c>
      <c r="H12" s="567">
        <v>39444</v>
      </c>
      <c r="I12" s="973"/>
    </row>
    <row r="13" spans="1:9" x14ac:dyDescent="0.2">
      <c r="A13" s="147">
        <v>39083</v>
      </c>
      <c r="B13" s="568">
        <v>4391.68</v>
      </c>
      <c r="C13" s="566">
        <v>7246.9</v>
      </c>
      <c r="D13" s="566" t="s">
        <v>1715</v>
      </c>
      <c r="E13" s="503">
        <v>7635.53</v>
      </c>
      <c r="F13" s="503">
        <v>13374.16</v>
      </c>
      <c r="G13" s="518" t="s">
        <v>1517</v>
      </c>
      <c r="H13" s="567">
        <v>39081</v>
      </c>
      <c r="I13" s="973"/>
    </row>
    <row r="14" spans="1:9" x14ac:dyDescent="0.2">
      <c r="A14" s="147">
        <v>38718</v>
      </c>
      <c r="B14" s="566">
        <v>4314.03</v>
      </c>
      <c r="C14" s="566">
        <v>7118.77</v>
      </c>
      <c r="D14" s="566" t="s">
        <v>1715</v>
      </c>
      <c r="E14" s="503">
        <v>7500.53</v>
      </c>
      <c r="F14" s="503">
        <v>13137.69</v>
      </c>
      <c r="G14" s="518" t="s">
        <v>1518</v>
      </c>
      <c r="H14" s="146">
        <v>38717</v>
      </c>
      <c r="I14" s="145"/>
    </row>
    <row r="15" spans="1:9" x14ac:dyDescent="0.2">
      <c r="A15" s="147">
        <v>38353</v>
      </c>
      <c r="B15" s="569">
        <v>4237.76</v>
      </c>
      <c r="C15" s="569">
        <v>6992.9</v>
      </c>
      <c r="D15" s="569" t="s">
        <v>1715</v>
      </c>
      <c r="E15" s="524">
        <v>7367.92</v>
      </c>
      <c r="F15" s="524">
        <v>12905.41</v>
      </c>
      <c r="G15" s="525" t="s">
        <v>1519</v>
      </c>
      <c r="H15" s="146">
        <v>38345</v>
      </c>
      <c r="I15" s="145"/>
    </row>
    <row r="16" spans="1:9" x14ac:dyDescent="0.2">
      <c r="A16" s="147">
        <v>37987</v>
      </c>
      <c r="B16" s="570">
        <v>4154.67</v>
      </c>
      <c r="C16" s="570">
        <v>6855.79</v>
      </c>
      <c r="D16" s="570" t="s">
        <v>1715</v>
      </c>
      <c r="E16" s="503">
        <v>7223.45</v>
      </c>
      <c r="F16" s="503">
        <v>12652.36</v>
      </c>
      <c r="G16" s="525" t="s">
        <v>1520</v>
      </c>
      <c r="H16" s="146">
        <v>37985</v>
      </c>
      <c r="I16" s="145"/>
    </row>
    <row r="17" spans="1:9" ht="15" customHeight="1" x14ac:dyDescent="0.2">
      <c r="A17" s="147">
        <v>37622</v>
      </c>
      <c r="B17" s="570">
        <v>4085.23</v>
      </c>
      <c r="C17" s="570">
        <v>6741.19</v>
      </c>
      <c r="D17" s="570" t="s">
        <v>1715</v>
      </c>
      <c r="E17" s="503">
        <v>7102.71</v>
      </c>
      <c r="F17" s="503">
        <v>12440.87</v>
      </c>
      <c r="G17" s="518" t="s">
        <v>1521</v>
      </c>
      <c r="H17" s="146">
        <v>37621</v>
      </c>
    </row>
    <row r="18" spans="1:9" x14ac:dyDescent="0.2">
      <c r="A18" s="147">
        <v>37257</v>
      </c>
      <c r="B18" s="569">
        <v>4024.86</v>
      </c>
      <c r="C18" s="570">
        <v>6641.57</v>
      </c>
      <c r="D18" s="570" t="s">
        <v>1715</v>
      </c>
      <c r="E18" s="503">
        <v>6997.74</v>
      </c>
      <c r="F18" s="503">
        <v>12257.01</v>
      </c>
      <c r="G18" s="518" t="s">
        <v>1522</v>
      </c>
      <c r="H18" s="146">
        <v>37285</v>
      </c>
      <c r="I18" s="7"/>
    </row>
    <row r="19" spans="1:9" x14ac:dyDescent="0.2">
      <c r="A19" s="147">
        <v>36892</v>
      </c>
      <c r="B19" s="537">
        <v>25833</v>
      </c>
      <c r="C19" s="537">
        <v>42628</v>
      </c>
      <c r="D19" s="537" t="s">
        <v>1715</v>
      </c>
      <c r="E19" s="564">
        <v>44914</v>
      </c>
      <c r="F19" s="564">
        <v>78670</v>
      </c>
      <c r="G19" s="518" t="s">
        <v>1523</v>
      </c>
      <c r="H19" s="146">
        <v>36890</v>
      </c>
      <c r="I19" s="7"/>
    </row>
    <row r="20" spans="1:9" x14ac:dyDescent="0.2">
      <c r="A20" s="147">
        <v>36526</v>
      </c>
      <c r="B20" s="537">
        <v>25277</v>
      </c>
      <c r="C20" s="537">
        <v>41711</v>
      </c>
      <c r="D20" s="537" t="s">
        <v>1715</v>
      </c>
      <c r="E20" s="564">
        <v>43947</v>
      </c>
      <c r="F20" s="564">
        <v>76977</v>
      </c>
      <c r="G20" s="518" t="s">
        <v>1524</v>
      </c>
      <c r="H20" s="146">
        <v>36524</v>
      </c>
      <c r="I20" s="7"/>
    </row>
    <row r="21" spans="1:9" x14ac:dyDescent="0.2">
      <c r="A21" s="147">
        <v>36161</v>
      </c>
      <c r="B21" s="537">
        <v>24940</v>
      </c>
      <c r="C21" s="537">
        <v>41125</v>
      </c>
      <c r="D21" s="537" t="s">
        <v>1715</v>
      </c>
      <c r="E21" s="564">
        <v>43512</v>
      </c>
      <c r="F21" s="564">
        <v>76215</v>
      </c>
      <c r="G21" s="518" t="s">
        <v>1525</v>
      </c>
      <c r="H21" s="146">
        <v>36159</v>
      </c>
      <c r="I21" s="7"/>
    </row>
    <row r="22" spans="1:9" x14ac:dyDescent="0.2">
      <c r="A22" s="147">
        <v>35796</v>
      </c>
      <c r="B22" s="537">
        <v>24315</v>
      </c>
      <c r="C22" s="537">
        <v>40048</v>
      </c>
      <c r="D22" s="537" t="s">
        <v>1715</v>
      </c>
      <c r="E22" s="564">
        <v>42658</v>
      </c>
      <c r="F22" s="564">
        <v>74720</v>
      </c>
      <c r="G22" s="518" t="s">
        <v>1526</v>
      </c>
      <c r="H22" s="146">
        <v>35794</v>
      </c>
      <c r="I22" s="7"/>
    </row>
    <row r="23" spans="1:9" x14ac:dyDescent="0.2">
      <c r="A23" s="147">
        <v>35431</v>
      </c>
      <c r="B23" s="537">
        <v>24050</v>
      </c>
      <c r="C23" s="537">
        <v>39612</v>
      </c>
      <c r="D23" s="537" t="s">
        <v>1715</v>
      </c>
      <c r="E23" s="564">
        <v>42193</v>
      </c>
      <c r="F23" s="564">
        <v>73906</v>
      </c>
      <c r="G23" s="518" t="s">
        <v>1527</v>
      </c>
      <c r="H23" s="146">
        <v>35430</v>
      </c>
      <c r="I23" s="7"/>
    </row>
    <row r="24" spans="1:9" x14ac:dyDescent="0.2">
      <c r="A24" s="147">
        <v>35065</v>
      </c>
      <c r="B24" s="537">
        <v>23764</v>
      </c>
      <c r="C24" s="537">
        <v>39142</v>
      </c>
      <c r="D24" s="537" t="s">
        <v>1715</v>
      </c>
      <c r="E24" s="571">
        <v>41692</v>
      </c>
      <c r="F24" s="572">
        <v>73028</v>
      </c>
      <c r="G24" s="518" t="s">
        <v>1528</v>
      </c>
      <c r="H24" s="496">
        <v>35099</v>
      </c>
      <c r="I24" s="7"/>
    </row>
    <row r="25" spans="1:9" x14ac:dyDescent="0.2">
      <c r="A25" s="147">
        <v>34881</v>
      </c>
      <c r="B25" s="537">
        <v>23259</v>
      </c>
      <c r="C25" s="537">
        <v>38305</v>
      </c>
      <c r="D25" s="537" t="s">
        <v>1715</v>
      </c>
      <c r="E25" s="571">
        <v>40834</v>
      </c>
      <c r="F25" s="537">
        <v>71525</v>
      </c>
      <c r="G25" s="518" t="s">
        <v>1529</v>
      </c>
      <c r="H25" s="496">
        <v>34912</v>
      </c>
      <c r="I25" s="7"/>
    </row>
    <row r="26" spans="1:9" x14ac:dyDescent="0.2">
      <c r="A26" s="147">
        <v>34700</v>
      </c>
      <c r="B26" s="537">
        <v>22256</v>
      </c>
      <c r="C26" s="537">
        <v>36522</v>
      </c>
      <c r="D26" s="537" t="s">
        <v>1715</v>
      </c>
      <c r="E26" s="571">
        <v>39721</v>
      </c>
      <c r="F26" s="572">
        <v>69576</v>
      </c>
      <c r="G26" s="518" t="s">
        <v>1530</v>
      </c>
      <c r="H26" s="496">
        <v>34767</v>
      </c>
      <c r="I26" s="7"/>
    </row>
    <row r="27" spans="1:9" x14ac:dyDescent="0.2">
      <c r="A27" s="147">
        <v>34335</v>
      </c>
      <c r="B27" s="537">
        <v>21992</v>
      </c>
      <c r="C27" s="537">
        <v>36088</v>
      </c>
      <c r="D27" s="537" t="s">
        <v>1715</v>
      </c>
      <c r="E27" s="571">
        <v>39250</v>
      </c>
      <c r="F27" s="572">
        <v>68750</v>
      </c>
      <c r="G27" s="518" t="s">
        <v>1716</v>
      </c>
      <c r="H27" s="496">
        <v>34334</v>
      </c>
      <c r="I27" s="7"/>
    </row>
    <row r="28" spans="1:9" x14ac:dyDescent="0.2">
      <c r="A28" s="147">
        <v>33970</v>
      </c>
      <c r="B28" s="537">
        <v>21560</v>
      </c>
      <c r="C28" s="537">
        <v>35380</v>
      </c>
      <c r="D28" s="537" t="s">
        <v>1715</v>
      </c>
      <c r="E28" s="571">
        <v>38480</v>
      </c>
      <c r="F28" s="537">
        <v>67400</v>
      </c>
      <c r="G28" s="518" t="s">
        <v>1532</v>
      </c>
      <c r="H28" s="496">
        <v>34013</v>
      </c>
      <c r="I28" s="7"/>
    </row>
    <row r="29" spans="1:9" x14ac:dyDescent="0.2">
      <c r="A29" s="147">
        <v>33786</v>
      </c>
      <c r="B29" s="537">
        <v>21280</v>
      </c>
      <c r="C29" s="537">
        <v>34920</v>
      </c>
      <c r="D29" s="537" t="s">
        <v>1715</v>
      </c>
      <c r="E29" s="571">
        <v>37980</v>
      </c>
      <c r="F29" s="537">
        <v>66520</v>
      </c>
      <c r="G29" s="518" t="s">
        <v>1533</v>
      </c>
      <c r="H29" s="496">
        <v>33620</v>
      </c>
      <c r="I29" s="7"/>
    </row>
    <row r="30" spans="1:9" x14ac:dyDescent="0.2">
      <c r="A30" s="147">
        <v>33604</v>
      </c>
      <c r="B30" s="537">
        <v>20900</v>
      </c>
      <c r="C30" s="537">
        <v>34300</v>
      </c>
      <c r="D30" s="537" t="s">
        <v>1715</v>
      </c>
      <c r="E30" s="571">
        <v>37320</v>
      </c>
      <c r="F30" s="572">
        <v>65340</v>
      </c>
      <c r="G30" s="518" t="s">
        <v>1533</v>
      </c>
      <c r="H30" s="496">
        <v>33620</v>
      </c>
      <c r="I30" s="7"/>
    </row>
    <row r="31" spans="1:9" x14ac:dyDescent="0.2">
      <c r="A31" s="147">
        <v>33420</v>
      </c>
      <c r="B31" s="537">
        <v>20690</v>
      </c>
      <c r="C31" s="537">
        <v>41380</v>
      </c>
      <c r="D31" s="537" t="s">
        <v>1715</v>
      </c>
      <c r="E31" s="571">
        <v>36955</v>
      </c>
      <c r="F31" s="537">
        <v>64690</v>
      </c>
      <c r="G31" s="518" t="s">
        <v>1717</v>
      </c>
      <c r="H31" s="496">
        <v>33452</v>
      </c>
      <c r="I31" s="7"/>
    </row>
    <row r="32" spans="1:9" x14ac:dyDescent="0.2">
      <c r="A32" s="147">
        <v>33239</v>
      </c>
      <c r="B32" s="537">
        <v>20525</v>
      </c>
      <c r="C32" s="537">
        <v>41050</v>
      </c>
      <c r="D32" s="537" t="s">
        <v>1715</v>
      </c>
      <c r="E32" s="571">
        <v>36670</v>
      </c>
      <c r="F32" s="537">
        <v>64180</v>
      </c>
      <c r="G32" s="518" t="s">
        <v>1718</v>
      </c>
      <c r="H32" s="496">
        <v>33239</v>
      </c>
      <c r="I32" s="7"/>
    </row>
    <row r="33" spans="1:9" x14ac:dyDescent="0.2">
      <c r="A33" s="147">
        <v>33055</v>
      </c>
      <c r="B33" s="537">
        <v>20180</v>
      </c>
      <c r="C33" s="537">
        <v>40360</v>
      </c>
      <c r="D33" s="537" t="s">
        <v>1715</v>
      </c>
      <c r="E33" s="571">
        <v>36070</v>
      </c>
      <c r="F33" s="537">
        <v>63110</v>
      </c>
      <c r="G33" s="518" t="s">
        <v>1719</v>
      </c>
      <c r="H33" s="496">
        <v>32957</v>
      </c>
      <c r="I33" s="7"/>
    </row>
    <row r="34" spans="1:9" x14ac:dyDescent="0.2">
      <c r="A34" s="147">
        <v>32874</v>
      </c>
      <c r="B34" s="537">
        <v>19920</v>
      </c>
      <c r="C34" s="537">
        <v>39840</v>
      </c>
      <c r="D34" s="537" t="s">
        <v>1715</v>
      </c>
      <c r="E34" s="571">
        <v>35620</v>
      </c>
      <c r="F34" s="537">
        <v>62300</v>
      </c>
      <c r="G34" s="518" t="s">
        <v>1720</v>
      </c>
      <c r="H34" s="496">
        <v>32957</v>
      </c>
      <c r="I34" s="7"/>
    </row>
    <row r="35" spans="1:9" x14ac:dyDescent="0.2">
      <c r="A35" s="147">
        <v>32690</v>
      </c>
      <c r="B35" s="537">
        <v>19500</v>
      </c>
      <c r="C35" s="537">
        <v>39000</v>
      </c>
      <c r="D35" s="537" t="s">
        <v>1715</v>
      </c>
      <c r="E35" s="571">
        <v>34890</v>
      </c>
      <c r="F35" s="537">
        <v>60990</v>
      </c>
      <c r="G35" s="518" t="s">
        <v>1721</v>
      </c>
      <c r="H35" s="496">
        <v>32508</v>
      </c>
      <c r="I35" s="7"/>
    </row>
    <row r="36" spans="1:9" x14ac:dyDescent="0.2">
      <c r="A36" s="147">
        <v>32509</v>
      </c>
      <c r="B36" s="537">
        <v>19270</v>
      </c>
      <c r="C36" s="537">
        <v>38540</v>
      </c>
      <c r="D36" s="537" t="s">
        <v>1715</v>
      </c>
      <c r="E36" s="571">
        <v>34480</v>
      </c>
      <c r="F36" s="537">
        <v>60260</v>
      </c>
      <c r="G36" s="518" t="s">
        <v>1722</v>
      </c>
      <c r="H36" s="496">
        <v>32508</v>
      </c>
      <c r="I36" s="7"/>
    </row>
    <row r="37" spans="1:9" x14ac:dyDescent="0.2">
      <c r="A37" s="147">
        <v>32325</v>
      </c>
      <c r="B37" s="537">
        <v>19020</v>
      </c>
      <c r="C37" s="537">
        <v>38040</v>
      </c>
      <c r="D37" s="537" t="s">
        <v>1715</v>
      </c>
      <c r="E37" s="571">
        <v>34050</v>
      </c>
      <c r="F37" s="537">
        <v>59490</v>
      </c>
      <c r="G37" s="518" t="s">
        <v>1723</v>
      </c>
      <c r="H37" s="496">
        <v>31786</v>
      </c>
      <c r="I37" s="7"/>
    </row>
    <row r="38" spans="1:9" x14ac:dyDescent="0.2">
      <c r="A38" s="147">
        <v>32143</v>
      </c>
      <c r="B38" s="537">
        <v>18780</v>
      </c>
      <c r="C38" s="537">
        <v>37560</v>
      </c>
      <c r="D38" s="537" t="s">
        <v>1715</v>
      </c>
      <c r="E38" s="571">
        <v>33630</v>
      </c>
      <c r="F38" s="537">
        <v>58730</v>
      </c>
      <c r="G38" s="518" t="s">
        <v>1723</v>
      </c>
      <c r="H38" s="496">
        <v>31786</v>
      </c>
      <c r="I38" s="7"/>
    </row>
    <row r="39" spans="1:9" x14ac:dyDescent="0.2">
      <c r="A39" s="147">
        <v>31959</v>
      </c>
      <c r="B39" s="537">
        <v>18300</v>
      </c>
      <c r="C39" s="537">
        <v>36600</v>
      </c>
      <c r="D39" s="537" t="s">
        <v>1715</v>
      </c>
      <c r="E39" s="571">
        <v>32800</v>
      </c>
      <c r="F39" s="537">
        <v>57240</v>
      </c>
      <c r="G39" s="518" t="s">
        <v>1724</v>
      </c>
      <c r="H39" s="496">
        <v>31816</v>
      </c>
      <c r="I39" s="7"/>
    </row>
    <row r="40" spans="1:9" x14ac:dyDescent="0.2">
      <c r="A40" s="147">
        <v>31778</v>
      </c>
      <c r="B40" s="537">
        <v>18120</v>
      </c>
      <c r="C40" s="537">
        <v>36240</v>
      </c>
      <c r="D40" s="537" t="s">
        <v>1715</v>
      </c>
      <c r="E40" s="571">
        <v>32490</v>
      </c>
      <c r="F40" s="537">
        <v>56670</v>
      </c>
      <c r="G40" s="518" t="s">
        <v>1724</v>
      </c>
      <c r="H40" s="496">
        <v>31816</v>
      </c>
      <c r="I40" s="7"/>
    </row>
    <row r="41" spans="1:9" x14ac:dyDescent="0.2">
      <c r="A41" s="147">
        <v>31686</v>
      </c>
      <c r="B41" s="537">
        <v>17800</v>
      </c>
      <c r="C41" s="537">
        <v>35600</v>
      </c>
      <c r="D41" s="537" t="s">
        <v>1715</v>
      </c>
      <c r="E41" s="571">
        <v>31930</v>
      </c>
      <c r="F41" s="537">
        <v>55940</v>
      </c>
      <c r="G41" s="518" t="s">
        <v>1725</v>
      </c>
      <c r="H41" s="496">
        <v>31696</v>
      </c>
      <c r="I41" s="7"/>
    </row>
    <row r="42" spans="1:9" x14ac:dyDescent="0.2">
      <c r="A42" s="147">
        <v>31413</v>
      </c>
      <c r="B42" s="537">
        <v>17710</v>
      </c>
      <c r="C42" s="537">
        <v>35420</v>
      </c>
      <c r="D42" s="537" t="s">
        <v>1715</v>
      </c>
      <c r="E42" s="571">
        <v>31770</v>
      </c>
      <c r="F42" s="537">
        <v>55940</v>
      </c>
      <c r="G42" s="518" t="s">
        <v>1726</v>
      </c>
      <c r="H42" s="496">
        <v>31413</v>
      </c>
      <c r="I42" s="7"/>
    </row>
    <row r="43" spans="1:9" x14ac:dyDescent="0.2">
      <c r="A43" s="147">
        <v>31229</v>
      </c>
      <c r="B43" s="537">
        <v>17480</v>
      </c>
      <c r="C43" s="537">
        <v>34960</v>
      </c>
      <c r="D43" s="537" t="s">
        <v>1715</v>
      </c>
      <c r="E43" s="571">
        <v>31370</v>
      </c>
      <c r="F43" s="537">
        <v>55220</v>
      </c>
      <c r="G43" s="518" t="s">
        <v>1727</v>
      </c>
      <c r="H43" s="496">
        <v>31255</v>
      </c>
      <c r="I43" s="7"/>
    </row>
    <row r="44" spans="1:9" x14ac:dyDescent="0.2">
      <c r="A44" s="147">
        <v>31048</v>
      </c>
      <c r="B44" s="537">
        <v>17000</v>
      </c>
      <c r="C44" s="537">
        <v>34000</v>
      </c>
      <c r="D44" s="537" t="s">
        <v>1715</v>
      </c>
      <c r="E44" s="571">
        <v>30540</v>
      </c>
      <c r="F44" s="537">
        <v>53870</v>
      </c>
      <c r="G44" s="518" t="s">
        <v>1728</v>
      </c>
      <c r="H44" s="496">
        <v>31048</v>
      </c>
      <c r="I44" s="7"/>
    </row>
    <row r="45" spans="1:9" x14ac:dyDescent="0.2">
      <c r="A45" s="147">
        <v>30864</v>
      </c>
      <c r="B45" s="537">
        <v>16440</v>
      </c>
      <c r="C45" s="537">
        <v>32880</v>
      </c>
      <c r="D45" s="537" t="s">
        <v>1715</v>
      </c>
      <c r="E45" s="571">
        <v>29560</v>
      </c>
      <c r="F45" s="537">
        <v>52300</v>
      </c>
      <c r="G45" s="518" t="s">
        <v>1729</v>
      </c>
      <c r="H45" s="496">
        <v>30883</v>
      </c>
      <c r="I45" s="7"/>
    </row>
    <row r="46" spans="1:9" x14ac:dyDescent="0.2">
      <c r="A46" s="147">
        <v>30682</v>
      </c>
      <c r="B46" s="537">
        <v>16090</v>
      </c>
      <c r="C46" s="537">
        <v>32180</v>
      </c>
      <c r="D46" s="537" t="s">
        <v>1715</v>
      </c>
      <c r="E46" s="571">
        <v>28950</v>
      </c>
      <c r="F46" s="537">
        <v>51380</v>
      </c>
      <c r="G46" s="518" t="s">
        <v>1730</v>
      </c>
      <c r="H46" s="496">
        <v>30722</v>
      </c>
      <c r="I46" s="7"/>
    </row>
    <row r="47" spans="1:9" x14ac:dyDescent="0.2">
      <c r="A47" s="147">
        <v>30498</v>
      </c>
      <c r="B47" s="537">
        <v>15810</v>
      </c>
      <c r="C47" s="537">
        <v>31620</v>
      </c>
      <c r="D47" s="537" t="s">
        <v>1715</v>
      </c>
      <c r="E47" s="571">
        <v>28460</v>
      </c>
      <c r="F47" s="537">
        <v>50470</v>
      </c>
      <c r="G47" s="518" t="s">
        <v>1731</v>
      </c>
      <c r="H47" s="496">
        <v>30315</v>
      </c>
      <c r="I47" s="7"/>
    </row>
    <row r="48" spans="1:9" x14ac:dyDescent="0.2">
      <c r="A48" s="147">
        <v>30317</v>
      </c>
      <c r="B48" s="537">
        <v>15200</v>
      </c>
      <c r="C48" s="537">
        <v>30400</v>
      </c>
      <c r="D48" s="537" t="s">
        <v>1715</v>
      </c>
      <c r="E48" s="571">
        <v>27400</v>
      </c>
      <c r="F48" s="537">
        <v>49000</v>
      </c>
      <c r="G48" s="518" t="s">
        <v>1731</v>
      </c>
      <c r="H48" s="521">
        <v>30315</v>
      </c>
      <c r="I48" s="7"/>
    </row>
    <row r="49" spans="1:10" x14ac:dyDescent="0.2">
      <c r="A49" s="147">
        <v>30133</v>
      </c>
      <c r="B49" s="537">
        <v>14600</v>
      </c>
      <c r="C49" s="537">
        <v>25400</v>
      </c>
      <c r="D49" s="537" t="s">
        <v>1715</v>
      </c>
      <c r="E49" s="537">
        <v>26400</v>
      </c>
      <c r="F49" s="537">
        <v>47200</v>
      </c>
      <c r="G49" s="518" t="s">
        <v>1732</v>
      </c>
      <c r="H49" s="521">
        <v>30134</v>
      </c>
      <c r="I49" s="7"/>
    </row>
    <row r="50" spans="1:10" x14ac:dyDescent="0.2">
      <c r="A50" s="147">
        <v>29952</v>
      </c>
      <c r="B50" s="537">
        <v>13900</v>
      </c>
      <c r="C50" s="474" t="s">
        <v>1715</v>
      </c>
      <c r="D50" s="537" t="s">
        <v>1715</v>
      </c>
      <c r="E50" s="537">
        <v>24900</v>
      </c>
      <c r="F50" s="537">
        <v>44400</v>
      </c>
      <c r="G50" s="518" t="s">
        <v>1733</v>
      </c>
      <c r="H50" s="521">
        <v>29951</v>
      </c>
      <c r="I50" s="525"/>
      <c r="J50" s="43"/>
    </row>
    <row r="51" spans="1:10" x14ac:dyDescent="0.2">
      <c r="A51" s="147">
        <v>29768</v>
      </c>
      <c r="B51" s="537">
        <v>11000</v>
      </c>
      <c r="C51" s="474" t="s">
        <v>1715</v>
      </c>
      <c r="D51" s="537" t="s">
        <v>1715</v>
      </c>
      <c r="E51" s="537">
        <v>21300</v>
      </c>
      <c r="F51" s="537">
        <v>40800</v>
      </c>
      <c r="G51" s="518" t="s">
        <v>1734</v>
      </c>
      <c r="H51" s="521">
        <v>29768</v>
      </c>
      <c r="I51" s="525"/>
      <c r="J51" s="43"/>
    </row>
    <row r="52" spans="1:10" x14ac:dyDescent="0.2">
      <c r="A52" s="147">
        <v>29587</v>
      </c>
      <c r="B52" s="537">
        <v>8500</v>
      </c>
      <c r="C52" s="474" t="s">
        <v>1715</v>
      </c>
      <c r="D52" s="537" t="s">
        <v>1715</v>
      </c>
      <c r="E52" s="537">
        <v>17900</v>
      </c>
      <c r="F52" s="537">
        <v>34000</v>
      </c>
      <c r="G52" s="518" t="s">
        <v>1735</v>
      </c>
      <c r="H52" s="521">
        <v>29596</v>
      </c>
      <c r="I52" s="525"/>
      <c r="J52" s="43"/>
    </row>
    <row r="53" spans="1:10" x14ac:dyDescent="0.2">
      <c r="A53" s="147">
        <v>29495</v>
      </c>
      <c r="B53" s="537" t="s">
        <v>1715</v>
      </c>
      <c r="C53" s="474" t="s">
        <v>1715</v>
      </c>
      <c r="D53" s="573">
        <v>150</v>
      </c>
      <c r="E53" s="537" t="s">
        <v>1715</v>
      </c>
      <c r="F53" s="537" t="s">
        <v>1715</v>
      </c>
      <c r="G53" s="501" t="s">
        <v>1736</v>
      </c>
      <c r="H53" s="478">
        <v>29531</v>
      </c>
      <c r="I53" s="574"/>
      <c r="J53" s="43"/>
    </row>
    <row r="54" spans="1:10" x14ac:dyDescent="0.2">
      <c r="A54" s="147">
        <v>29373</v>
      </c>
      <c r="B54" s="537">
        <v>7700</v>
      </c>
      <c r="C54" s="474" t="s">
        <v>1715</v>
      </c>
      <c r="D54" s="573" t="s">
        <v>1715</v>
      </c>
      <c r="E54" s="537">
        <v>16500</v>
      </c>
      <c r="F54" s="537">
        <v>31200</v>
      </c>
      <c r="G54" s="518" t="s">
        <v>1694</v>
      </c>
      <c r="H54" s="478">
        <v>29405</v>
      </c>
      <c r="I54" s="518"/>
      <c r="J54" s="43"/>
    </row>
    <row r="55" spans="1:10" x14ac:dyDescent="0.2">
      <c r="A55" s="147">
        <v>29252</v>
      </c>
      <c r="B55" s="537" t="s">
        <v>1715</v>
      </c>
      <c r="C55" s="474" t="s">
        <v>1715</v>
      </c>
      <c r="D55" s="573">
        <v>150</v>
      </c>
      <c r="E55" s="537" t="s">
        <v>1715</v>
      </c>
      <c r="F55" s="537" t="s">
        <v>1715</v>
      </c>
      <c r="G55" s="501" t="s">
        <v>1737</v>
      </c>
      <c r="H55" s="478">
        <v>29251</v>
      </c>
      <c r="I55" s="574"/>
      <c r="J55" s="43"/>
    </row>
    <row r="56" spans="1:10" x14ac:dyDescent="0.2">
      <c r="A56" s="147">
        <v>29190</v>
      </c>
      <c r="B56" s="537">
        <v>7200</v>
      </c>
      <c r="C56" s="474" t="s">
        <v>1715</v>
      </c>
      <c r="D56" s="573" t="s">
        <v>1715</v>
      </c>
      <c r="E56" s="537">
        <v>15500</v>
      </c>
      <c r="F56" s="537">
        <v>29200</v>
      </c>
      <c r="G56" s="518" t="s">
        <v>1738</v>
      </c>
      <c r="H56" s="478">
        <v>29197</v>
      </c>
      <c r="I56" s="518"/>
      <c r="J56" s="43"/>
    </row>
    <row r="57" spans="1:10" x14ac:dyDescent="0.2">
      <c r="A57" s="147">
        <v>29099</v>
      </c>
      <c r="B57" s="537" t="s">
        <v>1715</v>
      </c>
      <c r="C57" s="474" t="s">
        <v>1715</v>
      </c>
      <c r="D57" s="573">
        <v>200</v>
      </c>
      <c r="E57" s="537" t="s">
        <v>1715</v>
      </c>
      <c r="F57" s="537" t="s">
        <v>1715</v>
      </c>
      <c r="G57" s="501" t="s">
        <v>1739</v>
      </c>
      <c r="H57" s="478">
        <v>29120</v>
      </c>
      <c r="I57" s="574"/>
      <c r="J57" s="43"/>
    </row>
    <row r="58" spans="1:10" x14ac:dyDescent="0.2">
      <c r="A58" s="147">
        <v>29037</v>
      </c>
      <c r="B58" s="537">
        <v>6800</v>
      </c>
      <c r="C58" s="474" t="s">
        <v>1715</v>
      </c>
      <c r="D58" s="573" t="s">
        <v>1715</v>
      </c>
      <c r="E58" s="537">
        <v>14700</v>
      </c>
      <c r="F58" s="537">
        <v>27600</v>
      </c>
      <c r="G58" s="518" t="s">
        <v>1740</v>
      </c>
      <c r="H58" s="478">
        <v>29043</v>
      </c>
      <c r="I58" s="518"/>
      <c r="J58" s="43"/>
    </row>
    <row r="59" spans="1:10" x14ac:dyDescent="0.2">
      <c r="A59" s="147">
        <v>28856</v>
      </c>
      <c r="B59" s="537">
        <v>6500</v>
      </c>
      <c r="C59" s="474" t="s">
        <v>1715</v>
      </c>
      <c r="D59" s="573" t="s">
        <v>1715</v>
      </c>
      <c r="E59" s="537">
        <v>13800</v>
      </c>
      <c r="F59" s="537">
        <v>25800</v>
      </c>
      <c r="G59" s="518" t="s">
        <v>1741</v>
      </c>
      <c r="H59" s="478">
        <v>28854</v>
      </c>
      <c r="I59" s="518"/>
      <c r="J59" s="43"/>
    </row>
    <row r="60" spans="1:10" x14ac:dyDescent="0.2">
      <c r="A60" s="147">
        <v>28672</v>
      </c>
      <c r="B60" s="537">
        <v>6200</v>
      </c>
      <c r="C60" s="474" t="s">
        <v>1715</v>
      </c>
      <c r="D60" s="573" t="s">
        <v>1715</v>
      </c>
      <c r="E60" s="537">
        <v>12900</v>
      </c>
      <c r="F60" s="537">
        <v>24000</v>
      </c>
      <c r="G60" s="518" t="s">
        <v>1742</v>
      </c>
      <c r="H60" s="478">
        <v>28682</v>
      </c>
      <c r="I60" s="518"/>
      <c r="J60" s="43"/>
    </row>
    <row r="61" spans="1:10" x14ac:dyDescent="0.2">
      <c r="A61" s="147">
        <v>28460</v>
      </c>
      <c r="B61" s="537">
        <v>5750</v>
      </c>
      <c r="C61" s="474" t="s">
        <v>1715</v>
      </c>
      <c r="D61" s="573" t="s">
        <v>1715</v>
      </c>
      <c r="E61" s="537">
        <v>11900</v>
      </c>
      <c r="F61" s="537">
        <v>22000</v>
      </c>
      <c r="G61" s="518" t="s">
        <v>1743</v>
      </c>
      <c r="H61" s="478">
        <v>28455</v>
      </c>
      <c r="I61" s="518"/>
      <c r="J61" s="43"/>
    </row>
    <row r="62" spans="1:10" x14ac:dyDescent="0.2">
      <c r="A62" s="147">
        <v>28307</v>
      </c>
      <c r="B62" s="537">
        <v>5250</v>
      </c>
      <c r="C62" s="474" t="s">
        <v>1715</v>
      </c>
      <c r="D62" s="573" t="s">
        <v>1715</v>
      </c>
      <c r="E62" s="537">
        <v>10900</v>
      </c>
      <c r="F62" s="537">
        <v>20000</v>
      </c>
      <c r="G62" s="518" t="s">
        <v>1744</v>
      </c>
      <c r="H62" s="478">
        <v>28292</v>
      </c>
      <c r="I62" s="518"/>
      <c r="J62" s="43"/>
    </row>
    <row r="63" spans="1:10" x14ac:dyDescent="0.2">
      <c r="A63" s="147">
        <v>28126</v>
      </c>
      <c r="B63" s="537">
        <v>4700</v>
      </c>
      <c r="C63" s="474" t="s">
        <v>1715</v>
      </c>
      <c r="D63" s="573" t="s">
        <v>1715</v>
      </c>
      <c r="E63" s="537">
        <v>9900</v>
      </c>
      <c r="F63" s="537">
        <v>18000</v>
      </c>
      <c r="G63" s="518" t="s">
        <v>1745</v>
      </c>
      <c r="H63" s="478">
        <v>28124</v>
      </c>
      <c r="I63" s="518"/>
      <c r="J63" s="43"/>
    </row>
    <row r="64" spans="1:10" x14ac:dyDescent="0.2">
      <c r="A64" s="147">
        <v>27942</v>
      </c>
      <c r="B64" s="537">
        <v>4500</v>
      </c>
      <c r="C64" s="474" t="s">
        <v>1715</v>
      </c>
      <c r="D64" s="573" t="s">
        <v>1715</v>
      </c>
      <c r="E64" s="537">
        <v>9400</v>
      </c>
      <c r="F64" s="537">
        <v>17000</v>
      </c>
      <c r="G64" s="518" t="s">
        <v>1746</v>
      </c>
      <c r="H64" s="478">
        <v>27938</v>
      </c>
      <c r="I64" s="518"/>
      <c r="J64" s="43"/>
    </row>
    <row r="65" spans="1:10" x14ac:dyDescent="0.2">
      <c r="A65" s="147">
        <v>27760</v>
      </c>
      <c r="B65" s="537">
        <v>4300</v>
      </c>
      <c r="C65" s="474" t="s">
        <v>1715</v>
      </c>
      <c r="D65" s="573" t="s">
        <v>1715</v>
      </c>
      <c r="E65" s="537">
        <v>8950</v>
      </c>
      <c r="F65" s="537">
        <v>16100</v>
      </c>
      <c r="G65" s="518" t="s">
        <v>1747</v>
      </c>
      <c r="H65" s="478">
        <v>27397</v>
      </c>
      <c r="I65" s="518"/>
      <c r="J65" s="43"/>
    </row>
    <row r="66" spans="1:10" x14ac:dyDescent="0.2">
      <c r="A66" s="147">
        <v>27638</v>
      </c>
      <c r="B66" s="537" t="s">
        <v>1715</v>
      </c>
      <c r="C66" s="474" t="s">
        <v>1715</v>
      </c>
      <c r="D66" s="573">
        <v>700</v>
      </c>
      <c r="E66" s="537" t="s">
        <v>1715</v>
      </c>
      <c r="F66" s="537" t="s">
        <v>1715</v>
      </c>
      <c r="G66" s="501" t="s">
        <v>1748</v>
      </c>
      <c r="H66" s="478">
        <v>27651</v>
      </c>
      <c r="I66" s="574" t="s">
        <v>2334</v>
      </c>
      <c r="J66" s="43"/>
    </row>
    <row r="67" spans="1:10" x14ac:dyDescent="0.2">
      <c r="A67" s="147">
        <v>27485</v>
      </c>
      <c r="B67" s="537">
        <v>3800</v>
      </c>
      <c r="C67" s="474" t="s">
        <v>1715</v>
      </c>
      <c r="D67" s="573" t="s">
        <v>1715</v>
      </c>
      <c r="E67" s="537">
        <v>8200</v>
      </c>
      <c r="F67" s="537">
        <v>14600</v>
      </c>
      <c r="G67" s="518" t="s">
        <v>1749</v>
      </c>
      <c r="H67" s="478">
        <v>27486</v>
      </c>
      <c r="I67" s="518"/>
      <c r="J67" s="43"/>
    </row>
    <row r="68" spans="1:10" x14ac:dyDescent="0.2">
      <c r="A68" s="147">
        <v>27395</v>
      </c>
      <c r="B68" s="537">
        <v>3550</v>
      </c>
      <c r="C68" s="474" t="s">
        <v>1715</v>
      </c>
      <c r="D68" s="573" t="s">
        <v>1715</v>
      </c>
      <c r="E68" s="537">
        <v>7700</v>
      </c>
      <c r="F68" s="537">
        <v>13600</v>
      </c>
      <c r="G68" s="518" t="s">
        <v>1750</v>
      </c>
      <c r="H68" s="478">
        <v>27392</v>
      </c>
      <c r="I68" s="518"/>
      <c r="J68" s="43"/>
    </row>
    <row r="69" spans="1:10" x14ac:dyDescent="0.2">
      <c r="A69" s="147">
        <v>27211</v>
      </c>
      <c r="B69" s="537">
        <v>3300</v>
      </c>
      <c r="C69" s="474" t="s">
        <v>1715</v>
      </c>
      <c r="D69" s="573" t="s">
        <v>1715</v>
      </c>
      <c r="E69" s="537">
        <v>7200</v>
      </c>
      <c r="F69" s="537">
        <v>12600</v>
      </c>
      <c r="G69" s="518" t="s">
        <v>1751</v>
      </c>
      <c r="H69" s="478">
        <v>27240</v>
      </c>
      <c r="I69" s="518"/>
      <c r="J69" s="43"/>
    </row>
    <row r="70" spans="1:10" x14ac:dyDescent="0.2">
      <c r="A70" s="147">
        <v>27061</v>
      </c>
      <c r="B70" s="537" t="s">
        <v>1715</v>
      </c>
      <c r="C70" s="474" t="s">
        <v>1715</v>
      </c>
      <c r="D70" s="573">
        <v>100</v>
      </c>
      <c r="E70" s="537" t="s">
        <v>1715</v>
      </c>
      <c r="F70" s="537" t="s">
        <v>1715</v>
      </c>
      <c r="G70" s="501" t="s">
        <v>1752</v>
      </c>
      <c r="H70" s="478">
        <v>27087</v>
      </c>
      <c r="I70" s="574"/>
      <c r="J70" s="43"/>
    </row>
    <row r="71" spans="1:10" x14ac:dyDescent="0.2">
      <c r="A71" s="512">
        <v>27030</v>
      </c>
      <c r="B71" s="537">
        <v>2750</v>
      </c>
      <c r="C71" s="474" t="s">
        <v>1715</v>
      </c>
      <c r="D71" s="573" t="s">
        <v>1715</v>
      </c>
      <c r="E71" s="537">
        <v>6400</v>
      </c>
      <c r="F71" s="537">
        <v>10400</v>
      </c>
      <c r="G71" s="518" t="s">
        <v>1753</v>
      </c>
      <c r="H71" s="528">
        <v>27021</v>
      </c>
      <c r="I71" s="518"/>
      <c r="J71" s="43"/>
    </row>
    <row r="72" spans="1:10" x14ac:dyDescent="0.2">
      <c r="A72" s="512">
        <v>26846</v>
      </c>
      <c r="B72" s="537">
        <v>2550</v>
      </c>
      <c r="C72" s="474" t="s">
        <v>1715</v>
      </c>
      <c r="D72" s="573" t="s">
        <v>1715</v>
      </c>
      <c r="E72" s="537">
        <v>6100</v>
      </c>
      <c r="F72" s="537">
        <v>9600</v>
      </c>
      <c r="G72" s="518" t="s">
        <v>1754</v>
      </c>
      <c r="H72" s="528">
        <v>26864</v>
      </c>
      <c r="I72" s="518"/>
      <c r="J72" s="43"/>
    </row>
    <row r="73" spans="1:10" x14ac:dyDescent="0.2">
      <c r="A73" s="512">
        <v>26573</v>
      </c>
      <c r="B73" s="537">
        <v>2400</v>
      </c>
      <c r="C73" s="474" t="s">
        <v>1715</v>
      </c>
      <c r="D73" s="537" t="s">
        <v>1715</v>
      </c>
      <c r="E73" s="537">
        <v>6000</v>
      </c>
      <c r="F73" s="537">
        <v>9000</v>
      </c>
      <c r="G73" s="518" t="s">
        <v>1755</v>
      </c>
      <c r="H73" s="528">
        <v>26584</v>
      </c>
      <c r="I73" s="518"/>
      <c r="J73" s="43"/>
    </row>
    <row r="74" spans="1:10" x14ac:dyDescent="0.2">
      <c r="A74" s="512">
        <v>26299</v>
      </c>
      <c r="B74" s="537">
        <v>1800</v>
      </c>
      <c r="C74" s="474" t="s">
        <v>1715</v>
      </c>
      <c r="D74" s="537" t="s">
        <v>1715</v>
      </c>
      <c r="E74" s="537">
        <v>5150</v>
      </c>
      <c r="F74" s="537">
        <v>7725</v>
      </c>
      <c r="G74" s="518" t="s">
        <v>1568</v>
      </c>
      <c r="H74" s="528">
        <v>26298</v>
      </c>
      <c r="I74" s="518"/>
      <c r="J74" s="43"/>
    </row>
    <row r="75" spans="1:10" x14ac:dyDescent="0.2">
      <c r="A75" s="512">
        <v>26207</v>
      </c>
      <c r="B75" s="537">
        <v>1550</v>
      </c>
      <c r="C75" s="474" t="s">
        <v>1715</v>
      </c>
      <c r="D75" s="537" t="s">
        <v>1715</v>
      </c>
      <c r="E75" s="575">
        <v>4900</v>
      </c>
      <c r="F75" s="575">
        <v>7350</v>
      </c>
      <c r="G75" s="576" t="s">
        <v>1756</v>
      </c>
      <c r="H75" s="528">
        <v>26540</v>
      </c>
      <c r="I75" s="518" t="s">
        <v>2307</v>
      </c>
      <c r="J75" s="43"/>
    </row>
    <row r="76" spans="1:10" x14ac:dyDescent="0.2">
      <c r="A76" s="512">
        <v>25934</v>
      </c>
      <c r="B76" s="53">
        <v>1500</v>
      </c>
      <c r="C76" s="474" t="s">
        <v>1715</v>
      </c>
      <c r="D76" s="537" t="s">
        <v>1715</v>
      </c>
      <c r="E76" s="537">
        <v>4750</v>
      </c>
      <c r="F76" s="537">
        <v>7125</v>
      </c>
      <c r="G76" s="518" t="s">
        <v>1570</v>
      </c>
      <c r="H76" s="528">
        <v>25873</v>
      </c>
      <c r="I76" s="518"/>
      <c r="J76" s="43"/>
    </row>
    <row r="77" spans="1:10" x14ac:dyDescent="0.2">
      <c r="A77" s="512">
        <v>25842</v>
      </c>
      <c r="B77" s="53">
        <v>1250</v>
      </c>
      <c r="C77" s="474" t="s">
        <v>1715</v>
      </c>
      <c r="D77" s="537" t="s">
        <v>1715</v>
      </c>
      <c r="E77" s="575">
        <v>4500</v>
      </c>
      <c r="F77" s="575">
        <v>6750</v>
      </c>
      <c r="G77" s="518" t="s">
        <v>1571</v>
      </c>
      <c r="H77" s="496">
        <v>25842</v>
      </c>
      <c r="I77" s="518"/>
      <c r="J77" s="43"/>
    </row>
    <row r="78" spans="1:10" x14ac:dyDescent="0.2">
      <c r="A78" s="512">
        <v>25569</v>
      </c>
      <c r="B78" s="53">
        <v>1250</v>
      </c>
      <c r="C78" s="474" t="s">
        <v>1715</v>
      </c>
      <c r="D78" s="537" t="s">
        <v>1715</v>
      </c>
      <c r="E78" s="537">
        <v>4400</v>
      </c>
      <c r="F78" s="537">
        <v>6600</v>
      </c>
      <c r="G78" s="518" t="s">
        <v>1572</v>
      </c>
      <c r="H78" s="496">
        <v>25473</v>
      </c>
      <c r="I78" s="518"/>
      <c r="J78" s="43"/>
    </row>
    <row r="79" spans="1:10" x14ac:dyDescent="0.2">
      <c r="A79" s="512">
        <v>25477</v>
      </c>
      <c r="B79" s="53">
        <v>1050</v>
      </c>
      <c r="C79" s="474" t="s">
        <v>1715</v>
      </c>
      <c r="D79" s="537" t="s">
        <v>1715</v>
      </c>
      <c r="E79" s="575">
        <v>4200</v>
      </c>
      <c r="F79" s="575">
        <v>6300</v>
      </c>
      <c r="G79" s="518" t="s">
        <v>1573</v>
      </c>
      <c r="H79" s="528">
        <v>25473</v>
      </c>
      <c r="I79" s="518"/>
      <c r="J79" s="43"/>
    </row>
    <row r="80" spans="1:10" x14ac:dyDescent="0.2">
      <c r="A80" s="512">
        <v>25204</v>
      </c>
      <c r="B80" s="53">
        <v>1050</v>
      </c>
      <c r="C80" s="474" t="s">
        <v>1715</v>
      </c>
      <c r="D80" s="537" t="s">
        <v>1715</v>
      </c>
      <c r="E80" s="537">
        <v>4100</v>
      </c>
      <c r="F80" s="537">
        <v>6150</v>
      </c>
      <c r="G80" s="518" t="s">
        <v>1574</v>
      </c>
      <c r="H80" s="528">
        <v>25224</v>
      </c>
      <c r="I80" s="518"/>
      <c r="J80" s="43"/>
    </row>
    <row r="81" spans="1:10" x14ac:dyDescent="0.2">
      <c r="A81" s="512">
        <v>25020</v>
      </c>
      <c r="B81" s="53">
        <v>950</v>
      </c>
      <c r="C81" s="474" t="s">
        <v>1715</v>
      </c>
      <c r="D81" s="537" t="s">
        <v>1715</v>
      </c>
      <c r="E81" s="575">
        <v>4000</v>
      </c>
      <c r="F81" s="575">
        <v>6000</v>
      </c>
      <c r="G81" s="518" t="s">
        <v>1575</v>
      </c>
      <c r="H81" s="528">
        <v>25022</v>
      </c>
      <c r="I81" s="518"/>
      <c r="J81" s="43"/>
    </row>
    <row r="82" spans="1:10" x14ac:dyDescent="0.2">
      <c r="A82" s="512">
        <v>24869</v>
      </c>
      <c r="B82" s="53">
        <v>950</v>
      </c>
      <c r="C82" s="474" t="s">
        <v>1715</v>
      </c>
      <c r="D82" s="537" t="s">
        <v>1715</v>
      </c>
      <c r="E82" s="537">
        <v>3900</v>
      </c>
      <c r="F82" s="537">
        <v>5850</v>
      </c>
      <c r="G82" s="518" t="s">
        <v>1576</v>
      </c>
      <c r="H82" s="528">
        <v>24869</v>
      </c>
      <c r="I82" s="518"/>
      <c r="J82" s="43"/>
    </row>
    <row r="83" spans="1:10" x14ac:dyDescent="0.2">
      <c r="A83" s="512">
        <v>24838</v>
      </c>
      <c r="B83" s="53">
        <v>850</v>
      </c>
      <c r="C83" s="474" t="s">
        <v>1715</v>
      </c>
      <c r="D83" s="537" t="s">
        <v>1715</v>
      </c>
      <c r="E83" s="577">
        <v>3800</v>
      </c>
      <c r="F83" s="577">
        <v>5700</v>
      </c>
      <c r="G83" s="518" t="s">
        <v>1577</v>
      </c>
      <c r="H83" s="528">
        <v>24834</v>
      </c>
      <c r="I83" s="518"/>
      <c r="J83" s="43"/>
    </row>
    <row r="84" spans="1:10" x14ac:dyDescent="0.2">
      <c r="A84" s="512">
        <v>24746</v>
      </c>
      <c r="B84" s="53">
        <v>800</v>
      </c>
      <c r="C84" s="474" t="s">
        <v>1715</v>
      </c>
      <c r="D84" s="537" t="s">
        <v>1715</v>
      </c>
      <c r="E84" s="577">
        <v>3700</v>
      </c>
      <c r="F84" s="577">
        <v>5550</v>
      </c>
      <c r="G84" s="518" t="s">
        <v>1578</v>
      </c>
      <c r="H84" s="528">
        <v>24780</v>
      </c>
      <c r="I84" s="518"/>
      <c r="J84" s="43"/>
    </row>
    <row r="85" spans="1:10" x14ac:dyDescent="0.2">
      <c r="A85" s="512">
        <v>24473</v>
      </c>
      <c r="B85" s="53">
        <v>800</v>
      </c>
      <c r="C85" s="474" t="s">
        <v>1715</v>
      </c>
      <c r="D85" s="537" t="s">
        <v>1715</v>
      </c>
      <c r="E85" s="577">
        <v>3600</v>
      </c>
      <c r="F85" s="577">
        <v>5400</v>
      </c>
      <c r="G85" s="518" t="s">
        <v>1579</v>
      </c>
      <c r="H85" s="528">
        <v>24484</v>
      </c>
      <c r="I85" s="518"/>
      <c r="J85" s="43"/>
    </row>
    <row r="86" spans="1:10" x14ac:dyDescent="0.2">
      <c r="A86" s="512">
        <v>24289</v>
      </c>
      <c r="B86" s="53">
        <v>750</v>
      </c>
      <c r="C86" s="474" t="s">
        <v>1715</v>
      </c>
      <c r="D86" s="537" t="s">
        <v>1715</v>
      </c>
      <c r="E86" s="577">
        <v>3500</v>
      </c>
      <c r="F86" s="577">
        <v>5250</v>
      </c>
      <c r="G86" s="518" t="s">
        <v>1580</v>
      </c>
      <c r="H86" s="528">
        <v>24289</v>
      </c>
      <c r="I86" s="518"/>
      <c r="J86" s="43"/>
    </row>
    <row r="87" spans="1:10" x14ac:dyDescent="0.2">
      <c r="A87" s="512">
        <v>24108</v>
      </c>
      <c r="B87" s="53">
        <v>750</v>
      </c>
      <c r="C87" s="474" t="s">
        <v>1715</v>
      </c>
      <c r="D87" s="537" t="s">
        <v>1715</v>
      </c>
      <c r="E87" s="577">
        <v>3400</v>
      </c>
      <c r="F87" s="577">
        <v>5100</v>
      </c>
      <c r="G87" s="518" t="s">
        <v>1581</v>
      </c>
      <c r="H87" s="528">
        <v>24106</v>
      </c>
      <c r="I87" s="518"/>
      <c r="J87" s="43"/>
    </row>
    <row r="88" spans="1:10" x14ac:dyDescent="0.2">
      <c r="A88" s="512">
        <v>23924</v>
      </c>
      <c r="B88" s="53">
        <v>700</v>
      </c>
      <c r="C88" s="474" t="s">
        <v>1715</v>
      </c>
      <c r="D88" s="537" t="s">
        <v>1715</v>
      </c>
      <c r="E88" s="577">
        <v>3300</v>
      </c>
      <c r="F88" s="577">
        <v>5000</v>
      </c>
      <c r="G88" s="518" t="s">
        <v>1582</v>
      </c>
      <c r="H88" s="528">
        <v>23752</v>
      </c>
      <c r="I88" s="518"/>
      <c r="J88" s="43"/>
    </row>
    <row r="89" spans="1:10" x14ac:dyDescent="0.2">
      <c r="A89" s="512">
        <v>23682</v>
      </c>
      <c r="B89" s="53">
        <v>700</v>
      </c>
      <c r="C89" s="474" t="s">
        <v>1715</v>
      </c>
      <c r="D89" s="537" t="s">
        <v>1715</v>
      </c>
      <c r="E89" s="577">
        <v>3200</v>
      </c>
      <c r="F89" s="577">
        <v>4800</v>
      </c>
      <c r="G89" s="518" t="s">
        <v>1582</v>
      </c>
      <c r="H89" s="528">
        <v>23752</v>
      </c>
      <c r="I89" s="518"/>
      <c r="J89" s="43"/>
    </row>
    <row r="90" spans="1:10" x14ac:dyDescent="0.2">
      <c r="A90" s="512">
        <v>23377</v>
      </c>
      <c r="B90" s="53">
        <v>700</v>
      </c>
      <c r="C90" s="474" t="s">
        <v>1715</v>
      </c>
      <c r="D90" s="537" t="s">
        <v>1715</v>
      </c>
      <c r="E90" s="577">
        <v>3100</v>
      </c>
      <c r="F90" s="577">
        <v>4700</v>
      </c>
      <c r="G90" s="518" t="s">
        <v>1583</v>
      </c>
      <c r="H90" s="528">
        <v>23262</v>
      </c>
      <c r="I90" s="518"/>
      <c r="J90" s="43"/>
    </row>
    <row r="91" spans="1:10" x14ac:dyDescent="0.2">
      <c r="A91" s="512">
        <v>23193</v>
      </c>
      <c r="B91" s="53">
        <v>700</v>
      </c>
      <c r="C91" s="474" t="s">
        <v>1715</v>
      </c>
      <c r="D91" s="573" t="s">
        <v>1715</v>
      </c>
      <c r="E91" s="577">
        <v>2900</v>
      </c>
      <c r="F91" s="577">
        <v>4400</v>
      </c>
      <c r="G91" s="518" t="s">
        <v>1583</v>
      </c>
      <c r="H91" s="146">
        <v>23262</v>
      </c>
      <c r="I91" s="518"/>
      <c r="J91" s="43"/>
    </row>
    <row r="92" spans="1:10" x14ac:dyDescent="0.2">
      <c r="A92" s="512">
        <v>22737</v>
      </c>
      <c r="B92" s="53">
        <v>312</v>
      </c>
      <c r="C92" s="474" t="s">
        <v>1715</v>
      </c>
      <c r="D92" s="573">
        <v>208</v>
      </c>
      <c r="E92" s="577">
        <v>2300</v>
      </c>
      <c r="F92" s="577">
        <v>3200</v>
      </c>
      <c r="G92" s="518" t="s">
        <v>1585</v>
      </c>
      <c r="H92" s="528">
        <v>22751</v>
      </c>
      <c r="I92" s="518" t="s">
        <v>2308</v>
      </c>
      <c r="J92" s="43"/>
    </row>
    <row r="93" spans="1:10" x14ac:dyDescent="0.2">
      <c r="A93" s="147">
        <v>22282</v>
      </c>
      <c r="B93" s="53">
        <v>312</v>
      </c>
      <c r="C93" s="474" t="s">
        <v>1715</v>
      </c>
      <c r="D93" s="573">
        <v>108</v>
      </c>
      <c r="E93" s="53">
        <v>2010</v>
      </c>
      <c r="F93" s="53">
        <v>2580</v>
      </c>
      <c r="G93" s="501" t="s">
        <v>1757</v>
      </c>
      <c r="H93" s="478">
        <v>22330</v>
      </c>
      <c r="I93" s="518" t="s">
        <v>2309</v>
      </c>
      <c r="J93" s="43"/>
    </row>
    <row r="94" spans="1:10" x14ac:dyDescent="0.2">
      <c r="A94" s="147">
        <v>21551</v>
      </c>
      <c r="B94" s="474" t="s">
        <v>1758</v>
      </c>
      <c r="C94" s="474" t="s">
        <v>1715</v>
      </c>
      <c r="D94" s="573" t="s">
        <v>1759</v>
      </c>
      <c r="E94" s="474" t="s">
        <v>1760</v>
      </c>
      <c r="F94" s="474" t="s">
        <v>1761</v>
      </c>
      <c r="G94" s="501" t="s">
        <v>1762</v>
      </c>
      <c r="H94" s="150">
        <v>21550</v>
      </c>
      <c r="I94" s="518"/>
      <c r="J94" s="43"/>
    </row>
    <row r="95" spans="1:10" x14ac:dyDescent="0.2">
      <c r="A95" s="147">
        <v>21186</v>
      </c>
      <c r="B95" s="474" t="s">
        <v>1758</v>
      </c>
      <c r="C95" s="474" t="s">
        <v>1715</v>
      </c>
      <c r="D95" s="573" t="s">
        <v>1668</v>
      </c>
      <c r="E95" s="474" t="s">
        <v>1760</v>
      </c>
      <c r="F95" s="474" t="s">
        <v>1761</v>
      </c>
      <c r="G95" s="578" t="s">
        <v>1763</v>
      </c>
      <c r="H95" s="478">
        <v>21455</v>
      </c>
      <c r="I95" s="426"/>
    </row>
    <row r="96" spans="1:10" x14ac:dyDescent="0.2">
      <c r="A96" s="147">
        <v>20546</v>
      </c>
      <c r="B96" s="474" t="s">
        <v>1758</v>
      </c>
      <c r="C96" s="579" t="s">
        <v>1715</v>
      </c>
      <c r="D96" s="573" t="s">
        <v>1715</v>
      </c>
      <c r="E96" s="504" t="s">
        <v>1760</v>
      </c>
      <c r="F96" s="474" t="s">
        <v>1761</v>
      </c>
      <c r="G96" s="501" t="s">
        <v>1764</v>
      </c>
      <c r="H96" s="478">
        <v>20637</v>
      </c>
      <c r="I96" s="426"/>
    </row>
    <row r="97" spans="1:9" x14ac:dyDescent="0.2">
      <c r="A97" s="725"/>
      <c r="B97" s="242"/>
      <c r="C97" s="726"/>
      <c r="D97" s="723"/>
      <c r="E97" s="727"/>
      <c r="F97" s="242"/>
      <c r="G97" s="379"/>
      <c r="H97" s="34"/>
      <c r="I97" s="426"/>
    </row>
    <row r="98" spans="1:9" x14ac:dyDescent="0.2">
      <c r="A98" s="549"/>
      <c r="B98" s="172" t="s">
        <v>1389</v>
      </c>
      <c r="C98" s="579"/>
      <c r="D98" s="546"/>
      <c r="E98" s="504"/>
      <c r="F98" s="474"/>
      <c r="G98" s="501"/>
      <c r="H98" s="478"/>
      <c r="I98" s="426"/>
    </row>
    <row r="99" spans="1:9" x14ac:dyDescent="0.2">
      <c r="A99" s="549"/>
      <c r="B99" s="7" t="s">
        <v>1765</v>
      </c>
      <c r="C99" s="579"/>
      <c r="D99" s="546"/>
      <c r="E99" s="504"/>
      <c r="F99" s="474"/>
      <c r="G99" s="501"/>
      <c r="H99" s="478"/>
      <c r="I99" s="426"/>
    </row>
    <row r="100" spans="1:9" x14ac:dyDescent="0.2">
      <c r="A100" s="549"/>
      <c r="B100" s="7" t="s">
        <v>1766</v>
      </c>
      <c r="C100" s="579"/>
      <c r="D100" s="546"/>
      <c r="E100" s="504"/>
      <c r="F100" s="474"/>
      <c r="G100" s="501"/>
      <c r="H100" s="478"/>
      <c r="I100" s="426"/>
    </row>
    <row r="101" spans="1:9" x14ac:dyDescent="0.15">
      <c r="B101" s="580"/>
      <c r="C101" s="580"/>
      <c r="D101" s="580"/>
      <c r="E101" s="580"/>
    </row>
    <row r="102" spans="1:9" x14ac:dyDescent="0.2">
      <c r="B102" s="357" t="s">
        <v>1391</v>
      </c>
      <c r="C102" s="580"/>
      <c r="E102" s="580"/>
    </row>
    <row r="103" spans="1:9" x14ac:dyDescent="0.2">
      <c r="B103" s="411" t="s">
        <v>1587</v>
      </c>
      <c r="C103" s="580"/>
      <c r="E103" s="580"/>
    </row>
    <row r="104" spans="1:9" x14ac:dyDescent="0.2">
      <c r="B104" s="178" t="s">
        <v>1767</v>
      </c>
      <c r="C104" s="580"/>
      <c r="D104" s="580"/>
      <c r="E104" s="580"/>
    </row>
  </sheetData>
  <mergeCells count="1">
    <mergeCell ref="I4:I13"/>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1"/>
  <sheetViews>
    <sheetView topLeftCell="A2" workbookViewId="0">
      <pane xSplit="1" ySplit="2" topLeftCell="B4" activePane="bottomRight" state="frozen"/>
      <selection activeCell="A2" sqref="A2"/>
      <selection pane="topRight" activeCell="B2" sqref="B2"/>
      <selection pane="bottomLeft" activeCell="A4" sqref="A4"/>
      <selection pane="bottomRight" activeCell="F21" sqref="F21"/>
    </sheetView>
  </sheetViews>
  <sheetFormatPr baseColWidth="10" defaultColWidth="11.5" defaultRowHeight="15" x14ac:dyDescent="0.2"/>
  <cols>
    <col min="1" max="1" width="16.1640625" style="8" customWidth="1"/>
    <col min="2" max="2" width="19.83203125" style="8" customWidth="1"/>
    <col min="3" max="3" width="25.1640625" style="8" customWidth="1"/>
    <col min="4" max="4" width="16.6640625" style="8" customWidth="1"/>
    <col min="5" max="5" width="15.33203125" style="491" customWidth="1"/>
    <col min="6" max="6" width="39.1640625" style="8" customWidth="1"/>
    <col min="7" max="7" width="15.5" style="8" customWidth="1"/>
    <col min="8" max="8" width="84.6640625" style="8" customWidth="1"/>
    <col min="9" max="9" width="65.1640625" style="8" customWidth="1"/>
    <col min="10" max="16384" width="11.5" style="411"/>
  </cols>
  <sheetData>
    <row r="1" spans="1:46" hidden="1" x14ac:dyDescent="0.2">
      <c r="A1" s="8" t="s">
        <v>303</v>
      </c>
      <c r="B1" s="8" t="s">
        <v>1768</v>
      </c>
      <c r="C1" s="8" t="s">
        <v>1769</v>
      </c>
      <c r="D1" s="38" t="s">
        <v>1770</v>
      </c>
      <c r="E1" s="491" t="s">
        <v>1771</v>
      </c>
    </row>
    <row r="2" spans="1:46" s="475" customFormat="1" ht="42" customHeight="1" x14ac:dyDescent="0.2">
      <c r="A2" s="869" t="s">
        <v>1359</v>
      </c>
      <c r="B2" s="869" t="s">
        <v>1772</v>
      </c>
      <c r="C2" s="869"/>
      <c r="D2" s="869"/>
      <c r="E2" s="869" t="s">
        <v>952</v>
      </c>
      <c r="F2" s="966" t="s">
        <v>41</v>
      </c>
      <c r="G2" s="966" t="s">
        <v>1358</v>
      </c>
      <c r="H2" s="966" t="s">
        <v>18</v>
      </c>
      <c r="I2" s="581"/>
      <c r="J2" s="582"/>
      <c r="K2" s="582"/>
      <c r="L2" s="582"/>
      <c r="M2" s="582"/>
      <c r="N2" s="582"/>
      <c r="O2" s="582"/>
      <c r="P2" s="582"/>
      <c r="Q2" s="582"/>
      <c r="R2" s="582"/>
      <c r="S2" s="582"/>
      <c r="T2" s="582"/>
      <c r="U2" s="582"/>
      <c r="V2" s="582"/>
      <c r="W2" s="582"/>
      <c r="X2" s="582"/>
      <c r="Y2" s="582"/>
      <c r="Z2" s="582"/>
      <c r="AA2" s="582"/>
      <c r="AB2" s="582"/>
      <c r="AC2" s="582"/>
      <c r="AD2" s="582"/>
      <c r="AE2" s="582"/>
      <c r="AF2" s="582"/>
      <c r="AG2" s="582"/>
      <c r="AH2" s="582"/>
      <c r="AI2" s="582"/>
      <c r="AJ2" s="582"/>
      <c r="AK2" s="582"/>
      <c r="AL2" s="582"/>
      <c r="AM2" s="582"/>
      <c r="AN2" s="582"/>
      <c r="AO2" s="582"/>
      <c r="AP2" s="582"/>
      <c r="AQ2" s="582"/>
      <c r="AR2" s="582"/>
      <c r="AS2" s="582"/>
      <c r="AT2" s="582"/>
    </row>
    <row r="3" spans="1:46" ht="30" x14ac:dyDescent="0.2">
      <c r="A3" s="869"/>
      <c r="B3" s="809" t="s">
        <v>1773</v>
      </c>
      <c r="C3" s="809" t="s">
        <v>1774</v>
      </c>
      <c r="D3" s="809" t="s">
        <v>1775</v>
      </c>
      <c r="E3" s="869"/>
      <c r="F3" s="966"/>
      <c r="G3" s="966"/>
      <c r="H3" s="966"/>
      <c r="I3" s="533"/>
      <c r="J3" s="352"/>
      <c r="K3" s="352"/>
      <c r="L3" s="352"/>
      <c r="M3" s="352"/>
      <c r="N3" s="352"/>
      <c r="O3" s="352"/>
      <c r="P3" s="352"/>
      <c r="Q3" s="352"/>
      <c r="R3" s="352"/>
      <c r="S3" s="352"/>
      <c r="T3" s="352"/>
      <c r="U3" s="352"/>
      <c r="V3" s="352"/>
      <c r="W3" s="352"/>
      <c r="X3" s="352"/>
      <c r="Y3" s="352"/>
      <c r="Z3" s="352"/>
      <c r="AA3" s="352"/>
      <c r="AB3" s="352"/>
      <c r="AC3" s="352"/>
      <c r="AD3" s="352"/>
      <c r="AE3" s="352"/>
      <c r="AF3" s="352"/>
      <c r="AG3" s="352"/>
      <c r="AH3" s="352"/>
      <c r="AI3" s="352"/>
      <c r="AJ3" s="352"/>
      <c r="AK3" s="352"/>
      <c r="AL3" s="352"/>
      <c r="AM3" s="352"/>
      <c r="AN3" s="352"/>
      <c r="AO3" s="352"/>
      <c r="AP3" s="352"/>
      <c r="AQ3" s="352"/>
      <c r="AR3" s="352"/>
      <c r="AS3" s="352"/>
      <c r="AT3" s="352"/>
    </row>
    <row r="4" spans="1:46" x14ac:dyDescent="0.2">
      <c r="A4" s="583">
        <v>42736</v>
      </c>
      <c r="B4" s="584">
        <v>1634.23</v>
      </c>
      <c r="C4" s="584">
        <v>1634.23</v>
      </c>
      <c r="D4" s="584">
        <v>1634.23</v>
      </c>
      <c r="E4" s="585">
        <v>0.17749999999999999</v>
      </c>
      <c r="F4" s="411" t="s">
        <v>2056</v>
      </c>
      <c r="H4" s="676"/>
    </row>
    <row r="5" spans="1:46" x14ac:dyDescent="0.2">
      <c r="A5" s="583">
        <v>42370</v>
      </c>
      <c r="B5" s="584">
        <f>9.61*169</f>
        <v>1624.09</v>
      </c>
      <c r="C5" s="584">
        <f>9.61*169</f>
        <v>1624.09</v>
      </c>
      <c r="D5" s="584">
        <f>9.61*169</f>
        <v>1624.09</v>
      </c>
      <c r="E5" s="585">
        <v>0.17649999999999999</v>
      </c>
      <c r="F5" s="411" t="s">
        <v>1776</v>
      </c>
      <c r="H5" s="889" t="s">
        <v>1777</v>
      </c>
    </row>
    <row r="6" spans="1:46" x14ac:dyDescent="0.2">
      <c r="A6" s="583">
        <v>42005</v>
      </c>
      <c r="B6" s="584">
        <f>9.53*169</f>
        <v>1610.57</v>
      </c>
      <c r="C6" s="584">
        <f>9.53*169</f>
        <v>1610.57</v>
      </c>
      <c r="D6" s="584">
        <f>9.53*169</f>
        <v>1610.57</v>
      </c>
      <c r="E6" s="585">
        <v>0.17449999999999999</v>
      </c>
      <c r="F6" s="411" t="s">
        <v>1778</v>
      </c>
      <c r="H6" s="889"/>
    </row>
    <row r="7" spans="1:46" ht="15" customHeight="1" x14ac:dyDescent="0.2">
      <c r="A7" s="583">
        <v>41640</v>
      </c>
      <c r="B7" s="586">
        <v>1594</v>
      </c>
      <c r="C7" s="586">
        <v>1594</v>
      </c>
      <c r="D7" s="586">
        <v>1594</v>
      </c>
      <c r="E7" s="585">
        <v>0.17249999999999999</v>
      </c>
      <c r="F7" s="411" t="s">
        <v>1779</v>
      </c>
      <c r="H7" s="889"/>
    </row>
    <row r="8" spans="1:46" x14ac:dyDescent="0.2">
      <c r="A8" s="583">
        <v>41275</v>
      </c>
      <c r="B8" s="586">
        <v>1588.6</v>
      </c>
      <c r="C8" s="586">
        <v>1588.6</v>
      </c>
      <c r="D8" s="586">
        <v>1588.6</v>
      </c>
      <c r="E8" s="585">
        <v>0.16850000000000001</v>
      </c>
      <c r="H8" s="548"/>
    </row>
    <row r="9" spans="1:46" x14ac:dyDescent="0.2">
      <c r="A9" s="583">
        <v>41214</v>
      </c>
      <c r="B9" s="586">
        <v>1521</v>
      </c>
      <c r="C9" s="586">
        <v>1521</v>
      </c>
      <c r="D9" s="586">
        <v>1521</v>
      </c>
      <c r="E9" s="585">
        <v>0.16850000000000001</v>
      </c>
      <c r="H9" s="548"/>
    </row>
    <row r="10" spans="1:46" x14ac:dyDescent="0.2">
      <c r="A10" s="583">
        <v>40909</v>
      </c>
      <c r="B10" s="586">
        <v>1521</v>
      </c>
      <c r="C10" s="586">
        <v>1521</v>
      </c>
      <c r="D10" s="586">
        <v>1521</v>
      </c>
      <c r="E10" s="585">
        <v>0.16650000000000001</v>
      </c>
    </row>
    <row r="11" spans="1:46" x14ac:dyDescent="0.2">
      <c r="A11" s="583">
        <v>40544</v>
      </c>
      <c r="B11" s="586">
        <v>1497.34</v>
      </c>
      <c r="C11" s="586">
        <v>1497.34</v>
      </c>
      <c r="D11" s="586">
        <v>1497.34</v>
      </c>
      <c r="E11" s="585">
        <v>0.16650000000000001</v>
      </c>
    </row>
    <row r="12" spans="1:46" x14ac:dyDescent="0.2">
      <c r="A12" s="583">
        <v>40179</v>
      </c>
      <c r="B12" s="586">
        <v>1490.58</v>
      </c>
      <c r="C12" s="586">
        <v>1490.58</v>
      </c>
      <c r="D12" s="586">
        <v>1490.58</v>
      </c>
      <c r="E12" s="585">
        <v>0.16650000000000001</v>
      </c>
    </row>
    <row r="13" spans="1:46" x14ac:dyDescent="0.2">
      <c r="A13" s="583">
        <v>39814</v>
      </c>
      <c r="B13" s="586">
        <v>1471.99</v>
      </c>
      <c r="C13" s="586">
        <v>1471.99</v>
      </c>
      <c r="D13" s="586">
        <v>1471.99</v>
      </c>
      <c r="E13" s="585">
        <v>0.16650000000000001</v>
      </c>
    </row>
    <row r="14" spans="1:46" x14ac:dyDescent="0.2">
      <c r="A14" s="583">
        <v>39448</v>
      </c>
      <c r="B14" s="586">
        <v>1426.36</v>
      </c>
      <c r="C14" s="586">
        <v>1426.36</v>
      </c>
      <c r="D14" s="586">
        <v>1426.36</v>
      </c>
      <c r="E14" s="585">
        <v>0.16650000000000001</v>
      </c>
    </row>
    <row r="15" spans="1:46" x14ac:dyDescent="0.2">
      <c r="A15" s="583">
        <v>39083</v>
      </c>
      <c r="B15" s="586">
        <v>1397.63</v>
      </c>
      <c r="C15" s="586">
        <v>1397.63</v>
      </c>
      <c r="D15" s="586">
        <v>1397.63</v>
      </c>
      <c r="E15" s="585">
        <v>0.16650000000000001</v>
      </c>
    </row>
    <row r="16" spans="1:46" x14ac:dyDescent="0.2">
      <c r="A16" s="583">
        <v>38718</v>
      </c>
      <c r="B16" s="586">
        <v>1357.07</v>
      </c>
      <c r="C16" s="586">
        <v>1357.07</v>
      </c>
      <c r="D16" s="586">
        <v>1357.07</v>
      </c>
      <c r="E16" s="585">
        <v>0.16650000000000001</v>
      </c>
    </row>
    <row r="17" spans="1:9" x14ac:dyDescent="0.2">
      <c r="A17" s="583">
        <v>38353</v>
      </c>
      <c r="B17" s="586">
        <v>1286.0899999999999</v>
      </c>
      <c r="C17" s="586">
        <v>1286.0899999999999</v>
      </c>
      <c r="D17" s="586">
        <v>1286.0899999999999</v>
      </c>
      <c r="E17" s="585">
        <v>0.16450000000000001</v>
      </c>
    </row>
    <row r="18" spans="1:9" x14ac:dyDescent="0.2">
      <c r="A18" s="583">
        <v>38169</v>
      </c>
      <c r="B18" s="586">
        <v>1215.1099999999999</v>
      </c>
      <c r="C18" s="586">
        <v>1215.1099999999999</v>
      </c>
      <c r="D18" s="586">
        <v>1215.1099999999999</v>
      </c>
      <c r="E18" s="585">
        <v>0.16450000000000001</v>
      </c>
      <c r="I18" s="411"/>
    </row>
    <row r="19" spans="1:9" x14ac:dyDescent="0.2">
      <c r="A19" s="583">
        <v>37987</v>
      </c>
      <c r="B19" s="586">
        <v>1215.1099999999999</v>
      </c>
      <c r="C19" s="586">
        <v>1215.1099999999999</v>
      </c>
      <c r="D19" s="586">
        <v>1215.1099999999999</v>
      </c>
      <c r="E19" s="585">
        <v>0.16350000000000001</v>
      </c>
      <c r="I19" s="411"/>
    </row>
    <row r="20" spans="1:9" x14ac:dyDescent="0.2">
      <c r="A20" s="583">
        <v>37622</v>
      </c>
      <c r="B20" s="586">
        <v>1154.27</v>
      </c>
      <c r="C20" s="586">
        <v>1154.27</v>
      </c>
      <c r="D20" s="586">
        <v>1154.27</v>
      </c>
      <c r="E20" s="585">
        <v>0.16350000000000001</v>
      </c>
      <c r="I20" s="411"/>
    </row>
    <row r="21" spans="1:9" x14ac:dyDescent="0.2">
      <c r="A21" s="583">
        <v>37257</v>
      </c>
      <c r="B21" s="586">
        <v>1127.23</v>
      </c>
      <c r="C21" s="586">
        <v>1127.23</v>
      </c>
      <c r="D21" s="586">
        <v>1127.23</v>
      </c>
      <c r="E21" s="585">
        <v>0.16350000000000001</v>
      </c>
      <c r="I21" s="411"/>
    </row>
    <row r="22" spans="1:9" x14ac:dyDescent="0.2">
      <c r="A22" s="583">
        <v>36892</v>
      </c>
      <c r="B22" s="587" t="s">
        <v>1780</v>
      </c>
      <c r="C22" s="587" t="s">
        <v>1780</v>
      </c>
      <c r="D22" s="587" t="s">
        <v>1780</v>
      </c>
      <c r="E22" s="585">
        <v>0.16350000000000001</v>
      </c>
      <c r="H22" s="8" t="s">
        <v>1781</v>
      </c>
      <c r="I22" s="411"/>
    </row>
    <row r="23" spans="1:9" x14ac:dyDescent="0.2">
      <c r="A23" s="583">
        <v>36526</v>
      </c>
      <c r="B23" s="587" t="s">
        <v>1782</v>
      </c>
      <c r="C23" s="587" t="s">
        <v>1782</v>
      </c>
      <c r="D23" s="587" t="s">
        <v>1782</v>
      </c>
      <c r="E23" s="585">
        <v>0.16350000000000001</v>
      </c>
      <c r="I23" s="411"/>
    </row>
    <row r="24" spans="1:9" x14ac:dyDescent="0.2">
      <c r="A24" s="583">
        <v>36161</v>
      </c>
      <c r="B24" s="587" t="s">
        <v>1783</v>
      </c>
      <c r="C24" s="587" t="s">
        <v>1783</v>
      </c>
      <c r="D24" s="587" t="s">
        <v>1783</v>
      </c>
      <c r="E24" s="585">
        <v>0.16350000000000001</v>
      </c>
      <c r="I24" s="411"/>
    </row>
    <row r="25" spans="1:9" x14ac:dyDescent="0.2">
      <c r="A25" s="583">
        <v>35796</v>
      </c>
      <c r="B25" s="587" t="s">
        <v>1784</v>
      </c>
      <c r="C25" s="587" t="s">
        <v>1784</v>
      </c>
      <c r="D25" s="587" t="s">
        <v>1784</v>
      </c>
      <c r="E25" s="585">
        <v>0.16350000000000001</v>
      </c>
      <c r="I25" s="411"/>
    </row>
    <row r="26" spans="1:9" x14ac:dyDescent="0.2">
      <c r="A26" s="583">
        <v>35431</v>
      </c>
      <c r="B26" s="587" t="s">
        <v>1785</v>
      </c>
      <c r="C26" s="587" t="s">
        <v>1785</v>
      </c>
      <c r="D26" s="587" t="s">
        <v>1785</v>
      </c>
      <c r="E26" s="585">
        <v>0.16350000000000001</v>
      </c>
      <c r="I26" s="411"/>
    </row>
    <row r="27" spans="1:9" x14ac:dyDescent="0.2">
      <c r="A27" s="583">
        <v>35065</v>
      </c>
      <c r="B27" s="587" t="s">
        <v>1786</v>
      </c>
      <c r="C27" s="587" t="s">
        <v>1787</v>
      </c>
      <c r="D27" s="587" t="s">
        <v>1787</v>
      </c>
      <c r="E27" s="585">
        <v>0.16350000000000001</v>
      </c>
      <c r="I27" s="411"/>
    </row>
    <row r="28" spans="1:9" x14ac:dyDescent="0.2">
      <c r="A28" s="583">
        <v>34700</v>
      </c>
      <c r="B28" s="587" t="s">
        <v>1788</v>
      </c>
      <c r="C28" s="587" t="s">
        <v>1789</v>
      </c>
      <c r="D28" s="587" t="s">
        <v>1789</v>
      </c>
      <c r="E28" s="585">
        <v>0.16350000000000001</v>
      </c>
      <c r="I28" s="411"/>
    </row>
    <row r="29" spans="1:9" x14ac:dyDescent="0.2">
      <c r="A29" s="583">
        <v>34335</v>
      </c>
      <c r="B29" s="587" t="s">
        <v>1790</v>
      </c>
      <c r="C29" s="587" t="s">
        <v>1791</v>
      </c>
      <c r="D29" s="587" t="s">
        <v>1791</v>
      </c>
      <c r="E29" s="585">
        <v>0.16350000000000001</v>
      </c>
      <c r="I29" s="411"/>
    </row>
    <row r="30" spans="1:9" x14ac:dyDescent="0.2">
      <c r="A30" s="583">
        <v>33970</v>
      </c>
      <c r="B30" s="587" t="s">
        <v>1792</v>
      </c>
      <c r="C30" s="587" t="s">
        <v>1793</v>
      </c>
      <c r="D30" s="587" t="s">
        <v>1793</v>
      </c>
      <c r="E30" s="585">
        <v>0.16350000000000001</v>
      </c>
      <c r="I30" s="411"/>
    </row>
    <row r="31" spans="1:9" x14ac:dyDescent="0.2">
      <c r="A31" s="583">
        <v>33604</v>
      </c>
      <c r="B31" s="587" t="s">
        <v>1794</v>
      </c>
      <c r="C31" s="587" t="s">
        <v>1795</v>
      </c>
      <c r="D31" s="587" t="s">
        <v>1796</v>
      </c>
      <c r="E31" s="585">
        <v>0.16350000000000001</v>
      </c>
      <c r="I31" s="411"/>
    </row>
    <row r="32" spans="1:9" x14ac:dyDescent="0.2">
      <c r="A32" s="583">
        <v>33270</v>
      </c>
      <c r="B32" s="587" t="s">
        <v>1797</v>
      </c>
      <c r="C32" s="587" t="s">
        <v>1798</v>
      </c>
      <c r="D32" s="587" t="s">
        <v>1799</v>
      </c>
      <c r="E32" s="585">
        <v>0.16350000000000001</v>
      </c>
      <c r="I32" s="411"/>
    </row>
    <row r="33" spans="1:9" x14ac:dyDescent="0.2">
      <c r="A33" s="583">
        <v>33239</v>
      </c>
      <c r="B33" s="587" t="s">
        <v>1797</v>
      </c>
      <c r="C33" s="587" t="s">
        <v>1798</v>
      </c>
      <c r="D33" s="587" t="s">
        <v>1799</v>
      </c>
      <c r="E33" s="585">
        <v>0.158</v>
      </c>
      <c r="I33" s="411"/>
    </row>
    <row r="34" spans="1:9" x14ac:dyDescent="0.2">
      <c r="A34" s="583">
        <v>32874</v>
      </c>
      <c r="B34" s="587" t="s">
        <v>1800</v>
      </c>
      <c r="C34" s="587" t="s">
        <v>1801</v>
      </c>
      <c r="D34" s="587" t="s">
        <v>1802</v>
      </c>
      <c r="E34" s="585">
        <v>0.158</v>
      </c>
      <c r="F34" s="411"/>
      <c r="G34" s="411"/>
      <c r="H34" s="411"/>
      <c r="I34" s="411"/>
    </row>
    <row r="35" spans="1:9" x14ac:dyDescent="0.2">
      <c r="A35" s="583">
        <v>32509</v>
      </c>
      <c r="B35" s="587" t="s">
        <v>1803</v>
      </c>
      <c r="C35" s="587" t="s">
        <v>1804</v>
      </c>
      <c r="D35" s="587" t="s">
        <v>1805</v>
      </c>
      <c r="E35" s="585">
        <v>0.158</v>
      </c>
      <c r="F35" s="411"/>
      <c r="G35" s="411"/>
      <c r="H35" s="411"/>
      <c r="I35" s="411"/>
    </row>
    <row r="36" spans="1:9" x14ac:dyDescent="0.2">
      <c r="A36" s="583">
        <v>32143</v>
      </c>
      <c r="B36" s="587" t="s">
        <v>1806</v>
      </c>
      <c r="C36" s="587" t="s">
        <v>1807</v>
      </c>
      <c r="D36" s="587" t="s">
        <v>1808</v>
      </c>
      <c r="E36" s="585">
        <v>0.14799999999999999</v>
      </c>
      <c r="F36" s="411"/>
      <c r="G36" s="411"/>
      <c r="H36" s="411"/>
      <c r="I36" s="411"/>
    </row>
    <row r="37" spans="1:9" x14ac:dyDescent="0.2">
      <c r="A37" s="583">
        <v>31959</v>
      </c>
      <c r="B37" s="587" t="s">
        <v>1809</v>
      </c>
      <c r="C37" s="587" t="s">
        <v>1810</v>
      </c>
      <c r="D37" s="587" t="s">
        <v>1811</v>
      </c>
      <c r="E37" s="585">
        <v>0.14799999999999999</v>
      </c>
      <c r="F37" s="411"/>
      <c r="G37" s="411"/>
      <c r="H37" s="411"/>
      <c r="I37" s="411"/>
    </row>
    <row r="38" spans="1:9" x14ac:dyDescent="0.2">
      <c r="A38" s="583">
        <v>31778</v>
      </c>
      <c r="B38" s="587" t="s">
        <v>1809</v>
      </c>
      <c r="C38" s="587" t="s">
        <v>1810</v>
      </c>
      <c r="D38" s="587" t="s">
        <v>1811</v>
      </c>
      <c r="E38" s="585">
        <v>0.14599999999999999</v>
      </c>
      <c r="F38" s="411"/>
      <c r="G38" s="411"/>
      <c r="H38" s="411"/>
      <c r="I38" s="411"/>
    </row>
    <row r="39" spans="1:9" x14ac:dyDescent="0.2">
      <c r="A39" s="583">
        <v>31625</v>
      </c>
      <c r="B39" s="587" t="s">
        <v>1812</v>
      </c>
      <c r="C39" s="587" t="s">
        <v>1813</v>
      </c>
      <c r="D39" s="587" t="s">
        <v>1814</v>
      </c>
      <c r="E39" s="585">
        <v>0.14599999999999999</v>
      </c>
      <c r="F39" s="411"/>
      <c r="G39" s="411"/>
      <c r="H39" s="411"/>
      <c r="I39" s="411"/>
    </row>
    <row r="40" spans="1:9" x14ac:dyDescent="0.2">
      <c r="A40" s="583">
        <v>31413</v>
      </c>
      <c r="B40" s="587" t="s">
        <v>1812</v>
      </c>
      <c r="C40" s="587" t="s">
        <v>1813</v>
      </c>
      <c r="D40" s="587" t="s">
        <v>1814</v>
      </c>
      <c r="E40" s="585">
        <v>0.13900000000000001</v>
      </c>
      <c r="F40" s="411"/>
      <c r="G40" s="411"/>
      <c r="H40" s="411"/>
      <c r="I40" s="411"/>
    </row>
    <row r="41" spans="1:9" x14ac:dyDescent="0.2">
      <c r="A41" s="583">
        <v>31048</v>
      </c>
      <c r="B41" s="587" t="s">
        <v>1815</v>
      </c>
      <c r="C41" s="587" t="s">
        <v>1816</v>
      </c>
      <c r="D41" s="587" t="s">
        <v>1817</v>
      </c>
      <c r="E41" s="585">
        <v>0.13900000000000001</v>
      </c>
      <c r="F41" s="411"/>
      <c r="G41" s="411"/>
      <c r="H41" s="411"/>
      <c r="I41" s="411"/>
    </row>
    <row r="42" spans="1:9" x14ac:dyDescent="0.2">
      <c r="A42" s="583">
        <v>30682</v>
      </c>
      <c r="B42" s="587" t="s">
        <v>1818</v>
      </c>
      <c r="C42" s="587" t="s">
        <v>1819</v>
      </c>
      <c r="D42" s="587" t="s">
        <v>1820</v>
      </c>
      <c r="E42" s="585">
        <v>0.13900000000000001</v>
      </c>
      <c r="F42" s="411"/>
      <c r="G42" s="411"/>
      <c r="H42" s="411"/>
      <c r="I42" s="411"/>
    </row>
    <row r="43" spans="1:9" x14ac:dyDescent="0.2">
      <c r="A43" s="583">
        <v>30317</v>
      </c>
      <c r="B43" s="587" t="s">
        <v>1821</v>
      </c>
      <c r="C43" s="587" t="s">
        <v>1822</v>
      </c>
      <c r="D43" s="587" t="s">
        <v>1823</v>
      </c>
      <c r="E43" s="585">
        <v>0.129</v>
      </c>
      <c r="F43" s="411"/>
      <c r="G43" s="411"/>
      <c r="H43" s="411"/>
      <c r="I43" s="411"/>
    </row>
    <row r="44" spans="1:9" x14ac:dyDescent="0.2">
      <c r="A44" s="583">
        <v>29952</v>
      </c>
      <c r="B44" s="587" t="s">
        <v>1824</v>
      </c>
      <c r="C44" s="587" t="s">
        <v>1825</v>
      </c>
      <c r="D44" s="587" t="s">
        <v>1826</v>
      </c>
      <c r="E44" s="585">
        <v>0.129</v>
      </c>
      <c r="F44" s="411"/>
      <c r="G44" s="411"/>
      <c r="H44" s="411"/>
      <c r="I44" s="411"/>
    </row>
    <row r="45" spans="1:9" x14ac:dyDescent="0.2">
      <c r="A45" s="583">
        <v>29587</v>
      </c>
      <c r="B45" s="587" t="s">
        <v>1827</v>
      </c>
      <c r="C45" s="587" t="s">
        <v>1828</v>
      </c>
      <c r="D45" s="587" t="s">
        <v>1829</v>
      </c>
      <c r="E45" s="585">
        <v>0.129</v>
      </c>
      <c r="F45" s="411"/>
      <c r="G45" s="411"/>
      <c r="H45" s="411"/>
      <c r="I45" s="411"/>
    </row>
    <row r="46" spans="1:9" x14ac:dyDescent="0.2">
      <c r="A46" s="583">
        <v>29221</v>
      </c>
      <c r="B46" s="587" t="s">
        <v>1830</v>
      </c>
      <c r="C46" s="587" t="s">
        <v>1831</v>
      </c>
      <c r="D46" s="587" t="s">
        <v>1832</v>
      </c>
      <c r="E46" s="585">
        <v>0.129</v>
      </c>
      <c r="F46" s="411"/>
      <c r="G46" s="411"/>
      <c r="H46" s="411"/>
      <c r="I46" s="411"/>
    </row>
    <row r="47" spans="1:9" x14ac:dyDescent="0.2">
      <c r="A47" s="583">
        <v>28856</v>
      </c>
      <c r="B47" s="587" t="s">
        <v>1833</v>
      </c>
      <c r="C47" s="587" t="s">
        <v>1834</v>
      </c>
      <c r="D47" s="587" t="s">
        <v>1835</v>
      </c>
      <c r="E47" s="585">
        <v>0.129</v>
      </c>
      <c r="F47" s="411"/>
      <c r="G47" s="411"/>
      <c r="H47" s="411"/>
      <c r="I47" s="411"/>
    </row>
    <row r="48" spans="1:9" x14ac:dyDescent="0.2">
      <c r="A48" s="583">
        <v>28491</v>
      </c>
      <c r="B48" s="587" t="s">
        <v>1836</v>
      </c>
      <c r="C48" s="587" t="s">
        <v>1837</v>
      </c>
      <c r="D48" s="587" t="s">
        <v>1838</v>
      </c>
      <c r="E48" s="585">
        <v>0.1115</v>
      </c>
      <c r="F48" s="411"/>
      <c r="G48" s="411"/>
      <c r="H48" s="411"/>
      <c r="I48" s="411"/>
    </row>
    <row r="49" spans="1:9" x14ac:dyDescent="0.2">
      <c r="A49" s="583">
        <v>28126</v>
      </c>
      <c r="B49" s="587" t="s">
        <v>1839</v>
      </c>
      <c r="C49" s="587" t="s">
        <v>1715</v>
      </c>
      <c r="D49" s="587" t="s">
        <v>1715</v>
      </c>
      <c r="E49" s="585">
        <v>0.1115</v>
      </c>
      <c r="F49" s="411"/>
      <c r="G49" s="411"/>
      <c r="H49" s="411"/>
      <c r="I49" s="411"/>
    </row>
    <row r="50" spans="1:9" x14ac:dyDescent="0.2">
      <c r="A50" s="583">
        <v>28034</v>
      </c>
      <c r="B50" s="587" t="s">
        <v>1840</v>
      </c>
      <c r="C50" s="587" t="s">
        <v>1715</v>
      </c>
      <c r="D50" s="587" t="s">
        <v>1715</v>
      </c>
      <c r="E50" s="585">
        <v>0.1115</v>
      </c>
      <c r="H50" s="411"/>
      <c r="I50" s="411"/>
    </row>
    <row r="51" spans="1:9" x14ac:dyDescent="0.2">
      <c r="A51" s="583">
        <v>27760</v>
      </c>
      <c r="B51" s="587" t="s">
        <v>1840</v>
      </c>
      <c r="C51" s="587" t="s">
        <v>1715</v>
      </c>
      <c r="D51" s="587" t="s">
        <v>1715</v>
      </c>
      <c r="E51" s="585">
        <v>0.1075</v>
      </c>
      <c r="H51" s="411"/>
      <c r="I51" s="411"/>
    </row>
    <row r="52" spans="1:9" x14ac:dyDescent="0.2">
      <c r="A52" s="583">
        <v>27395</v>
      </c>
      <c r="B52" s="587" t="s">
        <v>1841</v>
      </c>
      <c r="C52" s="587" t="s">
        <v>1715</v>
      </c>
      <c r="D52" s="587" t="s">
        <v>1715</v>
      </c>
      <c r="E52" s="585">
        <v>0.10249999999999999</v>
      </c>
      <c r="H52" s="411"/>
      <c r="I52" s="411"/>
    </row>
    <row r="53" spans="1:9" x14ac:dyDescent="0.2">
      <c r="A53" s="583">
        <v>27030</v>
      </c>
      <c r="B53" s="587" t="s">
        <v>1842</v>
      </c>
      <c r="C53" s="587" t="s">
        <v>1715</v>
      </c>
      <c r="D53" s="587" t="s">
        <v>1715</v>
      </c>
      <c r="E53" s="585">
        <v>0.10249999999999999</v>
      </c>
      <c r="H53" s="411"/>
      <c r="I53" s="411"/>
    </row>
    <row r="54" spans="1:9" x14ac:dyDescent="0.2">
      <c r="A54" s="583">
        <v>26665</v>
      </c>
      <c r="B54" s="587" t="s">
        <v>1843</v>
      </c>
      <c r="C54" s="587" t="s">
        <v>1715</v>
      </c>
      <c r="D54" s="587" t="s">
        <v>1715</v>
      </c>
      <c r="E54" s="585">
        <v>8.7499999999999994E-2</v>
      </c>
      <c r="H54" s="411"/>
      <c r="I54" s="411"/>
    </row>
    <row r="55" spans="1:9" x14ac:dyDescent="0.2">
      <c r="A55" s="583">
        <v>26481</v>
      </c>
      <c r="B55" s="587" t="s">
        <v>1844</v>
      </c>
      <c r="C55" s="587" t="s">
        <v>1715</v>
      </c>
      <c r="D55" s="587" t="s">
        <v>1715</v>
      </c>
      <c r="E55" s="585">
        <v>8.7499999999999994E-2</v>
      </c>
      <c r="H55" s="411"/>
      <c r="I55" s="411"/>
    </row>
    <row r="56" spans="1:9" x14ac:dyDescent="0.2">
      <c r="A56" s="1"/>
      <c r="B56" s="1"/>
      <c r="C56" s="1"/>
      <c r="D56" s="1"/>
      <c r="E56" s="728"/>
    </row>
    <row r="61" spans="1:9" ht="62.25" customHeight="1" x14ac:dyDescent="0.2">
      <c r="B61" s="974" t="s">
        <v>2335</v>
      </c>
      <c r="C61" s="974"/>
      <c r="D61" s="974"/>
      <c r="E61" s="974"/>
      <c r="F61" s="974"/>
      <c r="G61" s="974"/>
      <c r="H61" s="411"/>
      <c r="I61" s="411"/>
    </row>
  </sheetData>
  <mergeCells count="8">
    <mergeCell ref="H5:H7"/>
    <mergeCell ref="B61:G61"/>
    <mergeCell ref="A2:A3"/>
    <mergeCell ref="B2:D2"/>
    <mergeCell ref="E2:E3"/>
    <mergeCell ref="F2:F3"/>
    <mergeCell ref="G2:G3"/>
    <mergeCell ref="H2:H3"/>
  </mergeCells>
  <pageMargins left="0.7" right="0.7" top="0.75" bottom="0.75" header="0.3" footer="0.3"/>
  <pageSetup paperSize="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2" workbookViewId="0">
      <pane xSplit="1" ySplit="2" topLeftCell="B4" activePane="bottomRight" state="frozen"/>
      <selection activeCell="A2" sqref="A2"/>
      <selection pane="topRight" activeCell="B2" sqref="B2"/>
      <selection pane="bottomLeft" activeCell="A4" sqref="A4"/>
      <selection pane="bottomRight" activeCell="A6" sqref="A6"/>
    </sheetView>
  </sheetViews>
  <sheetFormatPr baseColWidth="10" defaultColWidth="11.5" defaultRowHeight="15" x14ac:dyDescent="0.2"/>
  <cols>
    <col min="1" max="1" width="10.6640625" style="411" customWidth="1"/>
    <col min="2" max="3" width="48" style="411" customWidth="1"/>
    <col min="4" max="4" width="35.1640625" style="411" customWidth="1"/>
    <col min="5" max="5" width="34.1640625" style="411" bestFit="1" customWidth="1"/>
    <col min="6" max="6" width="11" style="411" customWidth="1"/>
    <col min="7" max="7" width="151.5" style="411" customWidth="1"/>
    <col min="8" max="16384" width="11.5" style="411"/>
  </cols>
  <sheetData>
    <row r="1" spans="1:7" hidden="1" x14ac:dyDescent="0.2">
      <c r="A1" s="454" t="s">
        <v>303</v>
      </c>
      <c r="B1" s="10"/>
      <c r="C1" s="10"/>
      <c r="D1" s="10"/>
      <c r="E1" s="10"/>
      <c r="F1" s="10"/>
      <c r="G1" s="10"/>
    </row>
    <row r="2" spans="1:7" ht="15" customHeight="1" x14ac:dyDescent="0.2">
      <c r="A2" s="976" t="s">
        <v>1359</v>
      </c>
      <c r="B2" s="907" t="s">
        <v>1463</v>
      </c>
      <c r="C2" s="907" t="s">
        <v>1464</v>
      </c>
      <c r="D2" s="907" t="s">
        <v>1396</v>
      </c>
      <c r="E2" s="907" t="s">
        <v>41</v>
      </c>
      <c r="F2" s="907" t="s">
        <v>1358</v>
      </c>
      <c r="G2" s="975" t="s">
        <v>18</v>
      </c>
    </row>
    <row r="3" spans="1:7" ht="33" customHeight="1" x14ac:dyDescent="0.2">
      <c r="A3" s="976"/>
      <c r="B3" s="907"/>
      <c r="C3" s="907"/>
      <c r="D3" s="907"/>
      <c r="E3" s="907"/>
      <c r="F3" s="907"/>
      <c r="G3" s="975"/>
    </row>
    <row r="4" spans="1:7" s="10" customFormat="1" ht="33" customHeight="1" x14ac:dyDescent="0.2">
      <c r="A4" s="785">
        <v>42826</v>
      </c>
      <c r="B4" s="41">
        <v>6.8</v>
      </c>
      <c r="C4" s="41">
        <v>3.4</v>
      </c>
      <c r="D4" s="784">
        <v>5.4</v>
      </c>
      <c r="E4" s="459" t="s">
        <v>2196</v>
      </c>
      <c r="F4" s="841">
        <v>42824</v>
      </c>
      <c r="G4" s="426" t="s">
        <v>2336</v>
      </c>
    </row>
    <row r="5" spans="1:7" x14ac:dyDescent="0.2">
      <c r="A5" s="102">
        <v>42309</v>
      </c>
      <c r="B5" s="465">
        <v>6.8</v>
      </c>
      <c r="C5" s="465">
        <v>3.4</v>
      </c>
      <c r="D5" s="465">
        <v>4.2</v>
      </c>
      <c r="E5" s="62" t="s">
        <v>1436</v>
      </c>
      <c r="F5" s="16">
        <v>42300</v>
      </c>
    </row>
    <row r="6" spans="1:7" x14ac:dyDescent="0.2">
      <c r="A6" s="226"/>
      <c r="B6" s="464"/>
      <c r="C6" s="464"/>
      <c r="D6" s="464"/>
      <c r="E6" s="7" t="s">
        <v>1388</v>
      </c>
      <c r="F6" s="74">
        <v>42215</v>
      </c>
      <c r="G6" s="449" t="s">
        <v>1395</v>
      </c>
    </row>
    <row r="7" spans="1:7" x14ac:dyDescent="0.2">
      <c r="A7" s="226"/>
      <c r="B7" s="226"/>
      <c r="C7" s="226"/>
      <c r="D7" s="226"/>
      <c r="E7" s="226"/>
      <c r="F7" s="226"/>
      <c r="G7" s="226"/>
    </row>
    <row r="8" spans="1:7" x14ac:dyDescent="0.2">
      <c r="B8" s="357" t="s">
        <v>1389</v>
      </c>
      <c r="C8" s="357"/>
      <c r="D8" s="357"/>
    </row>
    <row r="9" spans="1:7" x14ac:dyDescent="0.2">
      <c r="B9" s="411" t="s">
        <v>1390</v>
      </c>
    </row>
    <row r="10" spans="1:7" x14ac:dyDescent="0.2">
      <c r="B10" s="411" t="s">
        <v>1392</v>
      </c>
    </row>
    <row r="11" spans="1:7" x14ac:dyDescent="0.2">
      <c r="B11" s="411" t="s">
        <v>1393</v>
      </c>
    </row>
    <row r="12" spans="1:7" x14ac:dyDescent="0.2">
      <c r="B12" s="411" t="s">
        <v>1394</v>
      </c>
    </row>
    <row r="14" spans="1:7" x14ac:dyDescent="0.2">
      <c r="B14" s="357" t="s">
        <v>1391</v>
      </c>
      <c r="C14" s="357"/>
      <c r="D14" s="357"/>
    </row>
    <row r="15" spans="1:7" x14ac:dyDescent="0.2">
      <c r="B15" s="411" t="s">
        <v>1397</v>
      </c>
    </row>
    <row r="16" spans="1:7" x14ac:dyDescent="0.2">
      <c r="B16" s="411" t="s">
        <v>1398</v>
      </c>
    </row>
    <row r="21" spans="2:3" x14ac:dyDescent="0.2">
      <c r="B21" s="186"/>
      <c r="C21" s="186"/>
    </row>
    <row r="23" spans="2:3" ht="16" x14ac:dyDescent="0.2">
      <c r="C23" s="780"/>
    </row>
    <row r="24" spans="2:3" ht="16" x14ac:dyDescent="0.2">
      <c r="C24" s="781"/>
    </row>
    <row r="25" spans="2:3" ht="31" x14ac:dyDescent="0.2">
      <c r="C25" s="782"/>
    </row>
    <row r="26" spans="2:3" ht="16" x14ac:dyDescent="0.2">
      <c r="C26" s="783"/>
    </row>
  </sheetData>
  <mergeCells count="7">
    <mergeCell ref="F2:F3"/>
    <mergeCell ref="G2:G3"/>
    <mergeCell ref="A2:A3"/>
    <mergeCell ref="B2:B3"/>
    <mergeCell ref="C2:C3"/>
    <mergeCell ref="D2:D3"/>
    <mergeCell ref="E2:E3"/>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pane xSplit="1" ySplit="1" topLeftCell="B3" activePane="bottomRight" state="frozen"/>
      <selection activeCell="A2" sqref="A2"/>
      <selection pane="topRight" activeCell="B2" sqref="B2"/>
      <selection pane="bottomLeft" activeCell="A3" sqref="A3"/>
      <selection pane="bottomRight"/>
    </sheetView>
  </sheetViews>
  <sheetFormatPr baseColWidth="10" defaultRowHeight="15" x14ac:dyDescent="0.2"/>
  <cols>
    <col min="1" max="1" width="10.6640625" bestFit="1" customWidth="1"/>
    <col min="2" max="2" width="9.6640625" bestFit="1" customWidth="1"/>
    <col min="3" max="3" width="34.1640625" bestFit="1" customWidth="1"/>
    <col min="4" max="4" width="11" bestFit="1" customWidth="1"/>
    <col min="5" max="5" width="156.1640625" customWidth="1"/>
  </cols>
  <sheetData>
    <row r="1" spans="1:5" hidden="1" x14ac:dyDescent="0.2">
      <c r="A1" s="454" t="s">
        <v>303</v>
      </c>
      <c r="B1" s="10" t="s">
        <v>1376</v>
      </c>
      <c r="C1" s="10"/>
      <c r="D1" s="10"/>
      <c r="E1" s="10"/>
    </row>
    <row r="2" spans="1:5" ht="30" x14ac:dyDescent="0.2">
      <c r="A2" s="455" t="s">
        <v>1359</v>
      </c>
      <c r="B2" s="462" t="s">
        <v>1377</v>
      </c>
      <c r="C2" s="462" t="s">
        <v>41</v>
      </c>
      <c r="D2" s="142" t="s">
        <v>1358</v>
      </c>
      <c r="E2" s="463" t="s">
        <v>18</v>
      </c>
    </row>
    <row r="3" spans="1:5" s="411" customFormat="1" x14ac:dyDescent="0.2">
      <c r="A3" s="102">
        <v>42309</v>
      </c>
      <c r="B3" s="464"/>
      <c r="C3" s="7" t="s">
        <v>1388</v>
      </c>
      <c r="D3" s="74">
        <v>42215</v>
      </c>
      <c r="E3" s="449" t="s">
        <v>1387</v>
      </c>
    </row>
    <row r="4" spans="1:5" x14ac:dyDescent="0.2">
      <c r="A4" s="102">
        <v>42005</v>
      </c>
      <c r="B4" s="456">
        <v>11.45</v>
      </c>
      <c r="C4" s="7" t="s">
        <v>1378</v>
      </c>
      <c r="D4" s="74">
        <v>42004</v>
      </c>
      <c r="E4" s="457"/>
    </row>
    <row r="5" spans="1:5" x14ac:dyDescent="0.2">
      <c r="A5" s="102">
        <v>41640</v>
      </c>
      <c r="B5" s="456">
        <v>11.35</v>
      </c>
      <c r="C5" s="7" t="s">
        <v>1379</v>
      </c>
      <c r="D5" s="74">
        <v>41637</v>
      </c>
      <c r="E5" s="457"/>
    </row>
    <row r="6" spans="1:5" x14ac:dyDescent="0.2">
      <c r="A6" s="102">
        <v>41275</v>
      </c>
      <c r="B6" s="458">
        <v>11.2</v>
      </c>
      <c r="C6" s="459" t="s">
        <v>1380</v>
      </c>
      <c r="D6" s="460">
        <v>41272</v>
      </c>
      <c r="E6" s="62"/>
    </row>
    <row r="7" spans="1:5" x14ac:dyDescent="0.2">
      <c r="A7" s="102">
        <v>40909</v>
      </c>
      <c r="B7" s="458">
        <v>11.01</v>
      </c>
      <c r="C7" s="459" t="s">
        <v>1381</v>
      </c>
      <c r="D7" s="460">
        <v>41184</v>
      </c>
      <c r="E7" s="62"/>
    </row>
    <row r="8" spans="1:5" x14ac:dyDescent="0.2">
      <c r="A8" s="102">
        <v>40544</v>
      </c>
      <c r="B8" s="458">
        <v>10.83</v>
      </c>
      <c r="C8" s="459" t="s">
        <v>1382</v>
      </c>
      <c r="D8" s="460" t="s">
        <v>1383</v>
      </c>
      <c r="E8" s="62"/>
    </row>
    <row r="9" spans="1:5" x14ac:dyDescent="0.2">
      <c r="A9" s="102">
        <v>40179</v>
      </c>
      <c r="B9" s="151">
        <v>10.67</v>
      </c>
      <c r="C9" s="459" t="s">
        <v>1384</v>
      </c>
      <c r="D9" s="460">
        <v>40178</v>
      </c>
      <c r="E9" s="62"/>
    </row>
    <row r="10" spans="1:5" x14ac:dyDescent="0.2">
      <c r="A10" s="102">
        <v>39814</v>
      </c>
      <c r="B10" s="151">
        <v>10.54</v>
      </c>
      <c r="C10" s="459" t="s">
        <v>1385</v>
      </c>
      <c r="D10" s="460">
        <v>39849</v>
      </c>
      <c r="E10" s="62"/>
    </row>
    <row r="11" spans="1:5" x14ac:dyDescent="0.2">
      <c r="A11" s="102">
        <v>39448</v>
      </c>
      <c r="B11" s="151">
        <v>10.38</v>
      </c>
      <c r="C11" s="63" t="s">
        <v>178</v>
      </c>
      <c r="D11" s="460">
        <v>39464</v>
      </c>
      <c r="E11" s="62"/>
    </row>
    <row r="12" spans="1:5" x14ac:dyDescent="0.2">
      <c r="A12" s="102">
        <v>39083</v>
      </c>
      <c r="B12" s="151">
        <v>10.220000000000001</v>
      </c>
      <c r="C12" s="63" t="s">
        <v>58</v>
      </c>
      <c r="D12" s="460">
        <v>39091</v>
      </c>
      <c r="E12" s="62"/>
    </row>
    <row r="13" spans="1:5" x14ac:dyDescent="0.2">
      <c r="A13" s="102">
        <v>39037</v>
      </c>
      <c r="B13" s="151">
        <v>10.039999999999999</v>
      </c>
      <c r="C13" s="63" t="s">
        <v>1386</v>
      </c>
      <c r="D13" s="460">
        <v>39036</v>
      </c>
      <c r="E13" s="411"/>
    </row>
    <row r="14" spans="1:5" x14ac:dyDescent="0.2">
      <c r="A14" s="461"/>
      <c r="B14" s="411"/>
      <c r="C14" s="62" t="s">
        <v>1437</v>
      </c>
      <c r="D14" s="460">
        <v>38717</v>
      </c>
      <c r="E14" s="449" t="s">
        <v>2180</v>
      </c>
    </row>
    <row r="15" spans="1:5" x14ac:dyDescent="0.2">
      <c r="A15" s="226"/>
      <c r="B15" s="226"/>
      <c r="C15" s="226"/>
      <c r="D15" s="226"/>
      <c r="E15" s="22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opLeftCell="A2" workbookViewId="0">
      <pane xSplit="1" ySplit="2" topLeftCell="B4" activePane="bottomRight" state="frozen"/>
      <selection activeCell="A2" sqref="A2"/>
      <selection pane="topRight" activeCell="B2" sqref="B2"/>
      <selection pane="bottomLeft" activeCell="A4" sqref="A4"/>
      <selection pane="bottomRight" activeCell="E2" sqref="E2:F2"/>
    </sheetView>
  </sheetViews>
  <sheetFormatPr baseColWidth="10" defaultColWidth="11.5" defaultRowHeight="15" x14ac:dyDescent="0.2"/>
  <cols>
    <col min="1" max="4" width="16" style="411" customWidth="1"/>
    <col min="5" max="6" width="21" style="411" customWidth="1"/>
    <col min="7" max="11" width="14.83203125" style="411" customWidth="1"/>
    <col min="12" max="13" width="20.83203125" style="411" customWidth="1"/>
    <col min="14" max="14" width="26.5" style="411" customWidth="1"/>
    <col min="15" max="16" width="25.5" style="411" customWidth="1"/>
    <col min="17" max="17" width="35" style="411" customWidth="1"/>
    <col min="18" max="18" width="13.1640625" style="411" customWidth="1"/>
    <col min="19" max="19" width="68.6640625" style="411" customWidth="1"/>
    <col min="20" max="16384" width="11.5" style="411"/>
  </cols>
  <sheetData>
    <row r="1" spans="1:20" s="10" customFormat="1" hidden="1" x14ac:dyDescent="0.2">
      <c r="A1" s="445" t="s">
        <v>303</v>
      </c>
      <c r="B1" s="445"/>
      <c r="C1" s="445"/>
      <c r="D1" s="445"/>
      <c r="E1" s="445"/>
      <c r="F1" s="445"/>
      <c r="G1" s="445"/>
      <c r="H1" s="445"/>
      <c r="I1" s="445"/>
      <c r="J1" s="445"/>
      <c r="K1" s="445"/>
      <c r="L1" s="445"/>
      <c r="M1" s="445"/>
      <c r="N1" s="289" t="s">
        <v>564</v>
      </c>
      <c r="O1" s="289" t="s">
        <v>517</v>
      </c>
      <c r="P1" s="289" t="s">
        <v>518</v>
      </c>
    </row>
    <row r="2" spans="1:20" s="352" customFormat="1" ht="29.25" customHeight="1" x14ac:dyDescent="0.2">
      <c r="A2" s="876" t="s">
        <v>1359</v>
      </c>
      <c r="B2" s="877" t="s">
        <v>1845</v>
      </c>
      <c r="C2" s="878" t="s">
        <v>1846</v>
      </c>
      <c r="D2" s="876"/>
      <c r="E2" s="878" t="s">
        <v>2332</v>
      </c>
      <c r="F2" s="876"/>
      <c r="G2" s="879" t="s">
        <v>2331</v>
      </c>
      <c r="H2" s="880"/>
      <c r="I2" s="880"/>
      <c r="J2" s="880"/>
      <c r="K2" s="880"/>
      <c r="L2" s="880"/>
      <c r="M2" s="863"/>
      <c r="N2" s="878" t="s">
        <v>304</v>
      </c>
      <c r="O2" s="869" t="s">
        <v>203</v>
      </c>
      <c r="P2" s="869" t="s">
        <v>305</v>
      </c>
      <c r="Q2" s="869" t="s">
        <v>41</v>
      </c>
      <c r="R2" s="869" t="s">
        <v>1358</v>
      </c>
      <c r="S2" s="869" t="s">
        <v>18</v>
      </c>
    </row>
    <row r="3" spans="1:20" s="352" customFormat="1" ht="47.25" customHeight="1" x14ac:dyDescent="0.2">
      <c r="A3" s="876"/>
      <c r="B3" s="877"/>
      <c r="C3" s="591" t="s">
        <v>1848</v>
      </c>
      <c r="D3" s="591" t="s">
        <v>1849</v>
      </c>
      <c r="E3" s="591" t="s">
        <v>1867</v>
      </c>
      <c r="F3" s="591" t="s">
        <v>1868</v>
      </c>
      <c r="G3" s="595" t="s">
        <v>1869</v>
      </c>
      <c r="H3" s="596" t="s">
        <v>1870</v>
      </c>
      <c r="I3" s="596" t="s">
        <v>1871</v>
      </c>
      <c r="J3" s="596" t="s">
        <v>1872</v>
      </c>
      <c r="K3" s="597" t="s">
        <v>1873</v>
      </c>
      <c r="L3" s="591" t="s">
        <v>1874</v>
      </c>
      <c r="M3" s="591" t="s">
        <v>1875</v>
      </c>
      <c r="N3" s="878"/>
      <c r="O3" s="869"/>
      <c r="P3" s="869"/>
      <c r="Q3" s="869"/>
      <c r="R3" s="869"/>
      <c r="S3" s="869"/>
    </row>
    <row r="4" spans="1:20" x14ac:dyDescent="0.2">
      <c r="A4" s="55">
        <v>36161</v>
      </c>
      <c r="B4" s="52">
        <v>5.8799999999999998E-2</v>
      </c>
      <c r="C4" s="311">
        <v>11</v>
      </c>
      <c r="D4" s="311">
        <v>16</v>
      </c>
      <c r="E4" s="52">
        <v>3.6900000000000002E-2</v>
      </c>
      <c r="F4" s="52">
        <v>5.67E-2</v>
      </c>
      <c r="G4" s="55"/>
      <c r="H4" s="55"/>
      <c r="I4" s="55"/>
      <c r="J4" s="55"/>
      <c r="K4" s="55"/>
      <c r="L4" s="55"/>
      <c r="M4" s="55"/>
      <c r="N4" s="593">
        <v>3</v>
      </c>
      <c r="O4" s="593">
        <v>1</v>
      </c>
      <c r="P4" s="593">
        <v>3</v>
      </c>
      <c r="Q4" s="63" t="s">
        <v>2263</v>
      </c>
      <c r="R4" s="594">
        <v>36159</v>
      </c>
      <c r="S4" s="207" t="s">
        <v>1866</v>
      </c>
    </row>
    <row r="5" spans="1:20" x14ac:dyDescent="0.2">
      <c r="A5" s="55">
        <v>33970</v>
      </c>
      <c r="B5" s="52">
        <v>5.8799999999999998E-2</v>
      </c>
      <c r="C5" s="593">
        <v>10</v>
      </c>
      <c r="D5" s="593">
        <v>15</v>
      </c>
      <c r="E5" s="52">
        <v>3.6900000000000002E-2</v>
      </c>
      <c r="F5" s="52">
        <v>5.67E-2</v>
      </c>
      <c r="G5" s="52">
        <v>0.27879999999999999</v>
      </c>
      <c r="H5" s="52">
        <v>0.3236</v>
      </c>
      <c r="I5" s="52">
        <v>0.34570000000000001</v>
      </c>
      <c r="J5" s="52">
        <v>0.28060000000000002</v>
      </c>
      <c r="K5" s="52">
        <v>0.2576</v>
      </c>
      <c r="L5" s="52">
        <v>6.7400000000000002E-2</v>
      </c>
      <c r="M5" s="52">
        <v>0.11609999999999999</v>
      </c>
      <c r="N5" s="593">
        <v>3</v>
      </c>
      <c r="O5" s="593">
        <v>1</v>
      </c>
      <c r="P5" s="593">
        <v>3</v>
      </c>
      <c r="Q5" s="411" t="s">
        <v>2264</v>
      </c>
      <c r="R5" s="621">
        <v>33969</v>
      </c>
      <c r="S5" s="9" t="s">
        <v>1876</v>
      </c>
      <c r="T5" s="7"/>
    </row>
    <row r="6" spans="1:20" x14ac:dyDescent="0.2">
      <c r="A6" s="55">
        <v>33786</v>
      </c>
      <c r="B6" s="52">
        <v>5.8799999999999998E-2</v>
      </c>
      <c r="C6" s="593">
        <v>10</v>
      </c>
      <c r="D6" s="593">
        <v>15</v>
      </c>
      <c r="E6" s="52">
        <v>3.6900000000000002E-2</v>
      </c>
      <c r="F6" s="52">
        <v>5.67E-2</v>
      </c>
      <c r="G6" s="52">
        <v>0.27149999999999996</v>
      </c>
      <c r="H6" s="52">
        <v>0.30840000000000001</v>
      </c>
      <c r="I6" s="52">
        <v>0.33439999999999998</v>
      </c>
      <c r="J6" s="52">
        <v>0.25779999999999997</v>
      </c>
      <c r="K6" s="52">
        <v>0.23069999999999999</v>
      </c>
      <c r="L6" s="52">
        <v>6.3399999999999998E-2</v>
      </c>
      <c r="M6" s="52">
        <v>0.10829999999999999</v>
      </c>
      <c r="N6" s="593">
        <v>3</v>
      </c>
      <c r="O6" s="593">
        <v>1</v>
      </c>
      <c r="P6" s="593">
        <v>3</v>
      </c>
      <c r="Q6" s="411" t="s">
        <v>2265</v>
      </c>
      <c r="R6" s="594">
        <v>33646</v>
      </c>
      <c r="S6" s="7"/>
      <c r="T6" s="7"/>
    </row>
    <row r="7" spans="1:20" x14ac:dyDescent="0.2">
      <c r="A7" s="55">
        <v>33646</v>
      </c>
      <c r="B7" s="52">
        <v>5.8799999999999998E-2</v>
      </c>
      <c r="C7" s="593">
        <v>10</v>
      </c>
      <c r="D7" s="593">
        <v>15</v>
      </c>
      <c r="E7" s="52">
        <v>3.6900000000000002E-2</v>
      </c>
      <c r="F7" s="52">
        <v>5.67E-2</v>
      </c>
      <c r="G7" s="52">
        <v>0.25940000000000002</v>
      </c>
      <c r="H7" s="52">
        <v>0.28299999999999997</v>
      </c>
      <c r="I7" s="52">
        <v>0.3155</v>
      </c>
      <c r="J7" s="52">
        <v>0.21970000000000001</v>
      </c>
      <c r="K7" s="52">
        <v>0.18590000000000001</v>
      </c>
      <c r="L7" s="52">
        <v>5.67E-2</v>
      </c>
      <c r="M7" s="52">
        <v>9.5399999999999999E-2</v>
      </c>
      <c r="N7" s="593">
        <v>3</v>
      </c>
      <c r="O7" s="593">
        <v>1</v>
      </c>
      <c r="P7" s="593">
        <v>3</v>
      </c>
      <c r="Q7" s="411" t="s">
        <v>2265</v>
      </c>
      <c r="R7" s="594">
        <v>33646</v>
      </c>
      <c r="S7" s="7"/>
      <c r="T7" s="7"/>
    </row>
    <row r="8" spans="1:20" x14ac:dyDescent="0.2">
      <c r="A8" s="55">
        <v>33456</v>
      </c>
      <c r="B8" s="52">
        <v>5.8799999999999998E-2</v>
      </c>
      <c r="C8" s="593">
        <v>10</v>
      </c>
      <c r="D8" s="593">
        <v>15</v>
      </c>
      <c r="E8" s="52">
        <v>3.6900000000000002E-2</v>
      </c>
      <c r="F8" s="52">
        <v>5.67E-2</v>
      </c>
      <c r="G8" s="52">
        <v>0.24629999999999999</v>
      </c>
      <c r="H8" s="52">
        <v>0.25719999999999998</v>
      </c>
      <c r="I8" s="52">
        <v>0.29780000000000001</v>
      </c>
      <c r="J8" s="52">
        <v>0.1812</v>
      </c>
      <c r="K8" s="52">
        <v>0.1411</v>
      </c>
      <c r="L8" s="599">
        <v>5.0499999999999996E-2</v>
      </c>
      <c r="M8" s="52">
        <v>8.2699999999999996E-2</v>
      </c>
      <c r="N8" s="593">
        <v>3</v>
      </c>
      <c r="O8" s="593">
        <v>1</v>
      </c>
      <c r="P8" s="593">
        <v>3</v>
      </c>
      <c r="Q8" s="411" t="s">
        <v>2276</v>
      </c>
      <c r="R8" s="594">
        <v>33456</v>
      </c>
      <c r="S8" s="7"/>
      <c r="T8" s="7"/>
    </row>
    <row r="9" spans="1:20" x14ac:dyDescent="0.2">
      <c r="A9" s="598"/>
      <c r="B9" s="593"/>
      <c r="C9" s="593"/>
      <c r="D9" s="593"/>
      <c r="E9" s="593"/>
      <c r="F9" s="593"/>
      <c r="G9" s="593"/>
      <c r="H9" s="593"/>
      <c r="I9" s="593"/>
      <c r="J9" s="593"/>
      <c r="K9" s="593"/>
      <c r="L9" s="593"/>
      <c r="M9" s="593"/>
      <c r="N9" s="593"/>
      <c r="O9" s="593"/>
      <c r="P9" s="593"/>
      <c r="Q9" s="6"/>
      <c r="R9" s="594"/>
      <c r="S9" s="7"/>
      <c r="T9" s="7"/>
    </row>
    <row r="10" spans="1:20" x14ac:dyDescent="0.2">
      <c r="A10" s="593"/>
      <c r="B10" s="593"/>
      <c r="C10" s="593"/>
      <c r="D10" s="593"/>
      <c r="E10" s="593"/>
      <c r="F10" s="593"/>
      <c r="G10" s="593"/>
      <c r="H10" s="593"/>
      <c r="I10" s="593"/>
      <c r="J10" s="593"/>
      <c r="K10" s="593"/>
      <c r="L10" s="593"/>
      <c r="M10" s="593"/>
      <c r="N10" s="593"/>
      <c r="O10" s="593"/>
      <c r="P10" s="593"/>
      <c r="Q10" s="6"/>
      <c r="R10" s="594"/>
      <c r="S10" s="7"/>
      <c r="T10" s="7"/>
    </row>
    <row r="11" spans="1:20" x14ac:dyDescent="0.2">
      <c r="A11" s="593"/>
      <c r="B11" s="593"/>
      <c r="C11" s="593"/>
      <c r="D11" s="593"/>
      <c r="E11" s="593"/>
      <c r="F11" s="593"/>
      <c r="G11" s="593"/>
      <c r="H11" s="593"/>
      <c r="I11" s="593"/>
      <c r="J11" s="593"/>
      <c r="K11" s="593"/>
      <c r="L11" s="593"/>
      <c r="M11" s="593"/>
      <c r="N11" s="593"/>
      <c r="O11" s="593"/>
      <c r="P11" s="593"/>
    </row>
    <row r="12" spans="1:20" x14ac:dyDescent="0.2">
      <c r="A12" s="593"/>
      <c r="B12" s="600" t="s">
        <v>1389</v>
      </c>
      <c r="C12" s="593"/>
      <c r="D12" s="593"/>
      <c r="E12" s="593"/>
      <c r="N12" s="593"/>
      <c r="O12" s="593"/>
      <c r="P12" s="593"/>
    </row>
    <row r="13" spans="1:20" x14ac:dyDescent="0.2">
      <c r="A13" s="593"/>
      <c r="B13" s="331" t="s">
        <v>1877</v>
      </c>
      <c r="C13" s="593"/>
      <c r="D13" s="593"/>
      <c r="E13" s="593"/>
      <c r="N13" s="592"/>
      <c r="O13" s="592"/>
      <c r="P13" s="592"/>
    </row>
    <row r="14" spans="1:20" x14ac:dyDescent="0.2">
      <c r="A14" s="593"/>
      <c r="B14" s="593"/>
      <c r="C14" s="593"/>
      <c r="D14" s="593"/>
      <c r="E14" s="593"/>
      <c r="N14" s="590"/>
      <c r="O14" s="590"/>
      <c r="P14" s="590"/>
    </row>
    <row r="15" spans="1:20" x14ac:dyDescent="0.2">
      <c r="C15" s="592"/>
      <c r="N15" s="592"/>
      <c r="O15" s="592"/>
      <c r="P15" s="592"/>
    </row>
    <row r="16" spans="1:20" x14ac:dyDescent="0.2">
      <c r="C16" s="592"/>
      <c r="N16" s="388"/>
      <c r="O16" s="388"/>
    </row>
    <row r="17" spans="3:15" x14ac:dyDescent="0.2">
      <c r="C17" s="592"/>
      <c r="N17" s="388"/>
      <c r="O17" s="388"/>
    </row>
    <row r="18" spans="3:15" x14ac:dyDescent="0.2">
      <c r="C18" s="592"/>
      <c r="N18" s="388"/>
      <c r="O18" s="388"/>
    </row>
    <row r="19" spans="3:15" x14ac:dyDescent="0.2">
      <c r="C19" s="388"/>
      <c r="N19" s="388"/>
      <c r="O19" s="388"/>
    </row>
    <row r="20" spans="3:15" x14ac:dyDescent="0.2">
      <c r="N20" s="388"/>
      <c r="O20" s="388"/>
    </row>
    <row r="21" spans="3:15" x14ac:dyDescent="0.2">
      <c r="N21" s="388"/>
      <c r="O21" s="388"/>
    </row>
    <row r="22" spans="3:15" x14ac:dyDescent="0.2">
      <c r="N22" s="388"/>
      <c r="O22" s="388"/>
    </row>
    <row r="23" spans="3:15" x14ac:dyDescent="0.2">
      <c r="N23" s="388"/>
      <c r="O23" s="388"/>
    </row>
    <row r="24" spans="3:15" x14ac:dyDescent="0.2">
      <c r="N24" s="388"/>
      <c r="O24" s="388"/>
    </row>
    <row r="25" spans="3:15" x14ac:dyDescent="0.2">
      <c r="N25" s="388"/>
      <c r="O25" s="388"/>
    </row>
    <row r="26" spans="3:15" x14ac:dyDescent="0.2">
      <c r="N26" s="388"/>
      <c r="O26" s="388"/>
    </row>
    <row r="27" spans="3:15" x14ac:dyDescent="0.2">
      <c r="N27" s="388"/>
      <c r="O27" s="388"/>
    </row>
    <row r="28" spans="3:15" x14ac:dyDescent="0.2">
      <c r="N28" s="388"/>
      <c r="O28" s="388"/>
    </row>
  </sheetData>
  <mergeCells count="11">
    <mergeCell ref="S2:S3"/>
    <mergeCell ref="G2:M2"/>
    <mergeCell ref="N2:N3"/>
    <mergeCell ref="O2:O3"/>
    <mergeCell ref="P2:P3"/>
    <mergeCell ref="Q2:Q3"/>
    <mergeCell ref="A2:A3"/>
    <mergeCell ref="B2:B3"/>
    <mergeCell ref="C2:D2"/>
    <mergeCell ref="E2:F2"/>
    <mergeCell ref="R2:R3"/>
  </mergeCells>
  <hyperlinks>
    <hyperlink ref="S5" r:id="rId1"/>
  </hyperlinks>
  <pageMargins left="0.7" right="0.7" top="0.75" bottom="0.75" header="0.3" footer="0.3"/>
  <pageSetup paperSize="9" orientation="portrait"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2" workbookViewId="0">
      <pane xSplit="1" ySplit="2" topLeftCell="B4" activePane="bottomRight" state="frozen"/>
      <selection activeCell="A2" sqref="A2"/>
      <selection pane="topRight" activeCell="B2" sqref="B2"/>
      <selection pane="bottomLeft" activeCell="A4" sqref="A4"/>
      <selection pane="bottomRight" activeCell="B7" sqref="B7:G11"/>
    </sheetView>
  </sheetViews>
  <sheetFormatPr baseColWidth="10" defaultColWidth="11.5" defaultRowHeight="15" x14ac:dyDescent="0.2"/>
  <cols>
    <col min="1" max="1" width="10.6640625" style="411" customWidth="1"/>
    <col min="2" max="2" width="22.6640625" style="411" customWidth="1"/>
    <col min="3" max="3" width="20.6640625" style="411" customWidth="1"/>
    <col min="4" max="5" width="35.1640625" style="411" customWidth="1"/>
    <col min="6" max="6" width="34.1640625" style="411" bestFit="1" customWidth="1"/>
    <col min="7" max="7" width="11" style="411" customWidth="1"/>
    <col min="8" max="8" width="132.1640625" style="411" customWidth="1"/>
    <col min="9" max="16384" width="11.5" style="411"/>
  </cols>
  <sheetData>
    <row r="1" spans="1:8" hidden="1" x14ac:dyDescent="0.2">
      <c r="A1" s="454" t="s">
        <v>303</v>
      </c>
      <c r="B1" s="10"/>
      <c r="C1" s="10"/>
      <c r="D1" s="10"/>
      <c r="E1" s="10"/>
      <c r="F1" s="10"/>
      <c r="G1" s="10"/>
      <c r="H1" s="10"/>
    </row>
    <row r="2" spans="1:8" ht="18.75" customHeight="1" x14ac:dyDescent="0.2">
      <c r="A2" s="976" t="s">
        <v>1359</v>
      </c>
      <c r="B2" s="907" t="s">
        <v>1940</v>
      </c>
      <c r="C2" s="907" t="s">
        <v>1943</v>
      </c>
      <c r="D2" s="907"/>
      <c r="E2" s="907"/>
      <c r="F2" s="907" t="s">
        <v>41</v>
      </c>
      <c r="G2" s="907" t="s">
        <v>1358</v>
      </c>
      <c r="H2" s="975" t="s">
        <v>18</v>
      </c>
    </row>
    <row r="3" spans="1:8" ht="33" customHeight="1" x14ac:dyDescent="0.2">
      <c r="A3" s="976"/>
      <c r="B3" s="907"/>
      <c r="C3" s="646" t="s">
        <v>1941</v>
      </c>
      <c r="D3" s="646" t="s">
        <v>1945</v>
      </c>
      <c r="E3" s="646" t="s">
        <v>1944</v>
      </c>
      <c r="F3" s="907"/>
      <c r="G3" s="907"/>
      <c r="H3" s="975"/>
    </row>
    <row r="4" spans="1:8" x14ac:dyDescent="0.2">
      <c r="A4" s="102">
        <v>37622</v>
      </c>
      <c r="B4" s="465">
        <v>152.44999999999999</v>
      </c>
      <c r="C4" s="154">
        <v>0.5</v>
      </c>
      <c r="D4" s="154">
        <v>0.3</v>
      </c>
      <c r="E4" s="154">
        <v>0.4</v>
      </c>
      <c r="F4" s="62" t="s">
        <v>2057</v>
      </c>
      <c r="G4" s="16">
        <v>37985</v>
      </c>
      <c r="H4" s="112" t="s">
        <v>2197</v>
      </c>
    </row>
    <row r="5" spans="1:8" x14ac:dyDescent="0.2">
      <c r="A5" s="465"/>
      <c r="B5" s="465"/>
      <c r="C5" s="154"/>
      <c r="D5" s="154"/>
      <c r="E5" s="154"/>
      <c r="F5" s="62"/>
      <c r="G5" s="16"/>
    </row>
    <row r="6" spans="1:8" x14ac:dyDescent="0.2">
      <c r="B6" s="647" t="s">
        <v>1389</v>
      </c>
      <c r="C6" s="465"/>
      <c r="D6" s="465"/>
      <c r="E6" s="465"/>
      <c r="F6" s="465"/>
    </row>
    <row r="7" spans="1:8" x14ac:dyDescent="0.2">
      <c r="B7" s="977" t="s">
        <v>1942</v>
      </c>
      <c r="C7" s="977"/>
      <c r="D7" s="977"/>
      <c r="E7" s="977"/>
      <c r="F7" s="977"/>
      <c r="G7" s="977"/>
    </row>
    <row r="8" spans="1:8" x14ac:dyDescent="0.2">
      <c r="B8" s="977"/>
      <c r="C8" s="977"/>
      <c r="D8" s="977"/>
      <c r="E8" s="977"/>
      <c r="F8" s="977"/>
      <c r="G8" s="977"/>
    </row>
    <row r="9" spans="1:8" x14ac:dyDescent="0.2">
      <c r="B9" s="977"/>
      <c r="C9" s="977"/>
      <c r="D9" s="977"/>
      <c r="E9" s="977"/>
      <c r="F9" s="977"/>
      <c r="G9" s="977"/>
    </row>
    <row r="10" spans="1:8" x14ac:dyDescent="0.2">
      <c r="B10" s="977"/>
      <c r="C10" s="977"/>
      <c r="D10" s="977"/>
      <c r="E10" s="977"/>
      <c r="F10" s="977"/>
      <c r="G10" s="977"/>
    </row>
    <row r="11" spans="1:8" x14ac:dyDescent="0.2">
      <c r="B11" s="977"/>
      <c r="C11" s="977"/>
      <c r="D11" s="977"/>
      <c r="E11" s="977"/>
      <c r="F11" s="977"/>
      <c r="G11" s="977"/>
    </row>
    <row r="12" spans="1:8" ht="33.75" customHeight="1" x14ac:dyDescent="0.2">
      <c r="B12" s="978" t="s">
        <v>2058</v>
      </c>
      <c r="C12" s="978"/>
      <c r="D12" s="978"/>
      <c r="E12" s="465"/>
      <c r="F12" s="465"/>
    </row>
    <row r="13" spans="1:8" x14ac:dyDescent="0.2">
      <c r="B13" s="62" t="s">
        <v>2311</v>
      </c>
    </row>
    <row r="14" spans="1:8" x14ac:dyDescent="0.2">
      <c r="B14" s="62" t="s">
        <v>2312</v>
      </c>
    </row>
    <row r="15" spans="1:8" x14ac:dyDescent="0.2">
      <c r="B15" s="62" t="s">
        <v>2313</v>
      </c>
    </row>
    <row r="16" spans="1:8" x14ac:dyDescent="0.2">
      <c r="B16" s="62" t="s">
        <v>2314</v>
      </c>
    </row>
    <row r="17" spans="2:4" x14ac:dyDescent="0.2">
      <c r="B17" s="62" t="s">
        <v>2262</v>
      </c>
    </row>
    <row r="19" spans="2:4" x14ac:dyDescent="0.2">
      <c r="D19" s="62"/>
    </row>
    <row r="20" spans="2:4" x14ac:dyDescent="0.2">
      <c r="D20" s="62"/>
    </row>
    <row r="21" spans="2:4" x14ac:dyDescent="0.2">
      <c r="D21" s="62"/>
    </row>
    <row r="22" spans="2:4" x14ac:dyDescent="0.2">
      <c r="D22" s="62"/>
    </row>
    <row r="23" spans="2:4" x14ac:dyDescent="0.2">
      <c r="D23" s="62"/>
    </row>
  </sheetData>
  <mergeCells count="8">
    <mergeCell ref="H2:H3"/>
    <mergeCell ref="B7:G11"/>
    <mergeCell ref="C2:E2"/>
    <mergeCell ref="B12:D12"/>
    <mergeCell ref="A2:A3"/>
    <mergeCell ref="B2:B3"/>
    <mergeCell ref="F2:F3"/>
    <mergeCell ref="G2: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90</vt:i4>
      </vt:variant>
    </vt:vector>
  </HeadingPairs>
  <TitlesOfParts>
    <vt:vector size="90" baseType="lpstr">
      <vt:lpstr>Sommaire (FR)</vt:lpstr>
      <vt:lpstr>Outline (EN)</vt:lpstr>
      <vt:lpstr>def_pac</vt:lpstr>
      <vt:lpstr>def_biactif</vt:lpstr>
      <vt:lpstr>BMAF</vt:lpstr>
      <vt:lpstr>AF_CM</vt:lpstr>
      <vt:lpstr>AF_cond</vt:lpstr>
      <vt:lpstr>AF_maj</vt:lpstr>
      <vt:lpstr>AF_maj_DOM</vt:lpstr>
      <vt:lpstr>AF_plaf</vt:lpstr>
      <vt:lpstr>ICAF</vt:lpstr>
      <vt:lpstr>ASU_plaf</vt:lpstr>
      <vt:lpstr>ASU_M</vt:lpstr>
      <vt:lpstr>AFG_C</vt:lpstr>
      <vt:lpstr>AFG_plaf</vt:lpstr>
      <vt:lpstr>AMF_plaf</vt:lpstr>
      <vt:lpstr>AMF_M</vt:lpstr>
      <vt:lpstr>AMF_maj</vt:lpstr>
      <vt:lpstr>CF_CM</vt:lpstr>
      <vt:lpstr>CF_maj</vt:lpstr>
      <vt:lpstr>CF_plaf</vt:lpstr>
      <vt:lpstr>CF_cm_dom</vt:lpstr>
      <vt:lpstr>APN_T_maj</vt:lpstr>
      <vt:lpstr>APrN_T</vt:lpstr>
      <vt:lpstr>APJE_CM</vt:lpstr>
      <vt:lpstr>APJE_plaf</vt:lpstr>
      <vt:lpstr>AA_M</vt:lpstr>
      <vt:lpstr>AA_plaf</vt:lpstr>
      <vt:lpstr>PAJE_CM</vt:lpstr>
      <vt:lpstr>PAJE_CM2</vt:lpstr>
      <vt:lpstr>PAJE_plaf</vt:lpstr>
      <vt:lpstr>PAJE_CMG</vt:lpstr>
      <vt:lpstr>plaf_cmg</vt:lpstr>
      <vt:lpstr>PAJE_CLCA</vt:lpstr>
      <vt:lpstr>PAJE_PreParE</vt:lpstr>
      <vt:lpstr>ARS_cond</vt:lpstr>
      <vt:lpstr>ARS_M</vt:lpstr>
      <vt:lpstr>ARS_maj</vt:lpstr>
      <vt:lpstr>ARS_plaf</vt:lpstr>
      <vt:lpstr>ARS_min</vt:lpstr>
      <vt:lpstr>APE</vt:lpstr>
      <vt:lpstr>ASF</vt:lpstr>
      <vt:lpstr>AES</vt:lpstr>
      <vt:lpstr>APP</vt:lpstr>
      <vt:lpstr>AEEH</vt:lpstr>
      <vt:lpstr>AJPP</vt:lpstr>
      <vt:lpstr>PD</vt:lpstr>
      <vt:lpstr>PJM_C_plaf</vt:lpstr>
      <vt:lpstr>PJM_prets</vt:lpstr>
      <vt:lpstr>AL_pac</vt:lpstr>
      <vt:lpstr>AL_param_acc_univ</vt:lpstr>
      <vt:lpstr>AL_param_R0</vt:lpstr>
      <vt:lpstr>AL_param_accAPL</vt:lpstr>
      <vt:lpstr>AL_plaf_acc</vt:lpstr>
      <vt:lpstr>AL_loc1</vt:lpstr>
      <vt:lpstr>AL_loc2</vt:lpstr>
      <vt:lpstr>AL_charge</vt:lpstr>
      <vt:lpstr>AL_étudiant</vt:lpstr>
      <vt:lpstr>AL_min</vt:lpstr>
      <vt:lpstr>RMI_cond</vt:lpstr>
      <vt:lpstr>RMI_M</vt:lpstr>
      <vt:lpstr>RMI_maj</vt:lpstr>
      <vt:lpstr>RMI_FL</vt:lpstr>
      <vt:lpstr>API_cond</vt:lpstr>
      <vt:lpstr>API_M</vt:lpstr>
      <vt:lpstr>API_FL</vt:lpstr>
      <vt:lpstr>RSA_cond</vt:lpstr>
      <vt:lpstr>RSA_M</vt:lpstr>
      <vt:lpstr>RSA_maj</vt:lpstr>
      <vt:lpstr>RSA_FL</vt:lpstr>
      <vt:lpstr>PA_M</vt:lpstr>
      <vt:lpstr>PA_fl</vt:lpstr>
      <vt:lpstr>AAH</vt:lpstr>
      <vt:lpstr>CAAH</vt:lpstr>
      <vt:lpstr>ASI_cond</vt:lpstr>
      <vt:lpstr>ASI_M_plaf</vt:lpstr>
      <vt:lpstr>APA_MTP</vt:lpstr>
      <vt:lpstr>APA_dom</vt:lpstr>
      <vt:lpstr>APA_instit</vt:lpstr>
      <vt:lpstr>PSD</vt:lpstr>
      <vt:lpstr>ASPA</vt:lpstr>
      <vt:lpstr>AVTS</vt:lpstr>
      <vt:lpstr>AVTS_av_1961</vt:lpstr>
      <vt:lpstr>MAJCONJ</vt:lpstr>
      <vt:lpstr>MAJCONJ_plaf</vt:lpstr>
      <vt:lpstr>AS</vt:lpstr>
      <vt:lpstr>AVPF</vt:lpstr>
      <vt:lpstr>ADA</vt:lpstr>
      <vt:lpstr>ATA</vt:lpstr>
      <vt:lpstr>AEFA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U09;IPP</dc:creator>
  <cp:lastModifiedBy>Microsoft Office User</cp:lastModifiedBy>
  <dcterms:created xsi:type="dcterms:W3CDTF">2011-10-26T07:38:32Z</dcterms:created>
  <dcterms:modified xsi:type="dcterms:W3CDTF">2018-03-22T21:32:58Z</dcterms:modified>
</cp:coreProperties>
</file>