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Factorial analysis 02 - definitiva/"/>
    </mc:Choice>
  </mc:AlternateContent>
  <xr:revisionPtr revIDLastSave="697" documentId="11_6D02445D65271D3476460E44A44D57183A73F06F" xr6:coauthVersionLast="47" xr6:coauthVersionMax="47" xr10:uidLastSave="{7D625D45-6A01-4423-BF92-2B05A09C829D}"/>
  <bookViews>
    <workbookView xWindow="-120" yWindow="-120" windowWidth="29040" windowHeight="15990" xr2:uid="{00000000-000D-0000-FFFF-FFFF00000000}"/>
  </bookViews>
  <sheets>
    <sheet name="2 kr factorial analysis Q const" sheetId="4" r:id="rId1"/>
    <sheet name="Data Q const" sheetId="5" r:id="rId2"/>
    <sheet name="2 kr factorial analysis Q var" sheetId="1" r:id="rId3"/>
    <sheet name="Data Q var" sheetId="3" r:id="rId4"/>
    <sheet name="2 kr factorial analysis Q v 2" sheetId="6" r:id="rId5"/>
    <sheet name="Data Q var 2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B4" i="7"/>
  <c r="C4" i="7"/>
  <c r="D4" i="7"/>
  <c r="B5" i="7"/>
  <c r="C5" i="7"/>
  <c r="D5" i="7"/>
  <c r="B2" i="7"/>
  <c r="C2" i="7"/>
  <c r="D2" i="7"/>
  <c r="B6" i="7"/>
  <c r="C6" i="7"/>
  <c r="D6" i="7"/>
  <c r="B11" i="7"/>
  <c r="C11" i="7"/>
  <c r="D11" i="7"/>
  <c r="B7" i="7"/>
  <c r="C7" i="7"/>
  <c r="D7" i="7"/>
  <c r="B8" i="7"/>
  <c r="C8" i="7"/>
  <c r="D8" i="7"/>
  <c r="B10" i="7"/>
  <c r="C10" i="7"/>
  <c r="D10" i="7"/>
  <c r="B9" i="7"/>
  <c r="C9" i="7"/>
  <c r="D9" i="7"/>
  <c r="B16" i="7"/>
  <c r="C16" i="7"/>
  <c r="D16" i="7"/>
  <c r="B12" i="7"/>
  <c r="C12" i="7"/>
  <c r="D12" i="7"/>
  <c r="B15" i="7"/>
  <c r="C15" i="7"/>
  <c r="D15" i="7"/>
  <c r="B14" i="7"/>
  <c r="C14" i="7"/>
  <c r="D14" i="7"/>
  <c r="B13" i="7"/>
  <c r="C13" i="7"/>
  <c r="D13" i="7"/>
  <c r="B21" i="7"/>
  <c r="C21" i="7"/>
  <c r="D21" i="7"/>
  <c r="B20" i="7"/>
  <c r="C20" i="7"/>
  <c r="D20" i="7"/>
  <c r="B18" i="7"/>
  <c r="C18" i="7"/>
  <c r="D18" i="7"/>
  <c r="B17" i="7"/>
  <c r="C17" i="7"/>
  <c r="D17" i="7"/>
  <c r="B19" i="7"/>
  <c r="C19" i="7"/>
  <c r="D19" i="7"/>
  <c r="B23" i="7"/>
  <c r="C23" i="7"/>
  <c r="D23" i="7"/>
  <c r="B25" i="7"/>
  <c r="C25" i="7"/>
  <c r="D25" i="7"/>
  <c r="B26" i="7"/>
  <c r="C26" i="7"/>
  <c r="D26" i="7"/>
  <c r="B22" i="7"/>
  <c r="C22" i="7"/>
  <c r="D22" i="7"/>
  <c r="B24" i="7"/>
  <c r="C24" i="7"/>
  <c r="D24" i="7"/>
  <c r="B30" i="7"/>
  <c r="C30" i="7"/>
  <c r="D30" i="7"/>
  <c r="B31" i="7"/>
  <c r="C31" i="7"/>
  <c r="D31" i="7"/>
  <c r="B29" i="7"/>
  <c r="C29" i="7"/>
  <c r="D29" i="7"/>
  <c r="B27" i="7"/>
  <c r="C27" i="7"/>
  <c r="D27" i="7"/>
  <c r="B28" i="7"/>
  <c r="C28" i="7"/>
  <c r="D28" i="7"/>
  <c r="B34" i="7"/>
  <c r="C34" i="7"/>
  <c r="D34" i="7"/>
  <c r="B32" i="7"/>
  <c r="C32" i="7"/>
  <c r="D32" i="7"/>
  <c r="B35" i="7"/>
  <c r="C35" i="7"/>
  <c r="D35" i="7"/>
  <c r="B33" i="7"/>
  <c r="C33" i="7"/>
  <c r="D33" i="7"/>
  <c r="B36" i="7"/>
  <c r="C36" i="7"/>
  <c r="D36" i="7"/>
  <c r="B40" i="7"/>
  <c r="C40" i="7"/>
  <c r="D40" i="7"/>
  <c r="B37" i="7"/>
  <c r="C37" i="7"/>
  <c r="D37" i="7"/>
  <c r="B41" i="7"/>
  <c r="C41" i="7"/>
  <c r="D41" i="7"/>
  <c r="B39" i="7"/>
  <c r="C39" i="7"/>
  <c r="D39" i="7"/>
  <c r="B38" i="7"/>
  <c r="C38" i="7"/>
  <c r="D38" i="7"/>
  <c r="O12" i="6"/>
  <c r="R12" i="6" s="1"/>
  <c r="AR6" i="6" s="1"/>
  <c r="O13" i="6"/>
  <c r="O14" i="6"/>
  <c r="AO8" i="6" s="1"/>
  <c r="Q14" i="6"/>
  <c r="AQ8" i="6" s="1"/>
  <c r="S14" i="6"/>
  <c r="AS8" i="6" s="1"/>
  <c r="T14" i="6"/>
  <c r="AT8" i="6" s="1"/>
  <c r="O15" i="6"/>
  <c r="R15" i="6" s="1"/>
  <c r="AR9" i="6" s="1"/>
  <c r="O16" i="6"/>
  <c r="S16" i="6" s="1"/>
  <c r="AS10" i="6" s="1"/>
  <c r="P16" i="6"/>
  <c r="T16" i="6"/>
  <c r="AT10" i="6" s="1"/>
  <c r="O17" i="6"/>
  <c r="P17" i="6" s="1"/>
  <c r="Q17" i="6"/>
  <c r="AQ11" i="6" s="1"/>
  <c r="T17" i="6"/>
  <c r="AT11" i="6" s="1"/>
  <c r="O18" i="6"/>
  <c r="R18" i="6" s="1"/>
  <c r="AR12" i="6" s="1"/>
  <c r="O19" i="6"/>
  <c r="P19" i="6" s="1"/>
  <c r="AP13" i="6" s="1"/>
  <c r="B28" i="6"/>
  <c r="G28" i="6"/>
  <c r="E29" i="6"/>
  <c r="B30" i="6"/>
  <c r="C30" i="6"/>
  <c r="D30" i="6"/>
  <c r="E30" i="6"/>
  <c r="F30" i="6"/>
  <c r="G30" i="6"/>
  <c r="H30" i="6"/>
  <c r="I30" i="6"/>
  <c r="C31" i="6"/>
  <c r="I31" i="6"/>
  <c r="B32" i="6"/>
  <c r="C32" i="6"/>
  <c r="E32" i="6"/>
  <c r="F32" i="6"/>
  <c r="G32" i="6"/>
  <c r="I32" i="6"/>
  <c r="B33" i="6"/>
  <c r="C33" i="6"/>
  <c r="E33" i="6"/>
  <c r="F33" i="6"/>
  <c r="G33" i="6"/>
  <c r="I33" i="6"/>
  <c r="E34" i="6"/>
  <c r="E35" i="6"/>
  <c r="P12" i="1"/>
  <c r="AP6" i="1" s="1"/>
  <c r="C23" i="4"/>
  <c r="D40" i="3"/>
  <c r="C40" i="3"/>
  <c r="B40" i="3"/>
  <c r="D38" i="3"/>
  <c r="C38" i="3"/>
  <c r="B38" i="3"/>
  <c r="D39" i="3"/>
  <c r="C39" i="3"/>
  <c r="B39" i="3"/>
  <c r="D37" i="3"/>
  <c r="C37" i="3"/>
  <c r="B37" i="3"/>
  <c r="D41" i="3"/>
  <c r="C41" i="3"/>
  <c r="B41" i="3"/>
  <c r="D36" i="3"/>
  <c r="C36" i="3"/>
  <c r="B36" i="3"/>
  <c r="D34" i="3"/>
  <c r="C34" i="3"/>
  <c r="B34" i="3"/>
  <c r="D32" i="3"/>
  <c r="C32" i="3"/>
  <c r="B32" i="3"/>
  <c r="D35" i="3"/>
  <c r="C35" i="3"/>
  <c r="B35" i="3"/>
  <c r="D33" i="3"/>
  <c r="C33" i="3"/>
  <c r="B33" i="3"/>
  <c r="D31" i="3"/>
  <c r="C31" i="3"/>
  <c r="B31" i="3"/>
  <c r="D28" i="3"/>
  <c r="C28" i="3"/>
  <c r="B28" i="3"/>
  <c r="D29" i="3"/>
  <c r="C29" i="3"/>
  <c r="B29" i="3"/>
  <c r="D27" i="3"/>
  <c r="C27" i="3"/>
  <c r="B27" i="3"/>
  <c r="D30" i="3"/>
  <c r="C30" i="3"/>
  <c r="B30" i="3"/>
  <c r="D22" i="3"/>
  <c r="C22" i="3"/>
  <c r="B22" i="3"/>
  <c r="D24" i="3"/>
  <c r="C24" i="3"/>
  <c r="B24" i="3"/>
  <c r="D26" i="3"/>
  <c r="C26" i="3"/>
  <c r="B26" i="3"/>
  <c r="D25" i="3"/>
  <c r="C25" i="3"/>
  <c r="B25" i="3"/>
  <c r="D23" i="3"/>
  <c r="C23" i="3"/>
  <c r="B23" i="3"/>
  <c r="D18" i="3"/>
  <c r="C18" i="3"/>
  <c r="B18" i="3"/>
  <c r="D21" i="3"/>
  <c r="C21" i="3"/>
  <c r="B21" i="3"/>
  <c r="D17" i="3"/>
  <c r="C17" i="3"/>
  <c r="B17" i="3"/>
  <c r="D20" i="3"/>
  <c r="C20" i="3"/>
  <c r="B20" i="3"/>
  <c r="D19" i="3"/>
  <c r="C19" i="3"/>
  <c r="B19" i="3"/>
  <c r="D14" i="3"/>
  <c r="C14" i="3"/>
  <c r="B14" i="3"/>
  <c r="D13" i="3"/>
  <c r="C13" i="3"/>
  <c r="B13" i="3"/>
  <c r="D12" i="3"/>
  <c r="C12" i="3"/>
  <c r="B12" i="3"/>
  <c r="D15" i="3"/>
  <c r="C15" i="3"/>
  <c r="B15" i="3"/>
  <c r="D16" i="3"/>
  <c r="C16" i="3"/>
  <c r="B16" i="3"/>
  <c r="D8" i="3"/>
  <c r="C8" i="3"/>
  <c r="B8" i="3"/>
  <c r="D7" i="3"/>
  <c r="C7" i="3"/>
  <c r="B7" i="3"/>
  <c r="D11" i="3"/>
  <c r="C11" i="3"/>
  <c r="B11" i="3"/>
  <c r="D10" i="3"/>
  <c r="C10" i="3"/>
  <c r="B10" i="3"/>
  <c r="D9" i="3"/>
  <c r="C9" i="3"/>
  <c r="B9" i="3"/>
  <c r="D3" i="3"/>
  <c r="C3" i="3"/>
  <c r="B3" i="3"/>
  <c r="D2" i="3"/>
  <c r="C2" i="3"/>
  <c r="B2" i="3"/>
  <c r="D5" i="3"/>
  <c r="C5" i="3"/>
  <c r="B5" i="3"/>
  <c r="D6" i="3"/>
  <c r="C6" i="3"/>
  <c r="B6" i="3"/>
  <c r="D4" i="3"/>
  <c r="C4" i="3"/>
  <c r="B4" i="3"/>
  <c r="D39" i="5"/>
  <c r="D41" i="5"/>
  <c r="D38" i="5"/>
  <c r="D40" i="5"/>
  <c r="D37" i="5"/>
  <c r="D36" i="5"/>
  <c r="D32" i="5"/>
  <c r="D35" i="5"/>
  <c r="D34" i="5"/>
  <c r="D33" i="5"/>
  <c r="D30" i="5"/>
  <c r="D29" i="5"/>
  <c r="D28" i="5"/>
  <c r="D27" i="5"/>
  <c r="D31" i="5"/>
  <c r="D22" i="5"/>
  <c r="D24" i="5"/>
  <c r="D23" i="5"/>
  <c r="D26" i="5"/>
  <c r="D25" i="5"/>
  <c r="D18" i="5"/>
  <c r="D19" i="5"/>
  <c r="D20" i="5"/>
  <c r="D21" i="5"/>
  <c r="D17" i="5"/>
  <c r="D14" i="5"/>
  <c r="D16" i="5"/>
  <c r="D13" i="5"/>
  <c r="D12" i="5"/>
  <c r="D15" i="5"/>
  <c r="D8" i="5"/>
  <c r="D11" i="5"/>
  <c r="D10" i="5"/>
  <c r="D9" i="5"/>
  <c r="D7" i="5"/>
  <c r="D3" i="5"/>
  <c r="D6" i="5"/>
  <c r="D5" i="5"/>
  <c r="D2" i="5"/>
  <c r="D4" i="5"/>
  <c r="C34" i="5"/>
  <c r="C35" i="5"/>
  <c r="C32" i="5"/>
  <c r="C36" i="5"/>
  <c r="C37" i="5"/>
  <c r="C40" i="5"/>
  <c r="C38" i="5"/>
  <c r="C41" i="5"/>
  <c r="C39" i="5"/>
  <c r="C33" i="5"/>
  <c r="C12" i="5"/>
  <c r="C13" i="5"/>
  <c r="C16" i="5"/>
  <c r="C14" i="5"/>
  <c r="C17" i="5"/>
  <c r="C21" i="5"/>
  <c r="C20" i="5"/>
  <c r="C19" i="5"/>
  <c r="C18" i="5"/>
  <c r="C15" i="5"/>
  <c r="C26" i="5"/>
  <c r="C23" i="5"/>
  <c r="C24" i="5"/>
  <c r="C22" i="5"/>
  <c r="C31" i="5"/>
  <c r="C27" i="5"/>
  <c r="C28" i="5"/>
  <c r="C29" i="5"/>
  <c r="C30" i="5"/>
  <c r="C25" i="5"/>
  <c r="C3" i="5"/>
  <c r="C6" i="5"/>
  <c r="C5" i="5"/>
  <c r="C2" i="5"/>
  <c r="C7" i="5"/>
  <c r="C8" i="5"/>
  <c r="C11" i="5"/>
  <c r="C10" i="5"/>
  <c r="C9" i="5"/>
  <c r="C4" i="5"/>
  <c r="B26" i="5"/>
  <c r="B23" i="5"/>
  <c r="B24" i="5"/>
  <c r="B22" i="5"/>
  <c r="B31" i="5"/>
  <c r="B27" i="5"/>
  <c r="B28" i="5"/>
  <c r="B29" i="5"/>
  <c r="B30" i="5"/>
  <c r="B33" i="5"/>
  <c r="B34" i="5"/>
  <c r="B35" i="5"/>
  <c r="B32" i="5"/>
  <c r="B36" i="5"/>
  <c r="B37" i="5"/>
  <c r="B40" i="5"/>
  <c r="B38" i="5"/>
  <c r="B41" i="5"/>
  <c r="B39" i="5"/>
  <c r="B25" i="5"/>
  <c r="B3" i="5"/>
  <c r="B6" i="5"/>
  <c r="B5" i="5"/>
  <c r="B2" i="5"/>
  <c r="B7" i="5"/>
  <c r="B8" i="5"/>
  <c r="B11" i="5"/>
  <c r="B10" i="5"/>
  <c r="B9" i="5"/>
  <c r="B15" i="5"/>
  <c r="B12" i="5"/>
  <c r="B13" i="5"/>
  <c r="B16" i="5"/>
  <c r="B14" i="5"/>
  <c r="B17" i="5"/>
  <c r="B21" i="5"/>
  <c r="B20" i="5"/>
  <c r="B19" i="5"/>
  <c r="B18" i="5"/>
  <c r="B4" i="5"/>
  <c r="O12" i="4"/>
  <c r="AO6" i="4" s="1"/>
  <c r="O13" i="4"/>
  <c r="AO7" i="4" s="1"/>
  <c r="O14" i="4"/>
  <c r="AO8" i="4" s="1"/>
  <c r="O15" i="4"/>
  <c r="AO9" i="4" s="1"/>
  <c r="O16" i="4"/>
  <c r="AO10" i="4" s="1"/>
  <c r="O17" i="4"/>
  <c r="AO11" i="4" s="1"/>
  <c r="O18" i="4"/>
  <c r="AO12" i="4" s="1"/>
  <c r="O19" i="4"/>
  <c r="AO13" i="4" s="1"/>
  <c r="E28" i="4"/>
  <c r="H28" i="4"/>
  <c r="B30" i="4"/>
  <c r="C30" i="4"/>
  <c r="D30" i="4"/>
  <c r="E30" i="4"/>
  <c r="F30" i="4"/>
  <c r="G30" i="4"/>
  <c r="H30" i="4"/>
  <c r="I30" i="4"/>
  <c r="B34" i="4"/>
  <c r="C35" i="4"/>
  <c r="O13" i="1"/>
  <c r="P13" i="1" s="1"/>
  <c r="O14" i="1"/>
  <c r="P14" i="1" s="1"/>
  <c r="O15" i="1"/>
  <c r="P15" i="1" s="1"/>
  <c r="O16" i="1"/>
  <c r="O17" i="1"/>
  <c r="P17" i="1" s="1"/>
  <c r="O18" i="1"/>
  <c r="P18" i="1" s="1"/>
  <c r="O19" i="1"/>
  <c r="P19" i="1" s="1"/>
  <c r="O12" i="1"/>
  <c r="P16" i="1"/>
  <c r="AO13" i="6" l="1"/>
  <c r="I35" i="6"/>
  <c r="C35" i="6"/>
  <c r="G31" i="6"/>
  <c r="B31" i="6"/>
  <c r="F28" i="6"/>
  <c r="T19" i="6"/>
  <c r="AT13" i="6" s="1"/>
  <c r="P14" i="6"/>
  <c r="AP8" i="6" s="1"/>
  <c r="AO11" i="6"/>
  <c r="G35" i="6"/>
  <c r="F31" i="6"/>
  <c r="E28" i="6"/>
  <c r="E20" i="6" s="1"/>
  <c r="E21" i="6" s="1"/>
  <c r="Q19" i="6"/>
  <c r="AQ13" i="6" s="1"/>
  <c r="S15" i="6"/>
  <c r="AS9" i="6" s="1"/>
  <c r="S12" i="6"/>
  <c r="AS6" i="6" s="1"/>
  <c r="B35" i="6"/>
  <c r="F35" i="6"/>
  <c r="E31" i="6"/>
  <c r="I28" i="6"/>
  <c r="C28" i="6"/>
  <c r="S17" i="6"/>
  <c r="AS11" i="6" s="1"/>
  <c r="R14" i="6"/>
  <c r="AP11" i="6"/>
  <c r="E22" i="6"/>
  <c r="P13" i="6"/>
  <c r="T13" i="6"/>
  <c r="AT7" i="6" s="1"/>
  <c r="D29" i="6"/>
  <c r="H29" i="6"/>
  <c r="Q13" i="6"/>
  <c r="AQ7" i="6" s="1"/>
  <c r="C34" i="6"/>
  <c r="I29" i="6"/>
  <c r="I20" i="6" s="1"/>
  <c r="I21" i="6" s="1"/>
  <c r="C29" i="6"/>
  <c r="S18" i="6"/>
  <c r="AS12" i="6" s="1"/>
  <c r="G34" i="6"/>
  <c r="B34" i="6"/>
  <c r="G29" i="6"/>
  <c r="B29" i="6"/>
  <c r="B20" i="6" s="1"/>
  <c r="B21" i="6" s="1"/>
  <c r="R19" i="6"/>
  <c r="AR13" i="6" s="1"/>
  <c r="D35" i="6"/>
  <c r="H35" i="6"/>
  <c r="AP10" i="6"/>
  <c r="P15" i="6"/>
  <c r="T15" i="6"/>
  <c r="AT9" i="6" s="1"/>
  <c r="D31" i="6"/>
  <c r="H31" i="6"/>
  <c r="Q15" i="6"/>
  <c r="AQ9" i="6" s="1"/>
  <c r="S13" i="6"/>
  <c r="P12" i="6"/>
  <c r="T12" i="6"/>
  <c r="D28" i="6"/>
  <c r="H28" i="6"/>
  <c r="H20" i="6" s="1"/>
  <c r="H21" i="6" s="1"/>
  <c r="AO6" i="6"/>
  <c r="Q12" i="6"/>
  <c r="P18" i="6"/>
  <c r="T18" i="6"/>
  <c r="AT12" i="6" s="1"/>
  <c r="D34" i="6"/>
  <c r="H34" i="6"/>
  <c r="I34" i="6"/>
  <c r="AO7" i="6"/>
  <c r="F34" i="6"/>
  <c r="F29" i="6"/>
  <c r="S19" i="6"/>
  <c r="AS13" i="6" s="1"/>
  <c r="Q18" i="6"/>
  <c r="AQ12" i="6" s="1"/>
  <c r="R17" i="6"/>
  <c r="AR11" i="6" s="1"/>
  <c r="D33" i="6"/>
  <c r="H33" i="6"/>
  <c r="AO10" i="6"/>
  <c r="Q16" i="6"/>
  <c r="AQ10" i="6" s="1"/>
  <c r="D32" i="6"/>
  <c r="H32" i="6"/>
  <c r="R16" i="6"/>
  <c r="AR10" i="6" s="1"/>
  <c r="R13" i="6"/>
  <c r="AO12" i="6"/>
  <c r="AO9" i="6"/>
  <c r="H35" i="4"/>
  <c r="G35" i="4"/>
  <c r="D35" i="4"/>
  <c r="G31" i="4"/>
  <c r="D31" i="4"/>
  <c r="R19" i="4"/>
  <c r="AR13" i="4" s="1"/>
  <c r="C31" i="4"/>
  <c r="R15" i="4"/>
  <c r="AR9" i="4" s="1"/>
  <c r="H32" i="4"/>
  <c r="F35" i="4"/>
  <c r="B35" i="4"/>
  <c r="D32" i="4"/>
  <c r="D28" i="4"/>
  <c r="I35" i="4"/>
  <c r="E35" i="4"/>
  <c r="F34" i="4"/>
  <c r="H31" i="4"/>
  <c r="I28" i="4"/>
  <c r="S19" i="4"/>
  <c r="AS13" i="4" s="1"/>
  <c r="I34" i="4"/>
  <c r="H34" i="4"/>
  <c r="D34" i="4"/>
  <c r="F31" i="4"/>
  <c r="B31" i="4"/>
  <c r="G28" i="4"/>
  <c r="C28" i="4"/>
  <c r="T14" i="4"/>
  <c r="AT8" i="4" s="1"/>
  <c r="E34" i="4"/>
  <c r="G34" i="4"/>
  <c r="C34" i="4"/>
  <c r="I31" i="4"/>
  <c r="E31" i="4"/>
  <c r="C29" i="4"/>
  <c r="F28" i="4"/>
  <c r="B28" i="4"/>
  <c r="T18" i="4"/>
  <c r="AT12" i="4" s="1"/>
  <c r="S15" i="4"/>
  <c r="AS9" i="4" s="1"/>
  <c r="G33" i="4"/>
  <c r="G32" i="4"/>
  <c r="C32" i="4"/>
  <c r="Q19" i="4"/>
  <c r="AQ13" i="4" s="1"/>
  <c r="S18" i="4"/>
  <c r="AS12" i="4" s="1"/>
  <c r="S16" i="4"/>
  <c r="AS10" i="4" s="1"/>
  <c r="Q15" i="4"/>
  <c r="AQ9" i="4" s="1"/>
  <c r="S14" i="4"/>
  <c r="AS8" i="4" s="1"/>
  <c r="S12" i="4"/>
  <c r="AS6" i="4" s="1"/>
  <c r="C33" i="4"/>
  <c r="F32" i="4"/>
  <c r="B32" i="4"/>
  <c r="T19" i="4"/>
  <c r="AT13" i="4" s="1"/>
  <c r="P19" i="4"/>
  <c r="P18" i="4"/>
  <c r="AP12" i="4" s="1"/>
  <c r="R16" i="4"/>
  <c r="AR10" i="4" s="1"/>
  <c r="T15" i="4"/>
  <c r="AT9" i="4" s="1"/>
  <c r="P15" i="4"/>
  <c r="P14" i="4"/>
  <c r="AP8" i="4" s="1"/>
  <c r="R12" i="4"/>
  <c r="AR6" i="4" s="1"/>
  <c r="I32" i="4"/>
  <c r="E32" i="4"/>
  <c r="G29" i="4"/>
  <c r="Q16" i="4"/>
  <c r="AQ10" i="4" s="1"/>
  <c r="F33" i="4"/>
  <c r="B33" i="4"/>
  <c r="F29" i="4"/>
  <c r="B29" i="4"/>
  <c r="R17" i="4"/>
  <c r="AR11" i="4" s="1"/>
  <c r="R13" i="4"/>
  <c r="AR7" i="4" s="1"/>
  <c r="Q12" i="4"/>
  <c r="S17" i="4"/>
  <c r="AS11" i="4" s="1"/>
  <c r="S13" i="4"/>
  <c r="I33" i="4"/>
  <c r="E33" i="4"/>
  <c r="I29" i="4"/>
  <c r="E29" i="4"/>
  <c r="R18" i="4"/>
  <c r="AR12" i="4" s="1"/>
  <c r="Q17" i="4"/>
  <c r="AQ11" i="4" s="1"/>
  <c r="T16" i="4"/>
  <c r="AT10" i="4" s="1"/>
  <c r="P16" i="4"/>
  <c r="R14" i="4"/>
  <c r="AR8" i="4" s="1"/>
  <c r="Q13" i="4"/>
  <c r="AQ7" i="4" s="1"/>
  <c r="T12" i="4"/>
  <c r="P12" i="4"/>
  <c r="H33" i="4"/>
  <c r="D33" i="4"/>
  <c r="H29" i="4"/>
  <c r="D29" i="4"/>
  <c r="Q18" i="4"/>
  <c r="AQ12" i="4" s="1"/>
  <c r="T17" i="4"/>
  <c r="AT11" i="4" s="1"/>
  <c r="P17" i="4"/>
  <c r="Q14" i="4"/>
  <c r="AQ8" i="4" s="1"/>
  <c r="T13" i="4"/>
  <c r="AT7" i="4" s="1"/>
  <c r="P13" i="4"/>
  <c r="P20" i="1"/>
  <c r="AP13" i="1"/>
  <c r="AP12" i="1"/>
  <c r="AP11" i="1"/>
  <c r="AP10" i="1"/>
  <c r="AP9" i="1"/>
  <c r="AP8" i="1"/>
  <c r="AP7" i="1"/>
  <c r="AO6" i="1"/>
  <c r="G28" i="1"/>
  <c r="H28" i="1"/>
  <c r="I28" i="1"/>
  <c r="D28" i="1"/>
  <c r="E28" i="1"/>
  <c r="F28" i="1"/>
  <c r="C28" i="1"/>
  <c r="B28" i="1"/>
  <c r="Q12" i="1"/>
  <c r="R12" i="1"/>
  <c r="S12" i="1"/>
  <c r="T12" i="1"/>
  <c r="AO13" i="1"/>
  <c r="I35" i="1"/>
  <c r="H35" i="1"/>
  <c r="G35" i="1"/>
  <c r="F35" i="1"/>
  <c r="E35" i="1"/>
  <c r="D35" i="1"/>
  <c r="C35" i="1"/>
  <c r="B35" i="1"/>
  <c r="T19" i="1"/>
  <c r="AT13" i="1" s="1"/>
  <c r="S19" i="1"/>
  <c r="AS13" i="1" s="1"/>
  <c r="R19" i="1"/>
  <c r="AR13" i="1" s="1"/>
  <c r="Q19" i="1"/>
  <c r="AO12" i="1"/>
  <c r="I34" i="1"/>
  <c r="H34" i="1"/>
  <c r="G34" i="1"/>
  <c r="F34" i="1"/>
  <c r="E34" i="1"/>
  <c r="D34" i="1"/>
  <c r="C34" i="1"/>
  <c r="B34" i="1"/>
  <c r="T18" i="1"/>
  <c r="AT12" i="1" s="1"/>
  <c r="S18" i="1"/>
  <c r="AS12" i="1" s="1"/>
  <c r="R18" i="1"/>
  <c r="AR12" i="1" s="1"/>
  <c r="Q18" i="1"/>
  <c r="AO11" i="1"/>
  <c r="I33" i="1"/>
  <c r="H33" i="1"/>
  <c r="G33" i="1"/>
  <c r="F33" i="1"/>
  <c r="E33" i="1"/>
  <c r="D33" i="1"/>
  <c r="C33" i="1"/>
  <c r="B33" i="1"/>
  <c r="T17" i="1"/>
  <c r="AT11" i="1" s="1"/>
  <c r="S17" i="1"/>
  <c r="AS11" i="1" s="1"/>
  <c r="R17" i="1"/>
  <c r="AR11" i="1" s="1"/>
  <c r="Q17" i="1"/>
  <c r="AO10" i="1"/>
  <c r="I32" i="1"/>
  <c r="H32" i="1"/>
  <c r="G32" i="1"/>
  <c r="F32" i="1"/>
  <c r="E32" i="1"/>
  <c r="D32" i="1"/>
  <c r="C32" i="1"/>
  <c r="B32" i="1"/>
  <c r="T16" i="1"/>
  <c r="AT10" i="1" s="1"/>
  <c r="S16" i="1"/>
  <c r="AS10" i="1" s="1"/>
  <c r="R16" i="1"/>
  <c r="AR10" i="1" s="1"/>
  <c r="Q16" i="1"/>
  <c r="AO9" i="1"/>
  <c r="I31" i="1"/>
  <c r="H31" i="1"/>
  <c r="G31" i="1"/>
  <c r="F31" i="1"/>
  <c r="E31" i="1"/>
  <c r="D31" i="1"/>
  <c r="C31" i="1"/>
  <c r="B31" i="1"/>
  <c r="T15" i="1"/>
  <c r="AT9" i="1" s="1"/>
  <c r="S15" i="1"/>
  <c r="AS9" i="1" s="1"/>
  <c r="R15" i="1"/>
  <c r="AR9" i="1" s="1"/>
  <c r="Q15" i="1"/>
  <c r="AO8" i="1"/>
  <c r="I30" i="1"/>
  <c r="H30" i="1"/>
  <c r="G30" i="1"/>
  <c r="F30" i="1"/>
  <c r="E30" i="1"/>
  <c r="D30" i="1"/>
  <c r="C30" i="1"/>
  <c r="B30" i="1"/>
  <c r="T14" i="1"/>
  <c r="AT8" i="1" s="1"/>
  <c r="S14" i="1"/>
  <c r="AS8" i="1" s="1"/>
  <c r="R14" i="1"/>
  <c r="AR8" i="1" s="1"/>
  <c r="Q14" i="1"/>
  <c r="AO7" i="1"/>
  <c r="I29" i="1"/>
  <c r="H29" i="1"/>
  <c r="G29" i="1"/>
  <c r="F29" i="1"/>
  <c r="E29" i="1"/>
  <c r="D29" i="1"/>
  <c r="C29" i="1"/>
  <c r="B29" i="1"/>
  <c r="T13" i="1"/>
  <c r="AT7" i="1" s="1"/>
  <c r="S13" i="1"/>
  <c r="AS7" i="1" s="1"/>
  <c r="R13" i="1"/>
  <c r="AR7" i="1" s="1"/>
  <c r="Q13" i="1"/>
  <c r="F20" i="6" l="1"/>
  <c r="F21" i="6" s="1"/>
  <c r="U14" i="6"/>
  <c r="AR8" i="6"/>
  <c r="G20" i="6"/>
  <c r="G21" i="6" s="1"/>
  <c r="G22" i="6" s="1"/>
  <c r="C20" i="6"/>
  <c r="C21" i="6" s="1"/>
  <c r="F22" i="6"/>
  <c r="I22" i="6"/>
  <c r="C22" i="6"/>
  <c r="AP12" i="6"/>
  <c r="U18" i="6"/>
  <c r="U17" i="6"/>
  <c r="AQ6" i="6"/>
  <c r="Q20" i="6"/>
  <c r="T20" i="6"/>
  <c r="AT6" i="6"/>
  <c r="H22" i="6"/>
  <c r="AS7" i="6"/>
  <c r="S20" i="6"/>
  <c r="AR7" i="6"/>
  <c r="R20" i="6"/>
  <c r="D20" i="6"/>
  <c r="D21" i="6" s="1"/>
  <c r="U15" i="6"/>
  <c r="AP9" i="6"/>
  <c r="U19" i="6"/>
  <c r="P20" i="6"/>
  <c r="U12" i="6"/>
  <c r="AP6" i="6"/>
  <c r="U16" i="6"/>
  <c r="U13" i="6"/>
  <c r="AP7" i="6"/>
  <c r="D20" i="4"/>
  <c r="D21" i="4" s="1"/>
  <c r="F20" i="4"/>
  <c r="F21" i="4" s="1"/>
  <c r="I20" i="4"/>
  <c r="I21" i="4" s="1"/>
  <c r="I22" i="4" s="1"/>
  <c r="H20" i="4"/>
  <c r="H21" i="4" s="1"/>
  <c r="H22" i="4" s="1"/>
  <c r="B20" i="4"/>
  <c r="B21" i="4" s="1"/>
  <c r="E20" i="4"/>
  <c r="E21" i="4" s="1"/>
  <c r="E22" i="4" s="1"/>
  <c r="G20" i="4"/>
  <c r="G21" i="4" s="1"/>
  <c r="G22" i="4" s="1"/>
  <c r="C20" i="4"/>
  <c r="C21" i="4" s="1"/>
  <c r="C22" i="4" s="1"/>
  <c r="AP9" i="4"/>
  <c r="U15" i="4"/>
  <c r="AP13" i="4"/>
  <c r="U19" i="4"/>
  <c r="U14" i="4"/>
  <c r="U18" i="4"/>
  <c r="AQ6" i="4"/>
  <c r="Q20" i="4"/>
  <c r="AP7" i="4"/>
  <c r="U13" i="4"/>
  <c r="AP11" i="4"/>
  <c r="U17" i="4"/>
  <c r="AP6" i="4"/>
  <c r="P20" i="4"/>
  <c r="U12" i="4"/>
  <c r="AP10" i="4"/>
  <c r="U16" i="4"/>
  <c r="AS7" i="4"/>
  <c r="S20" i="4"/>
  <c r="AT6" i="4"/>
  <c r="T20" i="4"/>
  <c r="R20" i="4"/>
  <c r="D22" i="4"/>
  <c r="F22" i="4"/>
  <c r="AQ7" i="1"/>
  <c r="U13" i="1"/>
  <c r="AQ8" i="1"/>
  <c r="U14" i="1"/>
  <c r="AQ9" i="1"/>
  <c r="U15" i="1"/>
  <c r="AQ10" i="1"/>
  <c r="U16" i="1"/>
  <c r="AQ11" i="1"/>
  <c r="U17" i="1"/>
  <c r="AQ12" i="1"/>
  <c r="U18" i="1"/>
  <c r="AQ13" i="1"/>
  <c r="U19" i="1"/>
  <c r="AT6" i="1"/>
  <c r="T20" i="1"/>
  <c r="AS6" i="1"/>
  <c r="S20" i="1"/>
  <c r="AR6" i="1"/>
  <c r="R20" i="1"/>
  <c r="AQ6" i="1"/>
  <c r="Q20" i="1"/>
  <c r="T21" i="1" s="1"/>
  <c r="U12" i="1"/>
  <c r="B20" i="1"/>
  <c r="B21" i="1" s="1"/>
  <c r="C20" i="1"/>
  <c r="C21" i="1" s="1"/>
  <c r="F20" i="1"/>
  <c r="F21" i="1" s="1"/>
  <c r="E20" i="1"/>
  <c r="E21" i="1" s="1"/>
  <c r="D20" i="1"/>
  <c r="D21" i="1" s="1"/>
  <c r="I20" i="1"/>
  <c r="I21" i="1" s="1"/>
  <c r="H20" i="1"/>
  <c r="H21" i="1" s="1"/>
  <c r="G20" i="1"/>
  <c r="G21" i="1" s="1"/>
  <c r="T21" i="6" l="1"/>
  <c r="D22" i="6"/>
  <c r="AZ2" i="6"/>
  <c r="BB2" i="6" s="1"/>
  <c r="B24" i="6"/>
  <c r="E23" i="6" s="1"/>
  <c r="T21" i="4"/>
  <c r="AZ2" i="4" s="1"/>
  <c r="BB2" i="4" s="1"/>
  <c r="AZ2" i="1"/>
  <c r="BB2" i="1" s="1"/>
  <c r="BC18" i="1" s="1"/>
  <c r="G22" i="1"/>
  <c r="H22" i="1"/>
  <c r="I22" i="1"/>
  <c r="D22" i="1"/>
  <c r="E22" i="1"/>
  <c r="F22" i="1"/>
  <c r="C22" i="1"/>
  <c r="BA18" i="6" l="1"/>
  <c r="BA11" i="6"/>
  <c r="BA6" i="6"/>
  <c r="BA5" i="6"/>
  <c r="BA17" i="6"/>
  <c r="BA12" i="6"/>
  <c r="BB5" i="6"/>
  <c r="BB12" i="6"/>
  <c r="BC12" i="6"/>
  <c r="BE12" i="6"/>
  <c r="AY5" i="6"/>
  <c r="BD6" i="6"/>
  <c r="BD5" i="6"/>
  <c r="BC5" i="6"/>
  <c r="BB6" i="6"/>
  <c r="BC17" i="6"/>
  <c r="BC18" i="6"/>
  <c r="BE6" i="6"/>
  <c r="AY11" i="6"/>
  <c r="AY18" i="6"/>
  <c r="BD11" i="6"/>
  <c r="BB17" i="6"/>
  <c r="BB11" i="6"/>
  <c r="BC6" i="6"/>
  <c r="BE5" i="6"/>
  <c r="BE11" i="6"/>
  <c r="AY12" i="6"/>
  <c r="AY6" i="6"/>
  <c r="BD12" i="6"/>
  <c r="BD17" i="6"/>
  <c r="BB18" i="6"/>
  <c r="BC11" i="6"/>
  <c r="BE18" i="6"/>
  <c r="BE17" i="6"/>
  <c r="AY17" i="6"/>
  <c r="BD18" i="6"/>
  <c r="AZ5" i="6"/>
  <c r="AZ11" i="6"/>
  <c r="H23" i="6"/>
  <c r="D23" i="6"/>
  <c r="G23" i="6"/>
  <c r="B25" i="6"/>
  <c r="AZ18" i="6"/>
  <c r="AZ12" i="6"/>
  <c r="I23" i="6"/>
  <c r="C23" i="6"/>
  <c r="F23" i="6"/>
  <c r="AZ17" i="6"/>
  <c r="AZ6" i="6"/>
  <c r="BB18" i="1"/>
  <c r="AY12" i="1"/>
  <c r="AZ11" i="1"/>
  <c r="BB6" i="1"/>
  <c r="AY6" i="1"/>
  <c r="BA18" i="1"/>
  <c r="BD17" i="1"/>
  <c r="AY5" i="1"/>
  <c r="BE12" i="1"/>
  <c r="BC6" i="1"/>
  <c r="BD6" i="1"/>
  <c r="AY17" i="1"/>
  <c r="BB17" i="1"/>
  <c r="BA11" i="1"/>
  <c r="AZ12" i="1"/>
  <c r="BE5" i="1"/>
  <c r="B24" i="4"/>
  <c r="B25" i="4" s="1"/>
  <c r="AY11" i="4"/>
  <c r="AZ12" i="4"/>
  <c r="BA5" i="4"/>
  <c r="BA17" i="4"/>
  <c r="BB6" i="4"/>
  <c r="BB18" i="4"/>
  <c r="BC11" i="4"/>
  <c r="BD12" i="4"/>
  <c r="BE5" i="4"/>
  <c r="BE17" i="4"/>
  <c r="AY6" i="4"/>
  <c r="BB5" i="4"/>
  <c r="BC6" i="4"/>
  <c r="AY12" i="4"/>
  <c r="AZ5" i="4"/>
  <c r="AZ17" i="4"/>
  <c r="BA6" i="4"/>
  <c r="BA18" i="4"/>
  <c r="BB11" i="4"/>
  <c r="BC12" i="4"/>
  <c r="BD5" i="4"/>
  <c r="BD17" i="4"/>
  <c r="BE6" i="4"/>
  <c r="BE18" i="4"/>
  <c r="AY18" i="4"/>
  <c r="AZ11" i="4"/>
  <c r="BA12" i="4"/>
  <c r="BB17" i="4"/>
  <c r="BC18" i="4"/>
  <c r="BE12" i="4"/>
  <c r="AY5" i="4"/>
  <c r="AY17" i="4"/>
  <c r="AZ6" i="4"/>
  <c r="AZ18" i="4"/>
  <c r="BA11" i="4"/>
  <c r="BB12" i="4"/>
  <c r="BC5" i="4"/>
  <c r="BC17" i="4"/>
  <c r="BD6" i="4"/>
  <c r="BD18" i="4"/>
  <c r="BE11" i="4"/>
  <c r="BD11" i="4"/>
  <c r="AZ5" i="1"/>
  <c r="BE17" i="1"/>
  <c r="BE6" i="1"/>
  <c r="BD18" i="1"/>
  <c r="BC11" i="1"/>
  <c r="AY18" i="1"/>
  <c r="BB11" i="1"/>
  <c r="BA12" i="1"/>
  <c r="BA5" i="1"/>
  <c r="AZ17" i="1"/>
  <c r="AZ6" i="1"/>
  <c r="BE18" i="1"/>
  <c r="BD11" i="1"/>
  <c r="BC12" i="1"/>
  <c r="BC5" i="1"/>
  <c r="AY11" i="1"/>
  <c r="BB12" i="1"/>
  <c r="BB5" i="1"/>
  <c r="BA17" i="1"/>
  <c r="BA6" i="1"/>
  <c r="AZ18" i="1"/>
  <c r="BE11" i="1"/>
  <c r="BD12" i="1"/>
  <c r="BD5" i="1"/>
  <c r="BC17" i="1"/>
  <c r="B24" i="1"/>
  <c r="B25" i="1" s="1"/>
  <c r="I23" i="1" l="1"/>
  <c r="H23" i="1"/>
  <c r="C23" i="1"/>
  <c r="F23" i="1"/>
  <c r="F23" i="4"/>
  <c r="G23" i="4"/>
  <c r="D23" i="4"/>
  <c r="H23" i="4"/>
  <c r="E23" i="4"/>
  <c r="I23" i="4"/>
  <c r="D23" i="1"/>
  <c r="G23" i="1"/>
  <c r="E23" i="1"/>
</calcChain>
</file>

<file path=xl/sharedStrings.xml><?xml version="1.0" encoding="utf-8"?>
<sst xmlns="http://schemas.openxmlformats.org/spreadsheetml/2006/main" count="499" uniqueCount="131">
  <si>
    <t>Index</t>
  </si>
  <si>
    <t>Error</t>
  </si>
  <si>
    <t>Quantiles</t>
  </si>
  <si>
    <t>Normal</t>
  </si>
  <si>
    <t>CI parameter</t>
  </si>
  <si>
    <t>I piccolo</t>
  </si>
  <si>
    <t>I grande</t>
  </si>
  <si>
    <t>Deviation</t>
  </si>
  <si>
    <t>S piccolo</t>
  </si>
  <si>
    <t>S grande</t>
  </si>
  <si>
    <t>Confidence 90%</t>
  </si>
  <si>
    <t>V piccolo</t>
  </si>
  <si>
    <t>1,1</t>
  </si>
  <si>
    <t>1,2</t>
  </si>
  <si>
    <t>1,3</t>
  </si>
  <si>
    <t>1,4</t>
  </si>
  <si>
    <t>Q(λ)</t>
  </si>
  <si>
    <t>Q(μ)</t>
  </si>
  <si>
    <t>Q(δ)</t>
  </si>
  <si>
    <t>Q(λμ)</t>
  </si>
  <si>
    <t>Q(λδ)</t>
  </si>
  <si>
    <t>Q(μδ)</t>
  </si>
  <si>
    <t>Q(λμδ)</t>
  </si>
  <si>
    <t>V grande</t>
  </si>
  <si>
    <t>2,1</t>
  </si>
  <si>
    <t>2,2</t>
  </si>
  <si>
    <t>2,3</t>
  </si>
  <si>
    <t>2,4</t>
  </si>
  <si>
    <t>X</t>
  </si>
  <si>
    <t>Err1</t>
  </si>
  <si>
    <t>Err2</t>
  </si>
  <si>
    <t>Err3</t>
  </si>
  <si>
    <t>Err4</t>
  </si>
  <si>
    <t>Err5</t>
  </si>
  <si>
    <t>CI -</t>
  </si>
  <si>
    <t>CI +</t>
  </si>
  <si>
    <t>Confidence</t>
  </si>
  <si>
    <t>α</t>
  </si>
  <si>
    <t>α/2</t>
  </si>
  <si>
    <t>t(α, n)</t>
  </si>
  <si>
    <t>n -&gt; 32</t>
  </si>
  <si>
    <t>Num factors k</t>
  </si>
  <si>
    <t>Num repetitions r</t>
  </si>
  <si>
    <t>Confidence 95%</t>
  </si>
  <si>
    <t>factors</t>
  </si>
  <si>
    <t>interplay of factors</t>
  </si>
  <si>
    <t>r samples</t>
  </si>
  <si>
    <t>mean of r samples</t>
  </si>
  <si>
    <t>errors y_i - ym</t>
  </si>
  <si>
    <t>I</t>
  </si>
  <si>
    <t>Interarrival Time λ</t>
  </si>
  <si>
    <t>Service time μ</t>
  </si>
  <si>
    <t>Vacations δ</t>
  </si>
  <si>
    <t>λμ</t>
  </si>
  <si>
    <t>λδ</t>
  </si>
  <si>
    <t>μδ</t>
  </si>
  <si>
    <t>λμδ</t>
  </si>
  <si>
    <t>y_1</t>
  </si>
  <si>
    <t>y_2</t>
  </si>
  <si>
    <t>y_3</t>
  </si>
  <si>
    <t>y_4</t>
  </si>
  <si>
    <t>y_5</t>
  </si>
  <si>
    <t>ym</t>
  </si>
  <si>
    <t>err_1</t>
  </si>
  <si>
    <t>err_2</t>
  </si>
  <si>
    <t>err_3</t>
  </si>
  <si>
    <t>err_4</t>
  </si>
  <si>
    <t>err_5</t>
  </si>
  <si>
    <t>Validation</t>
  </si>
  <si>
    <t>Confidence 98%</t>
  </si>
  <si>
    <t>Sum</t>
  </si>
  <si>
    <t>SSq</t>
  </si>
  <si>
    <t>qi (mean)</t>
  </si>
  <si>
    <t>SSE</t>
  </si>
  <si>
    <t>8*5*qi^2</t>
  </si>
  <si>
    <t>Variation</t>
  </si>
  <si>
    <t>SST</t>
  </si>
  <si>
    <t>Unexplained variation</t>
  </si>
  <si>
    <t>ym with sign</t>
  </si>
  <si>
    <t>Interarrival time</t>
  </si>
  <si>
    <t>Service time</t>
  </si>
  <si>
    <t>Vacation time</t>
  </si>
  <si>
    <t>Repetition</t>
  </si>
  <si>
    <t>Mean response time</t>
  </si>
  <si>
    <t>Scenario</t>
  </si>
  <si>
    <t>Min</t>
  </si>
  <si>
    <t>Max</t>
  </si>
  <si>
    <t>General-2-20211217-11:29:46-11960</t>
  </si>
  <si>
    <t>Interarrival</t>
  </si>
  <si>
    <t>General-4-20211217-11:29:57-21304</t>
  </si>
  <si>
    <t>Service</t>
  </si>
  <si>
    <t>General-3-20211217-11:29:51-15180</t>
  </si>
  <si>
    <t>Vacation</t>
  </si>
  <si>
    <t>General-0-20211217-11:29:27-4660</t>
  </si>
  <si>
    <t>General-1-20211217-11:29:34-22012</t>
  </si>
  <si>
    <t>General-5-20211217-11:30:02-3640</t>
  </si>
  <si>
    <t>General-8-20211217-11:30:58-18324</t>
  </si>
  <si>
    <t>General-9-20211217-11:31:03-6064</t>
  </si>
  <si>
    <t>General-6-20211217-11:30:13-9852</t>
  </si>
  <si>
    <t>General-7-20211217-11:30:53-19216</t>
  </si>
  <si>
    <t>General-10-20211217-11:31:09-9356</t>
  </si>
  <si>
    <t>General-11-20211217-11:31:15-11520</t>
  </si>
  <si>
    <t>General-13-20211217-11:31:26-11708</t>
  </si>
  <si>
    <t>General-12-20211217-11:31:20-3552</t>
  </si>
  <si>
    <t>General-14-20211217-11:31:32-9240</t>
  </si>
  <si>
    <t>General-16-20211217-11:31:43-22440</t>
  </si>
  <si>
    <t>General-17-20211217-11:31:48-23064</t>
  </si>
  <si>
    <t>General-15-20211217-11:31:39-5304</t>
  </si>
  <si>
    <t>General-19-20211217-11:31:59-19576</t>
  </si>
  <si>
    <t>General-18-20211217-11:31:54-15720</t>
  </si>
  <si>
    <t>General-23-20211217-11:32:18-8508</t>
  </si>
  <si>
    <t>General-20-20211217-11:32:03-17848</t>
  </si>
  <si>
    <t>General-22-20211217-11:32:13-12688</t>
  </si>
  <si>
    <t>General-21-20211217-11:32:08-15668</t>
  </si>
  <si>
    <t>General-24-20211217-11:32:23-1160</t>
  </si>
  <si>
    <t>General-25-20211217-11:32:28-21360</t>
  </si>
  <si>
    <t>General-27-20211217-11:32:40-16688</t>
  </si>
  <si>
    <t>General-28-20211217-11:32:54-18212</t>
  </si>
  <si>
    <t>General-26-20211217-11:32:35-17244</t>
  </si>
  <si>
    <t>General-29-20211217-11:33:01-18196</t>
  </si>
  <si>
    <t>General-32-20211217-11:33:20-8932</t>
  </si>
  <si>
    <t>General-34-20211217-11:33:32-4936</t>
  </si>
  <si>
    <t>General-30-20211217-11:33:07-484</t>
  </si>
  <si>
    <t>General-33-20211217-11:33:26-7608</t>
  </si>
  <si>
    <t>General-31-20211217-11:33:13-23484</t>
  </si>
  <si>
    <t>General-38-20211217-11:33:56-9340</t>
  </si>
  <si>
    <t>General-37-20211217-11:33:50-11868</t>
  </si>
  <si>
    <t>General-39-20211217-11:34:02-1216</t>
  </si>
  <si>
    <t>General-35-20211217-11:33:38-8028</t>
  </si>
  <si>
    <t>General-36-20211217-11:33:44-14484</t>
  </si>
  <si>
    <t>1000 ms!!!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</si>
</sst>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21C8"/>
        <bgColor rgb="FF000000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21C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center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left"/>
    </xf>
    <xf numFmtId="0" fontId="1" fillId="15" borderId="0" xfId="0" applyFont="1" applyFill="1" applyAlignment="1">
      <alignment horizontal="center"/>
    </xf>
    <xf numFmtId="0" fontId="1" fillId="16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quotePrefix="1" applyFont="1"/>
    <xf numFmtId="10" fontId="1" fillId="0" borderId="0" xfId="0" quotePrefix="1" applyNumberFormat="1" applyFont="1"/>
  </cellXfs>
  <cellStyles count="2">
    <cellStyle name="Normale" xfId="0" builtinId="0"/>
    <cellStyle name="Normale 2" xfId="1" xr:uid="{F2114AA3-2278-4FAE-8CC9-DABAA2657DA1}"/>
  </cellStyles>
  <dxfs count="0"/>
  <tableStyles count="0" defaultTableStyle="TableStyleMedium2" defaultPivotStyle="PivotStyleMedium9"/>
  <colors>
    <mruColors>
      <color rgb="FFED21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kr factorial analysis Q const'!$AP$5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1.04286E-2</c:v>
                </c:pt>
                <c:pt idx="1">
                  <c:v>1.03976E-2</c:v>
                </c:pt>
                <c:pt idx="2">
                  <c:v>2.6904000000000001E-2</c:v>
                </c:pt>
                <c:pt idx="3">
                  <c:v>2.6718399999999996E-2</c:v>
                </c:pt>
                <c:pt idx="4">
                  <c:v>5.1726599999999998E-2</c:v>
                </c:pt>
                <c:pt idx="5">
                  <c:v>5.0660400000000008E-2</c:v>
                </c:pt>
                <c:pt idx="6">
                  <c:v>0.30089519999999997</c:v>
                </c:pt>
                <c:pt idx="7">
                  <c:v>0.26685380000000003</c:v>
                </c:pt>
              </c:numCache>
            </c:numRef>
          </c:xVal>
          <c:yVal>
            <c:numRef>
              <c:f>'2 kr factorial analysis Q const'!$AP$6:$AP$13</c:f>
              <c:numCache>
                <c:formatCode>General</c:formatCode>
                <c:ptCount val="8"/>
                <c:pt idx="0">
                  <c:v>6.4000000000001556E-6</c:v>
                </c:pt>
                <c:pt idx="1">
                  <c:v>-2.0599999999999091E-5</c:v>
                </c:pt>
                <c:pt idx="2">
                  <c:v>-1.2700000000000211E-4</c:v>
                </c:pt>
                <c:pt idx="3">
                  <c:v>-1.6399999999996279E-5</c:v>
                </c:pt>
                <c:pt idx="4">
                  <c:v>-7.6859999999999429E-4</c:v>
                </c:pt>
                <c:pt idx="5">
                  <c:v>3.5959999999999465E-4</c:v>
                </c:pt>
                <c:pt idx="6">
                  <c:v>-1.2071199999999949E-2</c:v>
                </c:pt>
                <c:pt idx="7">
                  <c:v>-5.4238000000000341E-3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0C-A28F-0BBB27086B0F}"/>
            </c:ext>
          </c:extLst>
        </c:ser>
        <c:ser>
          <c:idx val="1"/>
          <c:order val="1"/>
          <c:tx>
            <c:strRef>
              <c:f>'2 kr factorial analysis Q const'!$AQ$5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1.04286E-2</c:v>
                </c:pt>
                <c:pt idx="1">
                  <c:v>1.03976E-2</c:v>
                </c:pt>
                <c:pt idx="2">
                  <c:v>2.6904000000000001E-2</c:v>
                </c:pt>
                <c:pt idx="3">
                  <c:v>2.6718399999999996E-2</c:v>
                </c:pt>
                <c:pt idx="4">
                  <c:v>5.1726599999999998E-2</c:v>
                </c:pt>
                <c:pt idx="5">
                  <c:v>5.0660400000000008E-2</c:v>
                </c:pt>
                <c:pt idx="6">
                  <c:v>0.30089519999999997</c:v>
                </c:pt>
                <c:pt idx="7">
                  <c:v>0.26685380000000003</c:v>
                </c:pt>
              </c:numCache>
            </c:numRef>
          </c:xVal>
          <c:yVal>
            <c:numRef>
              <c:f>'2 kr factorial analysis Q const'!$AQ$6:$AQ$13</c:f>
              <c:numCache>
                <c:formatCode>General</c:formatCode>
                <c:ptCount val="8"/>
                <c:pt idx="0">
                  <c:v>1.2039999999999967E-4</c:v>
                </c:pt>
                <c:pt idx="1">
                  <c:v>2.3639999999999946E-4</c:v>
                </c:pt>
                <c:pt idx="2">
                  <c:v>6.3299999999999815E-4</c:v>
                </c:pt>
                <c:pt idx="3">
                  <c:v>6.7360000000000336E-4</c:v>
                </c:pt>
                <c:pt idx="4">
                  <c:v>1.0924000000000003E-3</c:v>
                </c:pt>
                <c:pt idx="5">
                  <c:v>9.7059999999999508E-4</c:v>
                </c:pt>
                <c:pt idx="6">
                  <c:v>-1.2591999999999604E-3</c:v>
                </c:pt>
                <c:pt idx="7">
                  <c:v>4.5801999999999787E-3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C-4D0C-A28F-0BBB27086B0F}"/>
            </c:ext>
          </c:extLst>
        </c:ser>
        <c:ser>
          <c:idx val="2"/>
          <c:order val="2"/>
          <c:tx>
            <c:strRef>
              <c:f>'2 kr factorial analysis Q const'!$AR$5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1.04286E-2</c:v>
                </c:pt>
                <c:pt idx="1">
                  <c:v>1.03976E-2</c:v>
                </c:pt>
                <c:pt idx="2">
                  <c:v>2.6904000000000001E-2</c:v>
                </c:pt>
                <c:pt idx="3">
                  <c:v>2.6718399999999996E-2</c:v>
                </c:pt>
                <c:pt idx="4">
                  <c:v>5.1726599999999998E-2</c:v>
                </c:pt>
                <c:pt idx="5">
                  <c:v>5.0660400000000008E-2</c:v>
                </c:pt>
                <c:pt idx="6">
                  <c:v>0.30089519999999997</c:v>
                </c:pt>
                <c:pt idx="7">
                  <c:v>0.26685380000000003</c:v>
                </c:pt>
              </c:numCache>
            </c:numRef>
          </c:xVal>
          <c:yVal>
            <c:numRef>
              <c:f>'2 kr factorial analysis Q const'!$AR$6:$AR$13</c:f>
              <c:numCache>
                <c:formatCode>General</c:formatCode>
                <c:ptCount val="8"/>
                <c:pt idx="0">
                  <c:v>8.54000000000011E-5</c:v>
                </c:pt>
                <c:pt idx="1">
                  <c:v>-3.2600000000000684E-5</c:v>
                </c:pt>
                <c:pt idx="2">
                  <c:v>-1.6999999999999654E-5</c:v>
                </c:pt>
                <c:pt idx="3">
                  <c:v>-1.3539999999999733E-4</c:v>
                </c:pt>
                <c:pt idx="4">
                  <c:v>-9.3559999999999477E-4</c:v>
                </c:pt>
                <c:pt idx="5">
                  <c:v>-1.9194000000000086E-3</c:v>
                </c:pt>
                <c:pt idx="6">
                  <c:v>-4.4157199999999952E-2</c:v>
                </c:pt>
                <c:pt idx="7">
                  <c:v>-3.508780000000003E-2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C-4D0C-A28F-0BBB27086B0F}"/>
            </c:ext>
          </c:extLst>
        </c:ser>
        <c:ser>
          <c:idx val="3"/>
          <c:order val="3"/>
          <c:tx>
            <c:strRef>
              <c:f>'2 kr factorial analysis Q const'!$AS$5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1.04286E-2</c:v>
                </c:pt>
                <c:pt idx="1">
                  <c:v>1.03976E-2</c:v>
                </c:pt>
                <c:pt idx="2">
                  <c:v>2.6904000000000001E-2</c:v>
                </c:pt>
                <c:pt idx="3">
                  <c:v>2.6718399999999996E-2</c:v>
                </c:pt>
                <c:pt idx="4">
                  <c:v>5.1726599999999998E-2</c:v>
                </c:pt>
                <c:pt idx="5">
                  <c:v>5.0660400000000008E-2</c:v>
                </c:pt>
                <c:pt idx="6">
                  <c:v>0.30089519999999997</c:v>
                </c:pt>
                <c:pt idx="7">
                  <c:v>0.26685380000000003</c:v>
                </c:pt>
              </c:numCache>
            </c:numRef>
          </c:xVal>
          <c:yVal>
            <c:numRef>
              <c:f>'2 kr factorial analysis Q const'!$AS$6:$AS$13</c:f>
              <c:numCache>
                <c:formatCode>General</c:formatCode>
                <c:ptCount val="8"/>
                <c:pt idx="0">
                  <c:v>-2.3860000000000027E-4</c:v>
                </c:pt>
                <c:pt idx="1">
                  <c:v>-1.9259999999999937E-4</c:v>
                </c:pt>
                <c:pt idx="2">
                  <c:v>-5.9400000000000078E-4</c:v>
                </c:pt>
                <c:pt idx="3">
                  <c:v>-4.2739999999999792E-4</c:v>
                </c:pt>
                <c:pt idx="4">
                  <c:v>-6.2659999999999799E-4</c:v>
                </c:pt>
                <c:pt idx="5">
                  <c:v>4.7599999999994869E-5</c:v>
                </c:pt>
                <c:pt idx="6">
                  <c:v>8.6298000000000208E-3</c:v>
                </c:pt>
                <c:pt idx="7">
                  <c:v>3.7191999999999781E-3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C-4D0C-A28F-0BBB27086B0F}"/>
            </c:ext>
          </c:extLst>
        </c:ser>
        <c:ser>
          <c:idx val="4"/>
          <c:order val="4"/>
          <c:tx>
            <c:strRef>
              <c:f>'2 kr factorial analysis Q const'!$AT$5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1.04286E-2</c:v>
                </c:pt>
                <c:pt idx="1">
                  <c:v>1.03976E-2</c:v>
                </c:pt>
                <c:pt idx="2">
                  <c:v>2.6904000000000001E-2</c:v>
                </c:pt>
                <c:pt idx="3">
                  <c:v>2.6718399999999996E-2</c:v>
                </c:pt>
                <c:pt idx="4">
                  <c:v>5.1726599999999998E-2</c:v>
                </c:pt>
                <c:pt idx="5">
                  <c:v>5.0660400000000008E-2</c:v>
                </c:pt>
                <c:pt idx="6">
                  <c:v>0.30089519999999997</c:v>
                </c:pt>
                <c:pt idx="7">
                  <c:v>0.26685380000000003</c:v>
                </c:pt>
              </c:numCache>
            </c:numRef>
          </c:xVal>
          <c:yVal>
            <c:numRef>
              <c:f>'2 kr factorial analysis Q const'!$AT$6:$AT$13</c:f>
              <c:numCache>
                <c:formatCode>General</c:formatCode>
                <c:ptCount val="8"/>
                <c:pt idx="0">
                  <c:v>2.6400000000001075E-5</c:v>
                </c:pt>
                <c:pt idx="1">
                  <c:v>9.3999999999996864E-6</c:v>
                </c:pt>
                <c:pt idx="2">
                  <c:v>1.0499999999999746E-4</c:v>
                </c:pt>
                <c:pt idx="3">
                  <c:v>-9.4399999999997958E-5</c:v>
                </c:pt>
                <c:pt idx="4">
                  <c:v>1.2384000000000006E-3</c:v>
                </c:pt>
                <c:pt idx="5">
                  <c:v>5.4159999999998931E-4</c:v>
                </c:pt>
                <c:pt idx="6">
                  <c:v>4.8857800000000007E-2</c:v>
                </c:pt>
                <c:pt idx="7">
                  <c:v>3.2212199999999969E-2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C-4D0C-A28F-0BBB2708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47256"/>
        <c:axId val="291420936"/>
      </c:scatterChart>
      <c:valAx>
        <c:axId val="9112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936"/>
        <c:crosses val="autoZero"/>
        <c:crossBetween val="midCat"/>
      </c:valAx>
      <c:valAx>
        <c:axId val="291420936"/>
        <c:scaling>
          <c:orientation val="minMax"/>
          <c:max val="0.35000000000000003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4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const'!$Z$2:$Z$41</c:f>
              <c:numCache>
                <c:formatCode>General</c:formatCode>
                <c:ptCount val="40"/>
                <c:pt idx="0">
                  <c:v>-2.2427860919999998</c:v>
                </c:pt>
                <c:pt idx="1">
                  <c:v>-1.7831960010000001</c:v>
                </c:pt>
                <c:pt idx="2">
                  <c:v>-1.535372417</c:v>
                </c:pt>
                <c:pt idx="3">
                  <c:v>-1.356355784</c:v>
                </c:pt>
                <c:pt idx="4">
                  <c:v>-1.212522519</c:v>
                </c:pt>
                <c:pt idx="5">
                  <c:v>-1.0902138109999999</c:v>
                </c:pt>
                <c:pt idx="6">
                  <c:v>-0.98244278799999996</c:v>
                </c:pt>
                <c:pt idx="7">
                  <c:v>-0.88512253600000002</c:v>
                </c:pt>
                <c:pt idx="8">
                  <c:v>-0.79563858499999995</c:v>
                </c:pt>
                <c:pt idx="9">
                  <c:v>-0.71220615300000001</c:v>
                </c:pt>
                <c:pt idx="10">
                  <c:v>-0.63354426699999999</c:v>
                </c:pt>
                <c:pt idx="11">
                  <c:v>-0.55869546400000003</c:v>
                </c:pt>
                <c:pt idx="12">
                  <c:v>-0.486919084</c:v>
                </c:pt>
                <c:pt idx="13">
                  <c:v>-0.417624567</c:v>
                </c:pt>
                <c:pt idx="14">
                  <c:v>-0.35032780099999999</c:v>
                </c:pt>
                <c:pt idx="15">
                  <c:v>-0.28462136500000002</c:v>
                </c:pt>
                <c:pt idx="16">
                  <c:v>-0.22015347299999999</c:v>
                </c:pt>
                <c:pt idx="17">
                  <c:v>-0.15661248899999999</c:v>
                </c:pt>
                <c:pt idx="18">
                  <c:v>-9.3715064000000001E-2</c:v>
                </c:pt>
                <c:pt idx="19">
                  <c:v>-3.1196631999999998E-2</c:v>
                </c:pt>
                <c:pt idx="20">
                  <c:v>3.1196631999999998E-2</c:v>
                </c:pt>
                <c:pt idx="21">
                  <c:v>9.3715064000000001E-2</c:v>
                </c:pt>
                <c:pt idx="22">
                  <c:v>0.15661248899999999</c:v>
                </c:pt>
                <c:pt idx="23">
                  <c:v>0.22015347299999999</c:v>
                </c:pt>
                <c:pt idx="24">
                  <c:v>0.28462136500000002</c:v>
                </c:pt>
                <c:pt idx="25">
                  <c:v>0.35032780099999999</c:v>
                </c:pt>
                <c:pt idx="26">
                  <c:v>0.417624567</c:v>
                </c:pt>
                <c:pt idx="27">
                  <c:v>0.486919084</c:v>
                </c:pt>
                <c:pt idx="28">
                  <c:v>0.55869546400000003</c:v>
                </c:pt>
                <c:pt idx="29">
                  <c:v>0.63354426699999999</c:v>
                </c:pt>
                <c:pt idx="30">
                  <c:v>0.71220615300000001</c:v>
                </c:pt>
                <c:pt idx="31">
                  <c:v>0.79563858499999995</c:v>
                </c:pt>
                <c:pt idx="32">
                  <c:v>0.88512253600000002</c:v>
                </c:pt>
                <c:pt idx="33">
                  <c:v>0.98244278799999996</c:v>
                </c:pt>
                <c:pt idx="34">
                  <c:v>1.0902138109999999</c:v>
                </c:pt>
                <c:pt idx="35">
                  <c:v>1.212522519</c:v>
                </c:pt>
                <c:pt idx="36">
                  <c:v>1.356355784</c:v>
                </c:pt>
                <c:pt idx="37">
                  <c:v>1.535372417</c:v>
                </c:pt>
                <c:pt idx="38">
                  <c:v>1.7831960010000001</c:v>
                </c:pt>
                <c:pt idx="39">
                  <c:v>2.2427860919999998</c:v>
                </c:pt>
              </c:numCache>
            </c:numRef>
          </c:xVal>
          <c:yVal>
            <c:numRef>
              <c:f>'2 kr factorial analysis Q const'!$X$2:$X$41</c:f>
              <c:numCache>
                <c:formatCode>0.00E+00</c:formatCode>
                <c:ptCount val="40"/>
                <c:pt idx="0">
                  <c:v>-4.4157199999999952E-2</c:v>
                </c:pt>
                <c:pt idx="1">
                  <c:v>-3.508780000000003E-2</c:v>
                </c:pt>
                <c:pt idx="2">
                  <c:v>-1.2071199999999949E-2</c:v>
                </c:pt>
                <c:pt idx="3">
                  <c:v>-5.4238000000000341E-3</c:v>
                </c:pt>
                <c:pt idx="4" formatCode="General">
                  <c:v>-1.9194000000000086E-3</c:v>
                </c:pt>
                <c:pt idx="5">
                  <c:v>-1.2591999999999604E-3</c:v>
                </c:pt>
                <c:pt idx="6">
                  <c:v>-9.3559999999999477E-4</c:v>
                </c:pt>
                <c:pt idx="7">
                  <c:v>-7.6859999999999429E-4</c:v>
                </c:pt>
                <c:pt idx="8" formatCode="General">
                  <c:v>-6.2659999999999799E-4</c:v>
                </c:pt>
                <c:pt idx="9">
                  <c:v>-5.9400000000000078E-4</c:v>
                </c:pt>
                <c:pt idx="10">
                  <c:v>-4.2739999999999792E-4</c:v>
                </c:pt>
                <c:pt idx="11">
                  <c:v>-2.3860000000000027E-4</c:v>
                </c:pt>
                <c:pt idx="12">
                  <c:v>-1.9259999999999937E-4</c:v>
                </c:pt>
                <c:pt idx="13">
                  <c:v>-1.3539999999999733E-4</c:v>
                </c:pt>
                <c:pt idx="14">
                  <c:v>-1.2700000000000211E-4</c:v>
                </c:pt>
                <c:pt idx="15">
                  <c:v>-9.4399999999997958E-5</c:v>
                </c:pt>
                <c:pt idx="16">
                  <c:v>-3.2600000000000684E-5</c:v>
                </c:pt>
                <c:pt idx="17">
                  <c:v>-2.0599999999999091E-5</c:v>
                </c:pt>
                <c:pt idx="18">
                  <c:v>-1.6999999999999654E-5</c:v>
                </c:pt>
                <c:pt idx="19">
                  <c:v>-1.6399999999996279E-5</c:v>
                </c:pt>
                <c:pt idx="20">
                  <c:v>6.4000000000001556E-6</c:v>
                </c:pt>
                <c:pt idx="21">
                  <c:v>9.3999999999996864E-6</c:v>
                </c:pt>
                <c:pt idx="22">
                  <c:v>2.6400000000001075E-5</c:v>
                </c:pt>
                <c:pt idx="23">
                  <c:v>4.7599999999994869E-5</c:v>
                </c:pt>
                <c:pt idx="24">
                  <c:v>8.54000000000011E-5</c:v>
                </c:pt>
                <c:pt idx="25">
                  <c:v>1.0499999999999746E-4</c:v>
                </c:pt>
                <c:pt idx="26">
                  <c:v>1.2039999999999967E-4</c:v>
                </c:pt>
                <c:pt idx="27">
                  <c:v>2.3639999999999946E-4</c:v>
                </c:pt>
                <c:pt idx="28">
                  <c:v>3.5959999999999465E-4</c:v>
                </c:pt>
                <c:pt idx="29">
                  <c:v>5.4159999999998931E-4</c:v>
                </c:pt>
                <c:pt idx="30">
                  <c:v>6.3299999999999815E-4</c:v>
                </c:pt>
                <c:pt idx="31">
                  <c:v>6.7360000000000336E-4</c:v>
                </c:pt>
                <c:pt idx="32">
                  <c:v>9.7059999999999508E-4</c:v>
                </c:pt>
                <c:pt idx="33">
                  <c:v>1.0924000000000003E-3</c:v>
                </c:pt>
                <c:pt idx="34">
                  <c:v>1.2384000000000006E-3</c:v>
                </c:pt>
                <c:pt idx="35" formatCode="General">
                  <c:v>3.7191999999999781E-3</c:v>
                </c:pt>
                <c:pt idx="36">
                  <c:v>4.5801999999999787E-3</c:v>
                </c:pt>
                <c:pt idx="37">
                  <c:v>8.6298000000000208E-3</c:v>
                </c:pt>
                <c:pt idx="38" formatCode="General">
                  <c:v>3.2212199999999969E-2</c:v>
                </c:pt>
                <c:pt idx="39" formatCode="General">
                  <c:v>4.8857800000000007E-2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1-431C-BBAF-7F47DC5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0320"/>
        <c:axId val="695064584"/>
      </c:scatterChart>
      <c:valAx>
        <c:axId val="6950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4584"/>
        <c:crosses val="autoZero"/>
        <c:crossBetween val="midCat"/>
      </c:valAx>
      <c:valAx>
        <c:axId val="6950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kr factorial analysis Q var'!$AP$5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1.6290599999999999E-2</c:v>
                </c:pt>
                <c:pt idx="1">
                  <c:v>1.6112999999999999E-2</c:v>
                </c:pt>
                <c:pt idx="2">
                  <c:v>2.2438800000000002E-2</c:v>
                </c:pt>
                <c:pt idx="3">
                  <c:v>2.2143199999999998E-2</c:v>
                </c:pt>
                <c:pt idx="4">
                  <c:v>0.18052080000000001</c:v>
                </c:pt>
                <c:pt idx="5">
                  <c:v>0.16038540000000001</c:v>
                </c:pt>
                <c:pt idx="6">
                  <c:v>0.2257914</c:v>
                </c:pt>
                <c:pt idx="7">
                  <c:v>0.20363880000000001</c:v>
                </c:pt>
              </c:numCache>
            </c:numRef>
          </c:xVal>
          <c:yVal>
            <c:numRef>
              <c:f>'2 kr factorial analysis Q var'!$AP$6:$AP$13</c:f>
              <c:numCache>
                <c:formatCode>General</c:formatCode>
                <c:ptCount val="8"/>
                <c:pt idx="0">
                  <c:v>-1.1159999999999989E-4</c:v>
                </c:pt>
                <c:pt idx="1">
                  <c:v>-2.2099999999999898E-4</c:v>
                </c:pt>
                <c:pt idx="2">
                  <c:v>-6.9800000000001805E-5</c:v>
                </c:pt>
                <c:pt idx="3">
                  <c:v>-2.7119999999999922E-4</c:v>
                </c:pt>
                <c:pt idx="4">
                  <c:v>-2.46780000000002E-3</c:v>
                </c:pt>
                <c:pt idx="5">
                  <c:v>-5.3173999999999999E-3</c:v>
                </c:pt>
                <c:pt idx="6">
                  <c:v>-1.24224E-2</c:v>
                </c:pt>
                <c:pt idx="7">
                  <c:v>-8.654800000000018E-3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449-9D18-6CC0421E2DCA}"/>
            </c:ext>
          </c:extLst>
        </c:ser>
        <c:ser>
          <c:idx val="1"/>
          <c:order val="1"/>
          <c:tx>
            <c:strRef>
              <c:f>'2 kr factorial analysis Q var'!$AQ$5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1.6290599999999999E-2</c:v>
                </c:pt>
                <c:pt idx="1">
                  <c:v>1.6112999999999999E-2</c:v>
                </c:pt>
                <c:pt idx="2">
                  <c:v>2.2438800000000002E-2</c:v>
                </c:pt>
                <c:pt idx="3">
                  <c:v>2.2143199999999998E-2</c:v>
                </c:pt>
                <c:pt idx="4">
                  <c:v>0.18052080000000001</c:v>
                </c:pt>
                <c:pt idx="5">
                  <c:v>0.16038540000000001</c:v>
                </c:pt>
                <c:pt idx="6">
                  <c:v>0.2257914</c:v>
                </c:pt>
                <c:pt idx="7">
                  <c:v>0.20363880000000001</c:v>
                </c:pt>
              </c:numCache>
            </c:numRef>
          </c:xVal>
          <c:yVal>
            <c:numRef>
              <c:f>'2 kr factorial analysis Q var'!$AQ$6:$AQ$13</c:f>
              <c:numCache>
                <c:formatCode>General</c:formatCode>
                <c:ptCount val="8"/>
                <c:pt idx="0">
                  <c:v>2.0140000000000088E-4</c:v>
                </c:pt>
                <c:pt idx="1">
                  <c:v>3.3000000000000043E-4</c:v>
                </c:pt>
                <c:pt idx="2">
                  <c:v>3.1119999999999759E-4</c:v>
                </c:pt>
                <c:pt idx="3">
                  <c:v>3.7280000000000299E-4</c:v>
                </c:pt>
                <c:pt idx="4">
                  <c:v>-7.9658000000000229E-3</c:v>
                </c:pt>
                <c:pt idx="5">
                  <c:v>-4.5724000000000042E-3</c:v>
                </c:pt>
                <c:pt idx="6">
                  <c:v>-7.8514000000000084E-3</c:v>
                </c:pt>
                <c:pt idx="7">
                  <c:v>-9.3817999999999957E-3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449-9D18-6CC0421E2DCA}"/>
            </c:ext>
          </c:extLst>
        </c:ser>
        <c:ser>
          <c:idx val="2"/>
          <c:order val="2"/>
          <c:tx>
            <c:strRef>
              <c:f>'2 kr factorial analysis Q var'!$AR$5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1.6290599999999999E-2</c:v>
                </c:pt>
                <c:pt idx="1">
                  <c:v>1.6112999999999999E-2</c:v>
                </c:pt>
                <c:pt idx="2">
                  <c:v>2.2438800000000002E-2</c:v>
                </c:pt>
                <c:pt idx="3">
                  <c:v>2.2143199999999998E-2</c:v>
                </c:pt>
                <c:pt idx="4">
                  <c:v>0.18052080000000001</c:v>
                </c:pt>
                <c:pt idx="5">
                  <c:v>0.16038540000000001</c:v>
                </c:pt>
                <c:pt idx="6">
                  <c:v>0.2257914</c:v>
                </c:pt>
                <c:pt idx="7">
                  <c:v>0.20363880000000001</c:v>
                </c:pt>
              </c:numCache>
            </c:numRef>
          </c:xVal>
          <c:yVal>
            <c:numRef>
              <c:f>'2 kr factorial analysis Q var'!$AR$6:$AR$13</c:f>
              <c:numCache>
                <c:formatCode>General</c:formatCode>
                <c:ptCount val="8"/>
                <c:pt idx="0">
                  <c:v>1.364000000000018E-4</c:v>
                </c:pt>
                <c:pt idx="1">
                  <c:v>3.900000000000084E-5</c:v>
                </c:pt>
                <c:pt idx="2">
                  <c:v>-1.080000000000178E-5</c:v>
                </c:pt>
                <c:pt idx="3">
                  <c:v>-6.3199999999999368E-5</c:v>
                </c:pt>
                <c:pt idx="4">
                  <c:v>-1.6521800000000003E-2</c:v>
                </c:pt>
                <c:pt idx="5">
                  <c:v>-1.2760400000000005E-2</c:v>
                </c:pt>
                <c:pt idx="6">
                  <c:v>-2.7094399999999991E-2</c:v>
                </c:pt>
                <c:pt idx="7">
                  <c:v>-2.3439800000000011E-2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449-9D18-6CC0421E2DCA}"/>
            </c:ext>
          </c:extLst>
        </c:ser>
        <c:ser>
          <c:idx val="3"/>
          <c:order val="3"/>
          <c:tx>
            <c:strRef>
              <c:f>'2 kr factorial analysis Q var'!$AS$5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1.6290599999999999E-2</c:v>
                </c:pt>
                <c:pt idx="1">
                  <c:v>1.6112999999999999E-2</c:v>
                </c:pt>
                <c:pt idx="2">
                  <c:v>2.2438800000000002E-2</c:v>
                </c:pt>
                <c:pt idx="3">
                  <c:v>2.2143199999999998E-2</c:v>
                </c:pt>
                <c:pt idx="4">
                  <c:v>0.18052080000000001</c:v>
                </c:pt>
                <c:pt idx="5">
                  <c:v>0.16038540000000001</c:v>
                </c:pt>
                <c:pt idx="6">
                  <c:v>0.2257914</c:v>
                </c:pt>
                <c:pt idx="7">
                  <c:v>0.20363880000000001</c:v>
                </c:pt>
              </c:numCache>
            </c:numRef>
          </c:xVal>
          <c:yVal>
            <c:numRef>
              <c:f>'2 kr factorial analysis Q var'!$AS$6:$AS$13</c:f>
              <c:numCache>
                <c:formatCode>General</c:formatCode>
                <c:ptCount val="8"/>
                <c:pt idx="0">
                  <c:v>-4.0159999999999849E-4</c:v>
                </c:pt>
                <c:pt idx="1">
                  <c:v>-2.5399999999999728E-4</c:v>
                </c:pt>
                <c:pt idx="2">
                  <c:v>-4.518000000000022E-4</c:v>
                </c:pt>
                <c:pt idx="3">
                  <c:v>-3.8619999999999974E-4</c:v>
                </c:pt>
                <c:pt idx="4">
                  <c:v>-2.4278000000000077E-3</c:v>
                </c:pt>
                <c:pt idx="5">
                  <c:v>2.7759999999998897E-4</c:v>
                </c:pt>
                <c:pt idx="6">
                  <c:v>-1.1344000000000076E-3</c:v>
                </c:pt>
                <c:pt idx="7">
                  <c:v>-2.2807999999999995E-3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449-9D18-6CC0421E2DCA}"/>
            </c:ext>
          </c:extLst>
        </c:ser>
        <c:ser>
          <c:idx val="4"/>
          <c:order val="4"/>
          <c:tx>
            <c:strRef>
              <c:f>'2 kr factorial analysis Q var'!$AT$5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1.6290599999999999E-2</c:v>
                </c:pt>
                <c:pt idx="1">
                  <c:v>1.6112999999999999E-2</c:v>
                </c:pt>
                <c:pt idx="2">
                  <c:v>2.2438800000000002E-2</c:v>
                </c:pt>
                <c:pt idx="3">
                  <c:v>2.2143199999999998E-2</c:v>
                </c:pt>
                <c:pt idx="4">
                  <c:v>0.18052080000000001</c:v>
                </c:pt>
                <c:pt idx="5">
                  <c:v>0.16038540000000001</c:v>
                </c:pt>
                <c:pt idx="6">
                  <c:v>0.2257914</c:v>
                </c:pt>
                <c:pt idx="7">
                  <c:v>0.20363880000000001</c:v>
                </c:pt>
              </c:numCache>
            </c:numRef>
          </c:xVal>
          <c:yVal>
            <c:numRef>
              <c:f>'2 kr factorial analysis Q var'!$AT$6:$AT$13</c:f>
              <c:numCache>
                <c:formatCode>General</c:formatCode>
                <c:ptCount val="8"/>
                <c:pt idx="0">
                  <c:v>1.7540000000000264E-4</c:v>
                </c:pt>
                <c:pt idx="1">
                  <c:v>1.0600000000000193E-4</c:v>
                </c:pt>
                <c:pt idx="2">
                  <c:v>2.2119999999999779E-4</c:v>
                </c:pt>
                <c:pt idx="3">
                  <c:v>3.4780000000000227E-4</c:v>
                </c:pt>
                <c:pt idx="4">
                  <c:v>2.9383199999999998E-2</c:v>
                </c:pt>
                <c:pt idx="5">
                  <c:v>2.2372599999999992E-2</c:v>
                </c:pt>
                <c:pt idx="6">
                  <c:v>4.8502599999999979E-2</c:v>
                </c:pt>
                <c:pt idx="7">
                  <c:v>4.3757199999999996E-2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00-4449-9D18-6CC0421E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47256"/>
        <c:axId val="291420936"/>
      </c:scatterChart>
      <c:valAx>
        <c:axId val="9112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936"/>
        <c:crosses val="autoZero"/>
        <c:crossBetween val="midCat"/>
      </c:valAx>
      <c:valAx>
        <c:axId val="2914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4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var'!$Z$2:$Z$41</c:f>
              <c:numCache>
                <c:formatCode>General</c:formatCode>
                <c:ptCount val="40"/>
                <c:pt idx="0">
                  <c:v>-2.2427860919999998</c:v>
                </c:pt>
                <c:pt idx="1">
                  <c:v>-1.7831960010000001</c:v>
                </c:pt>
                <c:pt idx="2">
                  <c:v>-1.535372417</c:v>
                </c:pt>
                <c:pt idx="3">
                  <c:v>-1.356355784</c:v>
                </c:pt>
                <c:pt idx="4">
                  <c:v>-1.212522519</c:v>
                </c:pt>
                <c:pt idx="5">
                  <c:v>-1.0902138109999999</c:v>
                </c:pt>
                <c:pt idx="6">
                  <c:v>-0.98244278799999996</c:v>
                </c:pt>
                <c:pt idx="7">
                  <c:v>-0.88512253600000002</c:v>
                </c:pt>
                <c:pt idx="8">
                  <c:v>-0.79563858499999995</c:v>
                </c:pt>
                <c:pt idx="9">
                  <c:v>-0.71220615300000001</c:v>
                </c:pt>
                <c:pt idx="10">
                  <c:v>-0.63354426699999999</c:v>
                </c:pt>
                <c:pt idx="11">
                  <c:v>-0.55869546400000003</c:v>
                </c:pt>
                <c:pt idx="12">
                  <c:v>-0.486919084</c:v>
                </c:pt>
                <c:pt idx="13">
                  <c:v>-0.417624567</c:v>
                </c:pt>
                <c:pt idx="14">
                  <c:v>-0.35032780099999999</c:v>
                </c:pt>
                <c:pt idx="15">
                  <c:v>-0.28462136500000002</c:v>
                </c:pt>
                <c:pt idx="16">
                  <c:v>-0.22015347299999999</c:v>
                </c:pt>
                <c:pt idx="17">
                  <c:v>-0.15661248899999999</c:v>
                </c:pt>
                <c:pt idx="18">
                  <c:v>-9.3715064000000001E-2</c:v>
                </c:pt>
                <c:pt idx="19">
                  <c:v>-3.1196631999999998E-2</c:v>
                </c:pt>
                <c:pt idx="20">
                  <c:v>3.1196631999999998E-2</c:v>
                </c:pt>
                <c:pt idx="21">
                  <c:v>9.3715064000000001E-2</c:v>
                </c:pt>
                <c:pt idx="22">
                  <c:v>0.15661248899999999</c:v>
                </c:pt>
                <c:pt idx="23">
                  <c:v>0.22015347299999999</c:v>
                </c:pt>
                <c:pt idx="24">
                  <c:v>0.28462136500000002</c:v>
                </c:pt>
                <c:pt idx="25">
                  <c:v>0.35032780099999999</c:v>
                </c:pt>
                <c:pt idx="26">
                  <c:v>0.417624567</c:v>
                </c:pt>
                <c:pt idx="27">
                  <c:v>0.486919084</c:v>
                </c:pt>
                <c:pt idx="28">
                  <c:v>0.55869546400000003</c:v>
                </c:pt>
                <c:pt idx="29">
                  <c:v>0.63354426699999999</c:v>
                </c:pt>
                <c:pt idx="30">
                  <c:v>0.71220615300000001</c:v>
                </c:pt>
                <c:pt idx="31">
                  <c:v>0.79563858499999995</c:v>
                </c:pt>
                <c:pt idx="32">
                  <c:v>0.88512253600000002</c:v>
                </c:pt>
                <c:pt idx="33">
                  <c:v>0.98244278799999996</c:v>
                </c:pt>
                <c:pt idx="34">
                  <c:v>1.0902138109999999</c:v>
                </c:pt>
                <c:pt idx="35">
                  <c:v>1.212522519</c:v>
                </c:pt>
                <c:pt idx="36">
                  <c:v>1.356355784</c:v>
                </c:pt>
                <c:pt idx="37">
                  <c:v>1.535372417</c:v>
                </c:pt>
                <c:pt idx="38">
                  <c:v>1.7831960010000001</c:v>
                </c:pt>
                <c:pt idx="39">
                  <c:v>2.2427860919999998</c:v>
                </c:pt>
              </c:numCache>
            </c:numRef>
          </c:xVal>
          <c:yVal>
            <c:numRef>
              <c:f>'2 kr factorial analysis Q var'!$X$2:$X$41</c:f>
              <c:numCache>
                <c:formatCode>0.00E+00</c:formatCode>
                <c:ptCount val="40"/>
                <c:pt idx="0">
                  <c:v>-2.7094399999999991E-2</c:v>
                </c:pt>
                <c:pt idx="1">
                  <c:v>-2.3439800000000011E-2</c:v>
                </c:pt>
                <c:pt idx="2">
                  <c:v>-1.6521800000000003E-2</c:v>
                </c:pt>
                <c:pt idx="3">
                  <c:v>-1.2760400000000005E-2</c:v>
                </c:pt>
                <c:pt idx="4">
                  <c:v>-1.24224E-2</c:v>
                </c:pt>
                <c:pt idx="5">
                  <c:v>-9.3817999999999957E-3</c:v>
                </c:pt>
                <c:pt idx="6">
                  <c:v>-8.654800000000018E-3</c:v>
                </c:pt>
                <c:pt idx="7">
                  <c:v>-7.9658000000000229E-3</c:v>
                </c:pt>
                <c:pt idx="8">
                  <c:v>-7.8514000000000084E-3</c:v>
                </c:pt>
                <c:pt idx="9">
                  <c:v>-5.3173999999999999E-3</c:v>
                </c:pt>
                <c:pt idx="10">
                  <c:v>-4.5724000000000042E-3</c:v>
                </c:pt>
                <c:pt idx="11">
                  <c:v>-2.46780000000002E-3</c:v>
                </c:pt>
                <c:pt idx="12">
                  <c:v>-2.4278000000000077E-3</c:v>
                </c:pt>
                <c:pt idx="13">
                  <c:v>-2.2807999999999995E-3</c:v>
                </c:pt>
                <c:pt idx="14">
                  <c:v>-1.1344000000000076E-3</c:v>
                </c:pt>
                <c:pt idx="15">
                  <c:v>-4.518000000000022E-4</c:v>
                </c:pt>
                <c:pt idx="16" formatCode="General">
                  <c:v>-4.0159999999999849E-4</c:v>
                </c:pt>
                <c:pt idx="17" formatCode="General">
                  <c:v>-3.8619999999999974E-4</c:v>
                </c:pt>
                <c:pt idx="18">
                  <c:v>-2.7119999999999922E-4</c:v>
                </c:pt>
                <c:pt idx="19">
                  <c:v>-2.5399999999999728E-4</c:v>
                </c:pt>
                <c:pt idx="20">
                  <c:v>-2.2099999999999898E-4</c:v>
                </c:pt>
                <c:pt idx="21">
                  <c:v>-1.1159999999999989E-4</c:v>
                </c:pt>
                <c:pt idx="22">
                  <c:v>-6.9800000000001805E-5</c:v>
                </c:pt>
                <c:pt idx="23">
                  <c:v>-6.3199999999999368E-5</c:v>
                </c:pt>
                <c:pt idx="24">
                  <c:v>-1.080000000000178E-5</c:v>
                </c:pt>
                <c:pt idx="25">
                  <c:v>3.900000000000084E-5</c:v>
                </c:pt>
                <c:pt idx="26">
                  <c:v>1.0600000000000193E-4</c:v>
                </c:pt>
                <c:pt idx="27">
                  <c:v>1.364000000000018E-4</c:v>
                </c:pt>
                <c:pt idx="28">
                  <c:v>1.7540000000000264E-4</c:v>
                </c:pt>
                <c:pt idx="29">
                  <c:v>2.0140000000000088E-4</c:v>
                </c:pt>
                <c:pt idx="30" formatCode="General">
                  <c:v>2.2119999999999779E-4</c:v>
                </c:pt>
                <c:pt idx="31" formatCode="General">
                  <c:v>2.7759999999998897E-4</c:v>
                </c:pt>
                <c:pt idx="32">
                  <c:v>3.1119999999999759E-4</c:v>
                </c:pt>
                <c:pt idx="33">
                  <c:v>3.3000000000000043E-4</c:v>
                </c:pt>
                <c:pt idx="34">
                  <c:v>3.4780000000000227E-4</c:v>
                </c:pt>
                <c:pt idx="35">
                  <c:v>3.7280000000000299E-4</c:v>
                </c:pt>
                <c:pt idx="36">
                  <c:v>2.2372599999999992E-2</c:v>
                </c:pt>
                <c:pt idx="37">
                  <c:v>2.9383199999999998E-2</c:v>
                </c:pt>
                <c:pt idx="38" formatCode="General">
                  <c:v>4.3757199999999996E-2</c:v>
                </c:pt>
                <c:pt idx="39">
                  <c:v>4.8502599999999979E-2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A-42DE-96DE-F9F98FE1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0320"/>
        <c:axId val="695064584"/>
      </c:scatterChart>
      <c:valAx>
        <c:axId val="6950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4584"/>
        <c:crosses val="autoZero"/>
        <c:crossBetween val="midCat"/>
      </c:valAx>
      <c:valAx>
        <c:axId val="6950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kr factorial analysis Q v 2'!$AP$5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v 2'!$AO$6:$AO$13</c:f>
              <c:numCache>
                <c:formatCode>General</c:formatCode>
                <c:ptCount val="8"/>
                <c:pt idx="0">
                  <c:v>1.6250799999999999E-2</c:v>
                </c:pt>
                <c:pt idx="1">
                  <c:v>1.6080799999999999E-2</c:v>
                </c:pt>
                <c:pt idx="2">
                  <c:v>2.2394799999999999E-2</c:v>
                </c:pt>
                <c:pt idx="3">
                  <c:v>2.2080799999999998E-2</c:v>
                </c:pt>
                <c:pt idx="4">
                  <c:v>0.17712700000000001</c:v>
                </c:pt>
                <c:pt idx="5">
                  <c:v>0.15728559999999997</c:v>
                </c:pt>
                <c:pt idx="6">
                  <c:v>0.22214</c:v>
                </c:pt>
                <c:pt idx="7">
                  <c:v>0.19952920000000002</c:v>
                </c:pt>
              </c:numCache>
            </c:numRef>
          </c:xVal>
          <c:yVal>
            <c:numRef>
              <c:f>'2 kr factorial analysis Q v 2'!$AP$6:$AP$13</c:f>
              <c:numCache>
                <c:formatCode>General</c:formatCode>
                <c:ptCount val="8"/>
                <c:pt idx="0">
                  <c:v>-1.8379999999999785E-4</c:v>
                </c:pt>
                <c:pt idx="1">
                  <c:v>-1.4879999999999755E-4</c:v>
                </c:pt>
                <c:pt idx="2">
                  <c:v>-2.0279999999999951E-4</c:v>
                </c:pt>
                <c:pt idx="3">
                  <c:v>-2.6779999999999859E-4</c:v>
                </c:pt>
                <c:pt idx="4">
                  <c:v>-5.4240000000000121E-3</c:v>
                </c:pt>
                <c:pt idx="5">
                  <c:v>-4.4545999999999752E-3</c:v>
                </c:pt>
                <c:pt idx="6">
                  <c:v>-9.7460000000000047E-3</c:v>
                </c:pt>
                <c:pt idx="7">
                  <c:v>-7.7972000000000041E-3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40A0-BE94-6EE752CB879C}"/>
            </c:ext>
          </c:extLst>
        </c:ser>
        <c:ser>
          <c:idx val="1"/>
          <c:order val="1"/>
          <c:tx>
            <c:strRef>
              <c:f>'2 kr factorial analysis Q v 2'!$AQ$5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v 2'!$AO$6:$AO$13</c:f>
              <c:numCache>
                <c:formatCode>General</c:formatCode>
                <c:ptCount val="8"/>
                <c:pt idx="0">
                  <c:v>1.6250799999999999E-2</c:v>
                </c:pt>
                <c:pt idx="1">
                  <c:v>1.6080799999999999E-2</c:v>
                </c:pt>
                <c:pt idx="2">
                  <c:v>2.2394799999999999E-2</c:v>
                </c:pt>
                <c:pt idx="3">
                  <c:v>2.2080799999999998E-2</c:v>
                </c:pt>
                <c:pt idx="4">
                  <c:v>0.17712700000000001</c:v>
                </c:pt>
                <c:pt idx="5">
                  <c:v>0.15728559999999997</c:v>
                </c:pt>
                <c:pt idx="6">
                  <c:v>0.22214</c:v>
                </c:pt>
                <c:pt idx="7">
                  <c:v>0.19952920000000002</c:v>
                </c:pt>
              </c:numCache>
            </c:numRef>
          </c:xVal>
          <c:yVal>
            <c:numRef>
              <c:f>'2 kr factorial analysis Q v 2'!$AQ$6:$AQ$13</c:f>
              <c:numCache>
                <c:formatCode>General</c:formatCode>
                <c:ptCount val="8"/>
                <c:pt idx="0">
                  <c:v>2.0519999999999913E-4</c:v>
                </c:pt>
                <c:pt idx="1">
                  <c:v>2.5620000000000157E-4</c:v>
                </c:pt>
                <c:pt idx="2">
                  <c:v>3.0020000000000047E-4</c:v>
                </c:pt>
                <c:pt idx="3">
                  <c:v>3.6920000000000355E-4</c:v>
                </c:pt>
                <c:pt idx="4">
                  <c:v>-4.0169999999999928E-3</c:v>
                </c:pt>
                <c:pt idx="5">
                  <c:v>-2.2185999999999595E-3</c:v>
                </c:pt>
                <c:pt idx="6">
                  <c:v>-4.508000000000012E-3</c:v>
                </c:pt>
                <c:pt idx="7">
                  <c:v>-7.6812000000000269E-3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40A0-BE94-6EE752CB879C}"/>
            </c:ext>
          </c:extLst>
        </c:ser>
        <c:ser>
          <c:idx val="2"/>
          <c:order val="2"/>
          <c:tx>
            <c:strRef>
              <c:f>'2 kr factorial analysis Q v 2'!$AR$5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v 2'!$AO$6:$AO$13</c:f>
              <c:numCache>
                <c:formatCode>General</c:formatCode>
                <c:ptCount val="8"/>
                <c:pt idx="0">
                  <c:v>1.6250799999999999E-2</c:v>
                </c:pt>
                <c:pt idx="1">
                  <c:v>1.6080799999999999E-2</c:v>
                </c:pt>
                <c:pt idx="2">
                  <c:v>2.2394799999999999E-2</c:v>
                </c:pt>
                <c:pt idx="3">
                  <c:v>2.2080799999999998E-2</c:v>
                </c:pt>
                <c:pt idx="4">
                  <c:v>0.17712700000000001</c:v>
                </c:pt>
                <c:pt idx="5">
                  <c:v>0.15728559999999997</c:v>
                </c:pt>
                <c:pt idx="6">
                  <c:v>0.22214</c:v>
                </c:pt>
                <c:pt idx="7">
                  <c:v>0.19952920000000002</c:v>
                </c:pt>
              </c:numCache>
            </c:numRef>
          </c:xVal>
          <c:yVal>
            <c:numRef>
              <c:f>'2 kr factorial analysis Q v 2'!$AR$6:$AR$13</c:f>
              <c:numCache>
                <c:formatCode>General</c:formatCode>
                <c:ptCount val="8"/>
                <c:pt idx="0">
                  <c:v>-7.0799999999999336E-5</c:v>
                </c:pt>
                <c:pt idx="1">
                  <c:v>-1.0280000000000011E-4</c:v>
                </c:pt>
                <c:pt idx="2">
                  <c:v>-1.8980000000000039E-4</c:v>
                </c:pt>
                <c:pt idx="3">
                  <c:v>-4.9799999999999151E-5</c:v>
                </c:pt>
                <c:pt idx="4">
                  <c:v>-6.3710000000000155E-3</c:v>
                </c:pt>
                <c:pt idx="5">
                  <c:v>-7.5465999999999589E-3</c:v>
                </c:pt>
                <c:pt idx="6">
                  <c:v>-9.8970000000000169E-3</c:v>
                </c:pt>
                <c:pt idx="7">
                  <c:v>-8.798200000000006E-3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4-40A0-BE94-6EE752CB879C}"/>
            </c:ext>
          </c:extLst>
        </c:ser>
        <c:ser>
          <c:idx val="3"/>
          <c:order val="3"/>
          <c:tx>
            <c:strRef>
              <c:f>'2 kr factorial analysis Q v 2'!$AS$5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v 2'!$AO$6:$AO$13</c:f>
              <c:numCache>
                <c:formatCode>General</c:formatCode>
                <c:ptCount val="8"/>
                <c:pt idx="0">
                  <c:v>1.6250799999999999E-2</c:v>
                </c:pt>
                <c:pt idx="1">
                  <c:v>1.6080799999999999E-2</c:v>
                </c:pt>
                <c:pt idx="2">
                  <c:v>2.2394799999999999E-2</c:v>
                </c:pt>
                <c:pt idx="3">
                  <c:v>2.2080799999999998E-2</c:v>
                </c:pt>
                <c:pt idx="4">
                  <c:v>0.17712700000000001</c:v>
                </c:pt>
                <c:pt idx="5">
                  <c:v>0.15728559999999997</c:v>
                </c:pt>
                <c:pt idx="6">
                  <c:v>0.22214</c:v>
                </c:pt>
                <c:pt idx="7">
                  <c:v>0.19952920000000002</c:v>
                </c:pt>
              </c:numCache>
            </c:numRef>
          </c:xVal>
          <c:yVal>
            <c:numRef>
              <c:f>'2 kr factorial analysis Q v 2'!$AS$6:$AS$13</c:f>
              <c:numCache>
                <c:formatCode>General</c:formatCode>
                <c:ptCount val="8"/>
                <c:pt idx="0">
                  <c:v>-2.0479999999999804E-4</c:v>
                </c:pt>
                <c:pt idx="1">
                  <c:v>-1.7280000000000073E-4</c:v>
                </c:pt>
                <c:pt idx="2">
                  <c:v>-3.1880000000000103E-4</c:v>
                </c:pt>
                <c:pt idx="3">
                  <c:v>-3.2579999999999762E-4</c:v>
                </c:pt>
                <c:pt idx="4">
                  <c:v>-6.5800000000001968E-4</c:v>
                </c:pt>
                <c:pt idx="5">
                  <c:v>9.8740000000002714E-4</c:v>
                </c:pt>
                <c:pt idx="6">
                  <c:v>-1.908999999999994E-3</c:v>
                </c:pt>
                <c:pt idx="7">
                  <c:v>3.3679999999997046E-4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4-40A0-BE94-6EE752CB879C}"/>
            </c:ext>
          </c:extLst>
        </c:ser>
        <c:ser>
          <c:idx val="4"/>
          <c:order val="4"/>
          <c:tx>
            <c:strRef>
              <c:f>'2 kr factorial analysis Q v 2'!$AT$5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v 2'!$AO$6:$AO$13</c:f>
              <c:numCache>
                <c:formatCode>General</c:formatCode>
                <c:ptCount val="8"/>
                <c:pt idx="0">
                  <c:v>1.6250799999999999E-2</c:v>
                </c:pt>
                <c:pt idx="1">
                  <c:v>1.6080799999999999E-2</c:v>
                </c:pt>
                <c:pt idx="2">
                  <c:v>2.2394799999999999E-2</c:v>
                </c:pt>
                <c:pt idx="3">
                  <c:v>2.2080799999999998E-2</c:v>
                </c:pt>
                <c:pt idx="4">
                  <c:v>0.17712700000000001</c:v>
                </c:pt>
                <c:pt idx="5">
                  <c:v>0.15728559999999997</c:v>
                </c:pt>
                <c:pt idx="6">
                  <c:v>0.22214</c:v>
                </c:pt>
                <c:pt idx="7">
                  <c:v>0.19952920000000002</c:v>
                </c:pt>
              </c:numCache>
            </c:numRef>
          </c:xVal>
          <c:yVal>
            <c:numRef>
              <c:f>'2 kr factorial analysis Q v 2'!$AT$6:$AT$13</c:f>
              <c:numCache>
                <c:formatCode>General</c:formatCode>
                <c:ptCount val="8"/>
                <c:pt idx="0">
                  <c:v>2.5419999999999957E-4</c:v>
                </c:pt>
                <c:pt idx="1">
                  <c:v>1.6820000000000029E-4</c:v>
                </c:pt>
                <c:pt idx="2">
                  <c:v>4.1120000000000045E-4</c:v>
                </c:pt>
                <c:pt idx="3">
                  <c:v>2.7420000000000222E-4</c:v>
                </c:pt>
                <c:pt idx="4">
                  <c:v>1.6469999999999985E-2</c:v>
                </c:pt>
                <c:pt idx="5">
                  <c:v>1.3232400000000033E-2</c:v>
                </c:pt>
                <c:pt idx="6">
                  <c:v>2.606E-2</c:v>
                </c:pt>
                <c:pt idx="7">
                  <c:v>2.3939799999999983E-2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4-40A0-BE94-6EE752CB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47256"/>
        <c:axId val="291420936"/>
      </c:scatterChart>
      <c:valAx>
        <c:axId val="9112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936"/>
        <c:crosses val="autoZero"/>
        <c:crossBetween val="midCat"/>
      </c:valAx>
      <c:valAx>
        <c:axId val="2914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4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v 2'!$Z$2:$Z$41</c:f>
              <c:numCache>
                <c:formatCode>General</c:formatCode>
                <c:ptCount val="40"/>
                <c:pt idx="0">
                  <c:v>-2.2427860919999998</c:v>
                </c:pt>
                <c:pt idx="1">
                  <c:v>-1.7831960010000001</c:v>
                </c:pt>
                <c:pt idx="2">
                  <c:v>-1.535372417</c:v>
                </c:pt>
                <c:pt idx="3">
                  <c:v>-1.356355784</c:v>
                </c:pt>
                <c:pt idx="4">
                  <c:v>-1.212522519</c:v>
                </c:pt>
                <c:pt idx="5">
                  <c:v>-1.0902138109999999</c:v>
                </c:pt>
                <c:pt idx="6">
                  <c:v>-0.98244278799999996</c:v>
                </c:pt>
                <c:pt idx="7">
                  <c:v>-0.88512253600000002</c:v>
                </c:pt>
                <c:pt idx="8">
                  <c:v>-0.79563858499999995</c:v>
                </c:pt>
                <c:pt idx="9">
                  <c:v>-0.71220615300000001</c:v>
                </c:pt>
                <c:pt idx="10">
                  <c:v>-0.63354426699999999</c:v>
                </c:pt>
                <c:pt idx="11">
                  <c:v>-0.55869546400000003</c:v>
                </c:pt>
                <c:pt idx="12">
                  <c:v>-0.486919084</c:v>
                </c:pt>
                <c:pt idx="13">
                  <c:v>-0.417624567</c:v>
                </c:pt>
                <c:pt idx="14">
                  <c:v>-0.35032780099999999</c:v>
                </c:pt>
                <c:pt idx="15">
                  <c:v>-0.28462136500000002</c:v>
                </c:pt>
                <c:pt idx="16">
                  <c:v>-0.22015347299999999</c:v>
                </c:pt>
                <c:pt idx="17">
                  <c:v>-0.15661248899999999</c:v>
                </c:pt>
                <c:pt idx="18">
                  <c:v>-9.3715064000000001E-2</c:v>
                </c:pt>
                <c:pt idx="19">
                  <c:v>-3.1196631999999998E-2</c:v>
                </c:pt>
                <c:pt idx="20">
                  <c:v>3.1196631999999998E-2</c:v>
                </c:pt>
                <c:pt idx="21">
                  <c:v>9.3715064000000001E-2</c:v>
                </c:pt>
                <c:pt idx="22">
                  <c:v>0.15661248899999999</c:v>
                </c:pt>
                <c:pt idx="23">
                  <c:v>0.22015347299999999</c:v>
                </c:pt>
                <c:pt idx="24">
                  <c:v>0.28462136500000002</c:v>
                </c:pt>
                <c:pt idx="25">
                  <c:v>0.35032780099999999</c:v>
                </c:pt>
                <c:pt idx="26">
                  <c:v>0.417624567</c:v>
                </c:pt>
                <c:pt idx="27">
                  <c:v>0.486919084</c:v>
                </c:pt>
                <c:pt idx="28">
                  <c:v>0.55869546400000003</c:v>
                </c:pt>
                <c:pt idx="29">
                  <c:v>0.63354426699999999</c:v>
                </c:pt>
                <c:pt idx="30">
                  <c:v>0.71220615300000001</c:v>
                </c:pt>
                <c:pt idx="31">
                  <c:v>0.79563858499999995</c:v>
                </c:pt>
                <c:pt idx="32">
                  <c:v>0.88512253600000002</c:v>
                </c:pt>
                <c:pt idx="33">
                  <c:v>0.98244278799999996</c:v>
                </c:pt>
                <c:pt idx="34">
                  <c:v>1.0902138109999999</c:v>
                </c:pt>
                <c:pt idx="35">
                  <c:v>1.212522519</c:v>
                </c:pt>
                <c:pt idx="36">
                  <c:v>1.356355784</c:v>
                </c:pt>
                <c:pt idx="37">
                  <c:v>1.535372417</c:v>
                </c:pt>
                <c:pt idx="38">
                  <c:v>1.7831960010000001</c:v>
                </c:pt>
                <c:pt idx="39">
                  <c:v>2.2427860919999998</c:v>
                </c:pt>
              </c:numCache>
            </c:numRef>
          </c:xVal>
          <c:yVal>
            <c:numRef>
              <c:f>'2 kr factorial analysis Q v 2'!$X$2:$X$41</c:f>
              <c:numCache>
                <c:formatCode>0.00E+00</c:formatCode>
                <c:ptCount val="40"/>
                <c:pt idx="0">
                  <c:v>-9.8970000000000169E-3</c:v>
                </c:pt>
                <c:pt idx="1">
                  <c:v>-9.7460000000000047E-3</c:v>
                </c:pt>
                <c:pt idx="2">
                  <c:v>-8.798200000000006E-3</c:v>
                </c:pt>
                <c:pt idx="3">
                  <c:v>-7.7972000000000041E-3</c:v>
                </c:pt>
                <c:pt idx="4">
                  <c:v>-7.6812000000000269E-3</c:v>
                </c:pt>
                <c:pt idx="5">
                  <c:v>-7.5465999999999589E-3</c:v>
                </c:pt>
                <c:pt idx="6">
                  <c:v>-6.3710000000000155E-3</c:v>
                </c:pt>
                <c:pt idx="7">
                  <c:v>-5.4240000000000121E-3</c:v>
                </c:pt>
                <c:pt idx="8">
                  <c:v>-4.508000000000012E-3</c:v>
                </c:pt>
                <c:pt idx="9">
                  <c:v>-4.4545999999999752E-3</c:v>
                </c:pt>
                <c:pt idx="10">
                  <c:v>-4.0169999999999928E-3</c:v>
                </c:pt>
                <c:pt idx="11">
                  <c:v>-2.2185999999999595E-3</c:v>
                </c:pt>
                <c:pt idx="12">
                  <c:v>-1.908999999999994E-3</c:v>
                </c:pt>
                <c:pt idx="13">
                  <c:v>-6.5800000000001968E-4</c:v>
                </c:pt>
                <c:pt idx="14">
                  <c:v>-3.2579999999999762E-4</c:v>
                </c:pt>
                <c:pt idx="15">
                  <c:v>-3.1880000000000103E-4</c:v>
                </c:pt>
                <c:pt idx="16">
                  <c:v>-2.6779999999999859E-4</c:v>
                </c:pt>
                <c:pt idx="17">
                  <c:v>-2.0479999999999804E-4</c:v>
                </c:pt>
                <c:pt idx="18">
                  <c:v>-2.0279999999999951E-4</c:v>
                </c:pt>
                <c:pt idx="19">
                  <c:v>-1.8980000000000039E-4</c:v>
                </c:pt>
                <c:pt idx="20">
                  <c:v>-1.8379999999999785E-4</c:v>
                </c:pt>
                <c:pt idx="21">
                  <c:v>-1.7280000000000073E-4</c:v>
                </c:pt>
                <c:pt idx="22">
                  <c:v>-1.4879999999999755E-4</c:v>
                </c:pt>
                <c:pt idx="23">
                  <c:v>-1.0280000000000011E-4</c:v>
                </c:pt>
                <c:pt idx="24">
                  <c:v>-7.0799999999999336E-5</c:v>
                </c:pt>
                <c:pt idx="25">
                  <c:v>-4.9799999999999151E-5</c:v>
                </c:pt>
                <c:pt idx="26" formatCode="General">
                  <c:v>1.6820000000000029E-4</c:v>
                </c:pt>
                <c:pt idx="27">
                  <c:v>2.0519999999999913E-4</c:v>
                </c:pt>
                <c:pt idx="28">
                  <c:v>2.5419999999999957E-4</c:v>
                </c:pt>
                <c:pt idx="29" formatCode="General">
                  <c:v>2.5620000000000157E-4</c:v>
                </c:pt>
                <c:pt idx="30" formatCode="General">
                  <c:v>2.7420000000000222E-4</c:v>
                </c:pt>
                <c:pt idx="31" formatCode="General">
                  <c:v>3.0020000000000047E-4</c:v>
                </c:pt>
                <c:pt idx="32">
                  <c:v>3.3679999999997046E-4</c:v>
                </c:pt>
                <c:pt idx="33">
                  <c:v>3.6920000000000355E-4</c:v>
                </c:pt>
                <c:pt idx="34">
                  <c:v>4.1120000000000045E-4</c:v>
                </c:pt>
                <c:pt idx="35">
                  <c:v>9.8740000000002714E-4</c:v>
                </c:pt>
                <c:pt idx="36">
                  <c:v>1.3232400000000033E-2</c:v>
                </c:pt>
                <c:pt idx="37">
                  <c:v>1.6469999999999985E-2</c:v>
                </c:pt>
                <c:pt idx="38">
                  <c:v>2.3939799999999983E-2</c:v>
                </c:pt>
                <c:pt idx="39" formatCode="General">
                  <c:v>2.606E-2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3-49DC-9704-B7778DCF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0320"/>
        <c:axId val="695064584"/>
      </c:scatterChart>
      <c:valAx>
        <c:axId val="6950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4584"/>
        <c:crosses val="autoZero"/>
        <c:crossBetween val="midCat"/>
      </c:valAx>
      <c:valAx>
        <c:axId val="6950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419100</xdr:colOff>
      <xdr:row>14</xdr:row>
      <xdr:rowOff>180975</xdr:rowOff>
    </xdr:from>
    <xdr:to>
      <xdr:col>47</xdr:col>
      <xdr:colOff>114300</xdr:colOff>
      <xdr:row>29</xdr:row>
      <xdr:rowOff>66675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33CCB957-608B-4F26-A643-0E709026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1</xdr:row>
      <xdr:rowOff>33337</xdr:rowOff>
    </xdr:from>
    <xdr:to>
      <xdr:col>37</xdr:col>
      <xdr:colOff>266700</xdr:colOff>
      <xdr:row>21</xdr:row>
      <xdr:rowOff>180975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BE726679-F614-4369-9031-D3EB21E5631A}"/>
            </a:ext>
            <a:ext uri="{147F2762-F138-4A5C-976F-8EAC2B608ADB}">
              <a16:predDERef xmlns:a16="http://schemas.microsoft.com/office/drawing/2014/main" pred="{33CCB957-608B-4F26-A643-0E709026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419100</xdr:colOff>
      <xdr:row>14</xdr:row>
      <xdr:rowOff>180975</xdr:rowOff>
    </xdr:from>
    <xdr:to>
      <xdr:col>47</xdr:col>
      <xdr:colOff>114300</xdr:colOff>
      <xdr:row>29</xdr:row>
      <xdr:rowOff>66675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64048304-3670-4122-9325-BE8C1175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1</xdr:row>
      <xdr:rowOff>33337</xdr:rowOff>
    </xdr:from>
    <xdr:to>
      <xdr:col>37</xdr:col>
      <xdr:colOff>266700</xdr:colOff>
      <xdr:row>21</xdr:row>
      <xdr:rowOff>180975</xdr:rowOff>
    </xdr:to>
    <xdr:graphicFrame macro="">
      <xdr:nvGraphicFramePr>
        <xdr:cNvPr id="3" name="Grafico 5">
          <a:extLst>
            <a:ext uri="{FF2B5EF4-FFF2-40B4-BE49-F238E27FC236}">
              <a16:creationId xmlns:a16="http://schemas.microsoft.com/office/drawing/2014/main" id="{68FE7F15-DAAE-411C-B96C-621EBD4CA61D}"/>
            </a:ext>
            <a:ext uri="{147F2762-F138-4A5C-976F-8EAC2B608ADB}">
              <a16:predDERef xmlns:a16="http://schemas.microsoft.com/office/drawing/2014/main" pred="{64048304-3670-4122-9325-BE8C1175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419100</xdr:colOff>
      <xdr:row>14</xdr:row>
      <xdr:rowOff>180975</xdr:rowOff>
    </xdr:from>
    <xdr:to>
      <xdr:col>47</xdr:col>
      <xdr:colOff>114300</xdr:colOff>
      <xdr:row>29</xdr:row>
      <xdr:rowOff>66675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9210401A-2567-49EC-B29B-0B1E3D41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1</xdr:row>
      <xdr:rowOff>33337</xdr:rowOff>
    </xdr:from>
    <xdr:to>
      <xdr:col>37</xdr:col>
      <xdr:colOff>266700</xdr:colOff>
      <xdr:row>21</xdr:row>
      <xdr:rowOff>180975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157DC5AF-91A6-4A9F-A99A-864089414D8C}"/>
            </a:ext>
            <a:ext uri="{147F2762-F138-4A5C-976F-8EAC2B608ADB}">
              <a16:predDERef xmlns:a16="http://schemas.microsoft.com/office/drawing/2014/main" pred="{9210401A-2567-49EC-B29B-0B1E3D41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C960-5FC8-4608-96DC-B16225C3030E}">
  <dimension ref="A1:BU48"/>
  <sheetViews>
    <sheetView tabSelected="1" topLeftCell="H9" workbookViewId="0">
      <selection activeCell="O22" sqref="O22:O29"/>
    </sheetView>
  </sheetViews>
  <sheetFormatPr defaultRowHeight="15"/>
  <cols>
    <col min="1" max="1" width="20.85546875" customWidth="1"/>
    <col min="2" max="2" width="10.85546875" customWidth="1"/>
    <col min="3" max="3" width="20" customWidth="1"/>
    <col min="4" max="4" width="14" customWidth="1"/>
    <col min="5" max="5" width="11.28515625" customWidth="1"/>
    <col min="6" max="9" width="10.42578125" customWidth="1"/>
    <col min="10" max="14" width="14.7109375" customWidth="1"/>
    <col min="15" max="15" width="16.5703125" customWidth="1"/>
    <col min="16" max="20" width="14.42578125" customWidth="1"/>
    <col min="21" max="21" width="11.85546875" customWidth="1"/>
    <col min="22" max="23" width="9.140625" bestFit="1" customWidth="1"/>
    <col min="24" max="24" width="9.42578125" bestFit="1" customWidth="1"/>
    <col min="25" max="40" width="9.140625" bestFit="1" customWidth="1"/>
    <col min="41" max="41" width="9.28515625" bestFit="1" customWidth="1"/>
    <col min="42" max="42" width="12.7109375" bestFit="1" customWidth="1"/>
    <col min="43" max="46" width="9.28515625" bestFit="1" customWidth="1"/>
    <col min="47" max="50" width="9.140625" bestFit="1" customWidth="1"/>
    <col min="51" max="51" width="9.28515625" bestFit="1" customWidth="1"/>
    <col min="52" max="52" width="11.140625" bestFit="1" customWidth="1"/>
    <col min="53" max="53" width="9.28515625" bestFit="1" customWidth="1"/>
    <col min="54" max="54" width="12.140625" bestFit="1" customWidth="1"/>
    <col min="55" max="55" width="9.140625" bestFit="1" customWidth="1"/>
    <col min="56" max="56" width="9.28515625" bestFit="1" customWidth="1"/>
    <col min="57" max="58" width="9.140625" bestFit="1" customWidth="1"/>
    <col min="59" max="59" width="11.140625" customWidth="1"/>
  </cols>
  <sheetData>
    <row r="1" spans="1: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2" t="s">
        <v>0</v>
      </c>
      <c r="X1" s="2" t="s">
        <v>1</v>
      </c>
      <c r="Y1" s="2" t="s">
        <v>2</v>
      </c>
      <c r="Z1" s="2" t="s">
        <v>3</v>
      </c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1"/>
      <c r="AW1" s="23"/>
      <c r="AX1" s="23"/>
      <c r="AY1" s="23"/>
      <c r="AZ1" s="23"/>
      <c r="BA1" s="23"/>
      <c r="BB1" s="2" t="s">
        <v>4</v>
      </c>
      <c r="BC1" s="23"/>
      <c r="BD1" s="23"/>
      <c r="BE1" s="23"/>
      <c r="BF1" s="23"/>
      <c r="BG1" s="23"/>
      <c r="BH1" s="23"/>
      <c r="BI1" s="23"/>
      <c r="BJ1" s="23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>
      <c r="A2" s="2"/>
      <c r="B2" s="2"/>
      <c r="C2" s="2" t="s">
        <v>5</v>
      </c>
      <c r="D2" s="2"/>
      <c r="E2" s="2" t="s">
        <v>6</v>
      </c>
      <c r="F2" s="2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>
        <v>1</v>
      </c>
      <c r="X2" s="3">
        <v>-4.4157199999999952E-2</v>
      </c>
      <c r="Y2" s="1">
        <v>1.2500000000000001E-2</v>
      </c>
      <c r="Z2" s="1">
        <v>-2.2427860919999998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3"/>
      <c r="AX2" s="23"/>
      <c r="AY2" s="2" t="s">
        <v>7</v>
      </c>
      <c r="AZ2" s="1">
        <f>T21/(2^3*(B9-1))</f>
        <v>2.1571810386249987E-4</v>
      </c>
      <c r="BA2" s="1"/>
      <c r="BB2" s="1">
        <f>AZ2/((2^3)*B9)</f>
        <v>5.3929525965624971E-6</v>
      </c>
      <c r="BC2" s="23"/>
      <c r="BD2" s="23"/>
      <c r="BE2" s="23"/>
      <c r="BF2" s="23"/>
      <c r="BG2" s="23"/>
      <c r="BH2" s="23"/>
      <c r="BI2" s="23"/>
      <c r="BJ2" s="24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>
      <c r="A3" s="2"/>
      <c r="B3" s="2"/>
      <c r="C3" s="2" t="s">
        <v>8</v>
      </c>
      <c r="D3" s="2" t="s">
        <v>9</v>
      </c>
      <c r="E3" s="2" t="s">
        <v>8</v>
      </c>
      <c r="F3" s="2" t="s">
        <v>9</v>
      </c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>
        <v>2</v>
      </c>
      <c r="X3" s="3">
        <v>-3.508780000000003E-2</v>
      </c>
      <c r="Y3" s="1">
        <v>3.7499999999999999E-2</v>
      </c>
      <c r="Z3" s="1">
        <v>-1.7831960010000001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3"/>
      <c r="AX3" s="23"/>
      <c r="AY3" s="40" t="s">
        <v>10</v>
      </c>
      <c r="AZ3" s="40"/>
      <c r="BA3" s="40"/>
      <c r="BB3" s="40"/>
      <c r="BC3" s="40"/>
      <c r="BD3" s="40"/>
      <c r="BE3" s="40"/>
      <c r="BF3" s="23"/>
      <c r="BG3" s="23"/>
      <c r="BH3" s="23"/>
      <c r="BI3" s="23"/>
      <c r="BJ3" s="24"/>
      <c r="BK3" s="2"/>
      <c r="BL3" s="2"/>
      <c r="BM3" s="2"/>
      <c r="BN3" s="2"/>
      <c r="BO3" s="2"/>
      <c r="BP3" s="2"/>
      <c r="BQ3" s="1"/>
      <c r="BR3" s="1"/>
      <c r="BS3" s="1"/>
      <c r="BT3" s="1"/>
      <c r="BU3" s="1"/>
    </row>
    <row r="4" spans="1:73">
      <c r="A4" s="2"/>
      <c r="B4" s="2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>
        <v>3</v>
      </c>
      <c r="X4" s="3">
        <v>-1.2071199999999949E-2</v>
      </c>
      <c r="Y4" s="1">
        <v>6.25E-2</v>
      </c>
      <c r="Z4" s="1">
        <v>-1.535372417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3"/>
      <c r="AX4" s="1"/>
      <c r="AY4" s="2" t="s">
        <v>16</v>
      </c>
      <c r="AZ4" s="2" t="s">
        <v>17</v>
      </c>
      <c r="BA4" s="2" t="s">
        <v>18</v>
      </c>
      <c r="BB4" s="2" t="s">
        <v>19</v>
      </c>
      <c r="BC4" s="2" t="s">
        <v>20</v>
      </c>
      <c r="BD4" s="2" t="s">
        <v>21</v>
      </c>
      <c r="BE4" s="2" t="s">
        <v>22</v>
      </c>
      <c r="BF4" s="23"/>
      <c r="BG4" s="23"/>
      <c r="BH4" s="23"/>
      <c r="BI4" s="23"/>
      <c r="BJ4" s="24"/>
      <c r="BK4" s="2"/>
      <c r="BL4" s="2"/>
      <c r="BM4" s="2"/>
      <c r="BN4" s="2"/>
      <c r="BO4" s="2"/>
      <c r="BP4" s="2"/>
      <c r="BQ4" s="1"/>
      <c r="BR4" s="1"/>
      <c r="BS4" s="1"/>
      <c r="BT4" s="1"/>
      <c r="BU4" s="1"/>
    </row>
    <row r="5" spans="1:73">
      <c r="A5" s="2"/>
      <c r="B5" s="2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>
        <v>4</v>
      </c>
      <c r="X5" s="3">
        <v>-5.4238000000000341E-3</v>
      </c>
      <c r="Y5" s="1">
        <v>8.7499999999999994E-2</v>
      </c>
      <c r="Z5" s="1">
        <v>-1.356355784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 t="s">
        <v>28</v>
      </c>
      <c r="AP5" s="2" t="s">
        <v>29</v>
      </c>
      <c r="AQ5" s="2" t="s">
        <v>30</v>
      </c>
      <c r="AR5" s="2" t="s">
        <v>31</v>
      </c>
      <c r="AS5" s="2" t="s">
        <v>32</v>
      </c>
      <c r="AT5" s="2" t="s">
        <v>33</v>
      </c>
      <c r="AU5" s="1"/>
      <c r="AV5" s="1"/>
      <c r="AW5" s="23"/>
      <c r="AX5" s="2" t="s">
        <v>34</v>
      </c>
      <c r="AY5" s="1">
        <f t="shared" ref="AY5:BE5" si="0">C$21 - $BJ$8*SQRT($BB$2)</f>
        <v>-8.2356643364788346E-3</v>
      </c>
      <c r="AZ5" s="39">
        <f t="shared" si="0"/>
        <v>5.8449635663521154E-2</v>
      </c>
      <c r="BA5" s="39">
        <f t="shared" si="0"/>
        <v>7.0640785663521152E-2</v>
      </c>
      <c r="BB5" s="1">
        <f t="shared" si="0"/>
        <v>-7.9613643364788433E-3</v>
      </c>
      <c r="BC5" s="1">
        <f t="shared" si="0"/>
        <v>-8.1815143364788387E-3</v>
      </c>
      <c r="BD5" s="39">
        <f t="shared" si="0"/>
        <v>5.0250585663521155E-2</v>
      </c>
      <c r="BE5" s="1">
        <f t="shared" si="0"/>
        <v>-7.9227143364788422E-3</v>
      </c>
      <c r="BF5" s="23"/>
      <c r="BG5" s="23"/>
      <c r="BH5" s="23"/>
      <c r="BI5" s="24"/>
      <c r="BJ5" s="23"/>
      <c r="BK5" s="1"/>
      <c r="BL5" s="1"/>
      <c r="BM5" s="1"/>
      <c r="BN5" s="1"/>
      <c r="BO5" s="1"/>
      <c r="BP5" s="1"/>
      <c r="BQ5" s="1"/>
      <c r="BR5" s="2"/>
      <c r="BS5" s="1"/>
      <c r="BT5" s="1"/>
      <c r="BU5" s="1"/>
    </row>
    <row r="6" spans="1:73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>
        <v>5</v>
      </c>
      <c r="X6" s="1">
        <v>-1.9194000000000086E-3</v>
      </c>
      <c r="Y6" s="1">
        <v>0.1125</v>
      </c>
      <c r="Z6" s="1">
        <v>-1.212522519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f t="shared" ref="AO6:AT13" si="1">O12</f>
        <v>1.04286E-2</v>
      </c>
      <c r="AP6" s="1">
        <f t="shared" si="1"/>
        <v>6.4000000000001556E-6</v>
      </c>
      <c r="AQ6" s="1">
        <f t="shared" si="1"/>
        <v>1.2039999999999967E-4</v>
      </c>
      <c r="AR6" s="1">
        <f t="shared" si="1"/>
        <v>8.54000000000011E-5</v>
      </c>
      <c r="AS6" s="1">
        <f t="shared" si="1"/>
        <v>-2.3860000000000027E-4</v>
      </c>
      <c r="AT6" s="1">
        <f t="shared" si="1"/>
        <v>2.6400000000001075E-5</v>
      </c>
      <c r="AU6" s="2">
        <v>1</v>
      </c>
      <c r="AV6" s="1"/>
      <c r="AW6" s="23"/>
      <c r="AX6" s="2" t="s">
        <v>35</v>
      </c>
      <c r="AY6" s="1">
        <f t="shared" ref="AY6:BE6" si="2">C$21 + $BJ$8*SQRT($BB$2)</f>
        <v>-5.9538566352114464E-4</v>
      </c>
      <c r="AZ6" s="39">
        <f t="shared" si="2"/>
        <v>6.6089914336478844E-2</v>
      </c>
      <c r="BA6" s="39">
        <f t="shared" si="2"/>
        <v>7.8281064336478842E-2</v>
      </c>
      <c r="BB6" s="1">
        <f t="shared" si="2"/>
        <v>-3.2108566352115342E-4</v>
      </c>
      <c r="BC6" s="1">
        <f t="shared" si="2"/>
        <v>-5.4123566352114877E-4</v>
      </c>
      <c r="BD6" s="39">
        <f t="shared" si="2"/>
        <v>5.7890864336478845E-2</v>
      </c>
      <c r="BE6" s="1">
        <f t="shared" si="2"/>
        <v>-2.8243566352115224E-4</v>
      </c>
      <c r="BF6" s="23"/>
      <c r="BK6" s="1"/>
      <c r="BL6" s="1"/>
      <c r="BM6" s="1"/>
      <c r="BN6" s="1"/>
      <c r="BO6" s="1"/>
      <c r="BP6" s="1"/>
      <c r="BQ6" s="1"/>
      <c r="BR6" s="2"/>
      <c r="BS6" s="2"/>
      <c r="BT6" s="2"/>
      <c r="BU6" s="2"/>
    </row>
    <row r="7" spans="1:7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>
        <v>6</v>
      </c>
      <c r="X7" s="3">
        <v>-1.2591999999999604E-3</v>
      </c>
      <c r="Y7" s="1">
        <v>0.13750000000000001</v>
      </c>
      <c r="Z7" s="1">
        <v>-1.0902138109999999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f t="shared" si="1"/>
        <v>1.03976E-2</v>
      </c>
      <c r="AP7" s="1">
        <f t="shared" si="1"/>
        <v>-2.0599999999999091E-5</v>
      </c>
      <c r="AQ7" s="1">
        <f t="shared" si="1"/>
        <v>2.3639999999999946E-4</v>
      </c>
      <c r="AR7" s="1">
        <f t="shared" si="1"/>
        <v>-3.2600000000000684E-5</v>
      </c>
      <c r="AS7" s="1">
        <f t="shared" si="1"/>
        <v>-1.9259999999999937E-4</v>
      </c>
      <c r="AT7" s="1">
        <f t="shared" si="1"/>
        <v>9.3999999999996864E-6</v>
      </c>
      <c r="AU7" s="2">
        <v>2</v>
      </c>
      <c r="AV7" s="1"/>
      <c r="AW7" s="23"/>
      <c r="AX7" s="2"/>
      <c r="AY7" s="1"/>
      <c r="AZ7" s="1"/>
      <c r="BA7" s="1"/>
      <c r="BB7" s="1"/>
      <c r="BC7" s="1"/>
      <c r="BD7" s="1"/>
      <c r="BE7" s="1"/>
      <c r="BF7" s="23"/>
      <c r="BG7" s="2" t="s">
        <v>36</v>
      </c>
      <c r="BH7" s="2" t="s">
        <v>37</v>
      </c>
      <c r="BI7" s="2" t="s">
        <v>38</v>
      </c>
      <c r="BJ7" s="2" t="s">
        <v>39</v>
      </c>
      <c r="BK7" s="2" t="s">
        <v>40</v>
      </c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>
      <c r="A8" s="2" t="s">
        <v>41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>
        <v>7</v>
      </c>
      <c r="X8" s="3">
        <v>-9.3559999999999477E-4</v>
      </c>
      <c r="Y8" s="1">
        <v>0.16250000000000001</v>
      </c>
      <c r="Z8" s="1">
        <v>-0.98244278799999996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f t="shared" si="1"/>
        <v>2.6904000000000001E-2</v>
      </c>
      <c r="AP8" s="1">
        <f t="shared" si="1"/>
        <v>-1.2700000000000211E-4</v>
      </c>
      <c r="AQ8" s="1">
        <f t="shared" si="1"/>
        <v>6.3299999999999815E-4</v>
      </c>
      <c r="AR8" s="1">
        <f t="shared" si="1"/>
        <v>-1.6999999999999654E-5</v>
      </c>
      <c r="AS8" s="1">
        <f t="shared" si="1"/>
        <v>-5.9400000000000078E-4</v>
      </c>
      <c r="AT8" s="1">
        <f t="shared" si="1"/>
        <v>1.0499999999999746E-4</v>
      </c>
      <c r="AU8" s="2">
        <v>3</v>
      </c>
      <c r="AV8" s="1"/>
      <c r="AW8" s="23"/>
      <c r="AX8" s="2"/>
      <c r="AY8" s="1"/>
      <c r="AZ8" s="1"/>
      <c r="BA8" s="1"/>
      <c r="BB8" s="1"/>
      <c r="BC8" s="1"/>
      <c r="BD8" s="1"/>
      <c r="BE8" s="1"/>
      <c r="BF8" s="23"/>
      <c r="BG8" s="1">
        <v>0.9</v>
      </c>
      <c r="BH8" s="1">
        <v>0.1</v>
      </c>
      <c r="BI8" s="1">
        <v>0.05</v>
      </c>
      <c r="BJ8" s="1">
        <v>1.645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>
      <c r="A9" s="2" t="s">
        <v>42</v>
      </c>
      <c r="B9" s="1">
        <v>5</v>
      </c>
      <c r="C9" s="1"/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>
        <v>8</v>
      </c>
      <c r="X9" s="3">
        <v>-7.6859999999999429E-4</v>
      </c>
      <c r="Y9" s="1">
        <v>0.1875</v>
      </c>
      <c r="Z9" s="1">
        <v>-0.88512253600000002</v>
      </c>
      <c r="AA9" s="1"/>
      <c r="AB9" s="1"/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>
        <f t="shared" si="1"/>
        <v>2.6718399999999996E-2</v>
      </c>
      <c r="AP9" s="1">
        <f t="shared" si="1"/>
        <v>-1.6399999999996279E-5</v>
      </c>
      <c r="AQ9" s="1">
        <f t="shared" si="1"/>
        <v>6.7360000000000336E-4</v>
      </c>
      <c r="AR9" s="1">
        <f t="shared" si="1"/>
        <v>-1.3539999999999733E-4</v>
      </c>
      <c r="AS9" s="1">
        <f t="shared" si="1"/>
        <v>-4.2739999999999792E-4</v>
      </c>
      <c r="AT9" s="1">
        <f t="shared" si="1"/>
        <v>-9.4399999999997958E-5</v>
      </c>
      <c r="AU9" s="2">
        <v>4</v>
      </c>
      <c r="AV9" s="2"/>
      <c r="AW9" s="24"/>
      <c r="AX9" s="2"/>
      <c r="AY9" s="40" t="s">
        <v>43</v>
      </c>
      <c r="AZ9" s="40"/>
      <c r="BA9" s="40"/>
      <c r="BB9" s="40"/>
      <c r="BC9" s="40"/>
      <c r="BD9" s="40"/>
      <c r="BE9" s="40"/>
      <c r="BF9" s="24"/>
      <c r="BG9" s="1">
        <v>0.95</v>
      </c>
      <c r="BH9" s="1">
        <v>0.05</v>
      </c>
      <c r="BI9" s="1">
        <v>2.5000000000000001E-2</v>
      </c>
      <c r="BJ9" s="1">
        <v>1.96</v>
      </c>
      <c r="BK9" s="1"/>
      <c r="BL9" s="2"/>
      <c r="BM9" s="2"/>
      <c r="BN9" s="2"/>
      <c r="BO9" s="2"/>
      <c r="BP9" s="2"/>
      <c r="BQ9" s="2"/>
      <c r="BR9" s="1"/>
      <c r="BS9" s="1"/>
      <c r="BT9" s="1"/>
      <c r="BU9" s="1"/>
    </row>
    <row r="10" spans="1:73">
      <c r="A10" s="1"/>
      <c r="B10" s="1"/>
      <c r="C10" s="41" t="s">
        <v>44</v>
      </c>
      <c r="D10" s="41"/>
      <c r="E10" s="41"/>
      <c r="F10" s="41" t="s">
        <v>45</v>
      </c>
      <c r="G10" s="41"/>
      <c r="H10" s="41"/>
      <c r="I10" s="41"/>
      <c r="J10" s="40" t="s">
        <v>46</v>
      </c>
      <c r="K10" s="40"/>
      <c r="L10" s="40"/>
      <c r="M10" s="40"/>
      <c r="N10" s="40"/>
      <c r="O10" s="2" t="s">
        <v>47</v>
      </c>
      <c r="P10" s="40" t="s">
        <v>48</v>
      </c>
      <c r="Q10" s="40"/>
      <c r="R10" s="40"/>
      <c r="S10" s="40"/>
      <c r="T10" s="40"/>
      <c r="U10" s="1"/>
      <c r="V10" s="1"/>
      <c r="W10" s="1">
        <v>9</v>
      </c>
      <c r="X10" s="1">
        <v>-6.2659999999999799E-4</v>
      </c>
      <c r="Y10" s="1">
        <v>0.21249999999999999</v>
      </c>
      <c r="Z10" s="1">
        <v>-0.79563858499999995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f t="shared" si="1"/>
        <v>5.1726599999999998E-2</v>
      </c>
      <c r="AP10" s="1">
        <f t="shared" si="1"/>
        <v>-7.6859999999999429E-4</v>
      </c>
      <c r="AQ10" s="1">
        <f t="shared" si="1"/>
        <v>1.0924000000000003E-3</v>
      </c>
      <c r="AR10" s="1">
        <f t="shared" si="1"/>
        <v>-9.3559999999999477E-4</v>
      </c>
      <c r="AS10" s="1">
        <f t="shared" si="1"/>
        <v>-6.2659999999999799E-4</v>
      </c>
      <c r="AT10" s="1">
        <f t="shared" si="1"/>
        <v>1.2384000000000006E-3</v>
      </c>
      <c r="AU10" s="2">
        <v>5</v>
      </c>
      <c r="AV10" s="1"/>
      <c r="AW10" s="23"/>
      <c r="AX10" s="2"/>
      <c r="AY10" s="2" t="s">
        <v>16</v>
      </c>
      <c r="AZ10" s="2" t="s">
        <v>17</v>
      </c>
      <c r="BA10" s="2" t="s">
        <v>18</v>
      </c>
      <c r="BB10" s="2" t="s">
        <v>19</v>
      </c>
      <c r="BC10" s="2" t="s">
        <v>20</v>
      </c>
      <c r="BD10" s="2" t="s">
        <v>21</v>
      </c>
      <c r="BE10" s="2" t="s">
        <v>22</v>
      </c>
      <c r="BF10" s="23"/>
      <c r="BG10" s="1">
        <v>0.98</v>
      </c>
      <c r="BH10" s="1">
        <v>0.02</v>
      </c>
      <c r="BI10" s="1">
        <v>0.01</v>
      </c>
      <c r="BJ10" s="1">
        <v>2.3260000000000001</v>
      </c>
      <c r="BK10" s="1"/>
      <c r="BL10" s="2"/>
      <c r="BM10" s="2"/>
      <c r="BN10" s="2"/>
      <c r="BO10" s="2"/>
      <c r="BP10" s="2"/>
      <c r="BQ10" s="1"/>
      <c r="BR10" s="1"/>
      <c r="BS10" s="1"/>
      <c r="BT10" s="1"/>
      <c r="BU10" s="1"/>
    </row>
    <row r="11" spans="1:73">
      <c r="A11" s="2"/>
      <c r="B11" s="2" t="s">
        <v>49</v>
      </c>
      <c r="C11" s="2" t="s">
        <v>50</v>
      </c>
      <c r="D11" s="2" t="s">
        <v>51</v>
      </c>
      <c r="E11" s="2" t="s">
        <v>52</v>
      </c>
      <c r="F11" s="2" t="s">
        <v>53</v>
      </c>
      <c r="G11" s="2" t="s">
        <v>54</v>
      </c>
      <c r="H11" s="2" t="s">
        <v>55</v>
      </c>
      <c r="I11" s="2" t="s">
        <v>56</v>
      </c>
      <c r="J11" s="2" t="s">
        <v>57</v>
      </c>
      <c r="K11" s="2" t="s">
        <v>58</v>
      </c>
      <c r="L11" s="2" t="s">
        <v>59</v>
      </c>
      <c r="M11" s="2" t="s">
        <v>60</v>
      </c>
      <c r="N11" s="2" t="s">
        <v>61</v>
      </c>
      <c r="O11" s="2" t="s">
        <v>62</v>
      </c>
      <c r="P11" s="2" t="s">
        <v>63</v>
      </c>
      <c r="Q11" s="2" t="s">
        <v>64</v>
      </c>
      <c r="R11" s="2" t="s">
        <v>65</v>
      </c>
      <c r="S11" s="2" t="s">
        <v>66</v>
      </c>
      <c r="T11" s="2" t="s">
        <v>67</v>
      </c>
      <c r="U11" s="2" t="s">
        <v>68</v>
      </c>
      <c r="V11" s="1"/>
      <c r="W11" s="1">
        <v>10</v>
      </c>
      <c r="X11" s="3">
        <v>-5.9400000000000078E-4</v>
      </c>
      <c r="Y11" s="1">
        <v>0.23749999999999999</v>
      </c>
      <c r="Z11" s="1">
        <v>-0.71220615300000001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f t="shared" si="1"/>
        <v>5.0660400000000008E-2</v>
      </c>
      <c r="AP11" s="1">
        <f t="shared" si="1"/>
        <v>3.5959999999999465E-4</v>
      </c>
      <c r="AQ11" s="1">
        <f t="shared" si="1"/>
        <v>9.7059999999999508E-4</v>
      </c>
      <c r="AR11" s="1">
        <f t="shared" si="1"/>
        <v>-1.9194000000000086E-3</v>
      </c>
      <c r="AS11" s="1">
        <f t="shared" si="1"/>
        <v>4.7599999999994869E-5</v>
      </c>
      <c r="AT11" s="1">
        <f t="shared" si="1"/>
        <v>5.4159999999998931E-4</v>
      </c>
      <c r="AU11" s="2">
        <v>6</v>
      </c>
      <c r="AV11" s="1"/>
      <c r="AW11" s="23"/>
      <c r="AX11" s="2" t="s">
        <v>34</v>
      </c>
      <c r="AY11" s="34">
        <f t="shared" ref="AY11:BE11" si="3">C$21 - $BJ$9*SQRT($BB$2)</f>
        <v>-8.9671803796343586E-3</v>
      </c>
      <c r="AZ11" s="39">
        <f t="shared" si="3"/>
        <v>5.7718119620365632E-2</v>
      </c>
      <c r="BA11" s="39">
        <f t="shared" si="3"/>
        <v>6.990926962036563E-2</v>
      </c>
      <c r="BB11" s="34">
        <f t="shared" si="3"/>
        <v>-8.6928803796343674E-3</v>
      </c>
      <c r="BC11" s="34">
        <f t="shared" si="3"/>
        <v>-8.9130303796343627E-3</v>
      </c>
      <c r="BD11" s="39">
        <f t="shared" si="3"/>
        <v>4.9519069620365633E-2</v>
      </c>
      <c r="BE11" s="34">
        <f t="shared" si="3"/>
        <v>-8.6542303796343662E-3</v>
      </c>
      <c r="BF11" s="23"/>
      <c r="BG11" s="23"/>
      <c r="BH11" s="23"/>
      <c r="BI11" s="23"/>
      <c r="BJ11" s="2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>
      <c r="A12" s="2" t="s">
        <v>12</v>
      </c>
      <c r="B12" s="1">
        <v>1</v>
      </c>
      <c r="C12" s="1">
        <v>-1</v>
      </c>
      <c r="D12" s="1">
        <v>-1</v>
      </c>
      <c r="E12" s="1">
        <v>-1</v>
      </c>
      <c r="F12" s="1">
        <v>1</v>
      </c>
      <c r="G12" s="1">
        <v>1</v>
      </c>
      <c r="H12" s="1">
        <v>1</v>
      </c>
      <c r="I12" s="1">
        <v>-1</v>
      </c>
      <c r="J12" s="7">
        <v>1.0435E-2</v>
      </c>
      <c r="K12" s="7">
        <v>1.0548999999999999E-2</v>
      </c>
      <c r="L12" s="7">
        <v>1.0514000000000001E-2</v>
      </c>
      <c r="M12" s="7">
        <v>1.0189999999999999E-2</v>
      </c>
      <c r="N12" s="7">
        <v>1.0455000000000001E-2</v>
      </c>
      <c r="O12" s="1">
        <f t="shared" ref="O12:O19" si="4">SUM(J12:N12)/B$9</f>
        <v>1.04286E-2</v>
      </c>
      <c r="P12" s="1">
        <f t="shared" ref="P12:T19" si="5">J12-$O12</f>
        <v>6.4000000000001556E-6</v>
      </c>
      <c r="Q12" s="1">
        <f t="shared" si="5"/>
        <v>1.2039999999999967E-4</v>
      </c>
      <c r="R12" s="1">
        <f t="shared" si="5"/>
        <v>8.54000000000011E-5</v>
      </c>
      <c r="S12" s="1">
        <f t="shared" si="5"/>
        <v>-2.3860000000000027E-4</v>
      </c>
      <c r="T12" s="1">
        <f t="shared" si="5"/>
        <v>2.6400000000001075E-5</v>
      </c>
      <c r="U12" s="1">
        <f t="shared" ref="U12:U19" si="6">SUM(P12:T12)</f>
        <v>1.7347234759768071E-18</v>
      </c>
      <c r="V12" s="1"/>
      <c r="W12" s="1">
        <v>11</v>
      </c>
      <c r="X12" s="3">
        <v>-4.2739999999999792E-4</v>
      </c>
      <c r="Y12" s="1">
        <v>0.26250000000000001</v>
      </c>
      <c r="Z12" s="1">
        <v>-0.63354426699999999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f t="shared" si="1"/>
        <v>0.30089519999999997</v>
      </c>
      <c r="AP12" s="1">
        <f t="shared" si="1"/>
        <v>-1.2071199999999949E-2</v>
      </c>
      <c r="AQ12" s="1">
        <f t="shared" si="1"/>
        <v>-1.2591999999999604E-3</v>
      </c>
      <c r="AR12" s="1">
        <f t="shared" si="1"/>
        <v>-4.4157199999999952E-2</v>
      </c>
      <c r="AS12" s="1">
        <f t="shared" si="1"/>
        <v>8.6298000000000208E-3</v>
      </c>
      <c r="AT12" s="1">
        <f t="shared" si="1"/>
        <v>4.8857800000000007E-2</v>
      </c>
      <c r="AU12" s="2">
        <v>7</v>
      </c>
      <c r="AV12" s="1"/>
      <c r="AW12" s="23"/>
      <c r="AX12" s="2" t="s">
        <v>35</v>
      </c>
      <c r="AY12" s="34">
        <f t="shared" ref="AY12:BE12" si="7">C$21 + $BJ$9*SQRT($BB$2)</f>
        <v>1.3613037963437942E-4</v>
      </c>
      <c r="AZ12" s="39">
        <f t="shared" si="7"/>
        <v>6.6821430379634367E-2</v>
      </c>
      <c r="BA12" s="39">
        <f t="shared" si="7"/>
        <v>7.9012580379634365E-2</v>
      </c>
      <c r="BB12" s="34">
        <f t="shared" si="7"/>
        <v>4.1043037963437064E-4</v>
      </c>
      <c r="BC12" s="34">
        <f t="shared" si="7"/>
        <v>1.9028037963437529E-4</v>
      </c>
      <c r="BD12" s="39">
        <f t="shared" si="7"/>
        <v>5.8622380379634367E-2</v>
      </c>
      <c r="BE12" s="34">
        <f t="shared" si="7"/>
        <v>4.4908037963437182E-4</v>
      </c>
      <c r="BF12" s="23"/>
      <c r="BG12" s="23"/>
      <c r="BH12" s="23"/>
      <c r="BI12" s="24"/>
      <c r="BJ12" s="2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>
      <c r="A13" s="2" t="s">
        <v>14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7">
        <v>1.0377000000000001E-2</v>
      </c>
      <c r="K13" s="7">
        <v>1.0633999999999999E-2</v>
      </c>
      <c r="L13" s="7">
        <v>1.0364999999999999E-2</v>
      </c>
      <c r="M13" s="7">
        <v>1.0205000000000001E-2</v>
      </c>
      <c r="N13" s="7">
        <v>1.0407E-2</v>
      </c>
      <c r="O13" s="1">
        <f t="shared" si="4"/>
        <v>1.03976E-2</v>
      </c>
      <c r="P13" s="1">
        <f t="shared" si="5"/>
        <v>-2.0599999999999091E-5</v>
      </c>
      <c r="Q13" s="1">
        <f t="shared" si="5"/>
        <v>2.3639999999999946E-4</v>
      </c>
      <c r="R13" s="1">
        <f t="shared" si="5"/>
        <v>-3.2600000000000684E-5</v>
      </c>
      <c r="S13" s="1">
        <f t="shared" si="5"/>
        <v>-1.9259999999999937E-4</v>
      </c>
      <c r="T13" s="1">
        <f t="shared" si="5"/>
        <v>9.3999999999996864E-6</v>
      </c>
      <c r="U13" s="1">
        <f t="shared" si="6"/>
        <v>0</v>
      </c>
      <c r="V13" s="1"/>
      <c r="W13" s="1">
        <v>12</v>
      </c>
      <c r="X13" s="3">
        <v>-2.3860000000000027E-4</v>
      </c>
      <c r="Y13" s="1">
        <v>0.28749999999999998</v>
      </c>
      <c r="Z13" s="1">
        <v>-0.55869546400000003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f t="shared" si="1"/>
        <v>0.26685380000000003</v>
      </c>
      <c r="AP13" s="1">
        <f t="shared" si="1"/>
        <v>-5.4238000000000341E-3</v>
      </c>
      <c r="AQ13" s="1">
        <f t="shared" si="1"/>
        <v>4.5801999999999787E-3</v>
      </c>
      <c r="AR13" s="1">
        <f t="shared" si="1"/>
        <v>-3.508780000000003E-2</v>
      </c>
      <c r="AS13" s="1">
        <f t="shared" si="1"/>
        <v>3.7191999999999781E-3</v>
      </c>
      <c r="AT13" s="1">
        <f t="shared" si="1"/>
        <v>3.2212199999999969E-2</v>
      </c>
      <c r="AU13" s="2">
        <v>8</v>
      </c>
      <c r="AV13" s="1"/>
      <c r="AW13" s="23"/>
      <c r="AX13" s="2"/>
      <c r="AY13" s="1"/>
      <c r="AZ13" s="1"/>
      <c r="BA13" s="1"/>
      <c r="BB13" s="1"/>
      <c r="BC13" s="1"/>
      <c r="BD13" s="1"/>
      <c r="BE13" s="1"/>
      <c r="BF13" s="23"/>
      <c r="BG13" s="23"/>
      <c r="BH13" s="23"/>
      <c r="BI13" s="23"/>
      <c r="BJ13" s="2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>
      <c r="A14" s="2" t="s">
        <v>13</v>
      </c>
      <c r="B14" s="1">
        <v>1</v>
      </c>
      <c r="C14" s="1">
        <v>-1</v>
      </c>
      <c r="D14" s="1">
        <v>1</v>
      </c>
      <c r="E14" s="1">
        <v>-1</v>
      </c>
      <c r="F14" s="1">
        <v>-1</v>
      </c>
      <c r="G14" s="1">
        <v>1</v>
      </c>
      <c r="H14" s="1">
        <v>-1</v>
      </c>
      <c r="I14" s="1">
        <v>1</v>
      </c>
      <c r="J14" s="7">
        <v>2.6776999999999999E-2</v>
      </c>
      <c r="K14" s="7">
        <v>2.7536999999999999E-2</v>
      </c>
      <c r="L14" s="7">
        <v>2.6887000000000001E-2</v>
      </c>
      <c r="M14" s="7">
        <v>2.631E-2</v>
      </c>
      <c r="N14" s="7">
        <v>2.7008999999999998E-2</v>
      </c>
      <c r="O14" s="1">
        <f t="shared" si="4"/>
        <v>2.6904000000000001E-2</v>
      </c>
      <c r="P14" s="1">
        <f t="shared" si="5"/>
        <v>-1.2700000000000211E-4</v>
      </c>
      <c r="Q14" s="1">
        <f t="shared" si="5"/>
        <v>6.3299999999999815E-4</v>
      </c>
      <c r="R14" s="1">
        <f t="shared" si="5"/>
        <v>-1.6999999999999654E-5</v>
      </c>
      <c r="S14" s="1">
        <f t="shared" si="5"/>
        <v>-5.9400000000000078E-4</v>
      </c>
      <c r="T14" s="1">
        <f t="shared" si="5"/>
        <v>1.0499999999999746E-4</v>
      </c>
      <c r="U14" s="1">
        <f t="shared" si="6"/>
        <v>-6.9388939039072284E-18</v>
      </c>
      <c r="V14" s="1"/>
      <c r="W14" s="1">
        <v>13</v>
      </c>
      <c r="X14" s="3">
        <v>-1.9259999999999937E-4</v>
      </c>
      <c r="Y14" s="1">
        <v>0.3125</v>
      </c>
      <c r="Z14" s="1">
        <v>-0.486919084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3"/>
      <c r="AX14" s="2"/>
      <c r="AY14" s="1"/>
      <c r="AZ14" s="1"/>
      <c r="BA14" s="1"/>
      <c r="BB14" s="1"/>
      <c r="BC14" s="1"/>
      <c r="BD14" s="1"/>
      <c r="BE14" s="1"/>
      <c r="BF14" s="23"/>
      <c r="BG14" s="23"/>
      <c r="BH14" s="23"/>
      <c r="BI14" s="23"/>
      <c r="BJ14" s="2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>
      <c r="A15" s="2" t="s">
        <v>15</v>
      </c>
      <c r="B15" s="1">
        <v>1</v>
      </c>
      <c r="C15" s="1">
        <v>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7">
        <v>2.6702E-2</v>
      </c>
      <c r="K15" s="7">
        <v>2.7392E-2</v>
      </c>
      <c r="L15" s="7">
        <v>2.6582999999999999E-2</v>
      </c>
      <c r="M15" s="7">
        <v>2.6290999999999998E-2</v>
      </c>
      <c r="N15" s="7">
        <v>2.6623999999999998E-2</v>
      </c>
      <c r="O15" s="1">
        <f t="shared" si="4"/>
        <v>2.6718399999999996E-2</v>
      </c>
      <c r="P15" s="1">
        <f t="shared" si="5"/>
        <v>-1.6399999999996279E-5</v>
      </c>
      <c r="Q15" s="1">
        <f t="shared" si="5"/>
        <v>6.7360000000000336E-4</v>
      </c>
      <c r="R15" s="1">
        <f t="shared" si="5"/>
        <v>-1.3539999999999733E-4</v>
      </c>
      <c r="S15" s="1">
        <f t="shared" si="5"/>
        <v>-4.2739999999999792E-4</v>
      </c>
      <c r="T15" s="1">
        <f t="shared" si="5"/>
        <v>-9.4399999999997958E-5</v>
      </c>
      <c r="U15" s="1">
        <f t="shared" si="6"/>
        <v>1.3877787807814457E-17</v>
      </c>
      <c r="V15" s="1"/>
      <c r="W15" s="1">
        <v>14</v>
      </c>
      <c r="X15" s="3">
        <v>-1.3539999999999733E-4</v>
      </c>
      <c r="Y15" s="1">
        <v>0.33750000000000002</v>
      </c>
      <c r="Z15" s="1">
        <v>-0.417624567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3"/>
      <c r="AX15" s="2"/>
      <c r="AY15" s="40" t="s">
        <v>69</v>
      </c>
      <c r="AZ15" s="40"/>
      <c r="BA15" s="40"/>
      <c r="BB15" s="40"/>
      <c r="BC15" s="40"/>
      <c r="BD15" s="40"/>
      <c r="BE15" s="40"/>
      <c r="BF15" s="23"/>
      <c r="BG15" s="23"/>
      <c r="BH15" s="23"/>
      <c r="BI15" s="23"/>
      <c r="BJ15" s="2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>
      <c r="A16" s="2" t="s">
        <v>24</v>
      </c>
      <c r="B16" s="1">
        <v>1</v>
      </c>
      <c r="C16" s="1">
        <v>-1</v>
      </c>
      <c r="D16" s="1">
        <v>-1</v>
      </c>
      <c r="E16" s="1">
        <v>1</v>
      </c>
      <c r="F16" s="1">
        <v>1</v>
      </c>
      <c r="G16" s="1">
        <v>-1</v>
      </c>
      <c r="H16" s="1">
        <v>-1</v>
      </c>
      <c r="I16" s="1">
        <v>1</v>
      </c>
      <c r="J16" s="7">
        <v>5.0958000000000003E-2</v>
      </c>
      <c r="K16" s="7">
        <v>5.2818999999999998E-2</v>
      </c>
      <c r="L16" s="7">
        <v>5.0791000000000003E-2</v>
      </c>
      <c r="M16" s="7">
        <v>5.11E-2</v>
      </c>
      <c r="N16" s="7">
        <v>5.2964999999999998E-2</v>
      </c>
      <c r="O16" s="1">
        <f t="shared" si="4"/>
        <v>5.1726599999999998E-2</v>
      </c>
      <c r="P16" s="1">
        <f t="shared" si="5"/>
        <v>-7.6859999999999429E-4</v>
      </c>
      <c r="Q16" s="1">
        <f t="shared" si="5"/>
        <v>1.0924000000000003E-3</v>
      </c>
      <c r="R16" s="1">
        <f t="shared" si="5"/>
        <v>-9.3559999999999477E-4</v>
      </c>
      <c r="S16" s="1">
        <f t="shared" si="5"/>
        <v>-6.2659999999999799E-4</v>
      </c>
      <c r="T16" s="1">
        <f t="shared" si="5"/>
        <v>1.2384000000000006E-3</v>
      </c>
      <c r="U16" s="1">
        <f t="shared" si="6"/>
        <v>1.3877787807814457E-17</v>
      </c>
      <c r="V16" s="1"/>
      <c r="W16" s="1">
        <v>15</v>
      </c>
      <c r="X16" s="3">
        <v>-1.2700000000000211E-4</v>
      </c>
      <c r="Y16" s="1">
        <v>0.36249999999999999</v>
      </c>
      <c r="Z16" s="1">
        <v>-0.35032780099999999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3"/>
      <c r="AX16" s="2"/>
      <c r="AY16" s="2" t="s">
        <v>16</v>
      </c>
      <c r="AZ16" s="2" t="s">
        <v>17</v>
      </c>
      <c r="BA16" s="2" t="s">
        <v>18</v>
      </c>
      <c r="BB16" s="2" t="s">
        <v>19</v>
      </c>
      <c r="BC16" s="2" t="s">
        <v>20</v>
      </c>
      <c r="BD16" s="2" t="s">
        <v>21</v>
      </c>
      <c r="BE16" s="2" t="s">
        <v>22</v>
      </c>
      <c r="BF16" s="23"/>
      <c r="BG16" s="23"/>
      <c r="BH16" s="23"/>
      <c r="BI16" s="23"/>
      <c r="BJ16" s="2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>
      <c r="A17" s="2" t="s">
        <v>26</v>
      </c>
      <c r="B17" s="1">
        <v>1</v>
      </c>
      <c r="C17" s="1">
        <v>1</v>
      </c>
      <c r="D17" s="1">
        <v>-1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7">
        <v>5.1020000000000003E-2</v>
      </c>
      <c r="K17" s="7">
        <v>5.1631000000000003E-2</v>
      </c>
      <c r="L17" s="7">
        <v>4.8741E-2</v>
      </c>
      <c r="M17" s="7">
        <v>5.0708000000000003E-2</v>
      </c>
      <c r="N17" s="7">
        <v>5.1201999999999998E-2</v>
      </c>
      <c r="O17" s="1">
        <f t="shared" si="4"/>
        <v>5.0660400000000008E-2</v>
      </c>
      <c r="P17" s="1">
        <f t="shared" si="5"/>
        <v>3.5959999999999465E-4</v>
      </c>
      <c r="Q17" s="1">
        <f t="shared" si="5"/>
        <v>9.7059999999999508E-4</v>
      </c>
      <c r="R17" s="1">
        <f t="shared" si="5"/>
        <v>-1.9194000000000086E-3</v>
      </c>
      <c r="S17" s="1">
        <f t="shared" si="5"/>
        <v>4.7599999999994869E-5</v>
      </c>
      <c r="T17" s="1">
        <f t="shared" si="5"/>
        <v>5.4159999999998931E-4</v>
      </c>
      <c r="U17" s="1">
        <f t="shared" si="6"/>
        <v>-3.4694469519536142E-17</v>
      </c>
      <c r="V17" s="1"/>
      <c r="W17" s="1">
        <v>16</v>
      </c>
      <c r="X17" s="3">
        <v>-9.4399999999997958E-5</v>
      </c>
      <c r="Y17" s="1">
        <v>0.38750000000000001</v>
      </c>
      <c r="Z17" s="1">
        <v>-0.28462136500000002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3"/>
      <c r="AX17" s="2" t="s">
        <v>34</v>
      </c>
      <c r="AY17" s="34">
        <f t="shared" ref="AY17:BE17" si="8">C$21 - $BJ$10*SQRT($BB$2)</f>
        <v>-9.8171323535864909E-3</v>
      </c>
      <c r="AZ17" s="39">
        <f t="shared" si="8"/>
        <v>5.6868167646413496E-2</v>
      </c>
      <c r="BA17" s="39">
        <f t="shared" si="8"/>
        <v>6.9059317646413501E-2</v>
      </c>
      <c r="BB17" s="34">
        <f t="shared" si="8"/>
        <v>-9.5428323535864997E-3</v>
      </c>
      <c r="BC17" s="34">
        <f t="shared" si="8"/>
        <v>-9.7629823535864951E-3</v>
      </c>
      <c r="BD17" s="39">
        <f t="shared" si="8"/>
        <v>4.8669117646413497E-2</v>
      </c>
      <c r="BE17" s="34">
        <f t="shared" si="8"/>
        <v>-9.5041823535864985E-3</v>
      </c>
      <c r="BF17" s="23"/>
      <c r="BG17" s="23"/>
      <c r="BH17" s="23"/>
      <c r="BI17" s="23"/>
      <c r="BJ17" s="2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>
      <c r="A18" s="2" t="s">
        <v>25</v>
      </c>
      <c r="B18" s="1">
        <v>1</v>
      </c>
      <c r="C18" s="1">
        <v>-1</v>
      </c>
      <c r="D18" s="1">
        <v>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7">
        <v>0.28882400000000003</v>
      </c>
      <c r="K18" s="7">
        <v>0.29963600000000001</v>
      </c>
      <c r="L18" s="7">
        <v>0.25673800000000002</v>
      </c>
      <c r="M18" s="7">
        <v>0.30952499999999999</v>
      </c>
      <c r="N18" s="7">
        <v>0.34975299999999998</v>
      </c>
      <c r="O18" s="1">
        <f t="shared" si="4"/>
        <v>0.30089519999999997</v>
      </c>
      <c r="P18" s="1">
        <f t="shared" si="5"/>
        <v>-1.2071199999999949E-2</v>
      </c>
      <c r="Q18" s="1">
        <f t="shared" si="5"/>
        <v>-1.2591999999999604E-3</v>
      </c>
      <c r="R18" s="1">
        <f t="shared" si="5"/>
        <v>-4.4157199999999952E-2</v>
      </c>
      <c r="S18" s="1">
        <f t="shared" si="5"/>
        <v>8.6298000000000208E-3</v>
      </c>
      <c r="T18" s="1">
        <f t="shared" si="5"/>
        <v>4.8857800000000007E-2</v>
      </c>
      <c r="U18" s="1">
        <f t="shared" si="6"/>
        <v>1.6653345369377348E-16</v>
      </c>
      <c r="V18" s="1"/>
      <c r="W18" s="1">
        <v>17</v>
      </c>
      <c r="X18" s="3">
        <v>-3.2600000000000684E-5</v>
      </c>
      <c r="Y18" s="1">
        <v>0.41249999999999998</v>
      </c>
      <c r="Z18" s="1">
        <v>-0.22015347299999999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3"/>
      <c r="AX18" s="2" t="s">
        <v>35</v>
      </c>
      <c r="AY18" s="34">
        <f t="shared" ref="AY18:BE18" si="9">C$21 + $BJ$10*SQRT($BB$2)</f>
        <v>9.8608235358651174E-4</v>
      </c>
      <c r="AZ18" s="39">
        <f t="shared" si="9"/>
        <v>6.7671382353586496E-2</v>
      </c>
      <c r="BA18" s="39">
        <f t="shared" si="9"/>
        <v>7.9862532353586493E-2</v>
      </c>
      <c r="BB18" s="34">
        <f t="shared" si="9"/>
        <v>1.260382353586503E-3</v>
      </c>
      <c r="BC18" s="34">
        <f t="shared" si="9"/>
        <v>1.0402323535865076E-3</v>
      </c>
      <c r="BD18" s="39">
        <f t="shared" si="9"/>
        <v>5.9472332353586503E-2</v>
      </c>
      <c r="BE18" s="34">
        <f t="shared" si="9"/>
        <v>1.2990323535865041E-3</v>
      </c>
      <c r="BF18" s="23"/>
      <c r="BG18" s="23"/>
      <c r="BH18" s="23"/>
      <c r="BI18" s="23"/>
      <c r="BJ18" s="2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>
      <c r="A19" s="2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7">
        <v>0.26143</v>
      </c>
      <c r="K19" s="7">
        <v>0.27143400000000001</v>
      </c>
      <c r="L19" s="7">
        <v>0.231766</v>
      </c>
      <c r="M19" s="7">
        <v>0.27057300000000001</v>
      </c>
      <c r="N19" s="7">
        <v>0.299066</v>
      </c>
      <c r="O19" s="1">
        <f t="shared" si="4"/>
        <v>0.26685380000000003</v>
      </c>
      <c r="P19" s="1">
        <f t="shared" si="5"/>
        <v>-5.4238000000000341E-3</v>
      </c>
      <c r="Q19" s="1">
        <f t="shared" si="5"/>
        <v>4.5801999999999787E-3</v>
      </c>
      <c r="R19" s="1">
        <f t="shared" si="5"/>
        <v>-3.508780000000003E-2</v>
      </c>
      <c r="S19" s="1">
        <f t="shared" si="5"/>
        <v>3.7191999999999781E-3</v>
      </c>
      <c r="T19" s="1">
        <f t="shared" si="5"/>
        <v>3.2212199999999969E-2</v>
      </c>
      <c r="U19" s="1">
        <f t="shared" si="6"/>
        <v>-1.3877787807814457E-16</v>
      </c>
      <c r="V19" s="1"/>
      <c r="W19" s="1">
        <v>18</v>
      </c>
      <c r="X19" s="3">
        <v>-2.0599999999999091E-5</v>
      </c>
      <c r="Y19" s="1">
        <v>0.4375</v>
      </c>
      <c r="Z19" s="1">
        <v>-0.15661248899999999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>
      <c r="A20" s="2" t="s">
        <v>70</v>
      </c>
      <c r="B20" s="1">
        <f t="shared" ref="B20:I20" si="10">SUM(B28:B35)</f>
        <v>0.74458460000000004</v>
      </c>
      <c r="C20" s="1">
        <f t="shared" si="10"/>
        <v>-3.5324199999999917E-2</v>
      </c>
      <c r="D20" s="1">
        <f t="shared" si="10"/>
        <v>0.4981582</v>
      </c>
      <c r="E20" s="1">
        <f t="shared" si="10"/>
        <v>0.59568739999999998</v>
      </c>
      <c r="F20" s="1">
        <f t="shared" si="10"/>
        <v>-3.3129799999999987E-2</v>
      </c>
      <c r="G20" s="1">
        <f t="shared" si="10"/>
        <v>-3.489099999999995E-2</v>
      </c>
      <c r="H20" s="1">
        <f t="shared" si="10"/>
        <v>0.4325658</v>
      </c>
      <c r="I20" s="1">
        <f t="shared" si="10"/>
        <v>-3.2820599999999978E-2</v>
      </c>
      <c r="J20" s="1"/>
      <c r="K20" s="1"/>
      <c r="L20" s="2"/>
      <c r="M20" s="1"/>
      <c r="N20" s="1"/>
      <c r="O20" s="2"/>
      <c r="P20" s="1">
        <f>SUM(P12*P12, P13*P13, P14*P14, P15*P15,P16*P16,P17*P17, P18*P18, P19*P19)</f>
        <v>1.7586839727999913E-4</v>
      </c>
      <c r="Q20" s="1">
        <f>SUM(Q12*Q12, Q13*Q13, Q14*Q14, Q15*Q15,Q16*Q16,Q17*Q17, Q18*Q18, Q19*Q19)</f>
        <v>2.5624025879999699E-5</v>
      </c>
      <c r="R20" s="1">
        <f>SUM(R12*R12, R13*R13, R14*R14, R15*R15,R16*R16,R17*R17, R18*R18, R19*R19)</f>
        <v>3.1855984424799975E-3</v>
      </c>
      <c r="S20" s="1">
        <f>SUM(S12*S12, S13*S13, S14*S14, S15*S15,S16*S16,S17*S17, S18*S18, S19*S19)</f>
        <v>8.9330321480000186E-5</v>
      </c>
      <c r="T20" s="1">
        <f>SUM(T12*T12, T13*T13, T14*T14, T15*T15,T16*T16,T17*T17, T18*T18, T19*T19)</f>
        <v>3.4265581364799989E-3</v>
      </c>
      <c r="U20" s="2" t="s">
        <v>71</v>
      </c>
      <c r="V20" s="1"/>
      <c r="W20" s="1">
        <v>19</v>
      </c>
      <c r="X20" s="3">
        <v>-1.6999999999999654E-5</v>
      </c>
      <c r="Y20" s="1">
        <v>0.46250000000000002</v>
      </c>
      <c r="Z20" s="1">
        <v>-9.3715064000000001E-2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>
      <c r="A21" s="2" t="s">
        <v>72</v>
      </c>
      <c r="B21" s="1">
        <f t="shared" ref="B21:I21" si="11">B20/8</f>
        <v>9.3073075000000005E-2</v>
      </c>
      <c r="C21" s="1">
        <f t="shared" si="11"/>
        <v>-4.4155249999999896E-3</v>
      </c>
      <c r="D21" s="1">
        <f t="shared" si="11"/>
        <v>6.2269774999999999E-2</v>
      </c>
      <c r="E21" s="1">
        <f t="shared" si="11"/>
        <v>7.4460924999999997E-2</v>
      </c>
      <c r="F21" s="1">
        <f t="shared" si="11"/>
        <v>-4.1412249999999984E-3</v>
      </c>
      <c r="G21" s="1">
        <f t="shared" si="11"/>
        <v>-4.3613749999999937E-3</v>
      </c>
      <c r="H21" s="1">
        <f t="shared" si="11"/>
        <v>5.4070725E-2</v>
      </c>
      <c r="I21" s="1">
        <f t="shared" si="11"/>
        <v>-4.1025749999999972E-3</v>
      </c>
      <c r="J21" s="1"/>
      <c r="K21" s="1"/>
      <c r="L21" s="2"/>
      <c r="M21" s="1"/>
      <c r="N21" s="1"/>
      <c r="O21" s="2"/>
      <c r="P21" s="1"/>
      <c r="Q21" s="1"/>
      <c r="R21" s="1"/>
      <c r="S21" s="1"/>
      <c r="T21" s="1">
        <f>SUM(P20:T20)</f>
        <v>6.9029793235999958E-3</v>
      </c>
      <c r="U21" s="2" t="s">
        <v>73</v>
      </c>
      <c r="V21" s="1"/>
      <c r="W21" s="1">
        <v>20</v>
      </c>
      <c r="X21" s="3">
        <v>-1.6399999999996279E-5</v>
      </c>
      <c r="Y21" s="1">
        <v>0.48749999999999999</v>
      </c>
      <c r="Z21" s="1">
        <v>-3.1196631999999998E-2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>
      <c r="A22" s="2" t="s">
        <v>74</v>
      </c>
      <c r="B22" s="1"/>
      <c r="C22" s="1">
        <f t="shared" ref="C22:I22" si="12">8*$B$9*C21*C21</f>
        <v>7.7987444102499632E-4</v>
      </c>
      <c r="D22" s="1">
        <f t="shared" si="12"/>
        <v>0.15510099514202499</v>
      </c>
      <c r="E22" s="1">
        <f t="shared" si="12"/>
        <v>0.22177717407422498</v>
      </c>
      <c r="F22" s="1">
        <f t="shared" si="12"/>
        <v>6.8598978002499947E-4</v>
      </c>
      <c r="G22" s="1">
        <f t="shared" si="12"/>
        <v>7.6086367562499787E-4</v>
      </c>
      <c r="H22" s="1">
        <f t="shared" si="12"/>
        <v>0.11694573208102499</v>
      </c>
      <c r="I22" s="1">
        <f t="shared" si="12"/>
        <v>6.732448652249991E-4</v>
      </c>
      <c r="J22" s="1"/>
      <c r="K22" s="1"/>
      <c r="L22" s="2"/>
      <c r="M22" s="1"/>
      <c r="N22" s="1"/>
      <c r="O22" s="2"/>
      <c r="P22" s="1"/>
      <c r="Q22" s="1"/>
      <c r="R22" s="1"/>
      <c r="S22" s="1"/>
      <c r="T22" s="1"/>
      <c r="U22" s="1"/>
      <c r="V22" s="1"/>
      <c r="W22" s="1">
        <v>21</v>
      </c>
      <c r="X22" s="3">
        <v>6.4000000000001556E-6</v>
      </c>
      <c r="Y22" s="1">
        <v>0.51249999999999996</v>
      </c>
      <c r="Z22" s="1">
        <v>3.1196631999999998E-2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>
      <c r="A23" s="2" t="s">
        <v>75</v>
      </c>
      <c r="B23" s="1"/>
      <c r="C23" s="4">
        <f>C22/$B24</f>
        <v>1.5485163981759787E-3</v>
      </c>
      <c r="D23" s="4">
        <f t="shared" ref="C23:I23" si="13">D22/$B24</f>
        <v>0.30796808013758264</v>
      </c>
      <c r="E23" s="4">
        <f t="shared" si="13"/>
        <v>0.44036010507498929</v>
      </c>
      <c r="F23" s="4">
        <f t="shared" si="13"/>
        <v>1.3620992912060273E-3</v>
      </c>
      <c r="G23" s="4">
        <f t="shared" si="13"/>
        <v>1.5107686782672677E-3</v>
      </c>
      <c r="H23" s="4">
        <f t="shared" si="13"/>
        <v>0.23220710193573005</v>
      </c>
      <c r="I23" s="4">
        <f t="shared" si="13"/>
        <v>1.3367930258343637E-3</v>
      </c>
      <c r="J23" s="1"/>
      <c r="K23" s="1"/>
      <c r="L23" s="2"/>
      <c r="M23" s="1"/>
      <c r="N23" s="1"/>
      <c r="O23" s="2"/>
      <c r="P23" s="1"/>
      <c r="Q23" s="1"/>
      <c r="R23" s="1"/>
      <c r="S23" s="1"/>
      <c r="T23" s="1"/>
      <c r="U23" s="1"/>
      <c r="V23" s="1"/>
      <c r="W23" s="1">
        <v>22</v>
      </c>
      <c r="X23" s="3">
        <v>9.3999999999996864E-6</v>
      </c>
      <c r="Y23" s="1">
        <v>0.53749999999999998</v>
      </c>
      <c r="Z23" s="1">
        <v>9.3715064000000001E-2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>
      <c r="A24" s="2" t="s">
        <v>76</v>
      </c>
      <c r="B24" s="1">
        <f>SUM(C22:I22, T21)</f>
        <v>0.50362685338277491</v>
      </c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2"/>
      <c r="P24" s="1"/>
      <c r="Q24" s="1"/>
      <c r="R24" s="1"/>
      <c r="S24" s="1"/>
      <c r="T24" s="1"/>
      <c r="U24" s="1"/>
      <c r="V24" s="1"/>
      <c r="W24" s="1">
        <v>23</v>
      </c>
      <c r="X24" s="3">
        <v>2.6400000000001075E-5</v>
      </c>
      <c r="Y24" s="1">
        <v>0.5625</v>
      </c>
      <c r="Z24" s="1">
        <v>0.15661248899999999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>
      <c r="A25" s="2" t="s">
        <v>77</v>
      </c>
      <c r="B25" s="4">
        <f>T21/B24</f>
        <v>1.3706535458214493E-2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2"/>
      <c r="P25" s="1"/>
      <c r="Q25" s="1"/>
      <c r="R25" s="1"/>
      <c r="S25" s="1"/>
      <c r="T25" s="1"/>
      <c r="U25" s="1"/>
      <c r="V25" s="1"/>
      <c r="W25" s="1">
        <v>24</v>
      </c>
      <c r="X25" s="3">
        <v>4.7599999999994869E-5</v>
      </c>
      <c r="Y25" s="1">
        <v>0.58750000000000002</v>
      </c>
      <c r="Z25" s="1">
        <v>0.22015347299999999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25</v>
      </c>
      <c r="X26" s="3">
        <v>8.54000000000011E-5</v>
      </c>
      <c r="Y26" s="1">
        <v>0.61250000000000004</v>
      </c>
      <c r="Z26" s="1">
        <v>0.28462136500000002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>
      <c r="A27" s="1"/>
      <c r="B27" s="40" t="s">
        <v>78</v>
      </c>
      <c r="C27" s="40"/>
      <c r="D27" s="40"/>
      <c r="E27" s="40"/>
      <c r="F27" s="40"/>
      <c r="G27" s="40"/>
      <c r="H27" s="40"/>
      <c r="I27" s="40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26</v>
      </c>
      <c r="X27" s="3">
        <v>1.0499999999999746E-4</v>
      </c>
      <c r="Y27" s="1">
        <v>0.63749999999999996</v>
      </c>
      <c r="Z27" s="1">
        <v>0.35032780099999999</v>
      </c>
      <c r="AA27" s="1"/>
      <c r="AB27" s="1"/>
      <c r="AC27" s="1"/>
      <c r="AD27" s="1"/>
      <c r="AE27" s="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>
      <c r="A28" s="1"/>
      <c r="B28" s="1">
        <f t="shared" ref="B28:I35" si="14">$O12*B12</f>
        <v>1.04286E-2</v>
      </c>
      <c r="C28" s="1">
        <f t="shared" si="14"/>
        <v>-1.04286E-2</v>
      </c>
      <c r="D28" s="1">
        <f t="shared" si="14"/>
        <v>-1.04286E-2</v>
      </c>
      <c r="E28" s="1">
        <f t="shared" si="14"/>
        <v>-1.04286E-2</v>
      </c>
      <c r="F28" s="1">
        <f t="shared" si="14"/>
        <v>1.04286E-2</v>
      </c>
      <c r="G28" s="1">
        <f t="shared" si="14"/>
        <v>1.04286E-2</v>
      </c>
      <c r="H28" s="1">
        <f t="shared" si="14"/>
        <v>1.04286E-2</v>
      </c>
      <c r="I28" s="1">
        <f t="shared" si="14"/>
        <v>-1.04286E-2</v>
      </c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27</v>
      </c>
      <c r="X28" s="3">
        <v>1.2039999999999967E-4</v>
      </c>
      <c r="Y28" s="1">
        <v>0.66249999999999998</v>
      </c>
      <c r="Z28" s="1">
        <v>0.417624567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>
      <c r="A29" s="1"/>
      <c r="B29" s="1">
        <f t="shared" si="14"/>
        <v>1.03976E-2</v>
      </c>
      <c r="C29" s="1">
        <f t="shared" si="14"/>
        <v>1.03976E-2</v>
      </c>
      <c r="D29" s="1">
        <f t="shared" si="14"/>
        <v>-1.03976E-2</v>
      </c>
      <c r="E29" s="1">
        <f t="shared" si="14"/>
        <v>-1.03976E-2</v>
      </c>
      <c r="F29" s="1">
        <f t="shared" si="14"/>
        <v>-1.03976E-2</v>
      </c>
      <c r="G29" s="1">
        <f t="shared" si="14"/>
        <v>-1.03976E-2</v>
      </c>
      <c r="H29" s="1">
        <f t="shared" si="14"/>
        <v>1.03976E-2</v>
      </c>
      <c r="I29" s="1">
        <f t="shared" si="14"/>
        <v>1.03976E-2</v>
      </c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28</v>
      </c>
      <c r="X29" s="3">
        <v>2.3639999999999946E-4</v>
      </c>
      <c r="Y29" s="1">
        <v>0.6875</v>
      </c>
      <c r="Z29" s="1">
        <v>0.486919084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>
      <c r="A30" s="1"/>
      <c r="B30" s="1">
        <f t="shared" si="14"/>
        <v>2.6904000000000001E-2</v>
      </c>
      <c r="C30" s="1">
        <f t="shared" si="14"/>
        <v>-2.6904000000000001E-2</v>
      </c>
      <c r="D30" s="1">
        <f t="shared" si="14"/>
        <v>2.6904000000000001E-2</v>
      </c>
      <c r="E30" s="1">
        <f t="shared" si="14"/>
        <v>-2.6904000000000001E-2</v>
      </c>
      <c r="F30" s="1">
        <f t="shared" si="14"/>
        <v>-2.6904000000000001E-2</v>
      </c>
      <c r="G30" s="1">
        <f t="shared" si="14"/>
        <v>2.6904000000000001E-2</v>
      </c>
      <c r="H30" s="1">
        <f t="shared" si="14"/>
        <v>-2.6904000000000001E-2</v>
      </c>
      <c r="I30" s="1">
        <f t="shared" si="14"/>
        <v>2.6904000000000001E-2</v>
      </c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29</v>
      </c>
      <c r="X30" s="3">
        <v>3.5959999999999465E-4</v>
      </c>
      <c r="Y30" s="1">
        <v>0.71250000000000002</v>
      </c>
      <c r="Z30" s="1">
        <v>0.55869546400000003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A31" s="1"/>
      <c r="B31" s="1">
        <f t="shared" si="14"/>
        <v>2.6718399999999996E-2</v>
      </c>
      <c r="C31" s="1">
        <f t="shared" si="14"/>
        <v>2.6718399999999996E-2</v>
      </c>
      <c r="D31" s="1">
        <f t="shared" si="14"/>
        <v>2.6718399999999996E-2</v>
      </c>
      <c r="E31" s="1">
        <f t="shared" si="14"/>
        <v>-2.6718399999999996E-2</v>
      </c>
      <c r="F31" s="1">
        <f t="shared" si="14"/>
        <v>2.6718399999999996E-2</v>
      </c>
      <c r="G31" s="1">
        <f t="shared" si="14"/>
        <v>-2.6718399999999996E-2</v>
      </c>
      <c r="H31" s="1">
        <f t="shared" si="14"/>
        <v>-2.6718399999999996E-2</v>
      </c>
      <c r="I31" s="1">
        <f t="shared" si="14"/>
        <v>-2.6718399999999996E-2</v>
      </c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30</v>
      </c>
      <c r="X31" s="3">
        <v>5.4159999999998931E-4</v>
      </c>
      <c r="Y31" s="1">
        <v>0.73750000000000004</v>
      </c>
      <c r="Z31" s="1">
        <v>0.63354426699999999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>
      <c r="A32" s="1"/>
      <c r="B32" s="1">
        <f t="shared" si="14"/>
        <v>5.1726599999999998E-2</v>
      </c>
      <c r="C32" s="1">
        <f t="shared" si="14"/>
        <v>-5.1726599999999998E-2</v>
      </c>
      <c r="D32" s="1">
        <f t="shared" si="14"/>
        <v>-5.1726599999999998E-2</v>
      </c>
      <c r="E32" s="1">
        <f t="shared" si="14"/>
        <v>5.1726599999999998E-2</v>
      </c>
      <c r="F32" s="1">
        <f t="shared" si="14"/>
        <v>5.1726599999999998E-2</v>
      </c>
      <c r="G32" s="1">
        <f t="shared" si="14"/>
        <v>-5.1726599999999998E-2</v>
      </c>
      <c r="H32" s="1">
        <f t="shared" si="14"/>
        <v>-5.1726599999999998E-2</v>
      </c>
      <c r="I32" s="1">
        <f t="shared" si="14"/>
        <v>5.1726599999999998E-2</v>
      </c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31</v>
      </c>
      <c r="X32" s="3">
        <v>6.3299999999999815E-4</v>
      </c>
      <c r="Y32" s="1">
        <v>0.76249999999999996</v>
      </c>
      <c r="Z32" s="1">
        <v>0.71220615300000001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>
      <c r="A33" s="1"/>
      <c r="B33" s="1">
        <f t="shared" si="14"/>
        <v>5.0660400000000008E-2</v>
      </c>
      <c r="C33" s="1">
        <f t="shared" si="14"/>
        <v>5.0660400000000008E-2</v>
      </c>
      <c r="D33" s="1">
        <f t="shared" si="14"/>
        <v>-5.0660400000000008E-2</v>
      </c>
      <c r="E33" s="1">
        <f t="shared" si="14"/>
        <v>5.0660400000000008E-2</v>
      </c>
      <c r="F33" s="1">
        <f t="shared" si="14"/>
        <v>-5.0660400000000008E-2</v>
      </c>
      <c r="G33" s="1">
        <f t="shared" si="14"/>
        <v>5.0660400000000008E-2</v>
      </c>
      <c r="H33" s="1">
        <f t="shared" si="14"/>
        <v>-5.0660400000000008E-2</v>
      </c>
      <c r="I33" s="1">
        <f t="shared" si="14"/>
        <v>-5.0660400000000008E-2</v>
      </c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32</v>
      </c>
      <c r="X33" s="3">
        <v>6.7360000000000336E-4</v>
      </c>
      <c r="Y33" s="1">
        <v>0.78749999999999998</v>
      </c>
      <c r="Z33" s="1">
        <v>0.79563858499999995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>
      <c r="A34" s="1"/>
      <c r="B34" s="1">
        <f t="shared" si="14"/>
        <v>0.30089519999999997</v>
      </c>
      <c r="C34" s="1">
        <f t="shared" si="14"/>
        <v>-0.30089519999999997</v>
      </c>
      <c r="D34" s="1">
        <f t="shared" si="14"/>
        <v>0.30089519999999997</v>
      </c>
      <c r="E34" s="1">
        <f t="shared" si="14"/>
        <v>0.30089519999999997</v>
      </c>
      <c r="F34" s="1">
        <f t="shared" si="14"/>
        <v>-0.30089519999999997</v>
      </c>
      <c r="G34" s="1">
        <f t="shared" si="14"/>
        <v>-0.30089519999999997</v>
      </c>
      <c r="H34" s="1">
        <f t="shared" si="14"/>
        <v>0.30089519999999997</v>
      </c>
      <c r="I34" s="1">
        <f t="shared" si="14"/>
        <v>-0.30089519999999997</v>
      </c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33</v>
      </c>
      <c r="X34" s="3">
        <v>9.7059999999999508E-4</v>
      </c>
      <c r="Y34" s="1">
        <v>0.8125</v>
      </c>
      <c r="Z34" s="1">
        <v>0.88512253600000002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>
      <c r="A35" s="1"/>
      <c r="B35" s="1">
        <f t="shared" si="14"/>
        <v>0.26685380000000003</v>
      </c>
      <c r="C35" s="1">
        <f t="shared" si="14"/>
        <v>0.26685380000000003</v>
      </c>
      <c r="D35" s="1">
        <f t="shared" si="14"/>
        <v>0.26685380000000003</v>
      </c>
      <c r="E35" s="1">
        <f t="shared" si="14"/>
        <v>0.26685380000000003</v>
      </c>
      <c r="F35" s="1">
        <f t="shared" si="14"/>
        <v>0.26685380000000003</v>
      </c>
      <c r="G35" s="1">
        <f t="shared" si="14"/>
        <v>0.26685380000000003</v>
      </c>
      <c r="H35" s="1">
        <f t="shared" si="14"/>
        <v>0.26685380000000003</v>
      </c>
      <c r="I35" s="1">
        <f t="shared" si="14"/>
        <v>0.26685380000000003</v>
      </c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34</v>
      </c>
      <c r="X35" s="3">
        <v>1.0924000000000003E-3</v>
      </c>
      <c r="Y35" s="1">
        <v>0.83750000000000002</v>
      </c>
      <c r="Z35" s="1">
        <v>0.98244278799999996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35</v>
      </c>
      <c r="X36" s="3">
        <v>1.2384000000000006E-3</v>
      </c>
      <c r="Y36" s="1">
        <v>0.86250000000000004</v>
      </c>
      <c r="Z36" s="1">
        <v>1.0902138109999999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36</v>
      </c>
      <c r="X37" s="1">
        <v>3.7191999999999781E-3</v>
      </c>
      <c r="Y37" s="1">
        <v>0.88749999999999996</v>
      </c>
      <c r="Z37" s="1">
        <v>1.212522519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37</v>
      </c>
      <c r="X38" s="3">
        <v>4.5801999999999787E-3</v>
      </c>
      <c r="Y38" s="1">
        <v>0.91249999999999998</v>
      </c>
      <c r="Z38" s="1">
        <v>1.356355784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38</v>
      </c>
      <c r="X39" s="3">
        <v>8.6298000000000208E-3</v>
      </c>
      <c r="Y39" s="1">
        <v>0.9375</v>
      </c>
      <c r="Z39" s="1">
        <v>1.535372417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39</v>
      </c>
      <c r="X40" s="1">
        <v>3.2212199999999969E-2</v>
      </c>
      <c r="Y40" s="1">
        <v>0.96250000000000002</v>
      </c>
      <c r="Z40" s="1">
        <v>1.7831960010000001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40</v>
      </c>
      <c r="X41" s="1">
        <v>4.8857800000000007E-2</v>
      </c>
      <c r="Y41" s="1">
        <v>0.98750000000000004</v>
      </c>
      <c r="Z41" s="1">
        <v>2.2427860919999998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</sheetData>
  <sortState xmlns:xlrd2="http://schemas.microsoft.com/office/spreadsheetml/2017/richdata2" ref="X2:X41">
    <sortCondition ref="X2:X41"/>
  </sortState>
  <mergeCells count="8">
    <mergeCell ref="AY15:BE15"/>
    <mergeCell ref="B27:I27"/>
    <mergeCell ref="AY3:BE3"/>
    <mergeCell ref="AY9:BE9"/>
    <mergeCell ref="C10:E10"/>
    <mergeCell ref="F10:I10"/>
    <mergeCell ref="J10:N10"/>
    <mergeCell ref="P10:T10"/>
  </mergeCells>
  <pageMargins left="0.7" right="0.7" top="0.75" bottom="0.75" header="0.3" footer="0.3"/>
  <pageSetup paperSize="9" orientation="portrait" horizontalDpi="144" verticalDpi="14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A8CB-2D60-4314-BBA9-B4245C06D753}">
  <dimension ref="A1:AM41"/>
  <sheetViews>
    <sheetView workbookViewId="0">
      <selection activeCell="K32" sqref="K32"/>
    </sheetView>
  </sheetViews>
  <sheetFormatPr defaultRowHeight="15"/>
  <cols>
    <col min="1" max="1" width="36.5703125" customWidth="1"/>
    <col min="2" max="2" width="15" style="6" customWidth="1"/>
    <col min="3" max="3" width="12.85546875" style="6" customWidth="1"/>
    <col min="4" max="4" width="13.85546875" style="6" customWidth="1"/>
    <col min="5" max="5" width="13.7109375" style="6" customWidth="1"/>
    <col min="6" max="6" width="19.5703125" style="6" customWidth="1"/>
    <col min="7" max="7" width="9.140625" bestFit="1" customWidth="1"/>
    <col min="8" max="8" width="13.5703125" customWidth="1"/>
    <col min="9" max="9" width="9.140625" bestFit="1" customWidth="1"/>
    <col min="10" max="10" width="11.42578125" customWidth="1"/>
  </cols>
  <sheetData>
    <row r="1" spans="1:39">
      <c r="A1" s="1"/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1"/>
      <c r="I1" s="1"/>
      <c r="J1" s="1"/>
      <c r="K1" s="25" t="s">
        <v>85</v>
      </c>
      <c r="L1" s="25" t="s">
        <v>86</v>
      </c>
      <c r="M1" s="1"/>
      <c r="N1" s="1"/>
    </row>
    <row r="2" spans="1:39">
      <c r="A2" s="8" t="s">
        <v>87</v>
      </c>
      <c r="B2" s="15">
        <f>K$2</f>
        <v>105</v>
      </c>
      <c r="C2" s="15">
        <f>K$3</f>
        <v>3</v>
      </c>
      <c r="D2" s="15">
        <f>K$4</f>
        <v>1</v>
      </c>
      <c r="E2" s="15">
        <v>0</v>
      </c>
      <c r="F2" s="15">
        <v>1.0435E-2</v>
      </c>
      <c r="G2" s="8">
        <v>1</v>
      </c>
      <c r="H2" s="1"/>
      <c r="I2" s="1"/>
      <c r="J2" s="2" t="s">
        <v>88</v>
      </c>
      <c r="K2" s="7">
        <v>105</v>
      </c>
      <c r="L2" s="6">
        <v>109</v>
      </c>
      <c r="M2" s="1"/>
      <c r="N2" s="1"/>
    </row>
    <row r="3" spans="1:39">
      <c r="A3" s="8" t="s">
        <v>89</v>
      </c>
      <c r="B3" s="15">
        <f>K$2</f>
        <v>105</v>
      </c>
      <c r="C3" s="15">
        <f>K$3</f>
        <v>3</v>
      </c>
      <c r="D3" s="15">
        <f>K$4</f>
        <v>1</v>
      </c>
      <c r="E3" s="15">
        <v>1</v>
      </c>
      <c r="F3" s="15">
        <v>1.0548999999999999E-2</v>
      </c>
      <c r="G3" s="8">
        <v>1</v>
      </c>
      <c r="H3" s="1"/>
      <c r="I3" s="1"/>
      <c r="J3" s="2" t="s">
        <v>90</v>
      </c>
      <c r="K3" s="7">
        <v>3</v>
      </c>
      <c r="L3" s="7">
        <v>7</v>
      </c>
      <c r="M3" s="1"/>
      <c r="N3" s="1"/>
    </row>
    <row r="4" spans="1:39">
      <c r="A4" s="8" t="s">
        <v>91</v>
      </c>
      <c r="B4" s="15">
        <f>K$2</f>
        <v>105</v>
      </c>
      <c r="C4" s="15">
        <f>K$3</f>
        <v>3</v>
      </c>
      <c r="D4" s="15">
        <f>K$4</f>
        <v>1</v>
      </c>
      <c r="E4" s="15">
        <v>2</v>
      </c>
      <c r="F4" s="15">
        <v>1.0514000000000001E-2</v>
      </c>
      <c r="G4" s="8">
        <v>1</v>
      </c>
      <c r="H4" s="1"/>
      <c r="I4" s="1"/>
      <c r="J4" s="2" t="s">
        <v>92</v>
      </c>
      <c r="K4" s="7">
        <v>1</v>
      </c>
      <c r="L4" s="7">
        <v>5</v>
      </c>
      <c r="M4" s="1"/>
      <c r="N4" s="1"/>
    </row>
    <row r="5" spans="1:39">
      <c r="A5" s="8" t="s">
        <v>93</v>
      </c>
      <c r="B5" s="15">
        <f>K$2</f>
        <v>105</v>
      </c>
      <c r="C5" s="15">
        <f>K$3</f>
        <v>3</v>
      </c>
      <c r="D5" s="15">
        <f>K$4</f>
        <v>1</v>
      </c>
      <c r="E5" s="15">
        <v>3</v>
      </c>
      <c r="F5" s="15">
        <v>1.0189999999999999E-2</v>
      </c>
      <c r="G5" s="8">
        <v>1</v>
      </c>
      <c r="H5" s="1"/>
      <c r="I5" s="1"/>
      <c r="J5" s="1"/>
      <c r="K5" s="1"/>
      <c r="L5" s="1"/>
      <c r="M5" s="1"/>
      <c r="N5" s="1"/>
    </row>
    <row r="6" spans="1:39">
      <c r="A6" s="8" t="s">
        <v>94</v>
      </c>
      <c r="B6" s="15">
        <f>K$2</f>
        <v>105</v>
      </c>
      <c r="C6" s="15">
        <f>K$3</f>
        <v>3</v>
      </c>
      <c r="D6" s="15">
        <f>K$4</f>
        <v>1</v>
      </c>
      <c r="E6" s="15">
        <v>4</v>
      </c>
      <c r="F6" s="15">
        <v>1.0455000000000001E-2</v>
      </c>
      <c r="G6" s="8">
        <v>1</v>
      </c>
      <c r="H6" s="1"/>
      <c r="I6" s="1"/>
      <c r="J6" s="1"/>
      <c r="K6" s="1"/>
      <c r="L6" s="1"/>
      <c r="M6" s="1"/>
      <c r="N6" s="1"/>
    </row>
    <row r="7" spans="1:39">
      <c r="A7" s="26" t="s">
        <v>95</v>
      </c>
      <c r="B7" s="27">
        <f>K$2</f>
        <v>105</v>
      </c>
      <c r="C7" s="27">
        <f>K$3</f>
        <v>3</v>
      </c>
      <c r="D7" s="27">
        <f>L$4</f>
        <v>5</v>
      </c>
      <c r="E7" s="27">
        <v>0</v>
      </c>
      <c r="F7" s="27">
        <v>5.0958000000000003E-2</v>
      </c>
      <c r="G7" s="26">
        <v>2</v>
      </c>
      <c r="H7" s="1"/>
      <c r="I7" s="1"/>
      <c r="J7" s="1"/>
      <c r="K7" s="1"/>
      <c r="N7" s="1"/>
    </row>
    <row r="8" spans="1:39">
      <c r="A8" s="26" t="s">
        <v>96</v>
      </c>
      <c r="B8" s="27">
        <f>K$2</f>
        <v>105</v>
      </c>
      <c r="C8" s="27">
        <f>K$3</f>
        <v>3</v>
      </c>
      <c r="D8" s="27">
        <f>L$4</f>
        <v>5</v>
      </c>
      <c r="E8" s="27">
        <v>1</v>
      </c>
      <c r="F8" s="27">
        <v>5.2818999999999998E-2</v>
      </c>
      <c r="G8" s="26">
        <v>2</v>
      </c>
      <c r="H8" s="1"/>
      <c r="I8" s="1"/>
      <c r="J8" s="1"/>
      <c r="K8" s="1"/>
      <c r="N8" s="1"/>
    </row>
    <row r="9" spans="1:39">
      <c r="A9" s="26" t="s">
        <v>97</v>
      </c>
      <c r="B9" s="27">
        <f>K$2</f>
        <v>105</v>
      </c>
      <c r="C9" s="27">
        <f>K$3</f>
        <v>3</v>
      </c>
      <c r="D9" s="27">
        <f>L$4</f>
        <v>5</v>
      </c>
      <c r="E9" s="27">
        <v>2</v>
      </c>
      <c r="F9" s="27">
        <v>5.0791000000000003E-2</v>
      </c>
      <c r="G9" s="26">
        <v>2</v>
      </c>
      <c r="H9" s="1"/>
      <c r="I9" s="1"/>
      <c r="J9" s="1"/>
      <c r="K9" s="1"/>
      <c r="L9" s="1"/>
      <c r="M9" s="1"/>
      <c r="N9" s="1"/>
    </row>
    <row r="10" spans="1:39">
      <c r="A10" s="26" t="s">
        <v>98</v>
      </c>
      <c r="B10" s="27">
        <f>K$2</f>
        <v>105</v>
      </c>
      <c r="C10" s="27">
        <f>K$3</f>
        <v>3</v>
      </c>
      <c r="D10" s="27">
        <f>L$4</f>
        <v>5</v>
      </c>
      <c r="E10" s="27">
        <v>3</v>
      </c>
      <c r="F10" s="27">
        <v>5.11E-2</v>
      </c>
      <c r="G10" s="26">
        <v>2</v>
      </c>
      <c r="H10" s="1"/>
      <c r="I10" s="1"/>
      <c r="J10" s="1"/>
      <c r="K10" s="1"/>
      <c r="L10" s="1"/>
      <c r="M10" s="1"/>
      <c r="N10" s="1"/>
    </row>
    <row r="11" spans="1:39">
      <c r="A11" s="26" t="s">
        <v>99</v>
      </c>
      <c r="B11" s="27">
        <f>K$2</f>
        <v>105</v>
      </c>
      <c r="C11" s="27">
        <f>K$3</f>
        <v>3</v>
      </c>
      <c r="D11" s="27">
        <f>L$4</f>
        <v>5</v>
      </c>
      <c r="E11" s="27">
        <v>4</v>
      </c>
      <c r="F11" s="27">
        <v>5.2964999999999998E-2</v>
      </c>
      <c r="G11" s="26">
        <v>2</v>
      </c>
      <c r="H11" s="1"/>
      <c r="O11" s="7"/>
      <c r="P11" s="7"/>
      <c r="Q11" s="7"/>
      <c r="R11" s="7"/>
      <c r="S11" s="7"/>
      <c r="Y11" s="7"/>
      <c r="Z11" s="7"/>
      <c r="AA11" s="7"/>
      <c r="AB11" s="7"/>
      <c r="AC11" s="7"/>
      <c r="AI11" s="7"/>
      <c r="AJ11" s="7"/>
      <c r="AK11" s="7"/>
      <c r="AL11" s="7"/>
      <c r="AM11" s="7"/>
    </row>
    <row r="12" spans="1:39">
      <c r="A12" s="28" t="s">
        <v>100</v>
      </c>
      <c r="B12" s="29">
        <f>K$2</f>
        <v>105</v>
      </c>
      <c r="C12" s="29">
        <f>L$3</f>
        <v>7</v>
      </c>
      <c r="D12" s="29">
        <f>K$4</f>
        <v>1</v>
      </c>
      <c r="E12" s="29">
        <v>0</v>
      </c>
      <c r="F12" s="29">
        <v>2.6776999999999999E-2</v>
      </c>
      <c r="G12" s="28">
        <v>3</v>
      </c>
      <c r="H12" s="1"/>
      <c r="J12" s="1"/>
      <c r="K12" s="1"/>
      <c r="L12" s="1"/>
      <c r="M12" s="1"/>
      <c r="N12" s="1"/>
    </row>
    <row r="13" spans="1:39">
      <c r="A13" s="28" t="s">
        <v>101</v>
      </c>
      <c r="B13" s="29">
        <f>K$2</f>
        <v>105</v>
      </c>
      <c r="C13" s="29">
        <f>L$3</f>
        <v>7</v>
      </c>
      <c r="D13" s="29">
        <f>K$4</f>
        <v>1</v>
      </c>
      <c r="E13" s="29">
        <v>1</v>
      </c>
      <c r="F13" s="29">
        <v>2.7536999999999999E-2</v>
      </c>
      <c r="G13" s="28">
        <v>3</v>
      </c>
      <c r="H13" s="1"/>
      <c r="J13" s="1"/>
      <c r="K13" s="1"/>
      <c r="L13" s="1"/>
      <c r="M13" s="1"/>
      <c r="N13" s="1"/>
    </row>
    <row r="14" spans="1:39">
      <c r="A14" s="28" t="s">
        <v>102</v>
      </c>
      <c r="B14" s="29">
        <f>K$2</f>
        <v>105</v>
      </c>
      <c r="C14" s="29">
        <f>L$3</f>
        <v>7</v>
      </c>
      <c r="D14" s="29">
        <f>K$4</f>
        <v>1</v>
      </c>
      <c r="E14" s="29">
        <v>2</v>
      </c>
      <c r="F14" s="29">
        <v>2.6887000000000001E-2</v>
      </c>
      <c r="G14" s="28">
        <v>3</v>
      </c>
      <c r="H14" s="1"/>
    </row>
    <row r="15" spans="1:39">
      <c r="A15" s="28" t="s">
        <v>103</v>
      </c>
      <c r="B15" s="29">
        <f>K$2</f>
        <v>105</v>
      </c>
      <c r="C15" s="29">
        <f>L$3</f>
        <v>7</v>
      </c>
      <c r="D15" s="29">
        <f>K$4</f>
        <v>1</v>
      </c>
      <c r="E15" s="29">
        <v>3</v>
      </c>
      <c r="F15" s="29">
        <v>2.631E-2</v>
      </c>
      <c r="G15" s="28">
        <v>3</v>
      </c>
      <c r="H15" s="1"/>
      <c r="J15" s="1"/>
      <c r="K15" s="1"/>
      <c r="L15" s="1"/>
      <c r="M15" s="1"/>
      <c r="N15" s="1"/>
    </row>
    <row r="16" spans="1:39">
      <c r="A16" s="28" t="s">
        <v>104</v>
      </c>
      <c r="B16" s="29">
        <f>K$2</f>
        <v>105</v>
      </c>
      <c r="C16" s="29">
        <f>L$3</f>
        <v>7</v>
      </c>
      <c r="D16" s="29">
        <f>K$4</f>
        <v>1</v>
      </c>
      <c r="E16" s="29">
        <v>4</v>
      </c>
      <c r="F16" s="29">
        <v>2.7008999999999998E-2</v>
      </c>
      <c r="G16" s="28">
        <v>3</v>
      </c>
      <c r="H16" s="1"/>
      <c r="J16" s="1"/>
      <c r="K16" s="1"/>
      <c r="L16" s="1"/>
      <c r="M16" s="1"/>
      <c r="N16" s="1"/>
    </row>
    <row r="17" spans="1:14">
      <c r="A17" s="30" t="s">
        <v>105</v>
      </c>
      <c r="B17" s="31">
        <f>K$2</f>
        <v>105</v>
      </c>
      <c r="C17" s="31">
        <f>L$3</f>
        <v>7</v>
      </c>
      <c r="D17" s="31">
        <f>L$4</f>
        <v>5</v>
      </c>
      <c r="E17" s="31">
        <v>0</v>
      </c>
      <c r="F17" s="31">
        <v>0.28882400000000003</v>
      </c>
      <c r="G17" s="30">
        <v>4</v>
      </c>
      <c r="H17" s="1"/>
      <c r="J17" s="1"/>
      <c r="K17" s="1"/>
      <c r="L17" s="1"/>
      <c r="M17" s="1"/>
      <c r="N17" s="1"/>
    </row>
    <row r="18" spans="1:14">
      <c r="A18" s="30" t="s">
        <v>106</v>
      </c>
      <c r="B18" s="31">
        <f>K$2</f>
        <v>105</v>
      </c>
      <c r="C18" s="31">
        <f>L$3</f>
        <v>7</v>
      </c>
      <c r="D18" s="31">
        <f>L$4</f>
        <v>5</v>
      </c>
      <c r="E18" s="31">
        <v>1</v>
      </c>
      <c r="F18" s="31">
        <v>0.29963600000000001</v>
      </c>
      <c r="G18" s="30">
        <v>4</v>
      </c>
      <c r="H18" s="1"/>
      <c r="J18" s="1"/>
      <c r="K18" s="1"/>
      <c r="L18" s="1"/>
      <c r="M18" s="1"/>
      <c r="N18" s="1"/>
    </row>
    <row r="19" spans="1:14">
      <c r="A19" s="30" t="s">
        <v>107</v>
      </c>
      <c r="B19" s="31">
        <f>K$2</f>
        <v>105</v>
      </c>
      <c r="C19" s="31">
        <f>L$3</f>
        <v>7</v>
      </c>
      <c r="D19" s="31">
        <f>L$4</f>
        <v>5</v>
      </c>
      <c r="E19" s="31">
        <v>2</v>
      </c>
      <c r="F19" s="31">
        <v>0.25673800000000002</v>
      </c>
      <c r="G19" s="30">
        <v>4</v>
      </c>
      <c r="H19" s="1"/>
      <c r="I19" s="1"/>
      <c r="J19" s="1"/>
      <c r="K19" s="1"/>
      <c r="L19" s="1"/>
      <c r="M19" s="1"/>
      <c r="N19" s="1"/>
    </row>
    <row r="20" spans="1:14">
      <c r="A20" s="30" t="s">
        <v>108</v>
      </c>
      <c r="B20" s="31">
        <f>K$2</f>
        <v>105</v>
      </c>
      <c r="C20" s="31">
        <f>L$3</f>
        <v>7</v>
      </c>
      <c r="D20" s="31">
        <f>L$4</f>
        <v>5</v>
      </c>
      <c r="E20" s="31">
        <v>3</v>
      </c>
      <c r="F20" s="31">
        <v>0.30952499999999999</v>
      </c>
      <c r="G20" s="30">
        <v>4</v>
      </c>
      <c r="H20" s="1"/>
      <c r="I20" s="2" t="s">
        <v>12</v>
      </c>
      <c r="J20" s="15">
        <v>1.0435E-2</v>
      </c>
      <c r="K20" s="15">
        <v>1.0548999999999999E-2</v>
      </c>
      <c r="L20" s="15">
        <v>1.0514000000000001E-2</v>
      </c>
      <c r="M20" s="15">
        <v>1.0189999999999999E-2</v>
      </c>
      <c r="N20" s="15">
        <v>1.0455000000000001E-2</v>
      </c>
    </row>
    <row r="21" spans="1:14">
      <c r="A21" s="30" t="s">
        <v>109</v>
      </c>
      <c r="B21" s="31">
        <f>K$2</f>
        <v>105</v>
      </c>
      <c r="C21" s="31">
        <f>L$3</f>
        <v>7</v>
      </c>
      <c r="D21" s="31">
        <f>L$4</f>
        <v>5</v>
      </c>
      <c r="E21" s="31">
        <v>4</v>
      </c>
      <c r="F21" s="31">
        <v>0.34975299999999998</v>
      </c>
      <c r="G21" s="30">
        <v>4</v>
      </c>
      <c r="H21" s="1"/>
      <c r="I21" s="2" t="s">
        <v>14</v>
      </c>
      <c r="J21" s="33">
        <v>1.0377000000000001E-2</v>
      </c>
      <c r="K21" s="33">
        <v>1.0633999999999999E-2</v>
      </c>
      <c r="L21" s="33">
        <v>1.0364999999999999E-2</v>
      </c>
      <c r="M21" s="33">
        <v>1.0205000000000001E-2</v>
      </c>
      <c r="N21" s="33">
        <v>1.0407E-2</v>
      </c>
    </row>
    <row r="22" spans="1:14">
      <c r="A22" s="32" t="s">
        <v>110</v>
      </c>
      <c r="B22" s="33">
        <f>L$2</f>
        <v>109</v>
      </c>
      <c r="C22" s="33">
        <f>K$3</f>
        <v>3</v>
      </c>
      <c r="D22" s="33">
        <f>K$4</f>
        <v>1</v>
      </c>
      <c r="E22" s="33">
        <v>0</v>
      </c>
      <c r="F22" s="33">
        <v>1.0377000000000001E-2</v>
      </c>
      <c r="G22" s="32">
        <v>5</v>
      </c>
      <c r="H22" s="1"/>
      <c r="I22" s="2" t="s">
        <v>13</v>
      </c>
      <c r="J22" s="29">
        <v>2.6776999999999999E-2</v>
      </c>
      <c r="K22" s="29">
        <v>2.7536999999999999E-2</v>
      </c>
      <c r="L22" s="29">
        <v>2.6887000000000001E-2</v>
      </c>
      <c r="M22" s="29">
        <v>2.631E-2</v>
      </c>
      <c r="N22" s="29">
        <v>2.7008999999999998E-2</v>
      </c>
    </row>
    <row r="23" spans="1:14">
      <c r="A23" s="32" t="s">
        <v>111</v>
      </c>
      <c r="B23" s="33">
        <f>L$2</f>
        <v>109</v>
      </c>
      <c r="C23" s="33">
        <f>K$3</f>
        <v>3</v>
      </c>
      <c r="D23" s="33">
        <f>K$4</f>
        <v>1</v>
      </c>
      <c r="E23" s="33">
        <v>1</v>
      </c>
      <c r="F23" s="33">
        <v>1.0633999999999999E-2</v>
      </c>
      <c r="G23" s="32">
        <v>5</v>
      </c>
      <c r="H23" s="1"/>
      <c r="I23" s="2" t="s">
        <v>15</v>
      </c>
      <c r="J23" s="21">
        <v>2.6702E-2</v>
      </c>
      <c r="K23" s="21">
        <v>2.7392E-2</v>
      </c>
      <c r="L23" s="21">
        <v>2.6582999999999999E-2</v>
      </c>
      <c r="M23" s="21">
        <v>2.6290999999999998E-2</v>
      </c>
      <c r="N23" s="21">
        <v>2.6623999999999998E-2</v>
      </c>
    </row>
    <row r="24" spans="1:14">
      <c r="A24" s="32" t="s">
        <v>112</v>
      </c>
      <c r="B24" s="33">
        <f>L$2</f>
        <v>109</v>
      </c>
      <c r="C24" s="33">
        <f>K$3</f>
        <v>3</v>
      </c>
      <c r="D24" s="33">
        <f>K$4</f>
        <v>1</v>
      </c>
      <c r="E24" s="33">
        <v>2</v>
      </c>
      <c r="F24" s="33">
        <v>1.0364999999999999E-2</v>
      </c>
      <c r="G24" s="32">
        <v>5</v>
      </c>
      <c r="H24" s="1"/>
      <c r="I24" s="2" t="s">
        <v>24</v>
      </c>
      <c r="J24" s="27">
        <v>5.0958000000000003E-2</v>
      </c>
      <c r="K24" s="27">
        <v>5.2818999999999998E-2</v>
      </c>
      <c r="L24" s="27">
        <v>5.0791000000000003E-2</v>
      </c>
      <c r="M24" s="27">
        <v>5.11E-2</v>
      </c>
      <c r="N24" s="27">
        <v>5.2964999999999998E-2</v>
      </c>
    </row>
    <row r="25" spans="1:14">
      <c r="A25" s="32" t="s">
        <v>113</v>
      </c>
      <c r="B25" s="33">
        <f>L$2</f>
        <v>109</v>
      </c>
      <c r="C25" s="33">
        <f>K$3</f>
        <v>3</v>
      </c>
      <c r="D25" s="33">
        <f>K$4</f>
        <v>1</v>
      </c>
      <c r="E25" s="33">
        <v>3</v>
      </c>
      <c r="F25" s="33">
        <v>1.0205000000000001E-2</v>
      </c>
      <c r="G25" s="32">
        <v>5</v>
      </c>
      <c r="H25" s="1"/>
      <c r="I25" s="2" t="s">
        <v>26</v>
      </c>
      <c r="J25" s="35">
        <v>5.1020000000000003E-2</v>
      </c>
      <c r="K25" s="35">
        <v>5.1631000000000003E-2</v>
      </c>
      <c r="L25" s="35">
        <v>4.8741E-2</v>
      </c>
      <c r="M25" s="35">
        <v>5.0708000000000003E-2</v>
      </c>
      <c r="N25" s="35">
        <v>5.1201999999999998E-2</v>
      </c>
    </row>
    <row r="26" spans="1:14">
      <c r="A26" s="32" t="s">
        <v>114</v>
      </c>
      <c r="B26" s="33">
        <f>L$2</f>
        <v>109</v>
      </c>
      <c r="C26" s="33">
        <f>K$3</f>
        <v>3</v>
      </c>
      <c r="D26" s="33">
        <f>K$4</f>
        <v>1</v>
      </c>
      <c r="E26" s="33">
        <v>4</v>
      </c>
      <c r="F26" s="33">
        <v>1.0407E-2</v>
      </c>
      <c r="G26" s="32">
        <v>5</v>
      </c>
      <c r="H26" s="1"/>
      <c r="I26" s="2" t="s">
        <v>25</v>
      </c>
      <c r="J26" s="31">
        <v>0.28882400000000003</v>
      </c>
      <c r="K26" s="31">
        <v>0.29963600000000001</v>
      </c>
      <c r="L26" s="31">
        <v>0.25673800000000002</v>
      </c>
      <c r="M26" s="31">
        <v>0.30952499999999999</v>
      </c>
      <c r="N26" s="31">
        <v>0.34975299999999998</v>
      </c>
    </row>
    <row r="27" spans="1:14">
      <c r="A27" s="34" t="s">
        <v>115</v>
      </c>
      <c r="B27" s="35">
        <f>L$2</f>
        <v>109</v>
      </c>
      <c r="C27" s="35">
        <f>K$3</f>
        <v>3</v>
      </c>
      <c r="D27" s="35">
        <f>L$4</f>
        <v>5</v>
      </c>
      <c r="E27" s="35">
        <v>0</v>
      </c>
      <c r="F27" s="35">
        <v>5.1020000000000003E-2</v>
      </c>
      <c r="G27" s="34">
        <v>6</v>
      </c>
      <c r="H27" s="1"/>
      <c r="I27" s="2" t="s">
        <v>27</v>
      </c>
      <c r="J27" s="22">
        <v>0.26143</v>
      </c>
      <c r="K27" s="22">
        <v>0.27143400000000001</v>
      </c>
      <c r="L27" s="22">
        <v>0.231766</v>
      </c>
      <c r="M27" s="22">
        <v>0.27057300000000001</v>
      </c>
      <c r="N27" s="22">
        <v>0.299066</v>
      </c>
    </row>
    <row r="28" spans="1:14">
      <c r="A28" s="34" t="s">
        <v>116</v>
      </c>
      <c r="B28" s="35">
        <f>L$2</f>
        <v>109</v>
      </c>
      <c r="C28" s="35">
        <f>K$3</f>
        <v>3</v>
      </c>
      <c r="D28" s="35">
        <f>L$4</f>
        <v>5</v>
      </c>
      <c r="E28" s="35">
        <v>1</v>
      </c>
      <c r="F28" s="35">
        <v>5.1631000000000003E-2</v>
      </c>
      <c r="G28" s="34">
        <v>6</v>
      </c>
      <c r="H28" s="1"/>
      <c r="I28" s="1"/>
      <c r="J28" s="7"/>
      <c r="K28" s="7"/>
      <c r="L28" s="7"/>
      <c r="M28" s="7"/>
      <c r="N28" s="7"/>
    </row>
    <row r="29" spans="1:14">
      <c r="A29" s="34" t="s">
        <v>117</v>
      </c>
      <c r="B29" s="35">
        <f>L$2</f>
        <v>109</v>
      </c>
      <c r="C29" s="35">
        <f>K$3</f>
        <v>3</v>
      </c>
      <c r="D29" s="35">
        <f>L$4</f>
        <v>5</v>
      </c>
      <c r="E29" s="35">
        <v>2</v>
      </c>
      <c r="F29" s="35">
        <v>4.8741E-2</v>
      </c>
      <c r="G29" s="34">
        <v>6</v>
      </c>
      <c r="H29" s="1"/>
      <c r="I29" s="1"/>
      <c r="J29" s="7"/>
      <c r="K29" s="7"/>
      <c r="L29" s="7"/>
      <c r="M29" s="7"/>
      <c r="N29" s="7"/>
    </row>
    <row r="30" spans="1:14">
      <c r="A30" s="34" t="s">
        <v>118</v>
      </c>
      <c r="B30" s="35">
        <f>L$2</f>
        <v>109</v>
      </c>
      <c r="C30" s="35">
        <f>K$3</f>
        <v>3</v>
      </c>
      <c r="D30" s="35">
        <f>L$4</f>
        <v>5</v>
      </c>
      <c r="E30" s="35">
        <v>3</v>
      </c>
      <c r="F30" s="35">
        <v>5.0708000000000003E-2</v>
      </c>
      <c r="G30" s="34">
        <v>6</v>
      </c>
      <c r="H30" s="1"/>
      <c r="I30" s="1"/>
      <c r="J30" s="7"/>
      <c r="K30" s="7"/>
      <c r="L30" s="7"/>
      <c r="M30" s="7"/>
      <c r="N30" s="7"/>
    </row>
    <row r="31" spans="1:14">
      <c r="A31" s="34" t="s">
        <v>119</v>
      </c>
      <c r="B31" s="35">
        <f>L$2</f>
        <v>109</v>
      </c>
      <c r="C31" s="35">
        <f>K$3</f>
        <v>3</v>
      </c>
      <c r="D31" s="35">
        <f>L$4</f>
        <v>5</v>
      </c>
      <c r="E31" s="35">
        <v>4</v>
      </c>
      <c r="F31" s="35">
        <v>5.1201999999999998E-2</v>
      </c>
      <c r="G31" s="34">
        <v>6</v>
      </c>
      <c r="H31" s="1"/>
      <c r="I31" s="1"/>
      <c r="J31" s="7"/>
      <c r="K31" s="7"/>
      <c r="L31" s="7"/>
      <c r="M31" s="7"/>
      <c r="N31" s="7"/>
    </row>
    <row r="32" spans="1:14">
      <c r="A32" s="37" t="s">
        <v>120</v>
      </c>
      <c r="B32" s="21">
        <f>L$2</f>
        <v>109</v>
      </c>
      <c r="C32" s="21">
        <f>L$3</f>
        <v>7</v>
      </c>
      <c r="D32" s="21">
        <f>K$4</f>
        <v>1</v>
      </c>
      <c r="E32" s="21">
        <v>0</v>
      </c>
      <c r="F32" s="21">
        <v>2.6702E-2</v>
      </c>
      <c r="G32" s="36">
        <v>7</v>
      </c>
      <c r="H32" s="1"/>
      <c r="I32" s="1"/>
      <c r="J32" s="1"/>
      <c r="K32" s="1"/>
      <c r="L32" s="1"/>
      <c r="M32" s="1"/>
      <c r="N32" s="1"/>
    </row>
    <row r="33" spans="1:14">
      <c r="A33" s="37" t="s">
        <v>121</v>
      </c>
      <c r="B33" s="21">
        <f>L$2</f>
        <v>109</v>
      </c>
      <c r="C33" s="21">
        <f>L$3</f>
        <v>7</v>
      </c>
      <c r="D33" s="21">
        <f>K$4</f>
        <v>1</v>
      </c>
      <c r="E33" s="21">
        <v>1</v>
      </c>
      <c r="F33" s="21">
        <v>2.7392E-2</v>
      </c>
      <c r="G33" s="36">
        <v>7</v>
      </c>
      <c r="H33" s="1"/>
      <c r="I33" s="1"/>
      <c r="J33" s="7"/>
      <c r="K33" s="1"/>
      <c r="L33" s="1"/>
      <c r="M33" s="1"/>
      <c r="N33" s="1"/>
    </row>
    <row r="34" spans="1:14">
      <c r="A34" s="37" t="s">
        <v>122</v>
      </c>
      <c r="B34" s="21">
        <f>L$2</f>
        <v>109</v>
      </c>
      <c r="C34" s="21">
        <f>L$3</f>
        <v>7</v>
      </c>
      <c r="D34" s="21">
        <f>K$4</f>
        <v>1</v>
      </c>
      <c r="E34" s="21">
        <v>2</v>
      </c>
      <c r="F34" s="21">
        <v>2.6582999999999999E-2</v>
      </c>
      <c r="G34" s="36">
        <v>7</v>
      </c>
      <c r="H34" s="1"/>
      <c r="I34" s="1"/>
      <c r="J34" s="1"/>
      <c r="K34" s="1"/>
      <c r="L34" s="1"/>
      <c r="M34" s="1"/>
      <c r="N34" s="1"/>
    </row>
    <row r="35" spans="1:14">
      <c r="A35" s="37" t="s">
        <v>123</v>
      </c>
      <c r="B35" s="21">
        <f>L$2</f>
        <v>109</v>
      </c>
      <c r="C35" s="21">
        <f>L$3</f>
        <v>7</v>
      </c>
      <c r="D35" s="21">
        <f>K$4</f>
        <v>1</v>
      </c>
      <c r="E35" s="21">
        <v>3</v>
      </c>
      <c r="F35" s="21">
        <v>2.6290999999999998E-2</v>
      </c>
      <c r="G35" s="36">
        <v>7</v>
      </c>
      <c r="H35" s="1"/>
      <c r="I35" s="1"/>
      <c r="J35" s="1"/>
      <c r="K35" s="1"/>
      <c r="L35" s="1"/>
      <c r="M35" s="1"/>
      <c r="N35" s="1"/>
    </row>
    <row r="36" spans="1:14">
      <c r="A36" s="37" t="s">
        <v>124</v>
      </c>
      <c r="B36" s="21">
        <f>L$2</f>
        <v>109</v>
      </c>
      <c r="C36" s="21">
        <f>L$3</f>
        <v>7</v>
      </c>
      <c r="D36" s="21">
        <f>K$4</f>
        <v>1</v>
      </c>
      <c r="E36" s="21">
        <v>4</v>
      </c>
      <c r="F36" s="21">
        <v>2.6623999999999998E-2</v>
      </c>
      <c r="G36" s="36">
        <v>7</v>
      </c>
      <c r="H36" s="1"/>
      <c r="I36" s="1"/>
      <c r="J36" s="1"/>
      <c r="K36" s="1"/>
      <c r="L36" s="1"/>
      <c r="M36" s="1"/>
      <c r="N36" s="1"/>
    </row>
    <row r="37" spans="1:14">
      <c r="A37" s="14" t="s">
        <v>125</v>
      </c>
      <c r="B37" s="38">
        <f>L$2</f>
        <v>109</v>
      </c>
      <c r="C37" s="38">
        <f>L$3</f>
        <v>7</v>
      </c>
      <c r="D37" s="38">
        <f>L$4</f>
        <v>5</v>
      </c>
      <c r="E37" s="22">
        <v>0</v>
      </c>
      <c r="F37" s="22">
        <v>0.26143</v>
      </c>
      <c r="G37" s="14">
        <v>8</v>
      </c>
      <c r="H37" s="1"/>
      <c r="I37" s="1"/>
      <c r="J37" s="1"/>
      <c r="K37" s="1"/>
      <c r="L37" s="1"/>
      <c r="M37" s="1"/>
      <c r="N37" s="1"/>
    </row>
    <row r="38" spans="1:14">
      <c r="A38" s="14" t="s">
        <v>126</v>
      </c>
      <c r="B38" s="38">
        <f>L$2</f>
        <v>109</v>
      </c>
      <c r="C38" s="38">
        <f>L$3</f>
        <v>7</v>
      </c>
      <c r="D38" s="38">
        <f>L$4</f>
        <v>5</v>
      </c>
      <c r="E38" s="22">
        <v>1</v>
      </c>
      <c r="F38" s="22">
        <v>0.27143400000000001</v>
      </c>
      <c r="G38" s="14">
        <v>8</v>
      </c>
      <c r="H38" s="1"/>
      <c r="I38" s="1"/>
      <c r="J38" s="1"/>
      <c r="K38" s="1"/>
      <c r="L38" s="1"/>
      <c r="M38" s="1"/>
      <c r="N38" s="1"/>
    </row>
    <row r="39" spans="1:14">
      <c r="A39" s="14" t="s">
        <v>127</v>
      </c>
      <c r="B39" s="38">
        <f>L$2</f>
        <v>109</v>
      </c>
      <c r="C39" s="38">
        <f>L$3</f>
        <v>7</v>
      </c>
      <c r="D39" s="38">
        <f>L$4</f>
        <v>5</v>
      </c>
      <c r="E39" s="22">
        <v>2</v>
      </c>
      <c r="F39" s="22">
        <v>0.231766</v>
      </c>
      <c r="G39" s="14">
        <v>8</v>
      </c>
      <c r="H39" s="1"/>
      <c r="I39" s="1"/>
      <c r="J39" s="1"/>
      <c r="K39" s="1"/>
      <c r="L39" s="1"/>
      <c r="M39" s="1"/>
      <c r="N39" s="1"/>
    </row>
    <row r="40" spans="1:14">
      <c r="A40" s="14" t="s">
        <v>128</v>
      </c>
      <c r="B40" s="38">
        <f>L$2</f>
        <v>109</v>
      </c>
      <c r="C40" s="38">
        <f>L$3</f>
        <v>7</v>
      </c>
      <c r="D40" s="38">
        <f>L$4</f>
        <v>5</v>
      </c>
      <c r="E40" s="22">
        <v>3</v>
      </c>
      <c r="F40" s="22">
        <v>0.27057300000000001</v>
      </c>
      <c r="G40" s="14">
        <v>8</v>
      </c>
      <c r="H40" s="1"/>
      <c r="I40" s="1"/>
      <c r="J40" s="1"/>
      <c r="K40" s="1"/>
      <c r="L40" s="1"/>
      <c r="M40" s="1"/>
      <c r="N40" s="1"/>
    </row>
    <row r="41" spans="1:14">
      <c r="A41" s="14" t="s">
        <v>129</v>
      </c>
      <c r="B41" s="38">
        <f>L$2</f>
        <v>109</v>
      </c>
      <c r="C41" s="38">
        <f>L$3</f>
        <v>7</v>
      </c>
      <c r="D41" s="38">
        <f>L$4</f>
        <v>5</v>
      </c>
      <c r="E41" s="22">
        <v>4</v>
      </c>
      <c r="F41" s="22">
        <v>0.299066</v>
      </c>
      <c r="G41" s="14">
        <v>8</v>
      </c>
      <c r="H41" s="1"/>
      <c r="I41" s="1"/>
      <c r="J41" s="1"/>
      <c r="K41" s="1"/>
      <c r="L41" s="1"/>
      <c r="M41" s="1"/>
      <c r="N41" s="1"/>
    </row>
  </sheetData>
  <sortState xmlns:xlrd2="http://schemas.microsoft.com/office/spreadsheetml/2017/richdata2" ref="A2:G41">
    <sortCondition ref="G2:G41"/>
    <sortCondition ref="E2:E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8"/>
  <sheetViews>
    <sheetView topLeftCell="H9" workbookViewId="0">
      <selection activeCell="O12" sqref="O12:O19"/>
    </sheetView>
  </sheetViews>
  <sheetFormatPr defaultRowHeight="15"/>
  <cols>
    <col min="1" max="1" width="20.85546875" customWidth="1"/>
    <col min="2" max="2" width="10.85546875" customWidth="1"/>
    <col min="3" max="3" width="20" customWidth="1"/>
    <col min="4" max="4" width="14" customWidth="1"/>
    <col min="5" max="5" width="11.28515625" customWidth="1"/>
    <col min="6" max="9" width="10.42578125" customWidth="1"/>
    <col min="10" max="14" width="14.7109375" customWidth="1"/>
    <col min="15" max="15" width="16.5703125" customWidth="1"/>
    <col min="16" max="20" width="14.42578125" customWidth="1"/>
    <col min="21" max="21" width="11.85546875" customWidth="1"/>
    <col min="24" max="24" width="9.42578125" bestFit="1" customWidth="1"/>
    <col min="41" max="41" width="9.28515625" bestFit="1" customWidth="1"/>
    <col min="42" max="42" width="12.7109375" bestFit="1" customWidth="1"/>
    <col min="43" max="46" width="9.28515625" bestFit="1" customWidth="1"/>
    <col min="51" max="51" width="9.28515625" bestFit="1" customWidth="1"/>
    <col min="52" max="52" width="11.140625" bestFit="1" customWidth="1"/>
    <col min="53" max="53" width="9.28515625" bestFit="1" customWidth="1"/>
    <col min="54" max="54" width="12.140625" bestFit="1" customWidth="1"/>
    <col min="56" max="56" width="9.28515625" bestFit="1" customWidth="1"/>
    <col min="59" max="59" width="11.140625" customWidth="1"/>
  </cols>
  <sheetData>
    <row r="1" spans="1: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2" t="s">
        <v>0</v>
      </c>
      <c r="X1" s="2" t="s">
        <v>1</v>
      </c>
      <c r="Y1" s="2" t="s">
        <v>2</v>
      </c>
      <c r="Z1" s="2" t="s">
        <v>3</v>
      </c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1"/>
      <c r="AW1" s="23"/>
      <c r="AX1" s="23"/>
      <c r="AY1" s="23"/>
      <c r="AZ1" s="23"/>
      <c r="BA1" s="23"/>
      <c r="BB1" s="2" t="s">
        <v>4</v>
      </c>
      <c r="BC1" s="23"/>
      <c r="BD1" s="23"/>
      <c r="BE1" s="23"/>
      <c r="BF1" s="23"/>
      <c r="BG1" s="23"/>
      <c r="BH1" s="23"/>
      <c r="BI1" s="23"/>
      <c r="BJ1" s="23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>
      <c r="A2" s="2"/>
      <c r="B2" s="2"/>
      <c r="C2" s="2" t="s">
        <v>5</v>
      </c>
      <c r="D2" s="2"/>
      <c r="E2" s="2" t="s">
        <v>6</v>
      </c>
      <c r="F2" s="2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>
        <v>1</v>
      </c>
      <c r="X2" s="3">
        <v>-2.7094399999999991E-2</v>
      </c>
      <c r="Y2" s="1">
        <v>1.2500000000000001E-2</v>
      </c>
      <c r="Z2" s="1">
        <v>-2.2427860919999998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3"/>
      <c r="AX2" s="23"/>
      <c r="AY2" s="2" t="s">
        <v>7</v>
      </c>
      <c r="AZ2" s="1">
        <f>T21/(2^3*(B9-1))</f>
        <v>2.4568247108749995E-4</v>
      </c>
      <c r="BA2" s="1"/>
      <c r="BB2" s="1">
        <f>AZ2/((2^3)*B9)</f>
        <v>6.142061777187499E-6</v>
      </c>
      <c r="BC2" s="23"/>
      <c r="BD2" s="23"/>
      <c r="BE2" s="23"/>
      <c r="BF2" s="23"/>
      <c r="BG2" s="23"/>
      <c r="BH2" s="23"/>
      <c r="BI2" s="23"/>
      <c r="BJ2" s="24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>
      <c r="A3" s="2"/>
      <c r="B3" s="2"/>
      <c r="C3" s="2" t="s">
        <v>8</v>
      </c>
      <c r="D3" s="2" t="s">
        <v>9</v>
      </c>
      <c r="E3" s="2" t="s">
        <v>8</v>
      </c>
      <c r="F3" s="2" t="s">
        <v>9</v>
      </c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>
        <v>2</v>
      </c>
      <c r="X3" s="3">
        <v>-2.3439800000000011E-2</v>
      </c>
      <c r="Y3" s="1">
        <v>3.7499999999999999E-2</v>
      </c>
      <c r="Z3" s="1">
        <v>-1.7831960010000001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3"/>
      <c r="AX3" s="23"/>
      <c r="AY3" s="40" t="s">
        <v>10</v>
      </c>
      <c r="AZ3" s="40"/>
      <c r="BA3" s="40"/>
      <c r="BB3" s="40"/>
      <c r="BC3" s="40"/>
      <c r="BD3" s="40"/>
      <c r="BE3" s="40"/>
      <c r="BF3" s="23"/>
      <c r="BG3" s="23"/>
      <c r="BH3" s="23"/>
      <c r="BI3" s="23"/>
      <c r="BJ3" s="24"/>
      <c r="BK3" s="2"/>
      <c r="BL3" s="2"/>
      <c r="BM3" s="2"/>
      <c r="BN3" s="2"/>
      <c r="BO3" s="2"/>
      <c r="BP3" s="2"/>
      <c r="BQ3" s="1"/>
      <c r="BR3" s="1"/>
      <c r="BS3" s="1"/>
      <c r="BT3" s="1"/>
      <c r="BU3" s="1"/>
    </row>
    <row r="4" spans="1:73">
      <c r="A4" s="2"/>
      <c r="B4" s="2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>
        <v>3</v>
      </c>
      <c r="X4" s="3">
        <v>-1.6521800000000003E-2</v>
      </c>
      <c r="Y4" s="1">
        <v>6.25E-2</v>
      </c>
      <c r="Z4" s="1">
        <v>-1.535372417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3"/>
      <c r="AX4" s="1"/>
      <c r="AY4" s="2" t="s">
        <v>16</v>
      </c>
      <c r="AZ4" s="2" t="s">
        <v>17</v>
      </c>
      <c r="BA4" s="2" t="s">
        <v>18</v>
      </c>
      <c r="BB4" s="2" t="s">
        <v>19</v>
      </c>
      <c r="BC4" s="2" t="s">
        <v>20</v>
      </c>
      <c r="BD4" s="2" t="s">
        <v>21</v>
      </c>
      <c r="BE4" s="2" t="s">
        <v>22</v>
      </c>
      <c r="BF4" s="23"/>
      <c r="BG4" s="23"/>
      <c r="BH4" s="23"/>
      <c r="BI4" s="23"/>
      <c r="BJ4" s="24"/>
      <c r="BK4" s="2"/>
      <c r="BL4" s="2"/>
      <c r="BM4" s="2"/>
      <c r="BN4" s="2"/>
      <c r="BO4" s="2"/>
      <c r="BP4" s="2"/>
      <c r="BQ4" s="1"/>
      <c r="BR4" s="1"/>
      <c r="BS4" s="1"/>
      <c r="BT4" s="1"/>
      <c r="BU4" s="1"/>
    </row>
    <row r="5" spans="1:73">
      <c r="A5" s="2"/>
      <c r="B5" s="2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>
        <v>4</v>
      </c>
      <c r="X5" s="3">
        <v>-1.2760400000000005E-2</v>
      </c>
      <c r="Y5" s="1">
        <v>8.7499999999999994E-2</v>
      </c>
      <c r="Z5" s="1">
        <v>-1.356355784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 t="s">
        <v>28</v>
      </c>
      <c r="AP5" s="2" t="s">
        <v>29</v>
      </c>
      <c r="AQ5" s="2" t="s">
        <v>30</v>
      </c>
      <c r="AR5" s="2" t="s">
        <v>31</v>
      </c>
      <c r="AS5" s="2" t="s">
        <v>32</v>
      </c>
      <c r="AT5" s="2" t="s">
        <v>33</v>
      </c>
      <c r="AU5" s="1"/>
      <c r="AV5" s="1"/>
      <c r="AW5" s="23"/>
      <c r="AX5" s="2" t="s">
        <v>34</v>
      </c>
      <c r="AY5" s="1">
        <f>C$21 - $BJ$8*SQRT($BB$2)</f>
        <v>-9.4219836635940635E-3</v>
      </c>
      <c r="AZ5" s="1">
        <f t="shared" ref="AZ5:BE5" si="0">D$21 - $BJ$8*SQRT($BB$2)</f>
        <v>8.5109663364059361E-3</v>
      </c>
      <c r="BA5" s="1">
        <f t="shared" si="0"/>
        <v>8.2592016336405935E-2</v>
      </c>
      <c r="BB5" s="1">
        <f t="shared" si="0"/>
        <v>-4.3437336635940649E-3</v>
      </c>
      <c r="BC5" s="1">
        <f t="shared" si="0"/>
        <v>-9.3036836635940617E-3</v>
      </c>
      <c r="BD5" s="1">
        <f t="shared" si="0"/>
        <v>5.4663663364059338E-3</v>
      </c>
      <c r="BE5" s="1">
        <f t="shared" si="0"/>
        <v>-4.3142336635940632E-3</v>
      </c>
      <c r="BF5" s="23"/>
      <c r="BG5" s="23"/>
      <c r="BH5" s="23"/>
      <c r="BI5" s="24"/>
      <c r="BJ5" s="23"/>
      <c r="BK5" s="1"/>
      <c r="BL5" s="1"/>
      <c r="BM5" s="1"/>
      <c r="BN5" s="1"/>
      <c r="BO5" s="1"/>
      <c r="BP5" s="1"/>
      <c r="BQ5" s="1"/>
      <c r="BR5" s="2"/>
      <c r="BS5" s="1"/>
      <c r="BT5" s="1"/>
      <c r="BU5" s="1"/>
    </row>
    <row r="6" spans="1:73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>
        <v>5</v>
      </c>
      <c r="X6" s="3">
        <v>-1.24224E-2</v>
      </c>
      <c r="Y6" s="1">
        <v>0.1125</v>
      </c>
      <c r="Z6" s="1">
        <v>-1.212522519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f>O12</f>
        <v>1.6290599999999999E-2</v>
      </c>
      <c r="AP6" s="1">
        <f>P12</f>
        <v>-1.1159999999999989E-4</v>
      </c>
      <c r="AQ6" s="1">
        <f t="shared" ref="AP6:AT13" si="1">Q12</f>
        <v>2.0140000000000088E-4</v>
      </c>
      <c r="AR6" s="1">
        <f t="shared" si="1"/>
        <v>1.364000000000018E-4</v>
      </c>
      <c r="AS6" s="1">
        <f t="shared" si="1"/>
        <v>-4.0159999999999849E-4</v>
      </c>
      <c r="AT6" s="1">
        <f t="shared" si="1"/>
        <v>1.7540000000000264E-4</v>
      </c>
      <c r="AU6" s="2">
        <v>1</v>
      </c>
      <c r="AV6" s="1"/>
      <c r="AW6" s="23"/>
      <c r="AX6" s="2" t="s">
        <v>35</v>
      </c>
      <c r="AY6" s="1">
        <f>C$21 + $BJ$8*SQRT($BB$2)</f>
        <v>-1.2683163364059355E-3</v>
      </c>
      <c r="AZ6" s="1">
        <f t="shared" ref="AZ6:BE6" si="2">D$21 + $BJ$8*SQRT($BB$2)</f>
        <v>1.6664633663594063E-2</v>
      </c>
      <c r="BA6" s="1">
        <f t="shared" si="2"/>
        <v>9.0745683663594076E-2</v>
      </c>
      <c r="BB6" s="1">
        <f t="shared" si="2"/>
        <v>3.809933663594064E-3</v>
      </c>
      <c r="BC6" s="1">
        <f t="shared" si="2"/>
        <v>-1.1500163364059337E-3</v>
      </c>
      <c r="BD6" s="1">
        <f t="shared" si="2"/>
        <v>1.3620033663594062E-2</v>
      </c>
      <c r="BE6" s="1">
        <f t="shared" si="2"/>
        <v>3.8394336635940657E-3</v>
      </c>
      <c r="BF6" s="23"/>
      <c r="BK6" s="1"/>
      <c r="BL6" s="1"/>
      <c r="BM6" s="1"/>
      <c r="BN6" s="1"/>
      <c r="BO6" s="1"/>
      <c r="BP6" s="1"/>
      <c r="BQ6" s="1"/>
      <c r="BR6" s="2"/>
      <c r="BS6" s="2"/>
      <c r="BT6" s="2"/>
      <c r="BU6" s="2"/>
    </row>
    <row r="7" spans="1:7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>
        <v>6</v>
      </c>
      <c r="X7" s="3">
        <v>-9.3817999999999957E-3</v>
      </c>
      <c r="Y7" s="1">
        <v>0.13750000000000001</v>
      </c>
      <c r="Z7" s="1">
        <v>-1.0902138109999999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f t="shared" ref="AO7:AO13" si="3">O13</f>
        <v>1.6112999999999999E-2</v>
      </c>
      <c r="AP7" s="1">
        <f t="shared" si="1"/>
        <v>-2.2099999999999898E-4</v>
      </c>
      <c r="AQ7" s="1">
        <f t="shared" ref="AQ7:AQ13" si="4">Q13</f>
        <v>3.3000000000000043E-4</v>
      </c>
      <c r="AR7" s="1">
        <f t="shared" ref="AR7:AR13" si="5">R13</f>
        <v>3.900000000000084E-5</v>
      </c>
      <c r="AS7" s="1">
        <f t="shared" ref="AS7:AS13" si="6">S13</f>
        <v>-2.5399999999999728E-4</v>
      </c>
      <c r="AT7" s="1">
        <f t="shared" ref="AT7:AT13" si="7">T13</f>
        <v>1.0600000000000193E-4</v>
      </c>
      <c r="AU7" s="2">
        <v>2</v>
      </c>
      <c r="AV7" s="1"/>
      <c r="AW7" s="23"/>
      <c r="AX7" s="2"/>
      <c r="AY7" s="1"/>
      <c r="AZ7" s="1"/>
      <c r="BA7" s="1"/>
      <c r="BB7" s="1"/>
      <c r="BC7" s="1"/>
      <c r="BD7" s="1"/>
      <c r="BE7" s="1"/>
      <c r="BF7" s="23"/>
      <c r="BG7" s="2" t="s">
        <v>36</v>
      </c>
      <c r="BH7" s="2" t="s">
        <v>37</v>
      </c>
      <c r="BI7" s="2" t="s">
        <v>38</v>
      </c>
      <c r="BJ7" s="2" t="s">
        <v>39</v>
      </c>
      <c r="BK7" s="2" t="s">
        <v>40</v>
      </c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>
      <c r="A8" s="2" t="s">
        <v>41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>
        <v>7</v>
      </c>
      <c r="X8" s="3">
        <v>-8.654800000000018E-3</v>
      </c>
      <c r="Y8" s="1">
        <v>0.16250000000000001</v>
      </c>
      <c r="Z8" s="1">
        <v>-0.98244278799999996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f t="shared" si="3"/>
        <v>2.2438800000000002E-2</v>
      </c>
      <c r="AP8" s="1">
        <f t="shared" si="1"/>
        <v>-6.9800000000001805E-5</v>
      </c>
      <c r="AQ8" s="1">
        <f t="shared" si="4"/>
        <v>3.1119999999999759E-4</v>
      </c>
      <c r="AR8" s="1">
        <f t="shared" si="5"/>
        <v>-1.080000000000178E-5</v>
      </c>
      <c r="AS8" s="1">
        <f t="shared" si="6"/>
        <v>-4.518000000000022E-4</v>
      </c>
      <c r="AT8" s="1">
        <f t="shared" si="7"/>
        <v>2.2119999999999779E-4</v>
      </c>
      <c r="AU8" s="2">
        <v>3</v>
      </c>
      <c r="AV8" s="1"/>
      <c r="AW8" s="23"/>
      <c r="AX8" s="2"/>
      <c r="AY8" s="1"/>
      <c r="AZ8" s="1"/>
      <c r="BA8" s="1"/>
      <c r="BB8" s="1"/>
      <c r="BC8" s="1"/>
      <c r="BD8" s="1"/>
      <c r="BE8" s="1"/>
      <c r="BF8" s="23"/>
      <c r="BG8" s="1">
        <v>0.9</v>
      </c>
      <c r="BH8" s="1">
        <v>0.1</v>
      </c>
      <c r="BI8" s="1">
        <v>0.05</v>
      </c>
      <c r="BJ8" s="1">
        <v>1.645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>
      <c r="A9" s="2" t="s">
        <v>42</v>
      </c>
      <c r="B9" s="1">
        <v>5</v>
      </c>
      <c r="C9" s="1"/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>
        <v>8</v>
      </c>
      <c r="X9" s="3">
        <v>-7.9658000000000229E-3</v>
      </c>
      <c r="Y9" s="1">
        <v>0.1875</v>
      </c>
      <c r="Z9" s="1">
        <v>-0.88512253600000002</v>
      </c>
      <c r="AA9" s="1"/>
      <c r="AB9" s="1"/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>
        <f t="shared" si="3"/>
        <v>2.2143199999999998E-2</v>
      </c>
      <c r="AP9" s="1">
        <f t="shared" si="1"/>
        <v>-2.7119999999999922E-4</v>
      </c>
      <c r="AQ9" s="1">
        <f t="shared" si="4"/>
        <v>3.7280000000000299E-4</v>
      </c>
      <c r="AR9" s="1">
        <f t="shared" si="5"/>
        <v>-6.3199999999999368E-5</v>
      </c>
      <c r="AS9" s="1">
        <f t="shared" si="6"/>
        <v>-3.8619999999999974E-4</v>
      </c>
      <c r="AT9" s="1">
        <f t="shared" si="7"/>
        <v>3.4780000000000227E-4</v>
      </c>
      <c r="AU9" s="2">
        <v>4</v>
      </c>
      <c r="AV9" s="2"/>
      <c r="AW9" s="24"/>
      <c r="AX9" s="2"/>
      <c r="AY9" s="40" t="s">
        <v>43</v>
      </c>
      <c r="AZ9" s="40"/>
      <c r="BA9" s="40"/>
      <c r="BB9" s="40"/>
      <c r="BC9" s="40"/>
      <c r="BD9" s="40"/>
      <c r="BE9" s="40"/>
      <c r="BF9" s="24"/>
      <c r="BG9" s="1">
        <v>0.95</v>
      </c>
      <c r="BH9" s="1">
        <v>0.05</v>
      </c>
      <c r="BI9" s="1">
        <v>2.5000000000000001E-2</v>
      </c>
      <c r="BJ9" s="1">
        <v>1.96</v>
      </c>
      <c r="BK9" s="1"/>
      <c r="BL9" s="2"/>
      <c r="BM9" s="2"/>
      <c r="BN9" s="2"/>
      <c r="BO9" s="2"/>
      <c r="BP9" s="2"/>
      <c r="BQ9" s="2"/>
      <c r="BR9" s="1"/>
      <c r="BS9" s="1"/>
      <c r="BT9" s="1"/>
      <c r="BU9" s="1"/>
    </row>
    <row r="10" spans="1:73">
      <c r="A10" s="1"/>
      <c r="B10" s="1"/>
      <c r="C10" s="41" t="s">
        <v>44</v>
      </c>
      <c r="D10" s="41"/>
      <c r="E10" s="41"/>
      <c r="F10" s="41" t="s">
        <v>45</v>
      </c>
      <c r="G10" s="41"/>
      <c r="H10" s="41"/>
      <c r="I10" s="41"/>
      <c r="J10" s="40" t="s">
        <v>46</v>
      </c>
      <c r="K10" s="40"/>
      <c r="L10" s="40"/>
      <c r="M10" s="40"/>
      <c r="N10" s="40"/>
      <c r="O10" s="2" t="s">
        <v>47</v>
      </c>
      <c r="P10" s="40" t="s">
        <v>48</v>
      </c>
      <c r="Q10" s="40"/>
      <c r="R10" s="40"/>
      <c r="S10" s="40"/>
      <c r="T10" s="40"/>
      <c r="U10" s="1"/>
      <c r="V10" s="1"/>
      <c r="W10" s="1">
        <v>9</v>
      </c>
      <c r="X10" s="3">
        <v>-7.8514000000000084E-3</v>
      </c>
      <c r="Y10" s="1">
        <v>0.21249999999999999</v>
      </c>
      <c r="Z10" s="1">
        <v>-0.79563858499999995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f t="shared" si="3"/>
        <v>0.18052080000000001</v>
      </c>
      <c r="AP10" s="1">
        <f t="shared" si="1"/>
        <v>-2.46780000000002E-3</v>
      </c>
      <c r="AQ10" s="1">
        <f t="shared" si="4"/>
        <v>-7.9658000000000229E-3</v>
      </c>
      <c r="AR10" s="1">
        <f t="shared" si="5"/>
        <v>-1.6521800000000003E-2</v>
      </c>
      <c r="AS10" s="1">
        <f t="shared" si="6"/>
        <v>-2.4278000000000077E-3</v>
      </c>
      <c r="AT10" s="1">
        <f t="shared" si="7"/>
        <v>2.9383199999999998E-2</v>
      </c>
      <c r="AU10" s="2">
        <v>5</v>
      </c>
      <c r="AV10" s="1"/>
      <c r="AW10" s="23"/>
      <c r="AX10" s="2"/>
      <c r="AY10" s="2" t="s">
        <v>16</v>
      </c>
      <c r="AZ10" s="2" t="s">
        <v>17</v>
      </c>
      <c r="BA10" s="2" t="s">
        <v>18</v>
      </c>
      <c r="BB10" s="2" t="s">
        <v>19</v>
      </c>
      <c r="BC10" s="2" t="s">
        <v>20</v>
      </c>
      <c r="BD10" s="2" t="s">
        <v>21</v>
      </c>
      <c r="BE10" s="2" t="s">
        <v>22</v>
      </c>
      <c r="BF10" s="23"/>
      <c r="BG10" s="1">
        <v>0.98</v>
      </c>
      <c r="BH10" s="1">
        <v>0.02</v>
      </c>
      <c r="BI10" s="1">
        <v>0.01</v>
      </c>
      <c r="BJ10" s="1">
        <v>2.3260000000000001</v>
      </c>
      <c r="BK10" s="1"/>
      <c r="BL10" s="2"/>
      <c r="BM10" s="2"/>
      <c r="BN10" s="2"/>
      <c r="BO10" s="2"/>
      <c r="BP10" s="2"/>
      <c r="BQ10" s="1"/>
      <c r="BR10" s="1"/>
      <c r="BS10" s="1"/>
      <c r="BT10" s="1"/>
      <c r="BU10" s="1"/>
    </row>
    <row r="11" spans="1:73">
      <c r="A11" s="2"/>
      <c r="B11" s="2" t="s">
        <v>49</v>
      </c>
      <c r="C11" s="2" t="s">
        <v>50</v>
      </c>
      <c r="D11" s="2" t="s">
        <v>51</v>
      </c>
      <c r="E11" s="2" t="s">
        <v>52</v>
      </c>
      <c r="F11" s="2" t="s">
        <v>53</v>
      </c>
      <c r="G11" s="2" t="s">
        <v>54</v>
      </c>
      <c r="H11" s="2" t="s">
        <v>55</v>
      </c>
      <c r="I11" s="2" t="s">
        <v>56</v>
      </c>
      <c r="J11" s="2" t="s">
        <v>57</v>
      </c>
      <c r="K11" s="2" t="s">
        <v>58</v>
      </c>
      <c r="L11" s="2" t="s">
        <v>59</v>
      </c>
      <c r="M11" s="2" t="s">
        <v>60</v>
      </c>
      <c r="N11" s="2" t="s">
        <v>61</v>
      </c>
      <c r="O11" s="2" t="s">
        <v>62</v>
      </c>
      <c r="P11" s="2" t="s">
        <v>63</v>
      </c>
      <c r="Q11" s="2" t="s">
        <v>64</v>
      </c>
      <c r="R11" s="2" t="s">
        <v>65</v>
      </c>
      <c r="S11" s="2" t="s">
        <v>66</v>
      </c>
      <c r="T11" s="2" t="s">
        <v>67</v>
      </c>
      <c r="U11" s="2" t="s">
        <v>68</v>
      </c>
      <c r="V11" s="1"/>
      <c r="W11" s="1">
        <v>10</v>
      </c>
      <c r="X11" s="3">
        <v>-5.3173999999999999E-3</v>
      </c>
      <c r="Y11" s="1">
        <v>0.23749999999999999</v>
      </c>
      <c r="Z11" s="1">
        <v>-0.71220615300000001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f t="shared" si="3"/>
        <v>0.16038540000000001</v>
      </c>
      <c r="AP11" s="1">
        <f t="shared" si="1"/>
        <v>-5.3173999999999999E-3</v>
      </c>
      <c r="AQ11" s="1">
        <f t="shared" si="4"/>
        <v>-4.5724000000000042E-3</v>
      </c>
      <c r="AR11" s="1">
        <f t="shared" si="5"/>
        <v>-1.2760400000000005E-2</v>
      </c>
      <c r="AS11" s="1">
        <f t="shared" si="6"/>
        <v>2.7759999999998897E-4</v>
      </c>
      <c r="AT11" s="1">
        <f t="shared" si="7"/>
        <v>2.2372599999999992E-2</v>
      </c>
      <c r="AU11" s="2">
        <v>6</v>
      </c>
      <c r="AV11" s="1"/>
      <c r="AW11" s="23"/>
      <c r="AX11" s="2" t="s">
        <v>34</v>
      </c>
      <c r="AY11" s="1">
        <f>C$21 - $BJ$9*SQRT($BB$2)</f>
        <v>-1.0202653939601439E-2</v>
      </c>
      <c r="AZ11" s="1">
        <f t="shared" ref="AZ11:BE11" si="8">D$21 - $BJ$9*SQRT($BB$2)</f>
        <v>7.7302960603985605E-3</v>
      </c>
      <c r="BA11" s="1">
        <f t="shared" si="8"/>
        <v>8.1811346060398568E-2</v>
      </c>
      <c r="BB11" s="1">
        <f t="shared" si="8"/>
        <v>-5.1244039396014397E-3</v>
      </c>
      <c r="BC11" s="1">
        <f t="shared" si="8"/>
        <v>-1.0084353939601437E-2</v>
      </c>
      <c r="BD11" s="1">
        <f t="shared" si="8"/>
        <v>4.685696060398559E-3</v>
      </c>
      <c r="BE11" s="1">
        <f t="shared" si="8"/>
        <v>-5.0949039396014379E-3</v>
      </c>
      <c r="BF11" s="23"/>
      <c r="BG11" s="23"/>
      <c r="BH11" s="23"/>
      <c r="BI11" s="23"/>
      <c r="BJ11" s="2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>
      <c r="A12" s="2" t="s">
        <v>12</v>
      </c>
      <c r="B12" s="1">
        <v>1</v>
      </c>
      <c r="C12" s="1">
        <v>-1</v>
      </c>
      <c r="D12" s="1">
        <v>-1</v>
      </c>
      <c r="E12" s="1">
        <v>-1</v>
      </c>
      <c r="F12" s="1">
        <v>1</v>
      </c>
      <c r="G12" s="1">
        <v>1</v>
      </c>
      <c r="H12" s="1">
        <v>1</v>
      </c>
      <c r="I12" s="1">
        <v>-1</v>
      </c>
      <c r="J12" s="7">
        <v>1.6178999999999999E-2</v>
      </c>
      <c r="K12" s="7">
        <v>1.6492E-2</v>
      </c>
      <c r="L12" s="7">
        <v>1.6427000000000001E-2</v>
      </c>
      <c r="M12" s="7">
        <v>1.5889E-2</v>
      </c>
      <c r="N12" s="7">
        <v>1.6466000000000001E-2</v>
      </c>
      <c r="O12" s="1">
        <f>SUM(J12:N12)/B$9</f>
        <v>1.6290599999999999E-2</v>
      </c>
      <c r="P12" s="1">
        <f>J12-$O12</f>
        <v>-1.1159999999999989E-4</v>
      </c>
      <c r="Q12" s="1">
        <f t="shared" ref="Q12:T19" si="9">K12-$O12</f>
        <v>2.0140000000000088E-4</v>
      </c>
      <c r="R12" s="1">
        <f t="shared" si="9"/>
        <v>1.364000000000018E-4</v>
      </c>
      <c r="S12" s="1">
        <f t="shared" si="9"/>
        <v>-4.0159999999999849E-4</v>
      </c>
      <c r="T12" s="1">
        <f t="shared" si="9"/>
        <v>1.7540000000000264E-4</v>
      </c>
      <c r="U12" s="1">
        <f>SUM(P12:T12)</f>
        <v>6.9388939039072284E-18</v>
      </c>
      <c r="V12" s="1"/>
      <c r="W12" s="1">
        <v>11</v>
      </c>
      <c r="X12" s="3">
        <v>-4.5724000000000042E-3</v>
      </c>
      <c r="Y12" s="1">
        <v>0.26250000000000001</v>
      </c>
      <c r="Z12" s="1">
        <v>-0.63354426699999999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f t="shared" si="3"/>
        <v>0.2257914</v>
      </c>
      <c r="AP12" s="1">
        <f t="shared" si="1"/>
        <v>-1.24224E-2</v>
      </c>
      <c r="AQ12" s="1">
        <f t="shared" si="4"/>
        <v>-7.8514000000000084E-3</v>
      </c>
      <c r="AR12" s="1">
        <f t="shared" si="5"/>
        <v>-2.7094399999999991E-2</v>
      </c>
      <c r="AS12" s="1">
        <f t="shared" si="6"/>
        <v>-1.1344000000000076E-3</v>
      </c>
      <c r="AT12" s="1">
        <f t="shared" si="7"/>
        <v>4.8502599999999979E-2</v>
      </c>
      <c r="AU12" s="2">
        <v>7</v>
      </c>
      <c r="AV12" s="1"/>
      <c r="AW12" s="23"/>
      <c r="AX12" s="2" t="s">
        <v>35</v>
      </c>
      <c r="AY12" s="1">
        <f>C$21 + $BJ$9*SQRT($BB$2)</f>
        <v>-4.8764606039856072E-4</v>
      </c>
      <c r="AZ12" s="1">
        <f t="shared" ref="AZ12:BE12" si="10">D$21 + $BJ$9*SQRT($BB$2)</f>
        <v>1.7445303939601441E-2</v>
      </c>
      <c r="BA12" s="1">
        <f t="shared" si="10"/>
        <v>9.1526353939601443E-2</v>
      </c>
      <c r="BB12" s="1">
        <f t="shared" si="10"/>
        <v>4.5906039396014387E-3</v>
      </c>
      <c r="BC12" s="1">
        <f t="shared" si="10"/>
        <v>-3.6934606039855898E-4</v>
      </c>
      <c r="BD12" s="1">
        <f t="shared" si="10"/>
        <v>1.4400703939601437E-2</v>
      </c>
      <c r="BE12" s="1">
        <f t="shared" si="10"/>
        <v>4.6201039396014405E-3</v>
      </c>
      <c r="BF12" s="23"/>
      <c r="BG12" s="23"/>
      <c r="BH12" s="23"/>
      <c r="BI12" s="24"/>
      <c r="BJ12" s="2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>
      <c r="A13" s="2" t="s">
        <v>14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7">
        <v>1.5892E-2</v>
      </c>
      <c r="K13" s="7">
        <v>1.6442999999999999E-2</v>
      </c>
      <c r="L13" s="7">
        <v>1.6152E-2</v>
      </c>
      <c r="M13" s="7">
        <v>1.5859000000000002E-2</v>
      </c>
      <c r="N13" s="7">
        <v>1.6219000000000001E-2</v>
      </c>
      <c r="O13" s="1">
        <f t="shared" ref="O13:O19" si="11">SUM(J13:N13)/B$9</f>
        <v>1.6112999999999999E-2</v>
      </c>
      <c r="P13" s="1">
        <f t="shared" ref="P13:P19" si="12">J13-$O13</f>
        <v>-2.2099999999999898E-4</v>
      </c>
      <c r="Q13" s="1">
        <f t="shared" si="9"/>
        <v>3.3000000000000043E-4</v>
      </c>
      <c r="R13" s="1">
        <f t="shared" si="9"/>
        <v>3.900000000000084E-5</v>
      </c>
      <c r="S13" s="1">
        <f t="shared" si="9"/>
        <v>-2.5399999999999728E-4</v>
      </c>
      <c r="T13" s="1">
        <f t="shared" si="9"/>
        <v>1.0600000000000193E-4</v>
      </c>
      <c r="U13" s="1">
        <f t="shared" ref="U13:U19" si="13">SUM(P13:T13)</f>
        <v>6.9388939039072284E-18</v>
      </c>
      <c r="V13" s="1"/>
      <c r="W13" s="1">
        <v>12</v>
      </c>
      <c r="X13" s="3">
        <v>-2.46780000000002E-3</v>
      </c>
      <c r="Y13" s="1">
        <v>0.28749999999999998</v>
      </c>
      <c r="Z13" s="1">
        <v>-0.55869546400000003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f t="shared" si="3"/>
        <v>0.20363880000000001</v>
      </c>
      <c r="AP13" s="1">
        <f t="shared" si="1"/>
        <v>-8.654800000000018E-3</v>
      </c>
      <c r="AQ13" s="1">
        <f t="shared" si="4"/>
        <v>-9.3817999999999957E-3</v>
      </c>
      <c r="AR13" s="1">
        <f t="shared" si="5"/>
        <v>-2.3439800000000011E-2</v>
      </c>
      <c r="AS13" s="1">
        <f t="shared" si="6"/>
        <v>-2.2807999999999995E-3</v>
      </c>
      <c r="AT13" s="1">
        <f t="shared" si="7"/>
        <v>4.3757199999999996E-2</v>
      </c>
      <c r="AU13" s="2">
        <v>8</v>
      </c>
      <c r="AV13" s="1"/>
      <c r="AW13" s="23"/>
      <c r="AX13" s="2"/>
      <c r="AY13" s="1"/>
      <c r="AZ13" s="1"/>
      <c r="BA13" s="1"/>
      <c r="BB13" s="1"/>
      <c r="BC13" s="1"/>
      <c r="BD13" s="1"/>
      <c r="BE13" s="1"/>
      <c r="BF13" s="23"/>
      <c r="BG13" s="23"/>
      <c r="BH13" s="23"/>
      <c r="BI13" s="23"/>
      <c r="BJ13" s="2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>
      <c r="A14" s="2" t="s">
        <v>13</v>
      </c>
      <c r="B14" s="1">
        <v>1</v>
      </c>
      <c r="C14" s="1">
        <v>-1</v>
      </c>
      <c r="D14" s="1">
        <v>1</v>
      </c>
      <c r="E14" s="1">
        <v>-1</v>
      </c>
      <c r="F14" s="1">
        <v>-1</v>
      </c>
      <c r="G14" s="1">
        <v>1</v>
      </c>
      <c r="H14" s="1">
        <v>-1</v>
      </c>
      <c r="I14" s="1">
        <v>1</v>
      </c>
      <c r="J14" s="7">
        <v>2.2369E-2</v>
      </c>
      <c r="K14" s="7">
        <v>2.2749999999999999E-2</v>
      </c>
      <c r="L14" s="7">
        <v>2.2428E-2</v>
      </c>
      <c r="M14" s="7">
        <v>2.1987E-2</v>
      </c>
      <c r="N14" s="7">
        <v>2.266E-2</v>
      </c>
      <c r="O14" s="1">
        <f t="shared" si="11"/>
        <v>2.2438800000000002E-2</v>
      </c>
      <c r="P14" s="1">
        <f t="shared" si="12"/>
        <v>-6.9800000000001805E-5</v>
      </c>
      <c r="Q14" s="1">
        <f t="shared" si="9"/>
        <v>3.1119999999999759E-4</v>
      </c>
      <c r="R14" s="1">
        <f t="shared" si="9"/>
        <v>-1.080000000000178E-5</v>
      </c>
      <c r="S14" s="1">
        <f t="shared" si="9"/>
        <v>-4.518000000000022E-4</v>
      </c>
      <c r="T14" s="1">
        <f t="shared" si="9"/>
        <v>2.2119999999999779E-4</v>
      </c>
      <c r="U14" s="1">
        <f t="shared" si="13"/>
        <v>-1.0408340855860843E-17</v>
      </c>
      <c r="V14" s="1"/>
      <c r="W14" s="1">
        <v>13</v>
      </c>
      <c r="X14" s="3">
        <v>-2.4278000000000077E-3</v>
      </c>
      <c r="Y14" s="1">
        <v>0.3125</v>
      </c>
      <c r="Z14" s="1">
        <v>-0.486919084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3"/>
      <c r="AX14" s="2"/>
      <c r="AY14" s="1"/>
      <c r="AZ14" s="1"/>
      <c r="BA14" s="1"/>
      <c r="BB14" s="1"/>
      <c r="BC14" s="1"/>
      <c r="BD14" s="1"/>
      <c r="BE14" s="1"/>
      <c r="BF14" s="23"/>
      <c r="BG14" s="23"/>
      <c r="BH14" s="23"/>
      <c r="BI14" s="23"/>
      <c r="BJ14" s="2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>
      <c r="A15" s="2" t="s">
        <v>15</v>
      </c>
      <c r="B15" s="1">
        <v>1</v>
      </c>
      <c r="C15" s="1">
        <v>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7">
        <v>2.1871999999999999E-2</v>
      </c>
      <c r="K15" s="7">
        <v>2.2516000000000001E-2</v>
      </c>
      <c r="L15" s="7">
        <v>2.2079999999999999E-2</v>
      </c>
      <c r="M15" s="7">
        <v>2.1756999999999999E-2</v>
      </c>
      <c r="N15" s="7">
        <v>2.2491000000000001E-2</v>
      </c>
      <c r="O15" s="1">
        <f t="shared" si="11"/>
        <v>2.2143199999999998E-2</v>
      </c>
      <c r="P15" s="1">
        <f t="shared" si="12"/>
        <v>-2.7119999999999922E-4</v>
      </c>
      <c r="Q15" s="1">
        <f t="shared" si="9"/>
        <v>3.7280000000000299E-4</v>
      </c>
      <c r="R15" s="1">
        <f t="shared" si="9"/>
        <v>-6.3199999999999368E-5</v>
      </c>
      <c r="S15" s="1">
        <f t="shared" si="9"/>
        <v>-3.8619999999999974E-4</v>
      </c>
      <c r="T15" s="1">
        <f t="shared" si="9"/>
        <v>3.4780000000000227E-4</v>
      </c>
      <c r="U15" s="1">
        <f t="shared" si="13"/>
        <v>6.9388939039072284E-18</v>
      </c>
      <c r="V15" s="1"/>
      <c r="W15" s="1">
        <v>14</v>
      </c>
      <c r="X15" s="3">
        <v>-2.2807999999999995E-3</v>
      </c>
      <c r="Y15" s="1">
        <v>0.33750000000000002</v>
      </c>
      <c r="Z15" s="1">
        <v>-0.417624567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3"/>
      <c r="AX15" s="2"/>
      <c r="AY15" s="40" t="s">
        <v>69</v>
      </c>
      <c r="AZ15" s="40"/>
      <c r="BA15" s="40"/>
      <c r="BB15" s="40"/>
      <c r="BC15" s="40"/>
      <c r="BD15" s="40"/>
      <c r="BE15" s="40"/>
      <c r="BF15" s="23"/>
      <c r="BG15" s="23"/>
      <c r="BH15" s="23"/>
      <c r="BI15" s="23"/>
      <c r="BJ15" s="2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>
      <c r="A16" s="2" t="s">
        <v>24</v>
      </c>
      <c r="B16" s="1">
        <v>1</v>
      </c>
      <c r="C16" s="1">
        <v>-1</v>
      </c>
      <c r="D16" s="1">
        <v>-1</v>
      </c>
      <c r="E16" s="1">
        <v>1</v>
      </c>
      <c r="F16" s="1">
        <v>1</v>
      </c>
      <c r="G16" s="1">
        <v>-1</v>
      </c>
      <c r="H16" s="1">
        <v>-1</v>
      </c>
      <c r="I16" s="1">
        <v>1</v>
      </c>
      <c r="J16" s="7">
        <v>0.17805299999999999</v>
      </c>
      <c r="K16" s="7">
        <v>0.17255499999999999</v>
      </c>
      <c r="L16" s="7">
        <v>0.16399900000000001</v>
      </c>
      <c r="M16" s="7">
        <v>0.178093</v>
      </c>
      <c r="N16" s="7">
        <v>0.20990400000000001</v>
      </c>
      <c r="O16" s="1">
        <f t="shared" si="11"/>
        <v>0.18052080000000001</v>
      </c>
      <c r="P16" s="1">
        <f t="shared" si="12"/>
        <v>-2.46780000000002E-3</v>
      </c>
      <c r="Q16" s="1">
        <f t="shared" si="9"/>
        <v>-7.9658000000000229E-3</v>
      </c>
      <c r="R16" s="1">
        <f t="shared" si="9"/>
        <v>-1.6521800000000003E-2</v>
      </c>
      <c r="S16" s="1">
        <f t="shared" si="9"/>
        <v>-2.4278000000000077E-3</v>
      </c>
      <c r="T16" s="1">
        <f t="shared" si="9"/>
        <v>2.9383199999999998E-2</v>
      </c>
      <c r="U16" s="1">
        <f t="shared" si="13"/>
        <v>-5.5511151231257827E-17</v>
      </c>
      <c r="V16" s="1"/>
      <c r="W16" s="1">
        <v>15</v>
      </c>
      <c r="X16" s="3">
        <v>-1.1344000000000076E-3</v>
      </c>
      <c r="Y16" s="1">
        <v>0.36249999999999999</v>
      </c>
      <c r="Z16" s="1">
        <v>-0.35032780099999999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3"/>
      <c r="AX16" s="2"/>
      <c r="AY16" s="2" t="s">
        <v>16</v>
      </c>
      <c r="AZ16" s="2" t="s">
        <v>17</v>
      </c>
      <c r="BA16" s="2" t="s">
        <v>18</v>
      </c>
      <c r="BB16" s="2" t="s">
        <v>19</v>
      </c>
      <c r="BC16" s="2" t="s">
        <v>20</v>
      </c>
      <c r="BD16" s="2" t="s">
        <v>21</v>
      </c>
      <c r="BE16" s="2" t="s">
        <v>22</v>
      </c>
      <c r="BF16" s="23"/>
      <c r="BG16" s="23"/>
      <c r="BH16" s="23"/>
      <c r="BI16" s="23"/>
      <c r="BJ16" s="2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>
      <c r="A17" s="2" t="s">
        <v>26</v>
      </c>
      <c r="B17" s="1">
        <v>1</v>
      </c>
      <c r="C17" s="1">
        <v>1</v>
      </c>
      <c r="D17" s="1">
        <v>-1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7">
        <v>0.15506800000000001</v>
      </c>
      <c r="K17" s="7">
        <v>0.15581300000000001</v>
      </c>
      <c r="L17" s="7">
        <v>0.14762500000000001</v>
      </c>
      <c r="M17" s="7">
        <v>0.160663</v>
      </c>
      <c r="N17" s="7">
        <v>0.182758</v>
      </c>
      <c r="O17" s="1">
        <f t="shared" si="11"/>
        <v>0.16038540000000001</v>
      </c>
      <c r="P17" s="1">
        <f t="shared" si="12"/>
        <v>-5.3173999999999999E-3</v>
      </c>
      <c r="Q17" s="1">
        <f t="shared" si="9"/>
        <v>-4.5724000000000042E-3</v>
      </c>
      <c r="R17" s="1">
        <f t="shared" si="9"/>
        <v>-1.2760400000000005E-2</v>
      </c>
      <c r="S17" s="1">
        <f t="shared" si="9"/>
        <v>2.7759999999998897E-4</v>
      </c>
      <c r="T17" s="1">
        <f t="shared" si="9"/>
        <v>2.2372599999999992E-2</v>
      </c>
      <c r="U17" s="1">
        <f t="shared" si="13"/>
        <v>-2.7755575615628914E-17</v>
      </c>
      <c r="V17" s="1"/>
      <c r="W17" s="1">
        <v>16</v>
      </c>
      <c r="X17" s="3">
        <v>-4.518000000000022E-4</v>
      </c>
      <c r="Y17" s="1">
        <v>0.38750000000000001</v>
      </c>
      <c r="Z17" s="1">
        <v>-0.28462136500000002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3"/>
      <c r="AX17" s="2" t="s">
        <v>34</v>
      </c>
      <c r="AY17" s="1">
        <f>C$21 - $BJ$10*SQRT($BB$2)</f>
        <v>-1.1109718450771912E-2</v>
      </c>
      <c r="AZ17" s="1">
        <f t="shared" ref="AZ17:BE17" si="14">D$21 - $BJ$10*SQRT($BB$2)</f>
        <v>6.8232315492280874E-3</v>
      </c>
      <c r="BA17" s="1">
        <f t="shared" si="14"/>
        <v>8.0904281549228088E-2</v>
      </c>
      <c r="BB17" s="1">
        <f t="shared" si="14"/>
        <v>-6.0314684507719128E-3</v>
      </c>
      <c r="BC17" s="1">
        <f t="shared" si="14"/>
        <v>-1.099141845077191E-2</v>
      </c>
      <c r="BD17" s="1">
        <f t="shared" si="14"/>
        <v>3.7786315492280859E-3</v>
      </c>
      <c r="BE17" s="1">
        <f t="shared" si="14"/>
        <v>-6.001968450771911E-3</v>
      </c>
      <c r="BF17" s="23"/>
      <c r="BG17" s="23"/>
      <c r="BH17" s="23"/>
      <c r="BI17" s="23"/>
      <c r="BJ17" s="2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>
      <c r="A18" s="2" t="s">
        <v>25</v>
      </c>
      <c r="B18" s="1">
        <v>1</v>
      </c>
      <c r="C18" s="1">
        <v>-1</v>
      </c>
      <c r="D18" s="1">
        <v>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7">
        <v>0.213369</v>
      </c>
      <c r="K18" s="7">
        <v>0.21793999999999999</v>
      </c>
      <c r="L18" s="7">
        <v>0.19869700000000001</v>
      </c>
      <c r="M18" s="7">
        <v>0.224657</v>
      </c>
      <c r="N18" s="7">
        <v>0.27429399999999998</v>
      </c>
      <c r="O18" s="1">
        <f t="shared" si="11"/>
        <v>0.2257914</v>
      </c>
      <c r="P18" s="1">
        <f t="shared" si="12"/>
        <v>-1.24224E-2</v>
      </c>
      <c r="Q18" s="1">
        <f t="shared" si="9"/>
        <v>-7.8514000000000084E-3</v>
      </c>
      <c r="R18" s="1">
        <f t="shared" si="9"/>
        <v>-2.7094399999999991E-2</v>
      </c>
      <c r="S18" s="1">
        <f t="shared" si="9"/>
        <v>-1.1344000000000076E-3</v>
      </c>
      <c r="T18" s="1">
        <f t="shared" si="9"/>
        <v>4.8502599999999979E-2</v>
      </c>
      <c r="U18" s="1">
        <f t="shared" si="13"/>
        <v>0</v>
      </c>
      <c r="V18" s="1"/>
      <c r="W18" s="1">
        <v>17</v>
      </c>
      <c r="X18" s="1">
        <v>-4.0159999999999849E-4</v>
      </c>
      <c r="Y18" s="1">
        <v>0.41249999999999998</v>
      </c>
      <c r="Z18" s="1">
        <v>-0.22015347299999999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3"/>
      <c r="AX18" s="2" t="s">
        <v>35</v>
      </c>
      <c r="AY18" s="1">
        <f>C$21 + $BJ$10*SQRT($BB$2)</f>
        <v>4.1941845077191238E-4</v>
      </c>
      <c r="AZ18" s="1">
        <f t="shared" ref="AZ18:BE18" si="15">D$21 + $BJ$10*SQRT($BB$2)</f>
        <v>1.8352368450771914E-2</v>
      </c>
      <c r="BA18" s="1">
        <f t="shared" si="15"/>
        <v>9.2433418450771923E-2</v>
      </c>
      <c r="BB18" s="1">
        <f t="shared" si="15"/>
        <v>5.4976684507719118E-3</v>
      </c>
      <c r="BC18" s="1">
        <f t="shared" si="15"/>
        <v>5.3771845077191412E-4</v>
      </c>
      <c r="BD18" s="1">
        <f t="shared" si="15"/>
        <v>1.530776845077191E-2</v>
      </c>
      <c r="BE18" s="1">
        <f t="shared" si="15"/>
        <v>5.5271684507719136E-3</v>
      </c>
      <c r="BF18" s="23"/>
      <c r="BG18" s="23"/>
      <c r="BH18" s="23"/>
      <c r="BI18" s="23"/>
      <c r="BJ18" s="2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>
      <c r="A19" s="2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7">
        <v>0.19498399999999999</v>
      </c>
      <c r="K19" s="7">
        <v>0.19425700000000001</v>
      </c>
      <c r="L19" s="7">
        <v>0.180199</v>
      </c>
      <c r="M19" s="7">
        <v>0.20135800000000001</v>
      </c>
      <c r="N19" s="7">
        <v>0.247396</v>
      </c>
      <c r="O19" s="1">
        <f t="shared" si="11"/>
        <v>0.20363880000000001</v>
      </c>
      <c r="P19" s="1">
        <f t="shared" si="12"/>
        <v>-8.654800000000018E-3</v>
      </c>
      <c r="Q19" s="1">
        <f t="shared" si="9"/>
        <v>-9.3817999999999957E-3</v>
      </c>
      <c r="R19" s="1">
        <f t="shared" si="9"/>
        <v>-2.3439800000000011E-2</v>
      </c>
      <c r="S19" s="1">
        <f t="shared" si="9"/>
        <v>-2.2807999999999995E-3</v>
      </c>
      <c r="T19" s="1">
        <f t="shared" si="9"/>
        <v>4.3757199999999996E-2</v>
      </c>
      <c r="U19" s="1">
        <f t="shared" si="13"/>
        <v>0</v>
      </c>
      <c r="V19" s="1"/>
      <c r="W19" s="1">
        <v>18</v>
      </c>
      <c r="X19" s="1">
        <v>-3.8619999999999974E-4</v>
      </c>
      <c r="Y19" s="1">
        <v>0.4375</v>
      </c>
      <c r="Z19" s="1">
        <v>-0.15661248899999999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>
      <c r="A20" s="2" t="s">
        <v>70</v>
      </c>
      <c r="B20" s="1">
        <f>SUM(B28:B35)</f>
        <v>0.84732200000000002</v>
      </c>
      <c r="C20" s="1">
        <f t="shared" ref="C20:I20" si="16">SUM(C28:C35)</f>
        <v>-4.2761199999999999E-2</v>
      </c>
      <c r="D20" s="1">
        <f t="shared" si="16"/>
        <v>0.1007024</v>
      </c>
      <c r="E20" s="1">
        <f t="shared" si="16"/>
        <v>0.69335080000000004</v>
      </c>
      <c r="F20" s="1">
        <f t="shared" si="16"/>
        <v>-2.1352000000000038E-3</v>
      </c>
      <c r="G20" s="1">
        <f t="shared" si="16"/>
        <v>-4.1814799999999985E-2</v>
      </c>
      <c r="H20" s="1">
        <f t="shared" si="16"/>
        <v>7.6345599999999986E-2</v>
      </c>
      <c r="I20" s="1">
        <f t="shared" si="16"/>
        <v>-1.8991999999999898E-3</v>
      </c>
      <c r="J20" s="1"/>
      <c r="K20" s="1"/>
      <c r="L20" s="2"/>
      <c r="M20" s="1"/>
      <c r="N20" s="1"/>
      <c r="O20" s="2"/>
      <c r="P20" s="1">
        <f>SUM(P12*P12, P13*P13, P14*P14, P15*P15,P16*P16,P17*P17, P18*P18, P19*P19)</f>
        <v>2.637260814400004E-4</v>
      </c>
      <c r="Q20" s="1">
        <f>SUM(Q12*Q12, Q13*Q13, Q14*Q14, Q15*Q15,Q16*Q16,Q17*Q17, Q18*Q18, Q19*Q19)</f>
        <v>2.3440875184000044E-4</v>
      </c>
      <c r="R20" s="1">
        <f>SUM(R12*R12, R13*R13, R14*R14, R15*R15,R16*R16,R17*R17, R18*R18, R19*R19)</f>
        <v>1.7193526556400001E-3</v>
      </c>
      <c r="S20" s="1">
        <f>SUM(S12*S12, S13*S13, S14*S14, S15*S15,S16*S16,S17*S17, S18*S18, S19*S19)</f>
        <v>1.3039258840000047E-5</v>
      </c>
      <c r="T20" s="42">
        <f>SUM(T12*T12, T13*T13, T14*T14, T15*T15,T16*T16,T17*T17, T18*T18, T19*T19)</f>
        <v>5.6313123270399969E-3</v>
      </c>
      <c r="U20" s="2" t="s">
        <v>71</v>
      </c>
      <c r="V20" s="1"/>
      <c r="W20" s="1">
        <v>19</v>
      </c>
      <c r="X20" s="3">
        <v>-2.7119999999999922E-4</v>
      </c>
      <c r="Y20" s="1">
        <v>0.46250000000000002</v>
      </c>
      <c r="Z20" s="1">
        <v>-9.3715064000000001E-2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>
      <c r="A21" s="2" t="s">
        <v>72</v>
      </c>
      <c r="B21" s="1">
        <f>B20/8</f>
        <v>0.10591525</v>
      </c>
      <c r="C21" s="1">
        <f t="shared" ref="C21:I21" si="17">C20/8</f>
        <v>-5.3451499999999999E-3</v>
      </c>
      <c r="D21" s="1">
        <f t="shared" si="17"/>
        <v>1.25878E-2</v>
      </c>
      <c r="E21" s="1">
        <f t="shared" si="17"/>
        <v>8.6668850000000006E-2</v>
      </c>
      <c r="F21" s="1">
        <f t="shared" si="17"/>
        <v>-2.6690000000000047E-4</v>
      </c>
      <c r="G21" s="1">
        <f t="shared" si="17"/>
        <v>-5.2268499999999982E-3</v>
      </c>
      <c r="H21" s="1">
        <f t="shared" si="17"/>
        <v>9.5431999999999982E-3</v>
      </c>
      <c r="I21" s="1">
        <f t="shared" si="17"/>
        <v>-2.3739999999999872E-4</v>
      </c>
      <c r="J21" s="1"/>
      <c r="K21" s="1"/>
      <c r="L21" s="2"/>
      <c r="M21" s="1"/>
      <c r="N21" s="1"/>
      <c r="O21" s="2"/>
      <c r="P21" s="1"/>
      <c r="Q21" s="1"/>
      <c r="R21" s="1"/>
      <c r="S21" s="1"/>
      <c r="T21" s="1">
        <f>SUM(P20:T20)</f>
        <v>7.8618390747999985E-3</v>
      </c>
      <c r="U21" s="2" t="s">
        <v>73</v>
      </c>
      <c r="V21" s="1"/>
      <c r="W21" s="1">
        <v>20</v>
      </c>
      <c r="X21" s="3">
        <v>-2.5399999999999728E-4</v>
      </c>
      <c r="Y21" s="1">
        <v>0.48749999999999999</v>
      </c>
      <c r="Z21" s="1">
        <v>-3.1196631999999998E-2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>
      <c r="A22" s="2" t="s">
        <v>74</v>
      </c>
      <c r="B22" s="1"/>
      <c r="C22" s="1">
        <f>8*$B$9*C21*C21</f>
        <v>1.1428251408999999E-3</v>
      </c>
      <c r="D22" s="1">
        <f t="shared" ref="D22:I22" si="18">8*$B$9*D21*D21</f>
        <v>6.3381083535999994E-3</v>
      </c>
      <c r="E22" s="1">
        <f t="shared" si="18"/>
        <v>0.30045958241290005</v>
      </c>
      <c r="F22" s="1">
        <f t="shared" si="18"/>
        <v>2.8494244000000099E-6</v>
      </c>
      <c r="G22" s="1">
        <f t="shared" si="18"/>
        <v>1.0927984368999993E-3</v>
      </c>
      <c r="H22" s="1">
        <f t="shared" si="18"/>
        <v>3.6429066495999988E-3</v>
      </c>
      <c r="I22" s="1">
        <f t="shared" si="18"/>
        <v>2.2543503999999759E-6</v>
      </c>
      <c r="J22" s="1"/>
      <c r="K22" s="1"/>
      <c r="L22" s="2"/>
      <c r="M22" s="1"/>
      <c r="N22" s="1"/>
      <c r="O22" s="2"/>
      <c r="P22" s="1"/>
      <c r="Q22" s="1"/>
      <c r="R22" s="1"/>
      <c r="S22" s="1"/>
      <c r="T22" s="1"/>
      <c r="U22" s="1"/>
      <c r="V22" s="1"/>
      <c r="W22" s="1">
        <v>21</v>
      </c>
      <c r="X22" s="3">
        <v>-2.2099999999999898E-4</v>
      </c>
      <c r="Y22" s="1">
        <v>0.51249999999999996</v>
      </c>
      <c r="Z22" s="1">
        <v>3.1196631999999998E-2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>
      <c r="A23" s="2" t="s">
        <v>75</v>
      </c>
      <c r="B23" s="1"/>
      <c r="C23" s="4">
        <f>C22/$B24</f>
        <v>3.5652769105940611E-3</v>
      </c>
      <c r="D23" s="4">
        <f t="shared" ref="D23:I23" si="19">D22/$B24</f>
        <v>1.9773026127284613E-2</v>
      </c>
      <c r="E23" s="4">
        <f t="shared" si="19"/>
        <v>0.93734515754513015</v>
      </c>
      <c r="F23" s="4">
        <f t="shared" si="19"/>
        <v>8.8893625614527052E-6</v>
      </c>
      <c r="G23" s="4">
        <f t="shared" si="19"/>
        <v>3.409208369308853E-3</v>
      </c>
      <c r="H23" s="4">
        <f t="shared" si="19"/>
        <v>1.136479282827129E-2</v>
      </c>
      <c r="I23" s="4">
        <f t="shared" si="19"/>
        <v>7.0329074342718642E-6</v>
      </c>
      <c r="J23" s="1"/>
      <c r="K23" s="1"/>
      <c r="L23" s="2"/>
      <c r="M23" s="1"/>
      <c r="N23" s="1"/>
      <c r="O23" s="2"/>
      <c r="P23" s="1"/>
      <c r="Q23" s="1"/>
      <c r="R23" s="1"/>
      <c r="S23" s="1"/>
      <c r="T23" s="1"/>
      <c r="U23" s="1"/>
      <c r="V23" s="1"/>
      <c r="W23" s="1">
        <v>22</v>
      </c>
      <c r="X23" s="3">
        <v>-1.1159999999999989E-4</v>
      </c>
      <c r="Y23" s="1">
        <v>0.53749999999999998</v>
      </c>
      <c r="Z23" s="1">
        <v>9.3715064000000001E-2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>
      <c r="A24" s="2" t="s">
        <v>76</v>
      </c>
      <c r="B24" s="1">
        <f>SUM(C22:I22, T21)</f>
        <v>0.32054316384350007</v>
      </c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2"/>
      <c r="P24" s="1"/>
      <c r="Q24" s="1"/>
      <c r="R24" s="1"/>
      <c r="S24" s="1"/>
      <c r="T24" s="1"/>
      <c r="U24" s="1"/>
      <c r="V24" s="1"/>
      <c r="W24" s="1">
        <v>23</v>
      </c>
      <c r="X24" s="3">
        <v>-6.9800000000001805E-5</v>
      </c>
      <c r="Y24" s="1">
        <v>0.5625</v>
      </c>
      <c r="Z24" s="1">
        <v>0.15661248899999999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>
      <c r="A25" s="2" t="s">
        <v>77</v>
      </c>
      <c r="B25" s="43">
        <f>T21/B24</f>
        <v>2.4526615949415201E-2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2"/>
      <c r="P25" s="1"/>
      <c r="Q25" s="1"/>
      <c r="R25" s="1"/>
      <c r="S25" s="1"/>
      <c r="T25" s="1"/>
      <c r="U25" s="1"/>
      <c r="V25" s="1"/>
      <c r="W25" s="1">
        <v>24</v>
      </c>
      <c r="X25" s="3">
        <v>-6.3199999999999368E-5</v>
      </c>
      <c r="Y25" s="1">
        <v>0.58750000000000002</v>
      </c>
      <c r="Z25" s="1">
        <v>0.22015347299999999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25</v>
      </c>
      <c r="X26" s="3">
        <v>-1.080000000000178E-5</v>
      </c>
      <c r="Y26" s="1">
        <v>0.61250000000000004</v>
      </c>
      <c r="Z26" s="1">
        <v>0.28462136500000002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>
      <c r="A27" s="1"/>
      <c r="B27" s="40" t="s">
        <v>78</v>
      </c>
      <c r="C27" s="40"/>
      <c r="D27" s="40"/>
      <c r="E27" s="40"/>
      <c r="F27" s="40"/>
      <c r="G27" s="40"/>
      <c r="H27" s="40"/>
      <c r="I27" s="40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26</v>
      </c>
      <c r="X27" s="3">
        <v>3.900000000000084E-5</v>
      </c>
      <c r="Y27" s="1">
        <v>0.63749999999999996</v>
      </c>
      <c r="Z27" s="1">
        <v>0.35032780099999999</v>
      </c>
      <c r="AA27" s="1"/>
      <c r="AB27" s="1"/>
      <c r="AC27" s="1"/>
      <c r="AD27" s="1"/>
      <c r="AE27" s="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>
      <c r="A28" s="1"/>
      <c r="B28" s="1">
        <f>$O12*B12</f>
        <v>1.6290599999999999E-2</v>
      </c>
      <c r="C28" s="1">
        <f>$O12*C12</f>
        <v>-1.6290599999999999E-2</v>
      </c>
      <c r="D28" s="1">
        <f t="shared" ref="D28:I28" si="20">$O12*D12</f>
        <v>-1.6290599999999999E-2</v>
      </c>
      <c r="E28" s="1">
        <f t="shared" si="20"/>
        <v>-1.6290599999999999E-2</v>
      </c>
      <c r="F28" s="1">
        <f t="shared" si="20"/>
        <v>1.6290599999999999E-2</v>
      </c>
      <c r="G28" s="1">
        <f t="shared" si="20"/>
        <v>1.6290599999999999E-2</v>
      </c>
      <c r="H28" s="1">
        <f t="shared" si="20"/>
        <v>1.6290599999999999E-2</v>
      </c>
      <c r="I28" s="1">
        <f t="shared" si="20"/>
        <v>-1.6290599999999999E-2</v>
      </c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27</v>
      </c>
      <c r="X28" s="3">
        <v>1.0600000000000193E-4</v>
      </c>
      <c r="Y28" s="1">
        <v>0.66249999999999998</v>
      </c>
      <c r="Z28" s="1">
        <v>0.417624567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>
      <c r="A29" s="1"/>
      <c r="B29" s="1">
        <f t="shared" ref="B29:I35" si="21">$O13*B13</f>
        <v>1.6112999999999999E-2</v>
      </c>
      <c r="C29" s="1">
        <f t="shared" si="21"/>
        <v>1.6112999999999999E-2</v>
      </c>
      <c r="D29" s="1">
        <f t="shared" si="21"/>
        <v>-1.6112999999999999E-2</v>
      </c>
      <c r="E29" s="1">
        <f t="shared" si="21"/>
        <v>-1.6112999999999999E-2</v>
      </c>
      <c r="F29" s="1">
        <f t="shared" si="21"/>
        <v>-1.6112999999999999E-2</v>
      </c>
      <c r="G29" s="1">
        <f t="shared" si="21"/>
        <v>-1.6112999999999999E-2</v>
      </c>
      <c r="H29" s="1">
        <f t="shared" si="21"/>
        <v>1.6112999999999999E-2</v>
      </c>
      <c r="I29" s="1">
        <f t="shared" si="21"/>
        <v>1.6112999999999999E-2</v>
      </c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28</v>
      </c>
      <c r="X29" s="3">
        <v>1.364000000000018E-4</v>
      </c>
      <c r="Y29" s="1">
        <v>0.6875</v>
      </c>
      <c r="Z29" s="1">
        <v>0.486919084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>
      <c r="A30" s="1"/>
      <c r="B30" s="1">
        <f t="shared" si="21"/>
        <v>2.2438800000000002E-2</v>
      </c>
      <c r="C30" s="1">
        <f t="shared" si="21"/>
        <v>-2.2438800000000002E-2</v>
      </c>
      <c r="D30" s="1">
        <f t="shared" si="21"/>
        <v>2.2438800000000002E-2</v>
      </c>
      <c r="E30" s="1">
        <f t="shared" si="21"/>
        <v>-2.2438800000000002E-2</v>
      </c>
      <c r="F30" s="1">
        <f t="shared" si="21"/>
        <v>-2.2438800000000002E-2</v>
      </c>
      <c r="G30" s="1">
        <f t="shared" si="21"/>
        <v>2.2438800000000002E-2</v>
      </c>
      <c r="H30" s="1">
        <f t="shared" si="21"/>
        <v>-2.2438800000000002E-2</v>
      </c>
      <c r="I30" s="1">
        <f t="shared" si="21"/>
        <v>2.2438800000000002E-2</v>
      </c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29</v>
      </c>
      <c r="X30" s="3">
        <v>1.7540000000000264E-4</v>
      </c>
      <c r="Y30" s="1">
        <v>0.71250000000000002</v>
      </c>
      <c r="Z30" s="1">
        <v>0.55869546400000003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A31" s="1"/>
      <c r="B31" s="1">
        <f t="shared" si="21"/>
        <v>2.2143199999999998E-2</v>
      </c>
      <c r="C31" s="1">
        <f t="shared" si="21"/>
        <v>2.2143199999999998E-2</v>
      </c>
      <c r="D31" s="1">
        <f t="shared" si="21"/>
        <v>2.2143199999999998E-2</v>
      </c>
      <c r="E31" s="1">
        <f t="shared" si="21"/>
        <v>-2.2143199999999998E-2</v>
      </c>
      <c r="F31" s="1">
        <f t="shared" si="21"/>
        <v>2.2143199999999998E-2</v>
      </c>
      <c r="G31" s="1">
        <f t="shared" si="21"/>
        <v>-2.2143199999999998E-2</v>
      </c>
      <c r="H31" s="1">
        <f t="shared" si="21"/>
        <v>-2.2143199999999998E-2</v>
      </c>
      <c r="I31" s="1">
        <f t="shared" si="21"/>
        <v>-2.2143199999999998E-2</v>
      </c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30</v>
      </c>
      <c r="X31" s="3">
        <v>2.0140000000000088E-4</v>
      </c>
      <c r="Y31" s="1">
        <v>0.73750000000000004</v>
      </c>
      <c r="Z31" s="1">
        <v>0.63354426699999999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>
      <c r="A32" s="1"/>
      <c r="B32" s="1">
        <f t="shared" si="21"/>
        <v>0.18052080000000001</v>
      </c>
      <c r="C32" s="1">
        <f t="shared" si="21"/>
        <v>-0.18052080000000001</v>
      </c>
      <c r="D32" s="1">
        <f t="shared" si="21"/>
        <v>-0.18052080000000001</v>
      </c>
      <c r="E32" s="1">
        <f t="shared" si="21"/>
        <v>0.18052080000000001</v>
      </c>
      <c r="F32" s="1">
        <f t="shared" si="21"/>
        <v>0.18052080000000001</v>
      </c>
      <c r="G32" s="1">
        <f t="shared" si="21"/>
        <v>-0.18052080000000001</v>
      </c>
      <c r="H32" s="1">
        <f t="shared" si="21"/>
        <v>-0.18052080000000001</v>
      </c>
      <c r="I32" s="1">
        <f t="shared" si="21"/>
        <v>0.18052080000000001</v>
      </c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31</v>
      </c>
      <c r="X32" s="1">
        <v>2.2119999999999779E-4</v>
      </c>
      <c r="Y32" s="1">
        <v>0.76249999999999996</v>
      </c>
      <c r="Z32" s="1">
        <v>0.71220615300000001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>
      <c r="A33" s="1"/>
      <c r="B33" s="1">
        <f t="shared" si="21"/>
        <v>0.16038540000000001</v>
      </c>
      <c r="C33" s="1">
        <f t="shared" si="21"/>
        <v>0.16038540000000001</v>
      </c>
      <c r="D33" s="1">
        <f t="shared" si="21"/>
        <v>-0.16038540000000001</v>
      </c>
      <c r="E33" s="1">
        <f t="shared" si="21"/>
        <v>0.16038540000000001</v>
      </c>
      <c r="F33" s="1">
        <f t="shared" si="21"/>
        <v>-0.16038540000000001</v>
      </c>
      <c r="G33" s="1">
        <f t="shared" si="21"/>
        <v>0.16038540000000001</v>
      </c>
      <c r="H33" s="1">
        <f t="shared" si="21"/>
        <v>-0.16038540000000001</v>
      </c>
      <c r="I33" s="1">
        <f t="shared" si="21"/>
        <v>-0.16038540000000001</v>
      </c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32</v>
      </c>
      <c r="X33" s="1">
        <v>2.7759999999998897E-4</v>
      </c>
      <c r="Y33" s="1">
        <v>0.78749999999999998</v>
      </c>
      <c r="Z33" s="1">
        <v>0.79563858499999995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>
      <c r="A34" s="1"/>
      <c r="B34" s="1">
        <f t="shared" si="21"/>
        <v>0.2257914</v>
      </c>
      <c r="C34" s="1">
        <f t="shared" si="21"/>
        <v>-0.2257914</v>
      </c>
      <c r="D34" s="1">
        <f t="shared" si="21"/>
        <v>0.2257914</v>
      </c>
      <c r="E34" s="1">
        <f t="shared" si="21"/>
        <v>0.2257914</v>
      </c>
      <c r="F34" s="1">
        <f t="shared" si="21"/>
        <v>-0.2257914</v>
      </c>
      <c r="G34" s="1">
        <f t="shared" si="21"/>
        <v>-0.2257914</v>
      </c>
      <c r="H34" s="1">
        <f t="shared" si="21"/>
        <v>0.2257914</v>
      </c>
      <c r="I34" s="1">
        <f t="shared" si="21"/>
        <v>-0.2257914</v>
      </c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33</v>
      </c>
      <c r="X34" s="3">
        <v>3.1119999999999759E-4</v>
      </c>
      <c r="Y34" s="1">
        <v>0.8125</v>
      </c>
      <c r="Z34" s="1">
        <v>0.88512253600000002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>
      <c r="A35" s="1"/>
      <c r="B35" s="1">
        <f t="shared" si="21"/>
        <v>0.20363880000000001</v>
      </c>
      <c r="C35" s="1">
        <f t="shared" si="21"/>
        <v>0.20363880000000001</v>
      </c>
      <c r="D35" s="1">
        <f t="shared" si="21"/>
        <v>0.20363880000000001</v>
      </c>
      <c r="E35" s="1">
        <f t="shared" si="21"/>
        <v>0.20363880000000001</v>
      </c>
      <c r="F35" s="1">
        <f t="shared" si="21"/>
        <v>0.20363880000000001</v>
      </c>
      <c r="G35" s="1">
        <f t="shared" si="21"/>
        <v>0.20363880000000001</v>
      </c>
      <c r="H35" s="1">
        <f t="shared" si="21"/>
        <v>0.20363880000000001</v>
      </c>
      <c r="I35" s="1">
        <f t="shared" si="21"/>
        <v>0.20363880000000001</v>
      </c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34</v>
      </c>
      <c r="X35" s="3">
        <v>3.3000000000000043E-4</v>
      </c>
      <c r="Y35" s="1">
        <v>0.83750000000000002</v>
      </c>
      <c r="Z35" s="1">
        <v>0.98244278799999996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35</v>
      </c>
      <c r="X36" s="3">
        <v>3.4780000000000227E-4</v>
      </c>
      <c r="Y36" s="1">
        <v>0.86250000000000004</v>
      </c>
      <c r="Z36" s="1">
        <v>1.0902138109999999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36</v>
      </c>
      <c r="X37" s="3">
        <v>3.7280000000000299E-4</v>
      </c>
      <c r="Y37" s="1">
        <v>0.88749999999999996</v>
      </c>
      <c r="Z37" s="1">
        <v>1.212522519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37</v>
      </c>
      <c r="X38" s="3">
        <v>2.2372599999999992E-2</v>
      </c>
      <c r="Y38" s="1">
        <v>0.91249999999999998</v>
      </c>
      <c r="Z38" s="1">
        <v>1.356355784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38</v>
      </c>
      <c r="X39" s="3">
        <v>2.9383199999999998E-2</v>
      </c>
      <c r="Y39" s="1">
        <v>0.9375</v>
      </c>
      <c r="Z39" s="1">
        <v>1.535372417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39</v>
      </c>
      <c r="X40" s="1">
        <v>4.3757199999999996E-2</v>
      </c>
      <c r="Y40" s="1">
        <v>0.96250000000000002</v>
      </c>
      <c r="Z40" s="1">
        <v>1.7831960010000001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40</v>
      </c>
      <c r="X41" s="3">
        <v>4.8502599999999979E-2</v>
      </c>
      <c r="Y41" s="1">
        <v>0.98750000000000004</v>
      </c>
      <c r="Z41" s="1">
        <v>2.2427860919999998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</sheetData>
  <sortState xmlns:xlrd2="http://schemas.microsoft.com/office/spreadsheetml/2017/richdata2" ref="X2:X41">
    <sortCondition ref="X2:X41"/>
  </sortState>
  <mergeCells count="8">
    <mergeCell ref="P10:T10"/>
    <mergeCell ref="B27:I27"/>
    <mergeCell ref="AY3:BE3"/>
    <mergeCell ref="AY9:BE9"/>
    <mergeCell ref="AY15:BE15"/>
    <mergeCell ref="C10:E10"/>
    <mergeCell ref="F10:I10"/>
    <mergeCell ref="J10:N10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9A47-D698-42E1-8DAA-01E890522768}">
  <dimension ref="A1:AM41"/>
  <sheetViews>
    <sheetView workbookViewId="0">
      <selection activeCell="K9" sqref="K9"/>
    </sheetView>
  </sheetViews>
  <sheetFormatPr defaultRowHeight="15"/>
  <cols>
    <col min="1" max="1" width="36.5703125" customWidth="1"/>
    <col min="2" max="2" width="15" style="6" customWidth="1"/>
    <col min="3" max="3" width="12.85546875" style="6" customWidth="1"/>
    <col min="4" max="4" width="13.85546875" style="6" customWidth="1"/>
    <col min="5" max="5" width="13.7109375" style="6" customWidth="1"/>
    <col min="6" max="6" width="19.5703125" style="6" customWidth="1"/>
    <col min="8" max="8" width="13.5703125" customWidth="1"/>
    <col min="10" max="10" width="11.42578125" customWidth="1"/>
  </cols>
  <sheetData>
    <row r="1" spans="1:39">
      <c r="A1" s="1"/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1"/>
      <c r="I1" s="1"/>
      <c r="J1" s="1"/>
      <c r="K1" s="25" t="s">
        <v>85</v>
      </c>
      <c r="L1" s="25" t="s">
        <v>86</v>
      </c>
      <c r="M1" s="1"/>
      <c r="N1" s="1"/>
    </row>
    <row r="2" spans="1:39">
      <c r="A2" s="8" t="s">
        <v>93</v>
      </c>
      <c r="B2" s="15">
        <f>K$2</f>
        <v>77</v>
      </c>
      <c r="C2" s="15">
        <f>K$3</f>
        <v>3</v>
      </c>
      <c r="D2" s="15">
        <f>K$4</f>
        <v>1</v>
      </c>
      <c r="E2" s="15">
        <v>0</v>
      </c>
      <c r="F2" s="15">
        <v>1.6178999999999999E-2</v>
      </c>
      <c r="G2" s="8">
        <v>1</v>
      </c>
      <c r="H2" s="1"/>
      <c r="I2" s="1"/>
      <c r="J2" s="2" t="s">
        <v>88</v>
      </c>
      <c r="K2" s="7">
        <v>77</v>
      </c>
      <c r="L2" s="6">
        <v>81</v>
      </c>
      <c r="M2" s="1"/>
      <c r="N2" s="1"/>
    </row>
    <row r="3" spans="1:39">
      <c r="A3" s="8" t="s">
        <v>87</v>
      </c>
      <c r="B3" s="15">
        <f>K$2</f>
        <v>77</v>
      </c>
      <c r="C3" s="15">
        <f>K$3</f>
        <v>3</v>
      </c>
      <c r="D3" s="15">
        <f>K$4</f>
        <v>1</v>
      </c>
      <c r="E3" s="15">
        <v>1</v>
      </c>
      <c r="F3" s="15">
        <v>1.6492E-2</v>
      </c>
      <c r="G3" s="8">
        <v>1</v>
      </c>
      <c r="H3" s="1"/>
      <c r="I3" s="1"/>
      <c r="J3" s="2" t="s">
        <v>90</v>
      </c>
      <c r="K3" s="7">
        <v>3</v>
      </c>
      <c r="L3" s="7">
        <v>7</v>
      </c>
      <c r="M3" s="1"/>
      <c r="N3" s="1"/>
    </row>
    <row r="4" spans="1:39">
      <c r="A4" s="8" t="s">
        <v>91</v>
      </c>
      <c r="B4" s="15">
        <f>K$2</f>
        <v>77</v>
      </c>
      <c r="C4" s="15">
        <f>K$3</f>
        <v>3</v>
      </c>
      <c r="D4" s="15">
        <f>K$4</f>
        <v>1</v>
      </c>
      <c r="E4" s="15">
        <v>2</v>
      </c>
      <c r="F4" s="15">
        <v>1.6427000000000001E-2</v>
      </c>
      <c r="G4" s="8">
        <v>1</v>
      </c>
      <c r="H4" s="1"/>
      <c r="I4" s="1"/>
      <c r="J4" s="2" t="s">
        <v>92</v>
      </c>
      <c r="K4" s="7">
        <v>1</v>
      </c>
      <c r="L4" s="7">
        <v>5</v>
      </c>
      <c r="M4" s="1"/>
      <c r="N4" s="1"/>
    </row>
    <row r="5" spans="1:39">
      <c r="A5" s="8" t="s">
        <v>94</v>
      </c>
      <c r="B5" s="15">
        <f>K$2</f>
        <v>77</v>
      </c>
      <c r="C5" s="15">
        <f>K$3</f>
        <v>3</v>
      </c>
      <c r="D5" s="15">
        <f>K$4</f>
        <v>1</v>
      </c>
      <c r="E5" s="15">
        <v>3</v>
      </c>
      <c r="F5" s="15">
        <v>1.5889E-2</v>
      </c>
      <c r="G5" s="8">
        <v>1</v>
      </c>
      <c r="H5" s="1"/>
      <c r="I5" s="1"/>
      <c r="J5" s="1"/>
      <c r="K5" s="1"/>
      <c r="L5" s="1"/>
      <c r="M5" s="1"/>
      <c r="N5" s="1"/>
    </row>
    <row r="6" spans="1:39">
      <c r="A6" s="8" t="s">
        <v>89</v>
      </c>
      <c r="B6" s="15">
        <f>K$2</f>
        <v>77</v>
      </c>
      <c r="C6" s="15">
        <f>K$3</f>
        <v>3</v>
      </c>
      <c r="D6" s="15">
        <f>K$4</f>
        <v>1</v>
      </c>
      <c r="E6" s="15">
        <v>4</v>
      </c>
      <c r="F6" s="15">
        <v>1.6466000000000001E-2</v>
      </c>
      <c r="G6" s="8">
        <v>1</v>
      </c>
      <c r="H6" s="1"/>
      <c r="I6" s="1"/>
      <c r="J6" s="1"/>
      <c r="K6" s="1"/>
      <c r="L6" s="1"/>
      <c r="M6" s="1"/>
      <c r="N6" s="1"/>
    </row>
    <row r="7" spans="1:39">
      <c r="A7" s="9" t="s">
        <v>98</v>
      </c>
      <c r="B7" s="27">
        <f>K$2</f>
        <v>77</v>
      </c>
      <c r="C7" s="27">
        <f>K$3</f>
        <v>3</v>
      </c>
      <c r="D7" s="27">
        <f>L$4</f>
        <v>5</v>
      </c>
      <c r="E7" s="16">
        <v>0</v>
      </c>
      <c r="F7" s="16">
        <v>0.17805299999999999</v>
      </c>
      <c r="G7" s="9">
        <v>2</v>
      </c>
      <c r="H7" s="1"/>
      <c r="I7" s="1"/>
      <c r="J7" s="1"/>
      <c r="K7" s="1"/>
      <c r="L7" s="1"/>
      <c r="M7" s="1"/>
      <c r="N7" s="1"/>
    </row>
    <row r="8" spans="1:39">
      <c r="A8" s="9" t="s">
        <v>97</v>
      </c>
      <c r="B8" s="27">
        <f>K$2</f>
        <v>77</v>
      </c>
      <c r="C8" s="27">
        <f>K$3</f>
        <v>3</v>
      </c>
      <c r="D8" s="27">
        <f>L$4</f>
        <v>5</v>
      </c>
      <c r="E8" s="16">
        <v>1</v>
      </c>
      <c r="F8" s="16">
        <v>0.17255499999999999</v>
      </c>
      <c r="G8" s="9">
        <v>2</v>
      </c>
      <c r="H8" s="1"/>
      <c r="I8" s="1"/>
      <c r="J8" s="1"/>
      <c r="K8" s="1"/>
      <c r="L8" s="1"/>
      <c r="M8" s="1"/>
      <c r="N8" s="1"/>
    </row>
    <row r="9" spans="1:39">
      <c r="A9" s="9" t="s">
        <v>95</v>
      </c>
      <c r="B9" s="27">
        <f>K$2</f>
        <v>77</v>
      </c>
      <c r="C9" s="27">
        <f>K$3</f>
        <v>3</v>
      </c>
      <c r="D9" s="27">
        <f>L$4</f>
        <v>5</v>
      </c>
      <c r="E9" s="16">
        <v>2</v>
      </c>
      <c r="F9" s="16">
        <v>0.16399900000000001</v>
      </c>
      <c r="G9" s="9">
        <v>2</v>
      </c>
      <c r="H9" s="1"/>
      <c r="I9" s="1"/>
      <c r="J9" s="1"/>
      <c r="K9" s="1"/>
      <c r="L9" s="1"/>
      <c r="M9" s="1"/>
      <c r="N9" s="1"/>
    </row>
    <row r="10" spans="1:39">
      <c r="A10" s="9" t="s">
        <v>96</v>
      </c>
      <c r="B10" s="27">
        <f>K$2</f>
        <v>77</v>
      </c>
      <c r="C10" s="27">
        <f>K$3</f>
        <v>3</v>
      </c>
      <c r="D10" s="27">
        <f>L$4</f>
        <v>5</v>
      </c>
      <c r="E10" s="16">
        <v>3</v>
      </c>
      <c r="F10" s="16">
        <v>0.178093</v>
      </c>
      <c r="G10" s="9">
        <v>2</v>
      </c>
      <c r="H10" s="1"/>
      <c r="I10" s="1"/>
      <c r="J10" s="1"/>
      <c r="K10" s="1"/>
      <c r="L10" s="1"/>
      <c r="M10" s="1"/>
      <c r="N10" s="1"/>
    </row>
    <row r="11" spans="1:39">
      <c r="A11" s="9" t="s">
        <v>99</v>
      </c>
      <c r="B11" s="27">
        <f>K$2</f>
        <v>77</v>
      </c>
      <c r="C11" s="27">
        <f>K$3</f>
        <v>3</v>
      </c>
      <c r="D11" s="27">
        <f>L$4</f>
        <v>5</v>
      </c>
      <c r="E11" s="16">
        <v>4</v>
      </c>
      <c r="F11" s="16">
        <v>0.20990400000000001</v>
      </c>
      <c r="G11" s="9">
        <v>2</v>
      </c>
      <c r="H11" s="1"/>
      <c r="O11" s="7"/>
      <c r="P11" s="7"/>
      <c r="Q11" s="7"/>
      <c r="R11" s="7"/>
      <c r="S11" s="7"/>
      <c r="Y11" s="7"/>
      <c r="Z11" s="7"/>
      <c r="AA11" s="7"/>
      <c r="AB11" s="7"/>
      <c r="AC11" s="7"/>
      <c r="AI11" s="7"/>
      <c r="AJ11" s="7"/>
      <c r="AK11" s="7"/>
      <c r="AL11" s="7"/>
      <c r="AM11" s="7"/>
    </row>
    <row r="12" spans="1:39">
      <c r="A12" s="10" t="s">
        <v>101</v>
      </c>
      <c r="B12" s="29">
        <f>K$2</f>
        <v>77</v>
      </c>
      <c r="C12" s="29">
        <f>L$3</f>
        <v>7</v>
      </c>
      <c r="D12" s="29">
        <f>K$4</f>
        <v>1</v>
      </c>
      <c r="E12" s="17">
        <v>0</v>
      </c>
      <c r="F12" s="17">
        <v>2.2369E-2</v>
      </c>
      <c r="G12" s="10">
        <v>3</v>
      </c>
      <c r="H12" s="1"/>
      <c r="J12" s="1"/>
      <c r="K12" s="1"/>
      <c r="L12" s="1"/>
      <c r="M12" s="1"/>
      <c r="N12" s="1"/>
    </row>
    <row r="13" spans="1:39">
      <c r="A13" s="10" t="s">
        <v>104</v>
      </c>
      <c r="B13" s="29">
        <f>K$2</f>
        <v>77</v>
      </c>
      <c r="C13" s="29">
        <f>L$3</f>
        <v>7</v>
      </c>
      <c r="D13" s="29">
        <f>K$4</f>
        <v>1</v>
      </c>
      <c r="E13" s="17">
        <v>1</v>
      </c>
      <c r="F13" s="17">
        <v>2.2749999999999999E-2</v>
      </c>
      <c r="G13" s="10">
        <v>3</v>
      </c>
      <c r="H13" s="1"/>
      <c r="J13" s="1"/>
      <c r="K13" s="1"/>
      <c r="L13" s="1"/>
      <c r="M13" s="1"/>
      <c r="N13" s="1"/>
    </row>
    <row r="14" spans="1:39">
      <c r="A14" s="10" t="s">
        <v>102</v>
      </c>
      <c r="B14" s="29">
        <f>K$2</f>
        <v>77</v>
      </c>
      <c r="C14" s="29">
        <f>L$3</f>
        <v>7</v>
      </c>
      <c r="D14" s="29">
        <f>K$4</f>
        <v>1</v>
      </c>
      <c r="E14" s="17">
        <v>2</v>
      </c>
      <c r="F14" s="17">
        <v>2.2428E-2</v>
      </c>
      <c r="G14" s="10">
        <v>3</v>
      </c>
      <c r="H14" s="1"/>
    </row>
    <row r="15" spans="1:39">
      <c r="A15" s="10" t="s">
        <v>100</v>
      </c>
      <c r="B15" s="29">
        <f>K$2</f>
        <v>77</v>
      </c>
      <c r="C15" s="29">
        <f>L$3</f>
        <v>7</v>
      </c>
      <c r="D15" s="29">
        <f>K$4</f>
        <v>1</v>
      </c>
      <c r="E15" s="17">
        <v>3</v>
      </c>
      <c r="F15" s="17">
        <v>2.1987E-2</v>
      </c>
      <c r="G15" s="10">
        <v>3</v>
      </c>
      <c r="H15" s="1"/>
      <c r="J15" s="1"/>
      <c r="K15" s="1"/>
      <c r="L15" s="1"/>
      <c r="M15" s="1"/>
      <c r="N15" s="1"/>
    </row>
    <row r="16" spans="1:39">
      <c r="A16" s="10" t="s">
        <v>103</v>
      </c>
      <c r="B16" s="29">
        <f>K$2</f>
        <v>77</v>
      </c>
      <c r="C16" s="29">
        <f>L$3</f>
        <v>7</v>
      </c>
      <c r="D16" s="29">
        <f>K$4</f>
        <v>1</v>
      </c>
      <c r="E16" s="17">
        <v>4</v>
      </c>
      <c r="F16" s="17">
        <v>2.266E-2</v>
      </c>
      <c r="G16" s="10">
        <v>3</v>
      </c>
      <c r="H16" s="1"/>
      <c r="J16" s="1"/>
      <c r="K16" s="1"/>
      <c r="L16" s="1"/>
      <c r="M16" s="1"/>
      <c r="N16" s="1"/>
    </row>
    <row r="17" spans="1:14">
      <c r="A17" s="11" t="s">
        <v>108</v>
      </c>
      <c r="B17" s="31">
        <f>K$2</f>
        <v>77</v>
      </c>
      <c r="C17" s="31">
        <f>L$3</f>
        <v>7</v>
      </c>
      <c r="D17" s="31">
        <f>L$4</f>
        <v>5</v>
      </c>
      <c r="E17" s="18">
        <v>0</v>
      </c>
      <c r="F17" s="18">
        <v>0.213369</v>
      </c>
      <c r="G17" s="11">
        <v>4</v>
      </c>
      <c r="H17" s="1"/>
      <c r="J17" s="1"/>
      <c r="K17" s="1"/>
      <c r="L17" s="1"/>
      <c r="M17" s="1"/>
      <c r="N17" s="1"/>
    </row>
    <row r="18" spans="1:14">
      <c r="A18" s="11" t="s">
        <v>106</v>
      </c>
      <c r="B18" s="31">
        <f>K$2</f>
        <v>77</v>
      </c>
      <c r="C18" s="31">
        <f>L$3</f>
        <v>7</v>
      </c>
      <c r="D18" s="31">
        <f>L$4</f>
        <v>5</v>
      </c>
      <c r="E18" s="18">
        <v>1</v>
      </c>
      <c r="F18" s="18">
        <v>0.21793999999999999</v>
      </c>
      <c r="G18" s="11">
        <v>4</v>
      </c>
      <c r="H18" s="1"/>
      <c r="J18" s="1"/>
      <c r="K18" s="1"/>
      <c r="L18" s="1"/>
      <c r="M18" s="1"/>
      <c r="N18" s="1"/>
    </row>
    <row r="19" spans="1:14">
      <c r="A19" s="11" t="s">
        <v>105</v>
      </c>
      <c r="B19" s="31">
        <f>K$2</f>
        <v>77</v>
      </c>
      <c r="C19" s="31">
        <f>L$3</f>
        <v>7</v>
      </c>
      <c r="D19" s="31">
        <f>L$4</f>
        <v>5</v>
      </c>
      <c r="E19" s="18">
        <v>2</v>
      </c>
      <c r="F19" s="18">
        <v>0.19869700000000001</v>
      </c>
      <c r="G19" s="11">
        <v>4</v>
      </c>
      <c r="H19" s="1"/>
      <c r="I19" s="1"/>
      <c r="J19" s="1"/>
      <c r="K19" s="1"/>
      <c r="L19" s="1"/>
      <c r="M19" s="1"/>
      <c r="N19" s="1"/>
    </row>
    <row r="20" spans="1:14">
      <c r="A20" s="11" t="s">
        <v>109</v>
      </c>
      <c r="B20" s="31">
        <f>K$2</f>
        <v>77</v>
      </c>
      <c r="C20" s="31">
        <f>L$3</f>
        <v>7</v>
      </c>
      <c r="D20" s="31">
        <f>L$4</f>
        <v>5</v>
      </c>
      <c r="E20" s="18">
        <v>3</v>
      </c>
      <c r="F20" s="18">
        <v>0.224657</v>
      </c>
      <c r="G20" s="11">
        <v>4</v>
      </c>
      <c r="H20" s="1"/>
      <c r="I20" s="2" t="s">
        <v>12</v>
      </c>
      <c r="J20" s="15">
        <v>1.6178999999999999E-2</v>
      </c>
      <c r="K20" s="15">
        <v>1.6492E-2</v>
      </c>
      <c r="L20" s="15">
        <v>1.6427000000000001E-2</v>
      </c>
      <c r="M20" s="15">
        <v>1.5889E-2</v>
      </c>
      <c r="N20" s="15">
        <v>1.6466000000000001E-2</v>
      </c>
    </row>
    <row r="21" spans="1:14">
      <c r="A21" s="11" t="s">
        <v>107</v>
      </c>
      <c r="B21" s="31">
        <f>K$2</f>
        <v>77</v>
      </c>
      <c r="C21" s="31">
        <f>L$3</f>
        <v>7</v>
      </c>
      <c r="D21" s="31">
        <f>L$4</f>
        <v>5</v>
      </c>
      <c r="E21" s="18">
        <v>4</v>
      </c>
      <c r="F21" s="18">
        <v>0.27429399999999998</v>
      </c>
      <c r="G21" s="11">
        <v>4</v>
      </c>
      <c r="H21" s="1"/>
      <c r="I21" s="2" t="s">
        <v>14</v>
      </c>
      <c r="J21" s="19">
        <v>1.5892E-2</v>
      </c>
      <c r="K21" s="19">
        <v>1.6442999999999999E-2</v>
      </c>
      <c r="L21" s="19">
        <v>1.6152E-2</v>
      </c>
      <c r="M21" s="19">
        <v>1.5859000000000002E-2</v>
      </c>
      <c r="N21" s="19">
        <v>1.6219000000000001E-2</v>
      </c>
    </row>
    <row r="22" spans="1:14">
      <c r="A22" s="12" t="s">
        <v>110</v>
      </c>
      <c r="B22" s="33">
        <f>L$2</f>
        <v>81</v>
      </c>
      <c r="C22" s="33">
        <f>K$3</f>
        <v>3</v>
      </c>
      <c r="D22" s="33">
        <f>K$4</f>
        <v>1</v>
      </c>
      <c r="E22" s="19">
        <v>0</v>
      </c>
      <c r="F22" s="19">
        <v>1.5892E-2</v>
      </c>
      <c r="G22" s="12">
        <v>5</v>
      </c>
      <c r="H22" s="1"/>
      <c r="I22" s="2" t="s">
        <v>13</v>
      </c>
      <c r="J22" s="17">
        <v>2.2369E-2</v>
      </c>
      <c r="K22" s="17">
        <v>2.2749999999999999E-2</v>
      </c>
      <c r="L22" s="17">
        <v>2.2428E-2</v>
      </c>
      <c r="M22" s="17">
        <v>2.1987E-2</v>
      </c>
      <c r="N22" s="17">
        <v>2.266E-2</v>
      </c>
    </row>
    <row r="23" spans="1:14">
      <c r="A23" s="12" t="s">
        <v>113</v>
      </c>
      <c r="B23" s="33">
        <f>L$2</f>
        <v>81</v>
      </c>
      <c r="C23" s="33">
        <f>K$3</f>
        <v>3</v>
      </c>
      <c r="D23" s="33">
        <f>K$4</f>
        <v>1</v>
      </c>
      <c r="E23" s="19">
        <v>1</v>
      </c>
      <c r="F23" s="19">
        <v>1.6442999999999999E-2</v>
      </c>
      <c r="G23" s="12">
        <v>5</v>
      </c>
      <c r="H23" s="1"/>
      <c r="I23" s="2" t="s">
        <v>15</v>
      </c>
      <c r="J23" s="21">
        <v>2.1871999999999999E-2</v>
      </c>
      <c r="K23" s="21">
        <v>2.2516000000000001E-2</v>
      </c>
      <c r="L23" s="21">
        <v>2.2079999999999999E-2</v>
      </c>
      <c r="M23" s="21">
        <v>2.1756999999999999E-2</v>
      </c>
      <c r="N23" s="21">
        <v>2.2491000000000001E-2</v>
      </c>
    </row>
    <row r="24" spans="1:14">
      <c r="A24" s="12" t="s">
        <v>112</v>
      </c>
      <c r="B24" s="33">
        <f>L$2</f>
        <v>81</v>
      </c>
      <c r="C24" s="33">
        <f>K$3</f>
        <v>3</v>
      </c>
      <c r="D24" s="33">
        <f>K$4</f>
        <v>1</v>
      </c>
      <c r="E24" s="19">
        <v>2</v>
      </c>
      <c r="F24" s="19">
        <v>1.6152E-2</v>
      </c>
      <c r="G24" s="12">
        <v>5</v>
      </c>
      <c r="H24" s="1"/>
      <c r="I24" s="2" t="s">
        <v>24</v>
      </c>
      <c r="J24" s="16">
        <v>0.17805299999999999</v>
      </c>
      <c r="K24" s="16">
        <v>0.17255499999999999</v>
      </c>
      <c r="L24" s="16">
        <v>0.16399900000000001</v>
      </c>
      <c r="M24" s="16">
        <v>0.178093</v>
      </c>
      <c r="N24" s="16">
        <v>0.20990400000000001</v>
      </c>
    </row>
    <row r="25" spans="1:14">
      <c r="A25" s="12" t="s">
        <v>114</v>
      </c>
      <c r="B25" s="33">
        <f>L$2</f>
        <v>81</v>
      </c>
      <c r="C25" s="33">
        <f>K$3</f>
        <v>3</v>
      </c>
      <c r="D25" s="33">
        <f>K$4</f>
        <v>1</v>
      </c>
      <c r="E25" s="19">
        <v>3</v>
      </c>
      <c r="F25" s="19">
        <v>1.5859000000000002E-2</v>
      </c>
      <c r="G25" s="12">
        <v>5</v>
      </c>
      <c r="H25" s="1"/>
      <c r="I25" s="2" t="s">
        <v>26</v>
      </c>
      <c r="J25" s="20">
        <v>0.15506800000000001</v>
      </c>
      <c r="K25" s="20">
        <v>0.15581300000000001</v>
      </c>
      <c r="L25" s="20">
        <v>0.14762500000000001</v>
      </c>
      <c r="M25" s="20">
        <v>0.160663</v>
      </c>
      <c r="N25" s="20">
        <v>0.182758</v>
      </c>
    </row>
    <row r="26" spans="1:14">
      <c r="A26" s="12" t="s">
        <v>111</v>
      </c>
      <c r="B26" s="33">
        <f>L$2</f>
        <v>81</v>
      </c>
      <c r="C26" s="33">
        <f>K$3</f>
        <v>3</v>
      </c>
      <c r="D26" s="33">
        <f>K$4</f>
        <v>1</v>
      </c>
      <c r="E26" s="19">
        <v>4</v>
      </c>
      <c r="F26" s="19">
        <v>1.6219000000000001E-2</v>
      </c>
      <c r="G26" s="12">
        <v>5</v>
      </c>
      <c r="H26" s="1"/>
      <c r="I26" s="2" t="s">
        <v>25</v>
      </c>
      <c r="J26" s="18">
        <v>0.213369</v>
      </c>
      <c r="K26" s="18">
        <v>0.21793999999999999</v>
      </c>
      <c r="L26" s="18">
        <v>0.19869700000000001</v>
      </c>
      <c r="M26" s="18">
        <v>0.224657</v>
      </c>
      <c r="N26" s="18">
        <v>0.27429399999999998</v>
      </c>
    </row>
    <row r="27" spans="1:14">
      <c r="A27" s="5" t="s">
        <v>115</v>
      </c>
      <c r="B27" s="35">
        <f>L$2</f>
        <v>81</v>
      </c>
      <c r="C27" s="35">
        <f>K$3</f>
        <v>3</v>
      </c>
      <c r="D27" s="35">
        <f>L$4</f>
        <v>5</v>
      </c>
      <c r="E27" s="20">
        <v>0</v>
      </c>
      <c r="F27" s="20">
        <v>0.15506800000000001</v>
      </c>
      <c r="G27" s="5">
        <v>6</v>
      </c>
      <c r="H27" s="1"/>
      <c r="I27" s="2" t="s">
        <v>27</v>
      </c>
      <c r="J27" s="22">
        <v>0.19498399999999999</v>
      </c>
      <c r="K27" s="22">
        <v>0.19425700000000001</v>
      </c>
      <c r="L27" s="22">
        <v>0.180199</v>
      </c>
      <c r="M27" s="22">
        <v>0.20135800000000001</v>
      </c>
      <c r="N27" s="22">
        <v>0.247396</v>
      </c>
    </row>
    <row r="28" spans="1:14">
      <c r="A28" s="5" t="s">
        <v>117</v>
      </c>
      <c r="B28" s="35">
        <f>L$2</f>
        <v>81</v>
      </c>
      <c r="C28" s="35">
        <f>K$3</f>
        <v>3</v>
      </c>
      <c r="D28" s="35">
        <f>L$4</f>
        <v>5</v>
      </c>
      <c r="E28" s="20">
        <v>1</v>
      </c>
      <c r="F28" s="20">
        <v>0.15581300000000001</v>
      </c>
      <c r="G28" s="5">
        <v>6</v>
      </c>
      <c r="H28" s="1"/>
      <c r="I28" s="1"/>
      <c r="J28" s="1"/>
      <c r="K28" s="1"/>
      <c r="L28" s="1"/>
      <c r="M28" s="1"/>
      <c r="N28" s="1"/>
    </row>
    <row r="29" spans="1:14">
      <c r="A29" s="5" t="s">
        <v>116</v>
      </c>
      <c r="B29" s="35">
        <f>L$2</f>
        <v>81</v>
      </c>
      <c r="C29" s="35">
        <f>K$3</f>
        <v>3</v>
      </c>
      <c r="D29" s="35">
        <f>L$4</f>
        <v>5</v>
      </c>
      <c r="E29" s="20">
        <v>2</v>
      </c>
      <c r="F29" s="20">
        <v>0.14762500000000001</v>
      </c>
      <c r="G29" s="5">
        <v>6</v>
      </c>
      <c r="H29" s="1"/>
      <c r="I29" s="1"/>
      <c r="J29" s="1"/>
      <c r="K29" s="1"/>
      <c r="L29" s="1"/>
      <c r="M29" s="1"/>
      <c r="N29" s="1"/>
    </row>
    <row r="30" spans="1:14">
      <c r="A30" s="5" t="s">
        <v>119</v>
      </c>
      <c r="B30" s="35">
        <f>L$2</f>
        <v>81</v>
      </c>
      <c r="C30" s="35">
        <f>K$3</f>
        <v>3</v>
      </c>
      <c r="D30" s="35">
        <f>L$4</f>
        <v>5</v>
      </c>
      <c r="E30" s="20">
        <v>3</v>
      </c>
      <c r="F30" s="20">
        <v>0.160663</v>
      </c>
      <c r="G30" s="5">
        <v>6</v>
      </c>
      <c r="H30" s="1"/>
      <c r="I30" s="1"/>
      <c r="J30" s="1"/>
      <c r="K30" s="1"/>
      <c r="L30" s="1"/>
      <c r="M30" s="1"/>
      <c r="N30" s="1"/>
    </row>
    <row r="31" spans="1:14">
      <c r="A31" s="5" t="s">
        <v>118</v>
      </c>
      <c r="B31" s="35">
        <f>L$2</f>
        <v>81</v>
      </c>
      <c r="C31" s="35">
        <f>K$3</f>
        <v>3</v>
      </c>
      <c r="D31" s="35">
        <f>L$4</f>
        <v>5</v>
      </c>
      <c r="E31" s="20">
        <v>4</v>
      </c>
      <c r="F31" s="20">
        <v>0.182758</v>
      </c>
      <c r="G31" s="5">
        <v>6</v>
      </c>
      <c r="H31" s="1"/>
      <c r="I31" s="1"/>
      <c r="J31" s="1"/>
      <c r="K31" s="1"/>
      <c r="L31" s="1"/>
      <c r="M31" s="1"/>
      <c r="N31" s="1"/>
    </row>
    <row r="32" spans="1:14">
      <c r="A32" s="13" t="s">
        <v>123</v>
      </c>
      <c r="B32" s="21">
        <f>L$2</f>
        <v>81</v>
      </c>
      <c r="C32" s="21">
        <f>L$3</f>
        <v>7</v>
      </c>
      <c r="D32" s="21">
        <f>K$4</f>
        <v>1</v>
      </c>
      <c r="E32" s="21">
        <v>0</v>
      </c>
      <c r="F32" s="21">
        <v>2.1871999999999999E-2</v>
      </c>
      <c r="G32" s="13">
        <v>7</v>
      </c>
      <c r="H32" s="1"/>
      <c r="I32" s="1"/>
      <c r="J32" s="1"/>
      <c r="K32" s="1"/>
      <c r="L32" s="1"/>
      <c r="M32" s="1"/>
      <c r="N32" s="1"/>
    </row>
    <row r="33" spans="1:14">
      <c r="A33" s="13" t="s">
        <v>121</v>
      </c>
      <c r="B33" s="21">
        <f>L$2</f>
        <v>81</v>
      </c>
      <c r="C33" s="21">
        <f>L$3</f>
        <v>7</v>
      </c>
      <c r="D33" s="21">
        <f>K$4</f>
        <v>1</v>
      </c>
      <c r="E33" s="21">
        <v>1</v>
      </c>
      <c r="F33" s="21">
        <v>2.2516000000000001E-2</v>
      </c>
      <c r="G33" s="13">
        <v>7</v>
      </c>
      <c r="H33" s="1"/>
      <c r="I33" s="1"/>
      <c r="J33" s="1"/>
      <c r="K33" s="1"/>
      <c r="L33" s="1"/>
      <c r="M33" s="1"/>
      <c r="N33" s="1"/>
    </row>
    <row r="34" spans="1:14">
      <c r="A34" s="13" t="s">
        <v>120</v>
      </c>
      <c r="B34" s="21">
        <f>L$2</f>
        <v>81</v>
      </c>
      <c r="C34" s="21">
        <f>L$3</f>
        <v>7</v>
      </c>
      <c r="D34" s="21">
        <f>K$4</f>
        <v>1</v>
      </c>
      <c r="E34" s="21">
        <v>2</v>
      </c>
      <c r="F34" s="21">
        <v>2.2079999999999999E-2</v>
      </c>
      <c r="G34" s="13">
        <v>7</v>
      </c>
      <c r="H34" s="1"/>
      <c r="I34" s="1"/>
      <c r="J34" s="1"/>
      <c r="K34" s="1"/>
      <c r="L34" s="1"/>
      <c r="M34" s="1"/>
      <c r="N34" s="1"/>
    </row>
    <row r="35" spans="1:14">
      <c r="A35" s="13" t="s">
        <v>122</v>
      </c>
      <c r="B35" s="21">
        <f>L$2</f>
        <v>81</v>
      </c>
      <c r="C35" s="21">
        <f>L$3</f>
        <v>7</v>
      </c>
      <c r="D35" s="21">
        <f>K$4</f>
        <v>1</v>
      </c>
      <c r="E35" s="21">
        <v>3</v>
      </c>
      <c r="F35" s="21">
        <v>2.1756999999999999E-2</v>
      </c>
      <c r="G35" s="13">
        <v>7</v>
      </c>
      <c r="H35" s="1"/>
      <c r="I35" s="1"/>
      <c r="J35" s="1"/>
      <c r="K35" s="1"/>
      <c r="L35" s="1"/>
      <c r="M35" s="1"/>
      <c r="N35" s="1"/>
    </row>
    <row r="36" spans="1:14">
      <c r="A36" s="13" t="s">
        <v>124</v>
      </c>
      <c r="B36" s="21">
        <f>L$2</f>
        <v>81</v>
      </c>
      <c r="C36" s="21">
        <f>L$3</f>
        <v>7</v>
      </c>
      <c r="D36" s="21">
        <f>K$4</f>
        <v>1</v>
      </c>
      <c r="E36" s="21">
        <v>4</v>
      </c>
      <c r="F36" s="21">
        <v>2.2491000000000001E-2</v>
      </c>
      <c r="G36" s="13">
        <v>7</v>
      </c>
      <c r="H36" s="1"/>
      <c r="I36" s="1"/>
      <c r="J36" s="1"/>
      <c r="K36" s="1"/>
      <c r="L36" s="1"/>
      <c r="M36" s="1"/>
      <c r="N36" s="1"/>
    </row>
    <row r="37" spans="1:14">
      <c r="A37" s="14" t="s">
        <v>128</v>
      </c>
      <c r="B37" s="38">
        <f>L$2</f>
        <v>81</v>
      </c>
      <c r="C37" s="38">
        <f>L$3</f>
        <v>7</v>
      </c>
      <c r="D37" s="38">
        <f>L$4</f>
        <v>5</v>
      </c>
      <c r="E37" s="22">
        <v>0</v>
      </c>
      <c r="F37" s="22">
        <v>0.19498399999999999</v>
      </c>
      <c r="G37" s="14">
        <v>8</v>
      </c>
      <c r="H37" s="1"/>
      <c r="I37" s="1"/>
      <c r="J37" s="1"/>
      <c r="K37" s="1"/>
      <c r="L37" s="1"/>
      <c r="M37" s="1"/>
      <c r="N37" s="1"/>
    </row>
    <row r="38" spans="1:14">
      <c r="A38" s="14" t="s">
        <v>129</v>
      </c>
      <c r="B38" s="38">
        <f>L$2</f>
        <v>81</v>
      </c>
      <c r="C38" s="38">
        <f>L$3</f>
        <v>7</v>
      </c>
      <c r="D38" s="38">
        <f>L$4</f>
        <v>5</v>
      </c>
      <c r="E38" s="22">
        <v>1</v>
      </c>
      <c r="F38" s="22">
        <v>0.19425700000000001</v>
      </c>
      <c r="G38" s="14">
        <v>8</v>
      </c>
      <c r="H38" s="1"/>
      <c r="I38" s="1"/>
      <c r="J38" s="1"/>
      <c r="K38" s="1"/>
      <c r="L38" s="1"/>
      <c r="M38" s="1"/>
      <c r="N38" s="1"/>
    </row>
    <row r="39" spans="1:14">
      <c r="A39" s="14" t="s">
        <v>126</v>
      </c>
      <c r="B39" s="38">
        <f>L$2</f>
        <v>81</v>
      </c>
      <c r="C39" s="38">
        <f>L$3</f>
        <v>7</v>
      </c>
      <c r="D39" s="38">
        <f>L$4</f>
        <v>5</v>
      </c>
      <c r="E39" s="22">
        <v>2</v>
      </c>
      <c r="F39" s="22">
        <v>0.180199</v>
      </c>
      <c r="G39" s="14">
        <v>8</v>
      </c>
      <c r="H39" s="1"/>
      <c r="I39" s="1"/>
      <c r="J39" s="1"/>
      <c r="K39" s="1"/>
      <c r="L39" s="1"/>
      <c r="M39" s="1"/>
      <c r="N39" s="1"/>
    </row>
    <row r="40" spans="1:14">
      <c r="A40" s="14" t="s">
        <v>127</v>
      </c>
      <c r="B40" s="38">
        <f>L$2</f>
        <v>81</v>
      </c>
      <c r="C40" s="38">
        <f>L$3</f>
        <v>7</v>
      </c>
      <c r="D40" s="38">
        <f>L$4</f>
        <v>5</v>
      </c>
      <c r="E40" s="22">
        <v>3</v>
      </c>
      <c r="F40" s="22">
        <v>0.20135800000000001</v>
      </c>
      <c r="G40" s="14">
        <v>8</v>
      </c>
      <c r="H40" s="1"/>
      <c r="I40" s="1"/>
      <c r="J40" s="1"/>
      <c r="K40" s="1"/>
      <c r="L40" s="1"/>
      <c r="M40" s="1"/>
      <c r="N40" s="1"/>
    </row>
    <row r="41" spans="1:14">
      <c r="A41" s="14" t="s">
        <v>125</v>
      </c>
      <c r="B41" s="38">
        <f>L$2</f>
        <v>81</v>
      </c>
      <c r="C41" s="38">
        <f>L$3</f>
        <v>7</v>
      </c>
      <c r="D41" s="38">
        <f>L$4</f>
        <v>5</v>
      </c>
      <c r="E41" s="22">
        <v>4</v>
      </c>
      <c r="F41" s="22">
        <v>0.247396</v>
      </c>
      <c r="G41" s="14">
        <v>8</v>
      </c>
      <c r="H41" s="1"/>
      <c r="I41" s="1"/>
      <c r="J41" s="1"/>
      <c r="K41" s="1"/>
      <c r="L41" s="1"/>
      <c r="M41" s="1"/>
      <c r="N41" s="1"/>
    </row>
  </sheetData>
  <sortState xmlns:xlrd2="http://schemas.microsoft.com/office/spreadsheetml/2017/richdata2" ref="A1:G41">
    <sortCondition ref="G2:G41"/>
    <sortCondition ref="E2:E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4066-ACBF-4A3D-8C90-696FF0520680}">
  <dimension ref="A1:BU48"/>
  <sheetViews>
    <sheetView topLeftCell="A11" workbookViewId="0">
      <selection activeCell="AY18" sqref="AY18:BE18"/>
    </sheetView>
  </sheetViews>
  <sheetFormatPr defaultRowHeight="15"/>
  <cols>
    <col min="1" max="1" width="20.85546875" customWidth="1"/>
    <col min="2" max="2" width="10.85546875" customWidth="1"/>
    <col min="3" max="3" width="20" customWidth="1"/>
    <col min="4" max="4" width="14" customWidth="1"/>
    <col min="5" max="5" width="11.28515625" customWidth="1"/>
    <col min="6" max="9" width="10.42578125" customWidth="1"/>
    <col min="10" max="14" width="14.7109375" customWidth="1"/>
    <col min="15" max="15" width="16.5703125" customWidth="1"/>
    <col min="16" max="20" width="14.42578125" customWidth="1"/>
    <col min="21" max="21" width="11.85546875" customWidth="1"/>
    <col min="24" max="24" width="9.42578125" bestFit="1" customWidth="1"/>
    <col min="41" max="41" width="9.28515625" bestFit="1" customWidth="1"/>
    <col min="42" max="42" width="12.7109375" bestFit="1" customWidth="1"/>
    <col min="43" max="46" width="9.28515625" bestFit="1" customWidth="1"/>
    <col min="51" max="51" width="9.28515625" bestFit="1" customWidth="1"/>
    <col min="52" max="52" width="11.140625" bestFit="1" customWidth="1"/>
    <col min="53" max="53" width="9.28515625" bestFit="1" customWidth="1"/>
    <col min="54" max="54" width="12.140625" bestFit="1" customWidth="1"/>
    <col min="56" max="56" width="9.28515625" bestFit="1" customWidth="1"/>
    <col min="59" max="59" width="11.140625" customWidth="1"/>
  </cols>
  <sheetData>
    <row r="1" spans="1:73">
      <c r="A1" s="1" t="s">
        <v>130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2" t="s">
        <v>0</v>
      </c>
      <c r="X1" s="2" t="s">
        <v>1</v>
      </c>
      <c r="Y1" s="2" t="s">
        <v>2</v>
      </c>
      <c r="Z1" s="2" t="s">
        <v>3</v>
      </c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1"/>
      <c r="AW1" s="23"/>
      <c r="AX1" s="23"/>
      <c r="AY1" s="23"/>
      <c r="AZ1" s="23"/>
      <c r="BA1" s="23"/>
      <c r="BB1" s="2" t="s">
        <v>4</v>
      </c>
      <c r="BC1" s="23"/>
      <c r="BD1" s="23"/>
      <c r="BE1" s="23"/>
      <c r="BF1" s="23"/>
      <c r="BG1" s="23"/>
      <c r="BH1" s="23"/>
      <c r="BI1" s="23"/>
      <c r="BJ1" s="23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>
      <c r="A2" s="2"/>
      <c r="B2" s="2"/>
      <c r="C2" s="2" t="s">
        <v>5</v>
      </c>
      <c r="D2" s="2"/>
      <c r="E2" s="2" t="s">
        <v>6</v>
      </c>
      <c r="F2" s="2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>
        <v>1</v>
      </c>
      <c r="X2" s="3">
        <v>-9.8970000000000169E-3</v>
      </c>
      <c r="Y2" s="1">
        <v>1.2500000000000001E-2</v>
      </c>
      <c r="Z2" s="1">
        <v>-2.2427860919999998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3"/>
      <c r="AX2" s="23"/>
      <c r="AY2" s="2" t="s">
        <v>7</v>
      </c>
      <c r="AZ2" s="1">
        <f>T21/(2^3*(B9-1))</f>
        <v>7.1351861224999995E-5</v>
      </c>
      <c r="BA2" s="1"/>
      <c r="BB2" s="1">
        <f>AZ2/((2^3)*B9)</f>
        <v>1.7837965306249999E-6</v>
      </c>
      <c r="BC2" s="23"/>
      <c r="BD2" s="23"/>
      <c r="BE2" s="23"/>
      <c r="BF2" s="23"/>
      <c r="BG2" s="23"/>
      <c r="BH2" s="23"/>
      <c r="BI2" s="23"/>
      <c r="BJ2" s="24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>
      <c r="A3" s="2"/>
      <c r="B3" s="2"/>
      <c r="C3" s="2" t="s">
        <v>8</v>
      </c>
      <c r="D3" s="2" t="s">
        <v>9</v>
      </c>
      <c r="E3" s="2" t="s">
        <v>8</v>
      </c>
      <c r="F3" s="2" t="s">
        <v>9</v>
      </c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>
        <v>2</v>
      </c>
      <c r="X3" s="3">
        <v>-9.7460000000000047E-3</v>
      </c>
      <c r="Y3" s="1">
        <v>3.7499999999999999E-2</v>
      </c>
      <c r="Z3" s="1">
        <v>-1.7831960010000001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3"/>
      <c r="AX3" s="23"/>
      <c r="AY3" s="40" t="s">
        <v>10</v>
      </c>
      <c r="AZ3" s="40"/>
      <c r="BA3" s="40"/>
      <c r="BB3" s="40"/>
      <c r="BC3" s="40"/>
      <c r="BD3" s="40"/>
      <c r="BE3" s="40"/>
      <c r="BF3" s="23"/>
      <c r="BG3" s="23"/>
      <c r="BH3" s="23"/>
      <c r="BI3" s="23"/>
      <c r="BJ3" s="24"/>
      <c r="BK3" s="2"/>
      <c r="BL3" s="2"/>
      <c r="BM3" s="2"/>
      <c r="BN3" s="2"/>
      <c r="BO3" s="2"/>
      <c r="BP3" s="2"/>
      <c r="BQ3" s="1"/>
      <c r="BR3" s="1"/>
      <c r="BS3" s="1"/>
      <c r="BT3" s="1"/>
      <c r="BU3" s="1"/>
    </row>
    <row r="4" spans="1:73">
      <c r="A4" s="2"/>
      <c r="B4" s="2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>
        <v>3</v>
      </c>
      <c r="X4" s="3">
        <v>-8.798200000000006E-3</v>
      </c>
      <c r="Y4" s="1">
        <v>6.25E-2</v>
      </c>
      <c r="Z4" s="1">
        <v>-1.535372417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3"/>
      <c r="AX4" s="1"/>
      <c r="AY4" s="2" t="s">
        <v>16</v>
      </c>
      <c r="AZ4" s="2" t="s">
        <v>17</v>
      </c>
      <c r="BA4" s="2" t="s">
        <v>18</v>
      </c>
      <c r="BB4" s="2" t="s">
        <v>19</v>
      </c>
      <c r="BC4" s="2" t="s">
        <v>20</v>
      </c>
      <c r="BD4" s="2" t="s">
        <v>21</v>
      </c>
      <c r="BE4" s="2" t="s">
        <v>22</v>
      </c>
      <c r="BF4" s="23"/>
      <c r="BG4" s="23"/>
      <c r="BH4" s="23"/>
      <c r="BI4" s="23"/>
      <c r="BJ4" s="24"/>
      <c r="BK4" s="2"/>
      <c r="BL4" s="2"/>
      <c r="BM4" s="2"/>
      <c r="BN4" s="2"/>
      <c r="BO4" s="2"/>
      <c r="BP4" s="2"/>
      <c r="BQ4" s="1"/>
      <c r="BR4" s="1"/>
      <c r="BS4" s="1"/>
      <c r="BT4" s="1"/>
      <c r="BU4" s="1"/>
    </row>
    <row r="5" spans="1:73">
      <c r="A5" s="2"/>
      <c r="B5" s="2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>
        <v>4</v>
      </c>
      <c r="X5" s="3">
        <v>-7.7972000000000041E-3</v>
      </c>
      <c r="Y5" s="1">
        <v>8.7499999999999994E-2</v>
      </c>
      <c r="Z5" s="1">
        <v>-1.356355784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 t="s">
        <v>28</v>
      </c>
      <c r="AP5" s="2" t="s">
        <v>29</v>
      </c>
      <c r="AQ5" s="2" t="s">
        <v>30</v>
      </c>
      <c r="AR5" s="2" t="s">
        <v>31</v>
      </c>
      <c r="AS5" s="2" t="s">
        <v>32</v>
      </c>
      <c r="AT5" s="2" t="s">
        <v>33</v>
      </c>
      <c r="AU5" s="1"/>
      <c r="AV5" s="1"/>
      <c r="AW5" s="23"/>
      <c r="AX5" s="2" t="s">
        <v>34</v>
      </c>
      <c r="AY5" s="1">
        <f>C$21 - $BJ$8*SQRT($BB$2)</f>
        <v>-7.5640680143227819E-3</v>
      </c>
      <c r="AZ5" s="39">
        <f>D$21 - $BJ$8*SQRT($BB$2)</f>
        <v>1.0228031985677222E-2</v>
      </c>
      <c r="BA5" s="39">
        <f>E$21 - $BJ$8*SQRT($BB$2)</f>
        <v>8.2712281985677233E-2</v>
      </c>
      <c r="BB5" s="34">
        <f>F$21 - $BJ$8*SQRT($BB$2)</f>
        <v>-2.5612180143227718E-3</v>
      </c>
      <c r="BC5" s="1">
        <f>G$21 - $BJ$8*SQRT($BB$2)</f>
        <v>-7.4430680143227788E-3</v>
      </c>
      <c r="BD5" s="39">
        <f>H$21 - $BJ$8*SQRT($BB$2)</f>
        <v>7.1920319856772262E-3</v>
      </c>
      <c r="BE5" s="34">
        <f>I$21 - $BJ$8*SQRT($BB$2)</f>
        <v>-2.5252180143227705E-3</v>
      </c>
      <c r="BF5" s="23"/>
      <c r="BG5" s="23"/>
      <c r="BH5" s="23"/>
      <c r="BI5" s="24"/>
      <c r="BJ5" s="23"/>
      <c r="BK5" s="1"/>
      <c r="BL5" s="1"/>
      <c r="BM5" s="1"/>
      <c r="BN5" s="1"/>
      <c r="BO5" s="1"/>
      <c r="BP5" s="1"/>
      <c r="BQ5" s="1"/>
      <c r="BR5" s="2"/>
      <c r="BS5" s="1"/>
      <c r="BT5" s="1"/>
      <c r="BU5" s="1"/>
    </row>
    <row r="6" spans="1:73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>
        <v>5</v>
      </c>
      <c r="X6" s="3">
        <v>-7.6812000000000269E-3</v>
      </c>
      <c r="Y6" s="1">
        <v>0.1125</v>
      </c>
      <c r="Z6" s="1">
        <v>-1.212522519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f>O12</f>
        <v>1.6250799999999999E-2</v>
      </c>
      <c r="AP6" s="1">
        <f>P12</f>
        <v>-1.8379999999999785E-4</v>
      </c>
      <c r="AQ6" s="1">
        <f>Q12</f>
        <v>2.0519999999999913E-4</v>
      </c>
      <c r="AR6" s="1">
        <f>R12</f>
        <v>-7.0799999999999336E-5</v>
      </c>
      <c r="AS6" s="1">
        <f>S12</f>
        <v>-2.0479999999999804E-4</v>
      </c>
      <c r="AT6" s="1">
        <f>T12</f>
        <v>2.5419999999999957E-4</v>
      </c>
      <c r="AU6" s="2">
        <v>1</v>
      </c>
      <c r="AV6" s="1"/>
      <c r="AW6" s="23"/>
      <c r="AX6" s="2" t="s">
        <v>35</v>
      </c>
      <c r="AY6" s="1">
        <f>C$21 + $BJ$8*SQRT($BB$2)</f>
        <v>-3.169981985677227E-3</v>
      </c>
      <c r="AZ6" s="39">
        <f>D$21 + $BJ$8*SQRT($BB$2)</f>
        <v>1.4622118014322779E-2</v>
      </c>
      <c r="BA6" s="39">
        <f>E$21 + $BJ$8*SQRT($BB$2)</f>
        <v>8.7106368014322783E-2</v>
      </c>
      <c r="BB6" s="34">
        <f>F$21 + $BJ$8*SQRT($BB$2)</f>
        <v>1.8328680143227831E-3</v>
      </c>
      <c r="BC6" s="1">
        <f>G$21 + $BJ$8*SQRT($BB$2)</f>
        <v>-3.048981985677224E-3</v>
      </c>
      <c r="BD6" s="39">
        <f>H$21 + $BJ$8*SQRT($BB$2)</f>
        <v>1.1586118014322782E-2</v>
      </c>
      <c r="BE6" s="34">
        <f>I$21 + $BJ$8*SQRT($BB$2)</f>
        <v>1.8688680143227844E-3</v>
      </c>
      <c r="BF6" s="23"/>
      <c r="BK6" s="1"/>
      <c r="BL6" s="1"/>
      <c r="BM6" s="1"/>
      <c r="BN6" s="1"/>
      <c r="BO6" s="1"/>
      <c r="BP6" s="1"/>
      <c r="BQ6" s="1"/>
      <c r="BR6" s="2"/>
      <c r="BS6" s="2"/>
      <c r="BT6" s="2"/>
      <c r="BU6" s="2"/>
    </row>
    <row r="7" spans="1:7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>
        <v>6</v>
      </c>
      <c r="X7" s="3">
        <v>-7.5465999999999589E-3</v>
      </c>
      <c r="Y7" s="1">
        <v>0.13750000000000001</v>
      </c>
      <c r="Z7" s="1">
        <v>-1.0902138109999999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f>O13</f>
        <v>1.6080799999999999E-2</v>
      </c>
      <c r="AP7" s="1">
        <f>P13</f>
        <v>-1.4879999999999755E-4</v>
      </c>
      <c r="AQ7" s="1">
        <f>Q13</f>
        <v>2.5620000000000157E-4</v>
      </c>
      <c r="AR7" s="1">
        <f>R13</f>
        <v>-1.0280000000000011E-4</v>
      </c>
      <c r="AS7" s="1">
        <f>S13</f>
        <v>-1.7280000000000073E-4</v>
      </c>
      <c r="AT7" s="1">
        <f>T13</f>
        <v>1.6820000000000029E-4</v>
      </c>
      <c r="AU7" s="2">
        <v>2</v>
      </c>
      <c r="AV7" s="1"/>
      <c r="AW7" s="23"/>
      <c r="AX7" s="2"/>
      <c r="AY7" s="1"/>
      <c r="AZ7" s="1"/>
      <c r="BA7" s="1"/>
      <c r="BB7" s="1"/>
      <c r="BC7" s="1"/>
      <c r="BD7" s="1"/>
      <c r="BE7" s="1"/>
      <c r="BF7" s="23"/>
      <c r="BG7" s="2" t="s">
        <v>36</v>
      </c>
      <c r="BH7" s="2" t="s">
        <v>37</v>
      </c>
      <c r="BI7" s="2" t="s">
        <v>38</v>
      </c>
      <c r="BJ7" s="2" t="s">
        <v>39</v>
      </c>
      <c r="BK7" s="2" t="s">
        <v>40</v>
      </c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>
      <c r="A8" s="2" t="s">
        <v>41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>
        <v>7</v>
      </c>
      <c r="X8" s="3">
        <v>-6.3710000000000155E-3</v>
      </c>
      <c r="Y8" s="1">
        <v>0.16250000000000001</v>
      </c>
      <c r="Z8" s="1">
        <v>-0.98244278799999996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f>O14</f>
        <v>2.2394799999999999E-2</v>
      </c>
      <c r="AP8" s="1">
        <f>P14</f>
        <v>-2.0279999999999951E-4</v>
      </c>
      <c r="AQ8" s="1">
        <f>Q14</f>
        <v>3.0020000000000047E-4</v>
      </c>
      <c r="AR8" s="1">
        <f>R14</f>
        <v>-1.8980000000000039E-4</v>
      </c>
      <c r="AS8" s="1">
        <f>S14</f>
        <v>-3.1880000000000103E-4</v>
      </c>
      <c r="AT8" s="1">
        <f>T14</f>
        <v>4.1120000000000045E-4</v>
      </c>
      <c r="AU8" s="2">
        <v>3</v>
      </c>
      <c r="AV8" s="1"/>
      <c r="AW8" s="23"/>
      <c r="AX8" s="2"/>
      <c r="AY8" s="1"/>
      <c r="AZ8" s="1"/>
      <c r="BA8" s="1"/>
      <c r="BB8" s="1"/>
      <c r="BC8" s="1"/>
      <c r="BD8" s="1"/>
      <c r="BE8" s="1"/>
      <c r="BF8" s="23"/>
      <c r="BG8" s="1">
        <v>0.9</v>
      </c>
      <c r="BH8" s="1">
        <v>0.1</v>
      </c>
      <c r="BI8" s="1">
        <v>0.05</v>
      </c>
      <c r="BJ8" s="1">
        <v>1.645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>
      <c r="A9" s="2" t="s">
        <v>42</v>
      </c>
      <c r="B9" s="1">
        <v>5</v>
      </c>
      <c r="C9" s="1"/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>
        <v>8</v>
      </c>
      <c r="X9" s="3">
        <v>-5.4240000000000121E-3</v>
      </c>
      <c r="Y9" s="1">
        <v>0.1875</v>
      </c>
      <c r="Z9" s="1">
        <v>-0.88512253600000002</v>
      </c>
      <c r="AA9" s="1"/>
      <c r="AB9" s="1"/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>
        <f>O15</f>
        <v>2.2080799999999998E-2</v>
      </c>
      <c r="AP9" s="1">
        <f>P15</f>
        <v>-2.6779999999999859E-4</v>
      </c>
      <c r="AQ9" s="1">
        <f>Q15</f>
        <v>3.6920000000000355E-4</v>
      </c>
      <c r="AR9" s="1">
        <f>R15</f>
        <v>-4.9799999999999151E-5</v>
      </c>
      <c r="AS9" s="1">
        <f>S15</f>
        <v>-3.2579999999999762E-4</v>
      </c>
      <c r="AT9" s="1">
        <f>T15</f>
        <v>2.7420000000000222E-4</v>
      </c>
      <c r="AU9" s="2">
        <v>4</v>
      </c>
      <c r="AV9" s="2"/>
      <c r="AW9" s="24"/>
      <c r="AX9" s="2"/>
      <c r="AY9" s="40" t="s">
        <v>43</v>
      </c>
      <c r="AZ9" s="40"/>
      <c r="BA9" s="40"/>
      <c r="BB9" s="40"/>
      <c r="BC9" s="40"/>
      <c r="BD9" s="40"/>
      <c r="BE9" s="40"/>
      <c r="BF9" s="24"/>
      <c r="BG9" s="1">
        <v>0.95</v>
      </c>
      <c r="BH9" s="1">
        <v>0.05</v>
      </c>
      <c r="BI9" s="1">
        <v>2.5000000000000001E-2</v>
      </c>
      <c r="BJ9" s="1">
        <v>1.96</v>
      </c>
      <c r="BK9" s="1"/>
      <c r="BL9" s="2"/>
      <c r="BM9" s="2"/>
      <c r="BN9" s="2"/>
      <c r="BO9" s="2"/>
      <c r="BP9" s="2"/>
      <c r="BQ9" s="2"/>
      <c r="BR9" s="1"/>
      <c r="BS9" s="1"/>
      <c r="BT9" s="1"/>
      <c r="BU9" s="1"/>
    </row>
    <row r="10" spans="1:73">
      <c r="A10" s="1"/>
      <c r="B10" s="1"/>
      <c r="C10" s="41" t="s">
        <v>44</v>
      </c>
      <c r="D10" s="41"/>
      <c r="E10" s="41"/>
      <c r="F10" s="41" t="s">
        <v>45</v>
      </c>
      <c r="G10" s="41"/>
      <c r="H10" s="41"/>
      <c r="I10" s="41"/>
      <c r="J10" s="40" t="s">
        <v>46</v>
      </c>
      <c r="K10" s="40"/>
      <c r="L10" s="40"/>
      <c r="M10" s="40"/>
      <c r="N10" s="40"/>
      <c r="O10" s="2" t="s">
        <v>47</v>
      </c>
      <c r="P10" s="40" t="s">
        <v>48</v>
      </c>
      <c r="Q10" s="40"/>
      <c r="R10" s="40"/>
      <c r="S10" s="40"/>
      <c r="T10" s="40"/>
      <c r="U10" s="1"/>
      <c r="V10" s="1"/>
      <c r="W10" s="1">
        <v>9</v>
      </c>
      <c r="X10" s="3">
        <v>-4.508000000000012E-3</v>
      </c>
      <c r="Y10" s="1">
        <v>0.21249999999999999</v>
      </c>
      <c r="Z10" s="1">
        <v>-0.79563858499999995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f>O16</f>
        <v>0.17712700000000001</v>
      </c>
      <c r="AP10" s="1">
        <f>P16</f>
        <v>-5.4240000000000121E-3</v>
      </c>
      <c r="AQ10" s="1">
        <f>Q16</f>
        <v>-4.0169999999999928E-3</v>
      </c>
      <c r="AR10" s="1">
        <f>R16</f>
        <v>-6.3710000000000155E-3</v>
      </c>
      <c r="AS10" s="1">
        <f>S16</f>
        <v>-6.5800000000001968E-4</v>
      </c>
      <c r="AT10" s="1">
        <f>T16</f>
        <v>1.6469999999999985E-2</v>
      </c>
      <c r="AU10" s="2">
        <v>5</v>
      </c>
      <c r="AV10" s="1"/>
      <c r="AW10" s="23"/>
      <c r="AX10" s="2"/>
      <c r="AY10" s="2" t="s">
        <v>16</v>
      </c>
      <c r="AZ10" s="2" t="s">
        <v>17</v>
      </c>
      <c r="BA10" s="2" t="s">
        <v>18</v>
      </c>
      <c r="BB10" s="2" t="s">
        <v>19</v>
      </c>
      <c r="BC10" s="2" t="s">
        <v>20</v>
      </c>
      <c r="BD10" s="2" t="s">
        <v>21</v>
      </c>
      <c r="BE10" s="2" t="s">
        <v>22</v>
      </c>
      <c r="BF10" s="23"/>
      <c r="BG10" s="1">
        <v>0.98</v>
      </c>
      <c r="BH10" s="1">
        <v>0.02</v>
      </c>
      <c r="BI10" s="1">
        <v>0.01</v>
      </c>
      <c r="BJ10" s="1">
        <v>2.3260000000000001</v>
      </c>
      <c r="BK10" s="1"/>
      <c r="BL10" s="2"/>
      <c r="BM10" s="2"/>
      <c r="BN10" s="2"/>
      <c r="BO10" s="2"/>
      <c r="BP10" s="2"/>
      <c r="BQ10" s="1"/>
      <c r="BR10" s="1"/>
      <c r="BS10" s="1"/>
      <c r="BT10" s="1"/>
      <c r="BU10" s="1"/>
    </row>
    <row r="11" spans="1:73">
      <c r="A11" s="2"/>
      <c r="B11" s="2" t="s">
        <v>49</v>
      </c>
      <c r="C11" s="2" t="s">
        <v>50</v>
      </c>
      <c r="D11" s="2" t="s">
        <v>51</v>
      </c>
      <c r="E11" s="2" t="s">
        <v>52</v>
      </c>
      <c r="F11" s="2" t="s">
        <v>53</v>
      </c>
      <c r="G11" s="2" t="s">
        <v>54</v>
      </c>
      <c r="H11" s="2" t="s">
        <v>55</v>
      </c>
      <c r="I11" s="2" t="s">
        <v>56</v>
      </c>
      <c r="J11" s="2" t="s">
        <v>57</v>
      </c>
      <c r="K11" s="2" t="s">
        <v>58</v>
      </c>
      <c r="L11" s="2" t="s">
        <v>59</v>
      </c>
      <c r="M11" s="2" t="s">
        <v>60</v>
      </c>
      <c r="N11" s="2" t="s">
        <v>61</v>
      </c>
      <c r="O11" s="2" t="s">
        <v>62</v>
      </c>
      <c r="P11" s="2" t="s">
        <v>63</v>
      </c>
      <c r="Q11" s="2" t="s">
        <v>64</v>
      </c>
      <c r="R11" s="2" t="s">
        <v>65</v>
      </c>
      <c r="S11" s="2" t="s">
        <v>66</v>
      </c>
      <c r="T11" s="2" t="s">
        <v>67</v>
      </c>
      <c r="U11" s="2" t="s">
        <v>68</v>
      </c>
      <c r="V11" s="1"/>
      <c r="W11" s="1">
        <v>10</v>
      </c>
      <c r="X11" s="3">
        <v>-4.4545999999999752E-3</v>
      </c>
      <c r="Y11" s="1">
        <v>0.23749999999999999</v>
      </c>
      <c r="Z11" s="1">
        <v>-0.71220615300000001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f>O17</f>
        <v>0.15728559999999997</v>
      </c>
      <c r="AP11" s="1">
        <f>P17</f>
        <v>-4.4545999999999752E-3</v>
      </c>
      <c r="AQ11" s="1">
        <f>Q17</f>
        <v>-2.2185999999999595E-3</v>
      </c>
      <c r="AR11" s="1">
        <f>R17</f>
        <v>-7.5465999999999589E-3</v>
      </c>
      <c r="AS11" s="1">
        <f>S17</f>
        <v>9.8740000000002714E-4</v>
      </c>
      <c r="AT11" s="1">
        <f>T17</f>
        <v>1.3232400000000033E-2</v>
      </c>
      <c r="AU11" s="2">
        <v>6</v>
      </c>
      <c r="AV11" s="1"/>
      <c r="AW11" s="23"/>
      <c r="AX11" s="2" t="s">
        <v>34</v>
      </c>
      <c r="AY11" s="1">
        <f>C$21 - $BJ$9*SQRT($BB$2)</f>
        <v>-7.9847783787675691E-3</v>
      </c>
      <c r="AZ11" s="39">
        <f>D$21 - $BJ$9*SQRT($BB$2)</f>
        <v>9.8073216212324361E-3</v>
      </c>
      <c r="BA11" s="39">
        <f>E$21 - $BJ$9*SQRT($BB$2)</f>
        <v>8.2291571621232448E-2</v>
      </c>
      <c r="BB11" s="34">
        <f>F$21 - $BJ$9*SQRT($BB$2)</f>
        <v>-2.9819283787675586E-3</v>
      </c>
      <c r="BC11" s="1">
        <f>G$21 - $BJ$9*SQRT($BB$2)</f>
        <v>-7.863778378767566E-3</v>
      </c>
      <c r="BD11" s="39">
        <f>H$21 - $BJ$9*SQRT($BB$2)</f>
        <v>6.771321621232439E-3</v>
      </c>
      <c r="BE11" s="34">
        <f>I$21 - $BJ$9*SQRT($BB$2)</f>
        <v>-2.9459283787675573E-3</v>
      </c>
      <c r="BF11" s="23"/>
      <c r="BG11" s="23"/>
      <c r="BH11" s="23"/>
      <c r="BI11" s="23"/>
      <c r="BJ11" s="2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>
      <c r="A12" s="2" t="s">
        <v>12</v>
      </c>
      <c r="B12" s="1">
        <v>1</v>
      </c>
      <c r="C12" s="1">
        <v>-1</v>
      </c>
      <c r="D12" s="1">
        <v>-1</v>
      </c>
      <c r="E12" s="1">
        <v>-1</v>
      </c>
      <c r="F12" s="1">
        <v>1</v>
      </c>
      <c r="G12" s="1">
        <v>1</v>
      </c>
      <c r="H12" s="1">
        <v>1</v>
      </c>
      <c r="I12" s="1">
        <v>-1</v>
      </c>
      <c r="J12" s="7">
        <v>1.6067000000000001E-2</v>
      </c>
      <c r="K12" s="7">
        <v>1.6455999999999998E-2</v>
      </c>
      <c r="L12" s="7">
        <v>1.618E-2</v>
      </c>
      <c r="M12" s="7">
        <v>1.6046000000000001E-2</v>
      </c>
      <c r="N12" s="7">
        <v>1.6504999999999999E-2</v>
      </c>
      <c r="O12" s="1">
        <f>SUM(J12:N12)/B$9</f>
        <v>1.6250799999999999E-2</v>
      </c>
      <c r="P12" s="1">
        <f>J12-$O12</f>
        <v>-1.8379999999999785E-4</v>
      </c>
      <c r="Q12" s="1">
        <f>K12-$O12</f>
        <v>2.0519999999999913E-4</v>
      </c>
      <c r="R12" s="1">
        <f>L12-$O12</f>
        <v>-7.0799999999999336E-5</v>
      </c>
      <c r="S12" s="1">
        <f>M12-$O12</f>
        <v>-2.0479999999999804E-4</v>
      </c>
      <c r="T12" s="1">
        <f>N12-$O12</f>
        <v>2.5419999999999957E-4</v>
      </c>
      <c r="U12" s="1">
        <f>SUM(P12:T12)</f>
        <v>3.4694469519536142E-18</v>
      </c>
      <c r="V12" s="1"/>
      <c r="W12" s="1">
        <v>11</v>
      </c>
      <c r="X12" s="3">
        <v>-4.0169999999999928E-3</v>
      </c>
      <c r="Y12" s="1">
        <v>0.26250000000000001</v>
      </c>
      <c r="Z12" s="1">
        <v>-0.63354426699999999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f>O18</f>
        <v>0.22214</v>
      </c>
      <c r="AP12" s="1">
        <f>P18</f>
        <v>-9.7460000000000047E-3</v>
      </c>
      <c r="AQ12" s="1">
        <f>Q18</f>
        <v>-4.508000000000012E-3</v>
      </c>
      <c r="AR12" s="1">
        <f>R18</f>
        <v>-9.8970000000000169E-3</v>
      </c>
      <c r="AS12" s="1">
        <f>S18</f>
        <v>-1.908999999999994E-3</v>
      </c>
      <c r="AT12" s="1">
        <f>T18</f>
        <v>2.606E-2</v>
      </c>
      <c r="AU12" s="2">
        <v>7</v>
      </c>
      <c r="AV12" s="1"/>
      <c r="AW12" s="23"/>
      <c r="AX12" s="2" t="s">
        <v>35</v>
      </c>
      <c r="AY12" s="1">
        <f>C$21 + $BJ$9*SQRT($BB$2)</f>
        <v>-2.7492716212324402E-3</v>
      </c>
      <c r="AZ12" s="39">
        <f>D$21 + $BJ$9*SQRT($BB$2)</f>
        <v>1.5042828378767565E-2</v>
      </c>
      <c r="BA12" s="39">
        <f>E$21 + $BJ$9*SQRT($BB$2)</f>
        <v>8.7527078378767567E-2</v>
      </c>
      <c r="BB12" s="34">
        <f>F$21 + $BJ$9*SQRT($BB$2)</f>
        <v>2.2535783787675698E-3</v>
      </c>
      <c r="BC12" s="1">
        <f>G$21 + $BJ$9*SQRT($BB$2)</f>
        <v>-2.6282716212324372E-3</v>
      </c>
      <c r="BD12" s="39">
        <f>H$21 + $BJ$9*SQRT($BB$2)</f>
        <v>1.2006828378767568E-2</v>
      </c>
      <c r="BE12" s="34">
        <f>I$21 + $BJ$9*SQRT($BB$2)</f>
        <v>2.2895783787675711E-3</v>
      </c>
      <c r="BF12" s="23"/>
      <c r="BG12" s="23"/>
      <c r="BH12" s="23"/>
      <c r="BI12" s="24"/>
      <c r="BJ12" s="2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>
      <c r="A13" s="2" t="s">
        <v>14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7">
        <v>1.5932000000000002E-2</v>
      </c>
      <c r="K13" s="7">
        <v>1.6337000000000001E-2</v>
      </c>
      <c r="L13" s="7">
        <v>1.5977999999999999E-2</v>
      </c>
      <c r="M13" s="7">
        <v>1.5907999999999999E-2</v>
      </c>
      <c r="N13" s="7">
        <v>1.6249E-2</v>
      </c>
      <c r="O13" s="1">
        <f>SUM(J13:N13)/B$9</f>
        <v>1.6080799999999999E-2</v>
      </c>
      <c r="P13" s="1">
        <f>J13-$O13</f>
        <v>-1.4879999999999755E-4</v>
      </c>
      <c r="Q13" s="1">
        <f>K13-$O13</f>
        <v>2.5620000000000157E-4</v>
      </c>
      <c r="R13" s="1">
        <f>L13-$O13</f>
        <v>-1.0280000000000011E-4</v>
      </c>
      <c r="S13" s="1">
        <f>M13-$O13</f>
        <v>-1.7280000000000073E-4</v>
      </c>
      <c r="T13" s="1">
        <f>N13-$O13</f>
        <v>1.6820000000000029E-4</v>
      </c>
      <c r="U13" s="1">
        <f>SUM(P13:T13)</f>
        <v>3.4694469519536142E-18</v>
      </c>
      <c r="V13" s="1"/>
      <c r="W13" s="1">
        <v>12</v>
      </c>
      <c r="X13" s="3">
        <v>-2.2185999999999595E-3</v>
      </c>
      <c r="Y13" s="1">
        <v>0.28749999999999998</v>
      </c>
      <c r="Z13" s="1">
        <v>-0.55869546400000003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f>O19</f>
        <v>0.19952920000000002</v>
      </c>
      <c r="AP13" s="1">
        <f>P19</f>
        <v>-7.7972000000000041E-3</v>
      </c>
      <c r="AQ13" s="1">
        <f>Q19</f>
        <v>-7.6812000000000269E-3</v>
      </c>
      <c r="AR13" s="1">
        <f>R19</f>
        <v>-8.798200000000006E-3</v>
      </c>
      <c r="AS13" s="1">
        <f>S19</f>
        <v>3.3679999999997046E-4</v>
      </c>
      <c r="AT13" s="1">
        <f>T19</f>
        <v>2.3939799999999983E-2</v>
      </c>
      <c r="AU13" s="2">
        <v>8</v>
      </c>
      <c r="AV13" s="1"/>
      <c r="AW13" s="23"/>
      <c r="AX13" s="2"/>
      <c r="AY13" s="1"/>
      <c r="AZ13" s="1"/>
      <c r="BA13" s="1"/>
      <c r="BB13" s="1"/>
      <c r="BC13" s="1"/>
      <c r="BD13" s="1"/>
      <c r="BE13" s="1"/>
      <c r="BF13" s="23"/>
      <c r="BG13" s="23"/>
      <c r="BH13" s="23"/>
      <c r="BI13" s="23"/>
      <c r="BJ13" s="2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>
      <c r="A14" s="2" t="s">
        <v>13</v>
      </c>
      <c r="B14" s="1">
        <v>1</v>
      </c>
      <c r="C14" s="1">
        <v>-1</v>
      </c>
      <c r="D14" s="1">
        <v>1</v>
      </c>
      <c r="E14" s="1">
        <v>-1</v>
      </c>
      <c r="F14" s="1">
        <v>-1</v>
      </c>
      <c r="G14" s="1">
        <v>1</v>
      </c>
      <c r="H14" s="1">
        <v>-1</v>
      </c>
      <c r="I14" s="1">
        <v>1</v>
      </c>
      <c r="J14" s="7">
        <v>2.2192E-2</v>
      </c>
      <c r="K14" s="7">
        <v>2.2695E-2</v>
      </c>
      <c r="L14" s="7">
        <v>2.2204999999999999E-2</v>
      </c>
      <c r="M14" s="7">
        <v>2.2075999999999998E-2</v>
      </c>
      <c r="N14" s="7">
        <v>2.2806E-2</v>
      </c>
      <c r="O14" s="1">
        <f>SUM(J14:N14)/B$9</f>
        <v>2.2394799999999999E-2</v>
      </c>
      <c r="P14" s="1">
        <f>J14-$O14</f>
        <v>-2.0279999999999951E-4</v>
      </c>
      <c r="Q14" s="1">
        <f>K14-$O14</f>
        <v>3.0020000000000047E-4</v>
      </c>
      <c r="R14" s="1">
        <f>L14-$O14</f>
        <v>-1.8980000000000039E-4</v>
      </c>
      <c r="S14" s="1">
        <f>M14-$O14</f>
        <v>-3.1880000000000103E-4</v>
      </c>
      <c r="T14" s="1">
        <f>N14-$O14</f>
        <v>4.1120000000000045E-4</v>
      </c>
      <c r="U14" s="1">
        <f>SUM(P14:T14)</f>
        <v>0</v>
      </c>
      <c r="V14" s="1"/>
      <c r="W14" s="1">
        <v>13</v>
      </c>
      <c r="X14" s="3">
        <v>-1.908999999999994E-3</v>
      </c>
      <c r="Y14" s="1">
        <v>0.3125</v>
      </c>
      <c r="Z14" s="1">
        <v>-0.486919084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3"/>
      <c r="AX14" s="2"/>
      <c r="AY14" s="1"/>
      <c r="AZ14" s="1"/>
      <c r="BA14" s="1"/>
      <c r="BB14" s="1"/>
      <c r="BC14" s="1"/>
      <c r="BD14" s="1"/>
      <c r="BE14" s="1"/>
      <c r="BF14" s="23"/>
      <c r="BG14" s="23"/>
      <c r="BH14" s="23"/>
      <c r="BI14" s="23"/>
      <c r="BJ14" s="2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>
      <c r="A15" s="2" t="s">
        <v>15</v>
      </c>
      <c r="B15" s="1">
        <v>1</v>
      </c>
      <c r="C15" s="1">
        <v>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7">
        <v>2.1812999999999999E-2</v>
      </c>
      <c r="K15" s="7">
        <v>2.2450000000000001E-2</v>
      </c>
      <c r="L15" s="7">
        <v>2.2030999999999999E-2</v>
      </c>
      <c r="M15" s="7">
        <v>2.1755E-2</v>
      </c>
      <c r="N15" s="7">
        <v>2.2355E-2</v>
      </c>
      <c r="O15" s="1">
        <f>SUM(J15:N15)/B$9</f>
        <v>2.2080799999999998E-2</v>
      </c>
      <c r="P15" s="1">
        <f>J15-$O15</f>
        <v>-2.6779999999999859E-4</v>
      </c>
      <c r="Q15" s="1">
        <f>K15-$O15</f>
        <v>3.6920000000000355E-4</v>
      </c>
      <c r="R15" s="1">
        <f>L15-$O15</f>
        <v>-4.9799999999999151E-5</v>
      </c>
      <c r="S15" s="1">
        <f>M15-$O15</f>
        <v>-3.2579999999999762E-4</v>
      </c>
      <c r="T15" s="1">
        <f>N15-$O15</f>
        <v>2.7420000000000222E-4</v>
      </c>
      <c r="U15" s="1">
        <f>SUM(P15:T15)</f>
        <v>1.0408340855860843E-17</v>
      </c>
      <c r="V15" s="1"/>
      <c r="W15" s="1">
        <v>14</v>
      </c>
      <c r="X15" s="3">
        <v>-6.5800000000001968E-4</v>
      </c>
      <c r="Y15" s="1">
        <v>0.33750000000000002</v>
      </c>
      <c r="Z15" s="1">
        <v>-0.417624567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3"/>
      <c r="AX15" s="2"/>
      <c r="AY15" s="40" t="s">
        <v>69</v>
      </c>
      <c r="AZ15" s="40"/>
      <c r="BA15" s="40"/>
      <c r="BB15" s="40"/>
      <c r="BC15" s="40"/>
      <c r="BD15" s="40"/>
      <c r="BE15" s="40"/>
      <c r="BF15" s="23"/>
      <c r="BG15" s="23"/>
      <c r="BH15" s="23"/>
      <c r="BI15" s="23"/>
      <c r="BJ15" s="2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>
      <c r="A16" s="2" t="s">
        <v>24</v>
      </c>
      <c r="B16" s="1">
        <v>1</v>
      </c>
      <c r="C16" s="1">
        <v>-1</v>
      </c>
      <c r="D16" s="1">
        <v>-1</v>
      </c>
      <c r="E16" s="1">
        <v>1</v>
      </c>
      <c r="F16" s="1">
        <v>1</v>
      </c>
      <c r="G16" s="1">
        <v>-1</v>
      </c>
      <c r="H16" s="1">
        <v>-1</v>
      </c>
      <c r="I16" s="1">
        <v>1</v>
      </c>
      <c r="J16" s="7">
        <v>0.17170299999999999</v>
      </c>
      <c r="K16" s="7">
        <v>0.17311000000000001</v>
      </c>
      <c r="L16" s="7">
        <v>0.17075599999999999</v>
      </c>
      <c r="M16" s="7">
        <v>0.17646899999999999</v>
      </c>
      <c r="N16" s="7">
        <v>0.19359699999999999</v>
      </c>
      <c r="O16" s="1">
        <f>SUM(J16:N16)/B$9</f>
        <v>0.17712700000000001</v>
      </c>
      <c r="P16" s="1">
        <f>J16-$O16</f>
        <v>-5.4240000000000121E-3</v>
      </c>
      <c r="Q16" s="1">
        <f>K16-$O16</f>
        <v>-4.0169999999999928E-3</v>
      </c>
      <c r="R16" s="1">
        <f>L16-$O16</f>
        <v>-6.3710000000000155E-3</v>
      </c>
      <c r="S16" s="1">
        <f>M16-$O16</f>
        <v>-6.5800000000001968E-4</v>
      </c>
      <c r="T16" s="1">
        <f>N16-$O16</f>
        <v>1.6469999999999985E-2</v>
      </c>
      <c r="U16" s="1">
        <f>SUM(P16:T16)</f>
        <v>-5.5511151231257827E-17</v>
      </c>
      <c r="V16" s="1"/>
      <c r="W16" s="1">
        <v>15</v>
      </c>
      <c r="X16" s="3">
        <v>-3.2579999999999762E-4</v>
      </c>
      <c r="Y16" s="1">
        <v>0.36249999999999999</v>
      </c>
      <c r="Z16" s="1">
        <v>-0.35032780099999999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3"/>
      <c r="AX16" s="2"/>
      <c r="AY16" s="2" t="s">
        <v>16</v>
      </c>
      <c r="AZ16" s="2" t="s">
        <v>17</v>
      </c>
      <c r="BA16" s="2" t="s">
        <v>18</v>
      </c>
      <c r="BB16" s="2" t="s">
        <v>19</v>
      </c>
      <c r="BC16" s="2" t="s">
        <v>20</v>
      </c>
      <c r="BD16" s="2" t="s">
        <v>21</v>
      </c>
      <c r="BE16" s="2" t="s">
        <v>22</v>
      </c>
      <c r="BF16" s="23"/>
      <c r="BG16" s="23"/>
      <c r="BH16" s="23"/>
      <c r="BI16" s="23"/>
      <c r="BJ16" s="2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>
      <c r="A17" s="2" t="s">
        <v>26</v>
      </c>
      <c r="B17" s="1">
        <v>1</v>
      </c>
      <c r="C17" s="1">
        <v>1</v>
      </c>
      <c r="D17" s="1">
        <v>-1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7">
        <v>0.15283099999999999</v>
      </c>
      <c r="K17" s="7">
        <v>0.15506700000000001</v>
      </c>
      <c r="L17" s="7">
        <v>0.14973900000000001</v>
      </c>
      <c r="M17" s="7">
        <v>0.158273</v>
      </c>
      <c r="N17" s="7">
        <v>0.170518</v>
      </c>
      <c r="O17" s="1">
        <f>SUM(J17:N17)/B$9</f>
        <v>0.15728559999999997</v>
      </c>
      <c r="P17" s="1">
        <f>J17-$O17</f>
        <v>-4.4545999999999752E-3</v>
      </c>
      <c r="Q17" s="1">
        <f>K17-$O17</f>
        <v>-2.2185999999999595E-3</v>
      </c>
      <c r="R17" s="1">
        <f>L17-$O17</f>
        <v>-7.5465999999999589E-3</v>
      </c>
      <c r="S17" s="1">
        <f>M17-$O17</f>
        <v>9.8740000000002714E-4</v>
      </c>
      <c r="T17" s="1">
        <f>N17-$O17</f>
        <v>1.3232400000000033E-2</v>
      </c>
      <c r="U17" s="1">
        <f>SUM(P17:T17)</f>
        <v>1.6653345369377348E-16</v>
      </c>
      <c r="V17" s="1"/>
      <c r="W17" s="1">
        <v>16</v>
      </c>
      <c r="X17" s="3">
        <v>-3.1880000000000103E-4</v>
      </c>
      <c r="Y17" s="1">
        <v>0.38750000000000001</v>
      </c>
      <c r="Z17" s="1">
        <v>-0.28462136500000002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3"/>
      <c r="AX17" s="2" t="s">
        <v>34</v>
      </c>
      <c r="AY17" s="1">
        <f>C$21 - $BJ$10*SQRT($BB$2)</f>
        <v>-8.4736037545986541E-3</v>
      </c>
      <c r="AZ17" s="39">
        <f>D$21 - $BJ$10*SQRT($BB$2)</f>
        <v>9.318496245401351E-3</v>
      </c>
      <c r="BA17" s="39">
        <f>E$21 - $BJ$10*SQRT($BB$2)</f>
        <v>8.1802746245401362E-2</v>
      </c>
      <c r="BB17" s="34">
        <f>F$21 - $BJ$10*SQRT($BB$2)</f>
        <v>-3.4707537545986449E-3</v>
      </c>
      <c r="BC17" s="1">
        <f>G$21 - $BJ$10*SQRT($BB$2)</f>
        <v>-8.352603754598651E-3</v>
      </c>
      <c r="BD17" s="39">
        <f>H$21 - $BJ$10*SQRT($BB$2)</f>
        <v>6.2824962454013531E-3</v>
      </c>
      <c r="BE17" s="34">
        <f>I$21 - $BJ$10*SQRT($BB$2)</f>
        <v>-3.4347537545986436E-3</v>
      </c>
      <c r="BF17" s="23"/>
      <c r="BG17" s="23"/>
      <c r="BH17" s="23"/>
      <c r="BI17" s="23"/>
      <c r="BJ17" s="2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>
      <c r="A18" s="2" t="s">
        <v>25</v>
      </c>
      <c r="B18" s="1">
        <v>1</v>
      </c>
      <c r="C18" s="1">
        <v>-1</v>
      </c>
      <c r="D18" s="1">
        <v>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7">
        <v>0.212394</v>
      </c>
      <c r="K18" s="7">
        <v>0.21763199999999999</v>
      </c>
      <c r="L18" s="7">
        <v>0.21224299999999999</v>
      </c>
      <c r="M18" s="7">
        <v>0.22023100000000001</v>
      </c>
      <c r="N18" s="7">
        <v>0.2482</v>
      </c>
      <c r="O18" s="1">
        <f>SUM(J18:N18)/B$9</f>
        <v>0.22214</v>
      </c>
      <c r="P18" s="1">
        <f>J18-$O18</f>
        <v>-9.7460000000000047E-3</v>
      </c>
      <c r="Q18" s="1">
        <f>K18-$O18</f>
        <v>-4.508000000000012E-3</v>
      </c>
      <c r="R18" s="1">
        <f>L18-$O18</f>
        <v>-9.8970000000000169E-3</v>
      </c>
      <c r="S18" s="1">
        <f>M18-$O18</f>
        <v>-1.908999999999994E-3</v>
      </c>
      <c r="T18" s="1">
        <f>N18-$O18</f>
        <v>2.606E-2</v>
      </c>
      <c r="U18" s="1">
        <f>SUM(P18:T18)</f>
        <v>-2.7755575615628914E-17</v>
      </c>
      <c r="V18" s="1"/>
      <c r="W18" s="1">
        <v>17</v>
      </c>
      <c r="X18" s="3">
        <v>-2.6779999999999859E-4</v>
      </c>
      <c r="Y18" s="1">
        <v>0.41249999999999998</v>
      </c>
      <c r="Z18" s="1">
        <v>-0.22015347299999999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3"/>
      <c r="AX18" s="2" t="s">
        <v>35</v>
      </c>
      <c r="AY18" s="1">
        <f>C$21 + $BJ$10*SQRT($BB$2)</f>
        <v>-2.2604462454013539E-3</v>
      </c>
      <c r="AZ18" s="39">
        <f>D$21 + $BJ$10*SQRT($BB$2)</f>
        <v>1.553165375459865E-2</v>
      </c>
      <c r="BA18" s="39">
        <f>E$21 + $BJ$10*SQRT($BB$2)</f>
        <v>8.8015903754598654E-2</v>
      </c>
      <c r="BB18" s="34">
        <f>F$21 + $BJ$10*SQRT($BB$2)</f>
        <v>2.7424037545986562E-3</v>
      </c>
      <c r="BC18" s="1">
        <f>G$21 + $BJ$10*SQRT($BB$2)</f>
        <v>-2.1394462454013509E-3</v>
      </c>
      <c r="BD18" s="39">
        <f>H$21 + $BJ$10*SQRT($BB$2)</f>
        <v>1.2495653754598653E-2</v>
      </c>
      <c r="BE18" s="34">
        <f>I$21 + $BJ$10*SQRT($BB$2)</f>
        <v>2.7784037545986575E-3</v>
      </c>
      <c r="BF18" s="23"/>
      <c r="BG18" s="23"/>
      <c r="BH18" s="23"/>
      <c r="BI18" s="23"/>
      <c r="BJ18" s="2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>
      <c r="A19" s="2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7">
        <v>0.19173200000000001</v>
      </c>
      <c r="K19" s="7">
        <v>0.19184799999999999</v>
      </c>
      <c r="L19" s="7">
        <v>0.19073100000000001</v>
      </c>
      <c r="M19" s="7">
        <v>0.19986599999999999</v>
      </c>
      <c r="N19" s="7">
        <v>0.223469</v>
      </c>
      <c r="O19" s="1">
        <f>SUM(J19:N19)/B$9</f>
        <v>0.19952920000000002</v>
      </c>
      <c r="P19" s="1">
        <f>J19-$O19</f>
        <v>-7.7972000000000041E-3</v>
      </c>
      <c r="Q19" s="1">
        <f>K19-$O19</f>
        <v>-7.6812000000000269E-3</v>
      </c>
      <c r="R19" s="1">
        <f>L19-$O19</f>
        <v>-8.798200000000006E-3</v>
      </c>
      <c r="S19" s="1">
        <f>M19-$O19</f>
        <v>3.3679999999997046E-4</v>
      </c>
      <c r="T19" s="1">
        <f>N19-$O19</f>
        <v>2.3939799999999983E-2</v>
      </c>
      <c r="U19" s="1">
        <f>SUM(P19:T19)</f>
        <v>-8.3266726846886741E-17</v>
      </c>
      <c r="V19" s="1"/>
      <c r="W19" s="1">
        <v>18</v>
      </c>
      <c r="X19" s="3">
        <v>-2.0479999999999804E-4</v>
      </c>
      <c r="Y19" s="1">
        <v>0.4375</v>
      </c>
      <c r="Z19" s="1">
        <v>-0.15661248899999999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>
      <c r="A20" s="2" t="s">
        <v>70</v>
      </c>
      <c r="B20" s="1">
        <f>SUM(B28:B35)</f>
        <v>0.83288899999999999</v>
      </c>
      <c r="C20" s="1">
        <f>SUM(C28:C35)</f>
        <v>-4.2936200000000035E-2</v>
      </c>
      <c r="D20" s="1">
        <f>SUM(D28:D35)</f>
        <v>9.9400600000000006E-2</v>
      </c>
      <c r="E20" s="1">
        <f>SUM(E28:E35)</f>
        <v>0.67927460000000006</v>
      </c>
      <c r="F20" s="1">
        <f>SUM(F28:F35)</f>
        <v>-2.9133999999999549E-3</v>
      </c>
      <c r="G20" s="1">
        <f>SUM(G28:G35)</f>
        <v>-4.1968200000000011E-2</v>
      </c>
      <c r="H20" s="1">
        <f>SUM(H28:H35)</f>
        <v>7.5112600000000029E-2</v>
      </c>
      <c r="I20" s="1">
        <f>SUM(I28:I35)</f>
        <v>-2.6253999999999444E-3</v>
      </c>
      <c r="J20" s="1"/>
      <c r="K20" s="1"/>
      <c r="L20" s="2"/>
      <c r="M20" s="1"/>
      <c r="N20" s="1"/>
      <c r="O20" s="2"/>
      <c r="P20" s="1">
        <f>SUM(P12*P12, P13*P13, P14*P14, P15*P15,P16*P16,P17*P17, P18*P18, P19*P19)</f>
        <v>2.0521284956000007E-4</v>
      </c>
      <c r="Q20" s="1">
        <f>SUM(Q12*Q12, Q13*Q13, Q14*Q14, Q15*Q15,Q16*Q16,Q17*Q17, Q18*Q18, Q19*Q19)</f>
        <v>1.0071554656000029E-4</v>
      </c>
      <c r="R20" s="1">
        <f>SUM(R12*R12, R13*R13, R14*R14, R15*R15,R16*R16,R17*R17, R18*R18, R19*R19)</f>
        <v>2.7295382935999999E-4</v>
      </c>
      <c r="S20" s="1">
        <f>SUM(S12*S12, S13*S13, S14*S14, S15*S15,S16*S16,S17*S17, S18*S18, S19*S19)</f>
        <v>5.4452199600000351E-6</v>
      </c>
      <c r="T20" s="1">
        <f>SUM(T12*T12, T13*T13, T14*T14, T15*T15,T16*T16,T17*T17, T18*T18, T19*T19)</f>
        <v>1.6989321137599995E-3</v>
      </c>
      <c r="U20" s="2" t="s">
        <v>71</v>
      </c>
      <c r="V20" s="1"/>
      <c r="W20" s="1">
        <v>19</v>
      </c>
      <c r="X20" s="3">
        <v>-2.0279999999999951E-4</v>
      </c>
      <c r="Y20" s="1">
        <v>0.46250000000000002</v>
      </c>
      <c r="Z20" s="1">
        <v>-9.3715064000000001E-2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>
      <c r="A21" s="2" t="s">
        <v>72</v>
      </c>
      <c r="B21" s="1">
        <f>B20/8</f>
        <v>0.104111125</v>
      </c>
      <c r="C21" s="1">
        <f>C20/8</f>
        <v>-5.3670250000000044E-3</v>
      </c>
      <c r="D21" s="1">
        <f>D20/8</f>
        <v>1.2425075000000001E-2</v>
      </c>
      <c r="E21" s="1">
        <f>E20/8</f>
        <v>8.4909325000000008E-2</v>
      </c>
      <c r="F21" s="1">
        <f>F20/8</f>
        <v>-3.6417499999999436E-4</v>
      </c>
      <c r="G21" s="1">
        <f>G20/8</f>
        <v>-5.2460250000000014E-3</v>
      </c>
      <c r="H21" s="1">
        <f>H20/8</f>
        <v>9.3890750000000037E-3</v>
      </c>
      <c r="I21" s="1">
        <f>I20/8</f>
        <v>-3.2817499999999306E-4</v>
      </c>
      <c r="J21" s="1"/>
      <c r="K21" s="1"/>
      <c r="L21" s="2"/>
      <c r="M21" s="1"/>
      <c r="N21" s="1"/>
      <c r="O21" s="2"/>
      <c r="P21" s="1"/>
      <c r="Q21" s="1"/>
      <c r="R21" s="1"/>
      <c r="S21" s="1"/>
      <c r="T21" s="1">
        <f>SUM(P20:T20)</f>
        <v>2.2832595591999998E-3</v>
      </c>
      <c r="U21" s="2" t="s">
        <v>73</v>
      </c>
      <c r="V21" s="1"/>
      <c r="W21" s="1">
        <v>20</v>
      </c>
      <c r="X21" s="3">
        <v>-1.8980000000000039E-4</v>
      </c>
      <c r="Y21" s="1">
        <v>0.48749999999999999</v>
      </c>
      <c r="Z21" s="1">
        <v>-3.1196631999999998E-2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>
      <c r="A22" s="2" t="s">
        <v>74</v>
      </c>
      <c r="B22" s="1"/>
      <c r="C22" s="1">
        <f>8*$B$9*C21*C21</f>
        <v>1.1521982940250019E-3</v>
      </c>
      <c r="D22" s="1">
        <f>8*$B$9*D21*D21</f>
        <v>6.1752995502250005E-3</v>
      </c>
      <c r="E22" s="1">
        <f>8*$B$9*E21*E21</f>
        <v>0.28838373887822505</v>
      </c>
      <c r="F22" s="1">
        <f>8*$B$9*F21*F21</f>
        <v>5.3049372249998362E-6</v>
      </c>
      <c r="G22" s="1">
        <f>8*$B$9*G21*G21</f>
        <v>1.1008311320250006E-3</v>
      </c>
      <c r="H22" s="1">
        <f>8*$B$9*H21*H21</f>
        <v>3.5261891742250028E-3</v>
      </c>
      <c r="I22" s="1">
        <f>8*$B$9*I21*I21</f>
        <v>4.307953224999818E-6</v>
      </c>
      <c r="J22" s="1"/>
      <c r="K22" s="1"/>
      <c r="L22" s="2"/>
      <c r="M22" s="1"/>
      <c r="N22" s="1"/>
      <c r="O22" s="2"/>
      <c r="P22" s="1"/>
      <c r="Q22" s="1"/>
      <c r="R22" s="1"/>
      <c r="S22" s="1"/>
      <c r="T22" s="1"/>
      <c r="U22" s="1"/>
      <c r="V22" s="1"/>
      <c r="W22" s="1">
        <v>21</v>
      </c>
      <c r="X22" s="3">
        <v>-1.8379999999999785E-4</v>
      </c>
      <c r="Y22" s="1">
        <v>0.51249999999999996</v>
      </c>
      <c r="Z22" s="1">
        <v>3.1196631999999998E-2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>
      <c r="A23" s="2" t="s">
        <v>75</v>
      </c>
      <c r="B23" s="1"/>
      <c r="C23" s="4">
        <f>C22/$B24</f>
        <v>3.8072695826465992E-3</v>
      </c>
      <c r="D23" s="4">
        <f>D22/$B24</f>
        <v>2.0405367950312808E-2</v>
      </c>
      <c r="E23" s="4">
        <f>E22/$B24</f>
        <v>0.95292159592204784</v>
      </c>
      <c r="F23" s="4">
        <f>F22/$B24</f>
        <v>1.7529383821629981E-5</v>
      </c>
      <c r="G23" s="4">
        <f>G22/$B24</f>
        <v>3.6375343604685651E-3</v>
      </c>
      <c r="H23" s="4">
        <f>H22/$B24</f>
        <v>1.1651772837456801E-2</v>
      </c>
      <c r="I23" s="4">
        <f>I22/$B24</f>
        <v>1.4234997015756931E-5</v>
      </c>
      <c r="J23" s="1"/>
      <c r="K23" s="1"/>
      <c r="L23" s="2"/>
      <c r="M23" s="1"/>
      <c r="N23" s="1"/>
      <c r="O23" s="2"/>
      <c r="P23" s="1"/>
      <c r="Q23" s="1"/>
      <c r="R23" s="1"/>
      <c r="S23" s="1"/>
      <c r="T23" s="1"/>
      <c r="U23" s="1"/>
      <c r="V23" s="1"/>
      <c r="W23" s="1">
        <v>22</v>
      </c>
      <c r="X23" s="3">
        <v>-1.7280000000000073E-4</v>
      </c>
      <c r="Y23" s="1">
        <v>0.53749999999999998</v>
      </c>
      <c r="Z23" s="1">
        <v>9.3715064000000001E-2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>
      <c r="A24" s="2" t="s">
        <v>76</v>
      </c>
      <c r="B24" s="1">
        <f>SUM(C22:I22, T21)</f>
        <v>0.30263112947837506</v>
      </c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2"/>
      <c r="P24" s="1"/>
      <c r="Q24" s="1"/>
      <c r="R24" s="1"/>
      <c r="S24" s="1"/>
      <c r="T24" s="1"/>
      <c r="U24" s="1"/>
      <c r="V24" s="1"/>
      <c r="W24" s="1">
        <v>23</v>
      </c>
      <c r="X24" s="3">
        <v>-1.4879999999999755E-4</v>
      </c>
      <c r="Y24" s="1">
        <v>0.5625</v>
      </c>
      <c r="Z24" s="1">
        <v>0.15661248899999999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>
      <c r="A25" s="2" t="s">
        <v>77</v>
      </c>
      <c r="B25" s="4">
        <f>T21/B24</f>
        <v>7.5446949662300138E-3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2"/>
      <c r="P25" s="1"/>
      <c r="Q25" s="1"/>
      <c r="R25" s="1"/>
      <c r="S25" s="1"/>
      <c r="T25" s="1"/>
      <c r="U25" s="1"/>
      <c r="V25" s="1"/>
      <c r="W25" s="1">
        <v>24</v>
      </c>
      <c r="X25" s="3">
        <v>-1.0280000000000011E-4</v>
      </c>
      <c r="Y25" s="1">
        <v>0.58750000000000002</v>
      </c>
      <c r="Z25" s="1">
        <v>0.22015347299999999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25</v>
      </c>
      <c r="X26" s="3">
        <v>-7.0799999999999336E-5</v>
      </c>
      <c r="Y26" s="1">
        <v>0.61250000000000004</v>
      </c>
      <c r="Z26" s="1">
        <v>0.28462136500000002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>
      <c r="A27" s="1"/>
      <c r="B27" s="40" t="s">
        <v>78</v>
      </c>
      <c r="C27" s="40"/>
      <c r="D27" s="40"/>
      <c r="E27" s="40"/>
      <c r="F27" s="40"/>
      <c r="G27" s="40"/>
      <c r="H27" s="40"/>
      <c r="I27" s="40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26</v>
      </c>
      <c r="X27" s="3">
        <v>-4.9799999999999151E-5</v>
      </c>
      <c r="Y27" s="1">
        <v>0.63749999999999996</v>
      </c>
      <c r="Z27" s="1">
        <v>0.35032780099999999</v>
      </c>
      <c r="AA27" s="1"/>
      <c r="AB27" s="1"/>
      <c r="AC27" s="1"/>
      <c r="AD27" s="1"/>
      <c r="AE27" s="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>
      <c r="A28" s="1"/>
      <c r="B28" s="1">
        <f>$O12*B12</f>
        <v>1.6250799999999999E-2</v>
      </c>
      <c r="C28" s="1">
        <f>$O12*C12</f>
        <v>-1.6250799999999999E-2</v>
      </c>
      <c r="D28" s="1">
        <f>$O12*D12</f>
        <v>-1.6250799999999999E-2</v>
      </c>
      <c r="E28" s="1">
        <f>$O12*E12</f>
        <v>-1.6250799999999999E-2</v>
      </c>
      <c r="F28" s="1">
        <f>$O12*F12</f>
        <v>1.6250799999999999E-2</v>
      </c>
      <c r="G28" s="1">
        <f>$O12*G12</f>
        <v>1.6250799999999999E-2</v>
      </c>
      <c r="H28" s="1">
        <f>$O12*H12</f>
        <v>1.6250799999999999E-2</v>
      </c>
      <c r="I28" s="1">
        <f>$O12*I12</f>
        <v>-1.6250799999999999E-2</v>
      </c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27</v>
      </c>
      <c r="X28" s="1">
        <v>1.6820000000000029E-4</v>
      </c>
      <c r="Y28" s="1">
        <v>0.66249999999999998</v>
      </c>
      <c r="Z28" s="1">
        <v>0.417624567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>
      <c r="A29" s="1"/>
      <c r="B29" s="1">
        <f>$O13*B13</f>
        <v>1.6080799999999999E-2</v>
      </c>
      <c r="C29" s="1">
        <f>$O13*C13</f>
        <v>1.6080799999999999E-2</v>
      </c>
      <c r="D29" s="1">
        <f>$O13*D13</f>
        <v>-1.6080799999999999E-2</v>
      </c>
      <c r="E29" s="1">
        <f>$O13*E13</f>
        <v>-1.6080799999999999E-2</v>
      </c>
      <c r="F29" s="1">
        <f>$O13*F13</f>
        <v>-1.6080799999999999E-2</v>
      </c>
      <c r="G29" s="1">
        <f>$O13*G13</f>
        <v>-1.6080799999999999E-2</v>
      </c>
      <c r="H29" s="1">
        <f>$O13*H13</f>
        <v>1.6080799999999999E-2</v>
      </c>
      <c r="I29" s="1">
        <f>$O13*I13</f>
        <v>1.6080799999999999E-2</v>
      </c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28</v>
      </c>
      <c r="X29" s="3">
        <v>2.0519999999999913E-4</v>
      </c>
      <c r="Y29" s="1">
        <v>0.6875</v>
      </c>
      <c r="Z29" s="1">
        <v>0.486919084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>
      <c r="A30" s="1"/>
      <c r="B30" s="1">
        <f>$O14*B14</f>
        <v>2.2394799999999999E-2</v>
      </c>
      <c r="C30" s="1">
        <f>$O14*C14</f>
        <v>-2.2394799999999999E-2</v>
      </c>
      <c r="D30" s="1">
        <f>$O14*D14</f>
        <v>2.2394799999999999E-2</v>
      </c>
      <c r="E30" s="1">
        <f>$O14*E14</f>
        <v>-2.2394799999999999E-2</v>
      </c>
      <c r="F30" s="1">
        <f>$O14*F14</f>
        <v>-2.2394799999999999E-2</v>
      </c>
      <c r="G30" s="1">
        <f>$O14*G14</f>
        <v>2.2394799999999999E-2</v>
      </c>
      <c r="H30" s="1">
        <f>$O14*H14</f>
        <v>-2.2394799999999999E-2</v>
      </c>
      <c r="I30" s="1">
        <f>$O14*I14</f>
        <v>2.2394799999999999E-2</v>
      </c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29</v>
      </c>
      <c r="X30" s="3">
        <v>2.5419999999999957E-4</v>
      </c>
      <c r="Y30" s="1">
        <v>0.71250000000000002</v>
      </c>
      <c r="Z30" s="1">
        <v>0.55869546400000003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A31" s="1"/>
      <c r="B31" s="1">
        <f>$O15*B15</f>
        <v>2.2080799999999998E-2</v>
      </c>
      <c r="C31" s="1">
        <f>$O15*C15</f>
        <v>2.2080799999999998E-2</v>
      </c>
      <c r="D31" s="1">
        <f>$O15*D15</f>
        <v>2.2080799999999998E-2</v>
      </c>
      <c r="E31" s="1">
        <f>$O15*E15</f>
        <v>-2.2080799999999998E-2</v>
      </c>
      <c r="F31" s="1">
        <f>$O15*F15</f>
        <v>2.2080799999999998E-2</v>
      </c>
      <c r="G31" s="1">
        <f>$O15*G15</f>
        <v>-2.2080799999999998E-2</v>
      </c>
      <c r="H31" s="1">
        <f>$O15*H15</f>
        <v>-2.2080799999999998E-2</v>
      </c>
      <c r="I31" s="1">
        <f>$O15*I15</f>
        <v>-2.2080799999999998E-2</v>
      </c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30</v>
      </c>
      <c r="X31" s="1">
        <v>2.5620000000000157E-4</v>
      </c>
      <c r="Y31" s="1">
        <v>0.73750000000000004</v>
      </c>
      <c r="Z31" s="1">
        <v>0.63354426699999999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>
      <c r="A32" s="1"/>
      <c r="B32" s="1">
        <f>$O16*B16</f>
        <v>0.17712700000000001</v>
      </c>
      <c r="C32" s="1">
        <f>$O16*C16</f>
        <v>-0.17712700000000001</v>
      </c>
      <c r="D32" s="1">
        <f>$O16*D16</f>
        <v>-0.17712700000000001</v>
      </c>
      <c r="E32" s="1">
        <f>$O16*E16</f>
        <v>0.17712700000000001</v>
      </c>
      <c r="F32" s="1">
        <f>$O16*F16</f>
        <v>0.17712700000000001</v>
      </c>
      <c r="G32" s="1">
        <f>$O16*G16</f>
        <v>-0.17712700000000001</v>
      </c>
      <c r="H32" s="1">
        <f>$O16*H16</f>
        <v>-0.17712700000000001</v>
      </c>
      <c r="I32" s="1">
        <f>$O16*I16</f>
        <v>0.17712700000000001</v>
      </c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31</v>
      </c>
      <c r="X32" s="1">
        <v>2.7420000000000222E-4</v>
      </c>
      <c r="Y32" s="1">
        <v>0.76249999999999996</v>
      </c>
      <c r="Z32" s="1">
        <v>0.71220615300000001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>
      <c r="A33" s="1"/>
      <c r="B33" s="1">
        <f>$O17*B17</f>
        <v>0.15728559999999997</v>
      </c>
      <c r="C33" s="1">
        <f>$O17*C17</f>
        <v>0.15728559999999997</v>
      </c>
      <c r="D33" s="1">
        <f>$O17*D17</f>
        <v>-0.15728559999999997</v>
      </c>
      <c r="E33" s="1">
        <f>$O17*E17</f>
        <v>0.15728559999999997</v>
      </c>
      <c r="F33" s="1">
        <f>$O17*F17</f>
        <v>-0.15728559999999997</v>
      </c>
      <c r="G33" s="1">
        <f>$O17*G17</f>
        <v>0.15728559999999997</v>
      </c>
      <c r="H33" s="1">
        <f>$O17*H17</f>
        <v>-0.15728559999999997</v>
      </c>
      <c r="I33" s="1">
        <f>$O17*I17</f>
        <v>-0.15728559999999997</v>
      </c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32</v>
      </c>
      <c r="X33" s="1">
        <v>3.0020000000000047E-4</v>
      </c>
      <c r="Y33" s="1">
        <v>0.78749999999999998</v>
      </c>
      <c r="Z33" s="1">
        <v>0.79563858499999995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>
      <c r="A34" s="1"/>
      <c r="B34" s="1">
        <f>$O18*B18</f>
        <v>0.22214</v>
      </c>
      <c r="C34" s="1">
        <f>$O18*C18</f>
        <v>-0.22214</v>
      </c>
      <c r="D34" s="1">
        <f>$O18*D18</f>
        <v>0.22214</v>
      </c>
      <c r="E34" s="1">
        <f>$O18*E18</f>
        <v>0.22214</v>
      </c>
      <c r="F34" s="1">
        <f>$O18*F18</f>
        <v>-0.22214</v>
      </c>
      <c r="G34" s="1">
        <f>$O18*G18</f>
        <v>-0.22214</v>
      </c>
      <c r="H34" s="1">
        <f>$O18*H18</f>
        <v>0.22214</v>
      </c>
      <c r="I34" s="1">
        <f>$O18*I18</f>
        <v>-0.22214</v>
      </c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33</v>
      </c>
      <c r="X34" s="3">
        <v>3.3679999999997046E-4</v>
      </c>
      <c r="Y34" s="1">
        <v>0.8125</v>
      </c>
      <c r="Z34" s="1">
        <v>0.88512253600000002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>
      <c r="A35" s="1"/>
      <c r="B35" s="1">
        <f>$O19*B19</f>
        <v>0.19952920000000002</v>
      </c>
      <c r="C35" s="1">
        <f>$O19*C19</f>
        <v>0.19952920000000002</v>
      </c>
      <c r="D35" s="1">
        <f>$O19*D19</f>
        <v>0.19952920000000002</v>
      </c>
      <c r="E35" s="1">
        <f>$O19*E19</f>
        <v>0.19952920000000002</v>
      </c>
      <c r="F35" s="1">
        <f>$O19*F19</f>
        <v>0.19952920000000002</v>
      </c>
      <c r="G35" s="1">
        <f>$O19*G19</f>
        <v>0.19952920000000002</v>
      </c>
      <c r="H35" s="1">
        <f>$O19*H19</f>
        <v>0.19952920000000002</v>
      </c>
      <c r="I35" s="1">
        <f>$O19*I19</f>
        <v>0.19952920000000002</v>
      </c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34</v>
      </c>
      <c r="X35" s="3">
        <v>3.6920000000000355E-4</v>
      </c>
      <c r="Y35" s="1">
        <v>0.83750000000000002</v>
      </c>
      <c r="Z35" s="1">
        <v>0.98244278799999996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35</v>
      </c>
      <c r="X36" s="3">
        <v>4.1120000000000045E-4</v>
      </c>
      <c r="Y36" s="1">
        <v>0.86250000000000004</v>
      </c>
      <c r="Z36" s="1">
        <v>1.0902138109999999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36</v>
      </c>
      <c r="X37" s="3">
        <v>9.8740000000002714E-4</v>
      </c>
      <c r="Y37" s="1">
        <v>0.88749999999999996</v>
      </c>
      <c r="Z37" s="1">
        <v>1.212522519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37</v>
      </c>
      <c r="X38" s="3">
        <v>1.3232400000000033E-2</v>
      </c>
      <c r="Y38" s="1">
        <v>0.91249999999999998</v>
      </c>
      <c r="Z38" s="1">
        <v>1.356355784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38</v>
      </c>
      <c r="X39" s="3">
        <v>1.6469999999999985E-2</v>
      </c>
      <c r="Y39" s="1">
        <v>0.9375</v>
      </c>
      <c r="Z39" s="1">
        <v>1.535372417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39</v>
      </c>
      <c r="X40" s="3">
        <v>2.3939799999999983E-2</v>
      </c>
      <c r="Y40" s="1">
        <v>0.96250000000000002</v>
      </c>
      <c r="Z40" s="1">
        <v>1.7831960010000001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40</v>
      </c>
      <c r="X41" s="1">
        <v>2.606E-2</v>
      </c>
      <c r="Y41" s="1">
        <v>0.98750000000000004</v>
      </c>
      <c r="Z41" s="1">
        <v>2.2427860919999998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</sheetData>
  <sortState xmlns:xlrd2="http://schemas.microsoft.com/office/spreadsheetml/2017/richdata2" ref="X2:X41">
    <sortCondition ref="X2:X41"/>
  </sortState>
  <mergeCells count="8">
    <mergeCell ref="AY15:BE15"/>
    <mergeCell ref="B27:I27"/>
    <mergeCell ref="AY3:BE3"/>
    <mergeCell ref="AY9:BE9"/>
    <mergeCell ref="C10:E10"/>
    <mergeCell ref="F10:I10"/>
    <mergeCell ref="J10:N10"/>
    <mergeCell ref="P10:T10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C354-3EF8-45D9-8C6F-A58884B89C5B}">
  <dimension ref="A1:AM41"/>
  <sheetViews>
    <sheetView workbookViewId="0">
      <selection activeCell="J24" sqref="J24:N24"/>
    </sheetView>
  </sheetViews>
  <sheetFormatPr defaultRowHeight="15"/>
  <cols>
    <col min="1" max="1" width="36.5703125" customWidth="1"/>
    <col min="2" max="2" width="15" style="6" customWidth="1"/>
    <col min="3" max="3" width="12.85546875" style="6" customWidth="1"/>
    <col min="4" max="4" width="13.85546875" style="6" customWidth="1"/>
    <col min="5" max="5" width="13.7109375" style="6" customWidth="1"/>
    <col min="6" max="6" width="19.5703125" style="6" customWidth="1"/>
    <col min="8" max="8" width="13.5703125" customWidth="1"/>
    <col min="10" max="10" width="11.42578125" customWidth="1"/>
  </cols>
  <sheetData>
    <row r="1" spans="1:39">
      <c r="A1" s="1"/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1"/>
      <c r="I1" s="1"/>
      <c r="J1" s="1"/>
      <c r="K1" s="25" t="s">
        <v>85</v>
      </c>
      <c r="L1" s="25" t="s">
        <v>86</v>
      </c>
      <c r="M1" s="1"/>
      <c r="N1" s="1"/>
    </row>
    <row r="2" spans="1:39">
      <c r="A2" s="8" t="s">
        <v>91</v>
      </c>
      <c r="B2" s="15">
        <f>K$2</f>
        <v>77</v>
      </c>
      <c r="C2" s="15">
        <f>K$3</f>
        <v>3</v>
      </c>
      <c r="D2" s="15">
        <f>K$4</f>
        <v>1</v>
      </c>
      <c r="E2" s="15">
        <v>0</v>
      </c>
      <c r="F2" s="15">
        <v>1.6067000000000001E-2</v>
      </c>
      <c r="G2" s="8">
        <v>1</v>
      </c>
      <c r="H2" s="1"/>
      <c r="I2" s="1"/>
      <c r="J2" s="2" t="s">
        <v>88</v>
      </c>
      <c r="K2" s="7">
        <v>77</v>
      </c>
      <c r="L2" s="6">
        <v>81</v>
      </c>
      <c r="M2" s="1"/>
      <c r="N2" s="1"/>
    </row>
    <row r="3" spans="1:39">
      <c r="A3" s="8" t="s">
        <v>89</v>
      </c>
      <c r="B3" s="15">
        <f>K$2</f>
        <v>77</v>
      </c>
      <c r="C3" s="15">
        <f>K$3</f>
        <v>3</v>
      </c>
      <c r="D3" s="15">
        <f>K$4</f>
        <v>1</v>
      </c>
      <c r="E3" s="15">
        <v>1</v>
      </c>
      <c r="F3" s="15">
        <v>1.6455999999999998E-2</v>
      </c>
      <c r="G3" s="8">
        <v>1</v>
      </c>
      <c r="H3" s="1"/>
      <c r="I3" s="1"/>
      <c r="J3" s="2" t="s">
        <v>90</v>
      </c>
      <c r="K3" s="7">
        <v>3</v>
      </c>
      <c r="L3" s="7">
        <v>7</v>
      </c>
      <c r="M3" s="1"/>
      <c r="N3" s="1"/>
    </row>
    <row r="4" spans="1:39">
      <c r="A4" s="8" t="s">
        <v>94</v>
      </c>
      <c r="B4" s="15">
        <f>K$2</f>
        <v>77</v>
      </c>
      <c r="C4" s="15">
        <f>K$3</f>
        <v>3</v>
      </c>
      <c r="D4" s="15">
        <f>K$4</f>
        <v>1</v>
      </c>
      <c r="E4" s="15">
        <v>2</v>
      </c>
      <c r="F4" s="15">
        <v>1.618E-2</v>
      </c>
      <c r="G4" s="8">
        <v>1</v>
      </c>
      <c r="H4" s="1"/>
      <c r="I4" s="1"/>
      <c r="J4" s="2" t="s">
        <v>92</v>
      </c>
      <c r="K4" s="7">
        <v>1</v>
      </c>
      <c r="L4" s="7">
        <v>5</v>
      </c>
      <c r="M4" s="1"/>
      <c r="N4" s="1"/>
    </row>
    <row r="5" spans="1:39">
      <c r="A5" s="8" t="s">
        <v>93</v>
      </c>
      <c r="B5" s="15">
        <f>K$2</f>
        <v>77</v>
      </c>
      <c r="C5" s="15">
        <f>K$3</f>
        <v>3</v>
      </c>
      <c r="D5" s="15">
        <f>K$4</f>
        <v>1</v>
      </c>
      <c r="E5" s="15">
        <v>3</v>
      </c>
      <c r="F5" s="15">
        <v>1.6046000000000001E-2</v>
      </c>
      <c r="G5" s="8">
        <v>1</v>
      </c>
      <c r="H5" s="1"/>
      <c r="I5" s="1"/>
      <c r="J5" s="1"/>
      <c r="K5" s="1"/>
      <c r="L5" s="1"/>
      <c r="M5" s="1"/>
      <c r="N5" s="1"/>
    </row>
    <row r="6" spans="1:39">
      <c r="A6" s="8" t="s">
        <v>87</v>
      </c>
      <c r="B6" s="15">
        <f>K$2</f>
        <v>77</v>
      </c>
      <c r="C6" s="15">
        <f>K$3</f>
        <v>3</v>
      </c>
      <c r="D6" s="15">
        <f>K$4</f>
        <v>1</v>
      </c>
      <c r="E6" s="15">
        <v>4</v>
      </c>
      <c r="F6" s="15">
        <v>1.6504999999999999E-2</v>
      </c>
      <c r="G6" s="8">
        <v>1</v>
      </c>
      <c r="H6" s="1"/>
      <c r="I6" s="1"/>
      <c r="J6" s="1"/>
      <c r="K6" s="1"/>
      <c r="L6" s="1"/>
      <c r="M6" s="1"/>
      <c r="N6" s="1"/>
    </row>
    <row r="7" spans="1:39">
      <c r="A7" s="9" t="s">
        <v>95</v>
      </c>
      <c r="B7" s="27">
        <f>K$2</f>
        <v>77</v>
      </c>
      <c r="C7" s="27">
        <f>K$3</f>
        <v>3</v>
      </c>
      <c r="D7" s="27">
        <f>L$4</f>
        <v>5</v>
      </c>
      <c r="E7" s="16">
        <v>0</v>
      </c>
      <c r="F7" s="16">
        <v>0.17170299999999999</v>
      </c>
      <c r="G7" s="9">
        <v>2</v>
      </c>
      <c r="H7" s="1"/>
      <c r="I7" s="1"/>
      <c r="J7" s="1"/>
      <c r="K7" s="1"/>
      <c r="L7" s="1"/>
      <c r="M7" s="1"/>
      <c r="N7" s="1"/>
    </row>
    <row r="8" spans="1:39">
      <c r="A8" s="9" t="s">
        <v>97</v>
      </c>
      <c r="B8" s="27">
        <f>K$2</f>
        <v>77</v>
      </c>
      <c r="C8" s="27">
        <f>K$3</f>
        <v>3</v>
      </c>
      <c r="D8" s="27">
        <f>L$4</f>
        <v>5</v>
      </c>
      <c r="E8" s="16">
        <v>1</v>
      </c>
      <c r="F8" s="16">
        <v>0.17311000000000001</v>
      </c>
      <c r="G8" s="9">
        <v>2</v>
      </c>
      <c r="H8" s="1"/>
      <c r="I8" s="1"/>
      <c r="J8" s="1"/>
      <c r="K8" s="1"/>
      <c r="L8" s="1"/>
      <c r="M8" s="1"/>
      <c r="N8" s="1"/>
    </row>
    <row r="9" spans="1:39">
      <c r="A9" s="9" t="s">
        <v>98</v>
      </c>
      <c r="B9" s="27">
        <f>K$2</f>
        <v>77</v>
      </c>
      <c r="C9" s="27">
        <f>K$3</f>
        <v>3</v>
      </c>
      <c r="D9" s="27">
        <f>L$4</f>
        <v>5</v>
      </c>
      <c r="E9" s="16">
        <v>2</v>
      </c>
      <c r="F9" s="16">
        <v>0.17075599999999999</v>
      </c>
      <c r="G9" s="9">
        <v>2</v>
      </c>
      <c r="H9" s="1"/>
      <c r="I9" s="1"/>
      <c r="J9" s="1"/>
      <c r="K9" s="1"/>
      <c r="L9" s="1"/>
      <c r="M9" s="1"/>
      <c r="N9" s="1"/>
    </row>
    <row r="10" spans="1:39">
      <c r="A10" s="9" t="s">
        <v>99</v>
      </c>
      <c r="B10" s="27">
        <f>K$2</f>
        <v>77</v>
      </c>
      <c r="C10" s="27">
        <f>K$3</f>
        <v>3</v>
      </c>
      <c r="D10" s="27">
        <f>L$4</f>
        <v>5</v>
      </c>
      <c r="E10" s="16">
        <v>3</v>
      </c>
      <c r="F10" s="16">
        <v>0.17646899999999999</v>
      </c>
      <c r="G10" s="9">
        <v>2</v>
      </c>
      <c r="H10" s="1"/>
      <c r="I10" s="1"/>
      <c r="J10" s="1"/>
      <c r="K10" s="1"/>
      <c r="L10" s="1"/>
      <c r="M10" s="1"/>
      <c r="N10" s="1"/>
    </row>
    <row r="11" spans="1:39">
      <c r="A11" s="9" t="s">
        <v>96</v>
      </c>
      <c r="B11" s="27">
        <f>K$2</f>
        <v>77</v>
      </c>
      <c r="C11" s="27">
        <f>K$3</f>
        <v>3</v>
      </c>
      <c r="D11" s="27">
        <f>L$4</f>
        <v>5</v>
      </c>
      <c r="E11" s="16">
        <v>4</v>
      </c>
      <c r="F11" s="16">
        <v>0.19359699999999999</v>
      </c>
      <c r="G11" s="9">
        <v>2</v>
      </c>
      <c r="H11" s="1"/>
      <c r="O11" s="7"/>
      <c r="P11" s="7"/>
      <c r="Q11" s="7"/>
      <c r="R11" s="7"/>
      <c r="S11" s="7"/>
      <c r="Y11" s="7"/>
      <c r="Z11" s="7"/>
      <c r="AA11" s="7"/>
      <c r="AB11" s="7"/>
      <c r="AC11" s="7"/>
      <c r="AI11" s="7"/>
      <c r="AJ11" s="7"/>
      <c r="AK11" s="7"/>
      <c r="AL11" s="7"/>
      <c r="AM11" s="7"/>
    </row>
    <row r="12" spans="1:39">
      <c r="A12" s="10" t="s">
        <v>100</v>
      </c>
      <c r="B12" s="29">
        <f>K$2</f>
        <v>77</v>
      </c>
      <c r="C12" s="29">
        <f>L$3</f>
        <v>7</v>
      </c>
      <c r="D12" s="29">
        <f>K$4</f>
        <v>1</v>
      </c>
      <c r="E12" s="17">
        <v>0</v>
      </c>
      <c r="F12" s="17">
        <v>2.2192E-2</v>
      </c>
      <c r="G12" s="10">
        <v>3</v>
      </c>
      <c r="H12" s="1"/>
      <c r="J12" s="1"/>
      <c r="K12" s="1"/>
      <c r="L12" s="1"/>
      <c r="M12" s="1"/>
      <c r="N12" s="1"/>
    </row>
    <row r="13" spans="1:39">
      <c r="A13" s="10" t="s">
        <v>103</v>
      </c>
      <c r="B13" s="29">
        <f>K$2</f>
        <v>77</v>
      </c>
      <c r="C13" s="29">
        <f>L$3</f>
        <v>7</v>
      </c>
      <c r="D13" s="29">
        <f>K$4</f>
        <v>1</v>
      </c>
      <c r="E13" s="17">
        <v>1</v>
      </c>
      <c r="F13" s="17">
        <v>2.2695E-2</v>
      </c>
      <c r="G13" s="10">
        <v>3</v>
      </c>
      <c r="H13" s="1"/>
      <c r="J13" s="1"/>
      <c r="K13" s="1"/>
      <c r="L13" s="1"/>
      <c r="M13" s="1"/>
      <c r="N13" s="1"/>
    </row>
    <row r="14" spans="1:39">
      <c r="A14" s="10" t="s">
        <v>101</v>
      </c>
      <c r="B14" s="29">
        <f>K$2</f>
        <v>77</v>
      </c>
      <c r="C14" s="29">
        <f>L$3</f>
        <v>7</v>
      </c>
      <c r="D14" s="29">
        <f>K$4</f>
        <v>1</v>
      </c>
      <c r="E14" s="17">
        <v>2</v>
      </c>
      <c r="F14" s="17">
        <v>2.2204999999999999E-2</v>
      </c>
      <c r="G14" s="10">
        <v>3</v>
      </c>
      <c r="H14" s="1"/>
    </row>
    <row r="15" spans="1:39">
      <c r="A15" s="10" t="s">
        <v>104</v>
      </c>
      <c r="B15" s="29">
        <f>K$2</f>
        <v>77</v>
      </c>
      <c r="C15" s="29">
        <f>L$3</f>
        <v>7</v>
      </c>
      <c r="D15" s="29">
        <f>K$4</f>
        <v>1</v>
      </c>
      <c r="E15" s="17">
        <v>3</v>
      </c>
      <c r="F15" s="17">
        <v>2.2075999999999998E-2</v>
      </c>
      <c r="G15" s="10">
        <v>3</v>
      </c>
      <c r="H15" s="1"/>
      <c r="J15" s="1"/>
      <c r="K15" s="1"/>
      <c r="L15" s="1"/>
      <c r="M15" s="1"/>
      <c r="N15" s="1"/>
    </row>
    <row r="16" spans="1:39">
      <c r="A16" s="10" t="s">
        <v>102</v>
      </c>
      <c r="B16" s="29">
        <f>K$2</f>
        <v>77</v>
      </c>
      <c r="C16" s="29">
        <f>L$3</f>
        <v>7</v>
      </c>
      <c r="D16" s="29">
        <f>K$4</f>
        <v>1</v>
      </c>
      <c r="E16" s="17">
        <v>4</v>
      </c>
      <c r="F16" s="17">
        <v>2.2806E-2</v>
      </c>
      <c r="G16" s="10">
        <v>3</v>
      </c>
      <c r="H16" s="1"/>
      <c r="J16" s="1"/>
      <c r="K16" s="1"/>
      <c r="L16" s="1"/>
      <c r="M16" s="1"/>
      <c r="N16" s="1"/>
    </row>
    <row r="17" spans="1:14">
      <c r="A17" s="11" t="s">
        <v>108</v>
      </c>
      <c r="B17" s="31">
        <f>K$2</f>
        <v>77</v>
      </c>
      <c r="C17" s="31">
        <f>L$3</f>
        <v>7</v>
      </c>
      <c r="D17" s="31">
        <f>L$4</f>
        <v>5</v>
      </c>
      <c r="E17" s="18">
        <v>0</v>
      </c>
      <c r="F17" s="18">
        <v>0.212394</v>
      </c>
      <c r="G17" s="11">
        <v>4</v>
      </c>
      <c r="H17" s="1"/>
      <c r="J17" s="1"/>
      <c r="K17" s="1"/>
      <c r="L17" s="1"/>
      <c r="M17" s="1"/>
      <c r="N17" s="1"/>
    </row>
    <row r="18" spans="1:14">
      <c r="A18" s="11" t="s">
        <v>105</v>
      </c>
      <c r="B18" s="31">
        <f>K$2</f>
        <v>77</v>
      </c>
      <c r="C18" s="31">
        <f>L$3</f>
        <v>7</v>
      </c>
      <c r="D18" s="31">
        <f>L$4</f>
        <v>5</v>
      </c>
      <c r="E18" s="18">
        <v>1</v>
      </c>
      <c r="F18" s="18">
        <v>0.21763199999999999</v>
      </c>
      <c r="G18" s="11">
        <v>4</v>
      </c>
      <c r="H18" s="1"/>
      <c r="J18" s="1"/>
      <c r="K18" s="1"/>
      <c r="L18" s="1"/>
      <c r="M18" s="1"/>
      <c r="N18" s="1"/>
    </row>
    <row r="19" spans="1:14">
      <c r="A19" s="11" t="s">
        <v>107</v>
      </c>
      <c r="B19" s="31">
        <f>K$2</f>
        <v>77</v>
      </c>
      <c r="C19" s="31">
        <f>L$3</f>
        <v>7</v>
      </c>
      <c r="D19" s="31">
        <f>L$4</f>
        <v>5</v>
      </c>
      <c r="E19" s="18">
        <v>2</v>
      </c>
      <c r="F19" s="18">
        <v>0.21224299999999999</v>
      </c>
      <c r="G19" s="11">
        <v>4</v>
      </c>
      <c r="H19" s="1"/>
      <c r="I19" s="1"/>
      <c r="J19" s="1"/>
      <c r="K19" s="1"/>
      <c r="L19" s="1"/>
      <c r="M19" s="1"/>
      <c r="N19" s="1"/>
    </row>
    <row r="20" spans="1:14">
      <c r="A20" s="11" t="s">
        <v>106</v>
      </c>
      <c r="B20" s="31">
        <f>K$2</f>
        <v>77</v>
      </c>
      <c r="C20" s="31">
        <f>L$3</f>
        <v>7</v>
      </c>
      <c r="D20" s="31">
        <f>L$4</f>
        <v>5</v>
      </c>
      <c r="E20" s="18">
        <v>3</v>
      </c>
      <c r="F20" s="18">
        <v>0.22023100000000001</v>
      </c>
      <c r="G20" s="11">
        <v>4</v>
      </c>
      <c r="H20" s="1"/>
      <c r="I20" s="2" t="s">
        <v>12</v>
      </c>
      <c r="J20" s="15">
        <v>1.6067000000000001E-2</v>
      </c>
      <c r="K20" s="15">
        <v>1.6455999999999998E-2</v>
      </c>
      <c r="L20" s="15">
        <v>1.618E-2</v>
      </c>
      <c r="M20" s="15">
        <v>1.6046000000000001E-2</v>
      </c>
      <c r="N20" s="15">
        <v>1.6504999999999999E-2</v>
      </c>
    </row>
    <row r="21" spans="1:14">
      <c r="A21" s="11" t="s">
        <v>109</v>
      </c>
      <c r="B21" s="31">
        <f>K$2</f>
        <v>77</v>
      </c>
      <c r="C21" s="31">
        <f>L$3</f>
        <v>7</v>
      </c>
      <c r="D21" s="31">
        <f>L$4</f>
        <v>5</v>
      </c>
      <c r="E21" s="18">
        <v>4</v>
      </c>
      <c r="F21" s="18">
        <v>0.2482</v>
      </c>
      <c r="G21" s="11">
        <v>4</v>
      </c>
      <c r="H21" s="1"/>
      <c r="I21" s="2" t="s">
        <v>14</v>
      </c>
      <c r="J21" s="19">
        <v>1.5932000000000002E-2</v>
      </c>
      <c r="K21" s="19">
        <v>1.6337000000000001E-2</v>
      </c>
      <c r="L21" s="19">
        <v>1.5977999999999999E-2</v>
      </c>
      <c r="M21" s="19">
        <v>1.5907999999999999E-2</v>
      </c>
      <c r="N21" s="19">
        <v>1.6249E-2</v>
      </c>
    </row>
    <row r="22" spans="1:14">
      <c r="A22" s="12" t="s">
        <v>114</v>
      </c>
      <c r="B22" s="33">
        <f>L$2</f>
        <v>81</v>
      </c>
      <c r="C22" s="33">
        <f>K$3</f>
        <v>3</v>
      </c>
      <c r="D22" s="33">
        <f>K$4</f>
        <v>1</v>
      </c>
      <c r="E22" s="19">
        <v>0</v>
      </c>
      <c r="F22" s="19">
        <v>1.5932000000000002E-2</v>
      </c>
      <c r="G22" s="12">
        <v>5</v>
      </c>
      <c r="H22" s="1"/>
      <c r="I22" s="2" t="s">
        <v>13</v>
      </c>
      <c r="J22" s="17">
        <v>2.2192E-2</v>
      </c>
      <c r="K22" s="17">
        <v>2.2695E-2</v>
      </c>
      <c r="L22" s="17">
        <v>2.2204999999999999E-2</v>
      </c>
      <c r="M22" s="17">
        <v>2.2075999999999998E-2</v>
      </c>
      <c r="N22" s="17">
        <v>2.2806E-2</v>
      </c>
    </row>
    <row r="23" spans="1:14">
      <c r="A23" s="12" t="s">
        <v>112</v>
      </c>
      <c r="B23" s="33">
        <f>L$2</f>
        <v>81</v>
      </c>
      <c r="C23" s="33">
        <f>K$3</f>
        <v>3</v>
      </c>
      <c r="D23" s="33">
        <f>K$4</f>
        <v>1</v>
      </c>
      <c r="E23" s="19">
        <v>1</v>
      </c>
      <c r="F23" s="19">
        <v>1.6337000000000001E-2</v>
      </c>
      <c r="G23" s="12">
        <v>5</v>
      </c>
      <c r="H23" s="1"/>
      <c r="I23" s="2" t="s">
        <v>15</v>
      </c>
      <c r="J23" s="21">
        <v>2.1812999999999999E-2</v>
      </c>
      <c r="K23" s="21">
        <v>2.2450000000000001E-2</v>
      </c>
      <c r="L23" s="21">
        <v>2.2030999999999999E-2</v>
      </c>
      <c r="M23" s="21">
        <v>2.1755E-2</v>
      </c>
      <c r="N23" s="21">
        <v>2.2355E-2</v>
      </c>
    </row>
    <row r="24" spans="1:14">
      <c r="A24" s="12" t="s">
        <v>110</v>
      </c>
      <c r="B24" s="33">
        <f>L$2</f>
        <v>81</v>
      </c>
      <c r="C24" s="33">
        <f>K$3</f>
        <v>3</v>
      </c>
      <c r="D24" s="33">
        <f>K$4</f>
        <v>1</v>
      </c>
      <c r="E24" s="19">
        <v>2</v>
      </c>
      <c r="F24" s="19">
        <v>1.5977999999999999E-2</v>
      </c>
      <c r="G24" s="12">
        <v>5</v>
      </c>
      <c r="H24" s="1"/>
      <c r="I24" s="2" t="s">
        <v>24</v>
      </c>
      <c r="J24" s="16">
        <v>0.17170299999999999</v>
      </c>
      <c r="K24" s="16">
        <v>0.17311000000000001</v>
      </c>
      <c r="L24" s="16">
        <v>0.17075599999999999</v>
      </c>
      <c r="M24" s="16">
        <v>0.17646899999999999</v>
      </c>
      <c r="N24" s="16">
        <v>0.19359699999999999</v>
      </c>
    </row>
    <row r="25" spans="1:14">
      <c r="A25" s="12" t="s">
        <v>111</v>
      </c>
      <c r="B25" s="33">
        <f>L$2</f>
        <v>81</v>
      </c>
      <c r="C25" s="33">
        <f>K$3</f>
        <v>3</v>
      </c>
      <c r="D25" s="33">
        <f>K$4</f>
        <v>1</v>
      </c>
      <c r="E25" s="19">
        <v>3</v>
      </c>
      <c r="F25" s="19">
        <v>1.5907999999999999E-2</v>
      </c>
      <c r="G25" s="12">
        <v>5</v>
      </c>
      <c r="H25" s="1"/>
      <c r="I25" s="2" t="s">
        <v>26</v>
      </c>
      <c r="J25" s="20">
        <v>0.15283099999999999</v>
      </c>
      <c r="K25" s="20">
        <v>0.15506700000000001</v>
      </c>
      <c r="L25" s="20">
        <v>0.14973900000000001</v>
      </c>
      <c r="M25" s="20">
        <v>0.158273</v>
      </c>
      <c r="N25" s="20">
        <v>0.170518</v>
      </c>
    </row>
    <row r="26" spans="1:14">
      <c r="A26" s="12" t="s">
        <v>113</v>
      </c>
      <c r="B26" s="33">
        <f>L$2</f>
        <v>81</v>
      </c>
      <c r="C26" s="33">
        <f>K$3</f>
        <v>3</v>
      </c>
      <c r="D26" s="33">
        <f>K$4</f>
        <v>1</v>
      </c>
      <c r="E26" s="19">
        <v>4</v>
      </c>
      <c r="F26" s="19">
        <v>1.6249E-2</v>
      </c>
      <c r="G26" s="12">
        <v>5</v>
      </c>
      <c r="H26" s="1"/>
      <c r="I26" s="2" t="s">
        <v>25</v>
      </c>
      <c r="J26" s="18">
        <v>0.212394</v>
      </c>
      <c r="K26" s="18">
        <v>0.21763199999999999</v>
      </c>
      <c r="L26" s="18">
        <v>0.21224299999999999</v>
      </c>
      <c r="M26" s="18">
        <v>0.22023100000000001</v>
      </c>
      <c r="N26" s="18">
        <v>0.2482</v>
      </c>
    </row>
    <row r="27" spans="1:14">
      <c r="A27" s="5" t="s">
        <v>115</v>
      </c>
      <c r="B27" s="35">
        <f>L$2</f>
        <v>81</v>
      </c>
      <c r="C27" s="35">
        <f>K$3</f>
        <v>3</v>
      </c>
      <c r="D27" s="35">
        <f>L$4</f>
        <v>5</v>
      </c>
      <c r="E27" s="20">
        <v>0</v>
      </c>
      <c r="F27" s="20">
        <v>0.15283099999999999</v>
      </c>
      <c r="G27" s="5">
        <v>6</v>
      </c>
      <c r="H27" s="1"/>
      <c r="I27" s="2" t="s">
        <v>27</v>
      </c>
      <c r="J27" s="22">
        <v>0.19173200000000001</v>
      </c>
      <c r="K27" s="22">
        <v>0.19184799999999999</v>
      </c>
      <c r="L27" s="22">
        <v>0.19073100000000001</v>
      </c>
      <c r="M27" s="22">
        <v>0.19986599999999999</v>
      </c>
      <c r="N27" s="22">
        <v>0.223469</v>
      </c>
    </row>
    <row r="28" spans="1:14">
      <c r="A28" s="5" t="s">
        <v>117</v>
      </c>
      <c r="B28" s="35">
        <f>L$2</f>
        <v>81</v>
      </c>
      <c r="C28" s="35">
        <f>K$3</f>
        <v>3</v>
      </c>
      <c r="D28" s="35">
        <f>L$4</f>
        <v>5</v>
      </c>
      <c r="E28" s="20">
        <v>1</v>
      </c>
      <c r="F28" s="20">
        <v>0.15506700000000001</v>
      </c>
      <c r="G28" s="5">
        <v>6</v>
      </c>
      <c r="H28" s="1"/>
      <c r="I28" s="1"/>
      <c r="J28" s="1"/>
      <c r="K28" s="1"/>
      <c r="L28" s="1"/>
      <c r="M28" s="1"/>
      <c r="N28" s="1"/>
    </row>
    <row r="29" spans="1:14">
      <c r="A29" s="5" t="s">
        <v>119</v>
      </c>
      <c r="B29" s="35">
        <f>L$2</f>
        <v>81</v>
      </c>
      <c r="C29" s="35">
        <f>K$3</f>
        <v>3</v>
      </c>
      <c r="D29" s="35">
        <f>L$4</f>
        <v>5</v>
      </c>
      <c r="E29" s="20">
        <v>2</v>
      </c>
      <c r="F29" s="20">
        <v>0.14973900000000001</v>
      </c>
      <c r="G29" s="5">
        <v>6</v>
      </c>
      <c r="H29" s="1"/>
      <c r="I29" s="1"/>
      <c r="J29" s="1"/>
      <c r="K29" s="1"/>
      <c r="L29" s="1"/>
      <c r="M29" s="1"/>
      <c r="N29" s="1"/>
    </row>
    <row r="30" spans="1:14">
      <c r="A30" s="5" t="s">
        <v>116</v>
      </c>
      <c r="B30" s="35">
        <f>L$2</f>
        <v>81</v>
      </c>
      <c r="C30" s="35">
        <f>K$3</f>
        <v>3</v>
      </c>
      <c r="D30" s="35">
        <f>L$4</f>
        <v>5</v>
      </c>
      <c r="E30" s="20">
        <v>3</v>
      </c>
      <c r="F30" s="20">
        <v>0.158273</v>
      </c>
      <c r="G30" s="5">
        <v>6</v>
      </c>
      <c r="H30" s="1"/>
      <c r="I30" s="1"/>
      <c r="J30" s="1"/>
      <c r="K30" s="1"/>
      <c r="L30" s="1"/>
      <c r="M30" s="1"/>
      <c r="N30" s="1"/>
    </row>
    <row r="31" spans="1:14">
      <c r="A31" s="5" t="s">
        <v>118</v>
      </c>
      <c r="B31" s="35">
        <f>L$2</f>
        <v>81</v>
      </c>
      <c r="C31" s="35">
        <f>K$3</f>
        <v>3</v>
      </c>
      <c r="D31" s="35">
        <f>L$4</f>
        <v>5</v>
      </c>
      <c r="E31" s="20">
        <v>4</v>
      </c>
      <c r="F31" s="20">
        <v>0.170518</v>
      </c>
      <c r="G31" s="5">
        <v>6</v>
      </c>
      <c r="H31" s="1"/>
      <c r="I31" s="1"/>
      <c r="J31" s="1"/>
      <c r="K31" s="1"/>
      <c r="L31" s="1"/>
      <c r="M31" s="1"/>
      <c r="N31" s="1"/>
    </row>
    <row r="32" spans="1:14">
      <c r="A32" s="13" t="s">
        <v>122</v>
      </c>
      <c r="B32" s="21">
        <f>L$2</f>
        <v>81</v>
      </c>
      <c r="C32" s="21">
        <f>L$3</f>
        <v>7</v>
      </c>
      <c r="D32" s="21">
        <f>K$4</f>
        <v>1</v>
      </c>
      <c r="E32" s="21">
        <v>0</v>
      </c>
      <c r="F32" s="21">
        <v>2.1812999999999999E-2</v>
      </c>
      <c r="G32" s="13">
        <v>7</v>
      </c>
      <c r="H32" s="1"/>
      <c r="I32" s="1"/>
      <c r="J32" s="1"/>
      <c r="K32" s="1"/>
      <c r="L32" s="1"/>
      <c r="M32" s="1"/>
      <c r="N32" s="1"/>
    </row>
    <row r="33" spans="1:14">
      <c r="A33" s="13" t="s">
        <v>124</v>
      </c>
      <c r="B33" s="21">
        <f>L$2</f>
        <v>81</v>
      </c>
      <c r="C33" s="21">
        <f>L$3</f>
        <v>7</v>
      </c>
      <c r="D33" s="21">
        <f>K$4</f>
        <v>1</v>
      </c>
      <c r="E33" s="21">
        <v>1</v>
      </c>
      <c r="F33" s="21">
        <v>2.2450000000000001E-2</v>
      </c>
      <c r="G33" s="13">
        <v>7</v>
      </c>
      <c r="H33" s="1"/>
      <c r="I33" s="1"/>
      <c r="J33" s="1"/>
      <c r="K33" s="1"/>
      <c r="L33" s="1"/>
      <c r="M33" s="1"/>
      <c r="N33" s="1"/>
    </row>
    <row r="34" spans="1:14">
      <c r="A34" s="13" t="s">
        <v>120</v>
      </c>
      <c r="B34" s="21">
        <f>L$2</f>
        <v>81</v>
      </c>
      <c r="C34" s="21">
        <f>L$3</f>
        <v>7</v>
      </c>
      <c r="D34" s="21">
        <f>K$4</f>
        <v>1</v>
      </c>
      <c r="E34" s="21">
        <v>2</v>
      </c>
      <c r="F34" s="21">
        <v>2.2030999999999999E-2</v>
      </c>
      <c r="G34" s="13">
        <v>7</v>
      </c>
      <c r="H34" s="1"/>
      <c r="I34" s="1"/>
      <c r="J34" s="1"/>
      <c r="K34" s="1"/>
      <c r="L34" s="1"/>
      <c r="M34" s="1"/>
      <c r="N34" s="1"/>
    </row>
    <row r="35" spans="1:14">
      <c r="A35" s="13" t="s">
        <v>123</v>
      </c>
      <c r="B35" s="21">
        <f>L$2</f>
        <v>81</v>
      </c>
      <c r="C35" s="21">
        <f>L$3</f>
        <v>7</v>
      </c>
      <c r="D35" s="21">
        <f>K$4</f>
        <v>1</v>
      </c>
      <c r="E35" s="21">
        <v>3</v>
      </c>
      <c r="F35" s="21">
        <v>2.1755E-2</v>
      </c>
      <c r="G35" s="13">
        <v>7</v>
      </c>
      <c r="H35" s="1"/>
      <c r="I35" s="1"/>
      <c r="J35" s="1"/>
      <c r="K35" s="1"/>
      <c r="L35" s="1"/>
      <c r="M35" s="1"/>
      <c r="N35" s="1"/>
    </row>
    <row r="36" spans="1:14">
      <c r="A36" s="13" t="s">
        <v>121</v>
      </c>
      <c r="B36" s="21">
        <f>L$2</f>
        <v>81</v>
      </c>
      <c r="C36" s="21">
        <f>L$3</f>
        <v>7</v>
      </c>
      <c r="D36" s="21">
        <f>K$4</f>
        <v>1</v>
      </c>
      <c r="E36" s="21">
        <v>4</v>
      </c>
      <c r="F36" s="21">
        <v>2.2355E-2</v>
      </c>
      <c r="G36" s="13">
        <v>7</v>
      </c>
      <c r="H36" s="1"/>
      <c r="I36" s="1"/>
      <c r="J36" s="1"/>
      <c r="K36" s="1"/>
      <c r="L36" s="1"/>
      <c r="M36" s="1"/>
      <c r="N36" s="1"/>
    </row>
    <row r="37" spans="1:14">
      <c r="A37" s="14" t="s">
        <v>127</v>
      </c>
      <c r="B37" s="38">
        <f>L$2</f>
        <v>81</v>
      </c>
      <c r="C37" s="38">
        <f>L$3</f>
        <v>7</v>
      </c>
      <c r="D37" s="38">
        <f>L$4</f>
        <v>5</v>
      </c>
      <c r="E37" s="22">
        <v>0</v>
      </c>
      <c r="F37" s="22">
        <v>0.19173200000000001</v>
      </c>
      <c r="G37" s="14">
        <v>8</v>
      </c>
      <c r="H37" s="1"/>
      <c r="I37" s="1"/>
      <c r="J37" s="1"/>
      <c r="K37" s="1"/>
      <c r="L37" s="1"/>
      <c r="M37" s="1"/>
      <c r="N37" s="1"/>
    </row>
    <row r="38" spans="1:14">
      <c r="A38" s="14" t="s">
        <v>125</v>
      </c>
      <c r="B38" s="38">
        <f>L$2</f>
        <v>81</v>
      </c>
      <c r="C38" s="38">
        <f>L$3</f>
        <v>7</v>
      </c>
      <c r="D38" s="38">
        <f>L$4</f>
        <v>5</v>
      </c>
      <c r="E38" s="22">
        <v>1</v>
      </c>
      <c r="F38" s="22">
        <v>0.19184799999999999</v>
      </c>
      <c r="G38" s="14">
        <v>8</v>
      </c>
      <c r="H38" s="1"/>
      <c r="I38" s="1"/>
      <c r="J38" s="1"/>
      <c r="K38" s="1"/>
      <c r="L38" s="1"/>
      <c r="M38" s="1"/>
      <c r="N38" s="1"/>
    </row>
    <row r="39" spans="1:14">
      <c r="A39" s="14" t="s">
        <v>128</v>
      </c>
      <c r="B39" s="38">
        <f>L$2</f>
        <v>81</v>
      </c>
      <c r="C39" s="38">
        <f>L$3</f>
        <v>7</v>
      </c>
      <c r="D39" s="38">
        <f>L$4</f>
        <v>5</v>
      </c>
      <c r="E39" s="22">
        <v>2</v>
      </c>
      <c r="F39" s="22">
        <v>0.19073100000000001</v>
      </c>
      <c r="G39" s="14">
        <v>8</v>
      </c>
      <c r="H39" s="1"/>
      <c r="I39" s="1"/>
      <c r="J39" s="1"/>
      <c r="K39" s="1"/>
      <c r="L39" s="1"/>
      <c r="M39" s="1"/>
      <c r="N39" s="1"/>
    </row>
    <row r="40" spans="1:14">
      <c r="A40" s="14" t="s">
        <v>129</v>
      </c>
      <c r="B40" s="38">
        <f>L$2</f>
        <v>81</v>
      </c>
      <c r="C40" s="38">
        <f>L$3</f>
        <v>7</v>
      </c>
      <c r="D40" s="38">
        <f>L$4</f>
        <v>5</v>
      </c>
      <c r="E40" s="22">
        <v>3</v>
      </c>
      <c r="F40" s="22">
        <v>0.19986599999999999</v>
      </c>
      <c r="G40" s="14">
        <v>8</v>
      </c>
      <c r="H40" s="1"/>
      <c r="I40" s="1"/>
      <c r="J40" s="1"/>
      <c r="K40" s="1"/>
      <c r="L40" s="1"/>
      <c r="M40" s="1"/>
      <c r="N40" s="1"/>
    </row>
    <row r="41" spans="1:14">
      <c r="A41" s="14" t="s">
        <v>126</v>
      </c>
      <c r="B41" s="38">
        <f>L$2</f>
        <v>81</v>
      </c>
      <c r="C41" s="38">
        <f>L$3</f>
        <v>7</v>
      </c>
      <c r="D41" s="38">
        <f>L$4</f>
        <v>5</v>
      </c>
      <c r="E41" s="22">
        <v>4</v>
      </c>
      <c r="F41" s="22">
        <v>0.223469</v>
      </c>
      <c r="G41" s="14">
        <v>8</v>
      </c>
      <c r="H41" s="1"/>
      <c r="I41" s="1"/>
      <c r="J41" s="1"/>
      <c r="K41" s="1"/>
      <c r="L41" s="1"/>
      <c r="M41" s="1"/>
      <c r="N41" s="1"/>
    </row>
  </sheetData>
  <sortState xmlns:xlrd2="http://schemas.microsoft.com/office/spreadsheetml/2017/richdata2" ref="A1:G41">
    <sortCondition ref="G2:G41"/>
    <sortCondition ref="E2:E4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B479A3-45AF-458F-B09A-23048FD2C518}"/>
</file>

<file path=customXml/itemProps2.xml><?xml version="1.0" encoding="utf-8"?>
<ds:datastoreItem xmlns:ds="http://schemas.openxmlformats.org/officeDocument/2006/customXml" ds:itemID="{91DE4358-766B-4266-9C57-14CA6249A8B9}"/>
</file>

<file path=customXml/itemProps3.xml><?xml version="1.0" encoding="utf-8"?>
<ds:datastoreItem xmlns:ds="http://schemas.openxmlformats.org/officeDocument/2006/customXml" ds:itemID="{E5F7A192-12E7-4311-907C-02961216B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Vivani</cp:lastModifiedBy>
  <cp:revision/>
  <dcterms:created xsi:type="dcterms:W3CDTF">2021-12-21T09:42:57Z</dcterms:created>
  <dcterms:modified xsi:type="dcterms:W3CDTF">2021-12-27T11:44:41Z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