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Factorial analysis 02 - definitiva/"/>
    </mc:Choice>
  </mc:AlternateContent>
  <xr:revisionPtr revIDLastSave="879" documentId="11_3B4A8458695796263C071367460F71F03A73ED3B" xr6:coauthVersionLast="47" xr6:coauthVersionMax="47" xr10:uidLastSave="{E6FA361D-4C76-40A7-A32B-3D823B31A2E0}"/>
  <bookViews>
    <workbookView minimized="1" xWindow="1500" yWindow="1500" windowWidth="17280" windowHeight="9204" xr2:uid="{00000000-000D-0000-FFFF-FFFF00000000}"/>
  </bookViews>
  <sheets>
    <sheet name="2k r factorial analysis Q var" sheetId="7" r:id="rId1"/>
    <sheet name="Data Q var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B4" i="3"/>
  <c r="C4" i="3"/>
  <c r="D4" i="3"/>
  <c r="B6" i="3"/>
  <c r="C6" i="3"/>
  <c r="D6" i="3"/>
  <c r="B3" i="3"/>
  <c r="C3" i="3"/>
  <c r="D3" i="3"/>
  <c r="B5" i="3"/>
  <c r="C5" i="3"/>
  <c r="D5" i="3"/>
  <c r="B8" i="3"/>
  <c r="C8" i="3"/>
  <c r="D8" i="3"/>
  <c r="B9" i="3"/>
  <c r="C9" i="3"/>
  <c r="D9" i="3"/>
  <c r="B7" i="3"/>
  <c r="C7" i="3"/>
  <c r="D7" i="3"/>
  <c r="B10" i="3"/>
  <c r="C10" i="3"/>
  <c r="D10" i="3"/>
  <c r="B11" i="3"/>
  <c r="C11" i="3"/>
  <c r="D11" i="3"/>
  <c r="B13" i="3"/>
  <c r="C13" i="3"/>
  <c r="D13" i="3"/>
  <c r="B16" i="3"/>
  <c r="C16" i="3"/>
  <c r="D16" i="3"/>
  <c r="B15" i="3"/>
  <c r="C15" i="3"/>
  <c r="D15" i="3"/>
  <c r="B12" i="3"/>
  <c r="C12" i="3"/>
  <c r="D12" i="3"/>
  <c r="B14" i="3"/>
  <c r="C14" i="3"/>
  <c r="D14" i="3"/>
  <c r="B17" i="3"/>
  <c r="C17" i="3"/>
  <c r="D17" i="3"/>
  <c r="B18" i="3"/>
  <c r="C18" i="3"/>
  <c r="D18" i="3"/>
  <c r="B19" i="3"/>
  <c r="C19" i="3"/>
  <c r="D19" i="3"/>
  <c r="B21" i="3"/>
  <c r="C21" i="3"/>
  <c r="D21" i="3"/>
  <c r="B20" i="3"/>
  <c r="C20" i="3"/>
  <c r="D20" i="3"/>
  <c r="B23" i="3"/>
  <c r="C23" i="3"/>
  <c r="D23" i="3"/>
  <c r="B25" i="3"/>
  <c r="C25" i="3"/>
  <c r="D25" i="3"/>
  <c r="B22" i="3"/>
  <c r="C22" i="3"/>
  <c r="D22" i="3"/>
  <c r="B24" i="3"/>
  <c r="C24" i="3"/>
  <c r="D24" i="3"/>
  <c r="B26" i="3"/>
  <c r="C26" i="3"/>
  <c r="D26" i="3"/>
  <c r="B30" i="3"/>
  <c r="C30" i="3"/>
  <c r="D30" i="3"/>
  <c r="B27" i="3"/>
  <c r="C27" i="3"/>
  <c r="D27" i="3"/>
  <c r="B28" i="3"/>
  <c r="C28" i="3"/>
  <c r="D28" i="3"/>
  <c r="B29" i="3"/>
  <c r="C29" i="3"/>
  <c r="D29" i="3"/>
  <c r="B31" i="3"/>
  <c r="C31" i="3"/>
  <c r="D31" i="3"/>
  <c r="B36" i="3"/>
  <c r="C36" i="3"/>
  <c r="D36" i="3"/>
  <c r="B33" i="3"/>
  <c r="C33" i="3"/>
  <c r="D33" i="3"/>
  <c r="B34" i="3"/>
  <c r="C34" i="3"/>
  <c r="D34" i="3"/>
  <c r="B35" i="3"/>
  <c r="C35" i="3"/>
  <c r="D35" i="3"/>
  <c r="B32" i="3"/>
  <c r="C32" i="3"/>
  <c r="D32" i="3"/>
  <c r="B39" i="3"/>
  <c r="C39" i="3"/>
  <c r="D39" i="3"/>
  <c r="B41" i="3"/>
  <c r="C41" i="3"/>
  <c r="D41" i="3"/>
  <c r="B38" i="3"/>
  <c r="C38" i="3"/>
  <c r="D38" i="3"/>
  <c r="B40" i="3"/>
  <c r="C40" i="3"/>
  <c r="D40" i="3"/>
  <c r="B37" i="3"/>
  <c r="C37" i="3"/>
  <c r="D37" i="3"/>
  <c r="W8" i="7"/>
  <c r="W9" i="7"/>
  <c r="F17" i="7"/>
  <c r="G17" i="7"/>
  <c r="H17" i="7"/>
  <c r="I17" i="7"/>
  <c r="O17" i="7"/>
  <c r="P17" i="7" s="1"/>
  <c r="F18" i="7"/>
  <c r="G18" i="7"/>
  <c r="H18" i="7"/>
  <c r="I18" i="7"/>
  <c r="O18" i="7"/>
  <c r="D34" i="7" s="1"/>
  <c r="F19" i="7"/>
  <c r="G19" i="7"/>
  <c r="H19" i="7"/>
  <c r="I19" i="7"/>
  <c r="O19" i="7"/>
  <c r="E35" i="7" s="1"/>
  <c r="F20" i="7"/>
  <c r="G20" i="7"/>
  <c r="H20" i="7"/>
  <c r="I20" i="7"/>
  <c r="O20" i="7"/>
  <c r="AO14" i="7" s="1"/>
  <c r="S20" i="7"/>
  <c r="AS14" i="7" s="1"/>
  <c r="F21" i="7"/>
  <c r="G21" i="7"/>
  <c r="H21" i="7"/>
  <c r="I21" i="7"/>
  <c r="O21" i="7"/>
  <c r="S21" i="7" s="1"/>
  <c r="AS15" i="7" s="1"/>
  <c r="F22" i="7"/>
  <c r="G22" i="7"/>
  <c r="H22" i="7"/>
  <c r="I22" i="7"/>
  <c r="O22" i="7"/>
  <c r="P22" i="7" s="1"/>
  <c r="AP16" i="7" s="1"/>
  <c r="F23" i="7"/>
  <c r="G23" i="7"/>
  <c r="H23" i="7"/>
  <c r="I23" i="7"/>
  <c r="O23" i="7"/>
  <c r="AO17" i="7" s="1"/>
  <c r="F24" i="7"/>
  <c r="G24" i="7"/>
  <c r="H24" i="7"/>
  <c r="I24" i="7"/>
  <c r="O24" i="7"/>
  <c r="G40" i="7" s="1"/>
  <c r="E33" i="7"/>
  <c r="H34" i="7"/>
  <c r="D36" i="7"/>
  <c r="E36" i="7"/>
  <c r="G36" i="7"/>
  <c r="B38" i="7"/>
  <c r="C38" i="7"/>
  <c r="G38" i="7"/>
  <c r="H36" i="7" l="1"/>
  <c r="H33" i="7"/>
  <c r="D33" i="7"/>
  <c r="I33" i="7"/>
  <c r="AO11" i="7"/>
  <c r="G33" i="7"/>
  <c r="C33" i="7"/>
  <c r="F33" i="7"/>
  <c r="B33" i="7"/>
  <c r="B40" i="7"/>
  <c r="Q22" i="7"/>
  <c r="AQ16" i="7" s="1"/>
  <c r="R20" i="7"/>
  <c r="AR14" i="7" s="1"/>
  <c r="S17" i="7"/>
  <c r="AS11" i="7" s="1"/>
  <c r="C39" i="7"/>
  <c r="B37" i="7"/>
  <c r="D35" i="7"/>
  <c r="B39" i="7"/>
  <c r="H39" i="7"/>
  <c r="T23" i="7"/>
  <c r="AT17" i="7" s="1"/>
  <c r="F39" i="7"/>
  <c r="F38" i="7"/>
  <c r="I36" i="7"/>
  <c r="C36" i="7"/>
  <c r="P23" i="7"/>
  <c r="AP17" i="7" s="1"/>
  <c r="G39" i="7"/>
  <c r="S19" i="7"/>
  <c r="AS13" i="7" s="1"/>
  <c r="AO16" i="7"/>
  <c r="E39" i="7"/>
  <c r="I38" i="7"/>
  <c r="E38" i="7"/>
  <c r="G37" i="7"/>
  <c r="F36" i="7"/>
  <c r="B36" i="7"/>
  <c r="G34" i="7"/>
  <c r="R23" i="7"/>
  <c r="AR17" i="7" s="1"/>
  <c r="S22" i="7"/>
  <c r="AS16" i="7" s="1"/>
  <c r="Q20" i="7"/>
  <c r="AQ14" i="7" s="1"/>
  <c r="S18" i="7"/>
  <c r="AS12" i="7" s="1"/>
  <c r="R17" i="7"/>
  <c r="AR11" i="7" s="1"/>
  <c r="S23" i="7"/>
  <c r="AS17" i="7" s="1"/>
  <c r="I39" i="7"/>
  <c r="D39" i="7"/>
  <c r="H38" i="7"/>
  <c r="D38" i="7"/>
  <c r="Q23" i="7"/>
  <c r="AQ17" i="7" s="1"/>
  <c r="R22" i="7"/>
  <c r="AR16" i="7" s="1"/>
  <c r="AO18" i="7"/>
  <c r="Q24" i="7"/>
  <c r="AQ18" i="7" s="1"/>
  <c r="R24" i="7"/>
  <c r="AR18" i="7" s="1"/>
  <c r="D40" i="7"/>
  <c r="H40" i="7"/>
  <c r="F40" i="7"/>
  <c r="T24" i="7"/>
  <c r="AT18" i="7" s="1"/>
  <c r="P21" i="7"/>
  <c r="T21" i="7"/>
  <c r="AT15" i="7" s="1"/>
  <c r="Q21" i="7"/>
  <c r="AQ15" i="7" s="1"/>
  <c r="D37" i="7"/>
  <c r="H37" i="7"/>
  <c r="AO15" i="7"/>
  <c r="R21" i="7"/>
  <c r="AR15" i="7" s="1"/>
  <c r="E37" i="7"/>
  <c r="I37" i="7"/>
  <c r="AO13" i="7"/>
  <c r="P19" i="7"/>
  <c r="T19" i="7"/>
  <c r="AT13" i="7" s="1"/>
  <c r="Q19" i="7"/>
  <c r="AQ13" i="7" s="1"/>
  <c r="B35" i="7"/>
  <c r="F35" i="7"/>
  <c r="R19" i="7"/>
  <c r="AR13" i="7" s="1"/>
  <c r="C35" i="7"/>
  <c r="G35" i="7"/>
  <c r="W10" i="7"/>
  <c r="E40" i="7"/>
  <c r="F37" i="7"/>
  <c r="I35" i="7"/>
  <c r="S24" i="7"/>
  <c r="AS18" i="7" s="1"/>
  <c r="AP11" i="7"/>
  <c r="P18" i="7"/>
  <c r="T18" i="7"/>
  <c r="AT12" i="7" s="1"/>
  <c r="Q18" i="7"/>
  <c r="AQ12" i="7" s="1"/>
  <c r="E34" i="7"/>
  <c r="E25" i="7" s="1"/>
  <c r="E26" i="7" s="1"/>
  <c r="I34" i="7"/>
  <c r="R18" i="7"/>
  <c r="B34" i="7"/>
  <c r="F34" i="7"/>
  <c r="AO12" i="7"/>
  <c r="I40" i="7"/>
  <c r="C40" i="7"/>
  <c r="C37" i="7"/>
  <c r="H35" i="7"/>
  <c r="C34" i="7"/>
  <c r="P24" i="7"/>
  <c r="T22" i="7"/>
  <c r="AT16" i="7" s="1"/>
  <c r="T20" i="7"/>
  <c r="AT14" i="7" s="1"/>
  <c r="P20" i="7"/>
  <c r="Q17" i="7"/>
  <c r="T17" i="7"/>
  <c r="B25" i="7" l="1"/>
  <c r="B26" i="7" s="1"/>
  <c r="G25" i="7"/>
  <c r="G26" i="7" s="1"/>
  <c r="U17" i="7"/>
  <c r="C25" i="7"/>
  <c r="C26" i="7" s="1"/>
  <c r="C27" i="7" s="1"/>
  <c r="F25" i="7"/>
  <c r="F26" i="7" s="1"/>
  <c r="D25" i="7"/>
  <c r="D26" i="7" s="1"/>
  <c r="S25" i="7"/>
  <c r="H25" i="7"/>
  <c r="H26" i="7" s="1"/>
  <c r="H27" i="7" s="1"/>
  <c r="I25" i="7"/>
  <c r="I26" i="7" s="1"/>
  <c r="I27" i="7" s="1"/>
  <c r="P25" i="7"/>
  <c r="U23" i="7"/>
  <c r="D27" i="7"/>
  <c r="AP14" i="7"/>
  <c r="U20" i="7"/>
  <c r="E27" i="7"/>
  <c r="AQ11" i="7"/>
  <c r="Q25" i="7"/>
  <c r="F27" i="7"/>
  <c r="G27" i="7"/>
  <c r="U22" i="7"/>
  <c r="U21" i="7"/>
  <c r="AP15" i="7"/>
  <c r="U24" i="7"/>
  <c r="AP18" i="7"/>
  <c r="AP12" i="7"/>
  <c r="U18" i="7"/>
  <c r="AP13" i="7"/>
  <c r="U19" i="7"/>
  <c r="AT11" i="7"/>
  <c r="T25" i="7"/>
  <c r="AR12" i="7"/>
  <c r="R25" i="7"/>
  <c r="W11" i="7"/>
  <c r="T26" i="7" l="1"/>
  <c r="AZ7" i="7" s="1"/>
  <c r="BB7" i="7" s="1"/>
  <c r="W12" i="7"/>
  <c r="B29" i="7"/>
  <c r="B30" i="7" s="1"/>
  <c r="C28" i="7" l="1"/>
  <c r="D28" i="7"/>
  <c r="I28" i="7"/>
  <c r="W13" i="7"/>
  <c r="BD10" i="7"/>
  <c r="BE22" i="7"/>
  <c r="BE10" i="7"/>
  <c r="AZ17" i="7"/>
  <c r="AZ16" i="7"/>
  <c r="AY17" i="7"/>
  <c r="BA17" i="7"/>
  <c r="BA16" i="7"/>
  <c r="BB10" i="7"/>
  <c r="BC10" i="7"/>
  <c r="BC23" i="7"/>
  <c r="AY16" i="7"/>
  <c r="BD22" i="7"/>
  <c r="BD11" i="7"/>
  <c r="BE17" i="7"/>
  <c r="BE11" i="7"/>
  <c r="AZ23" i="7"/>
  <c r="AY10" i="7"/>
  <c r="AY23" i="7"/>
  <c r="BA23" i="7"/>
  <c r="BB11" i="7"/>
  <c r="BB17" i="7"/>
  <c r="BC11" i="7"/>
  <c r="BC22" i="7"/>
  <c r="BD23" i="7"/>
  <c r="BE16" i="7"/>
  <c r="AZ22" i="7"/>
  <c r="BA11" i="7"/>
  <c r="BB22" i="7"/>
  <c r="BC17" i="7"/>
  <c r="BD17" i="7"/>
  <c r="BD16" i="7"/>
  <c r="BE23" i="7"/>
  <c r="AZ10" i="7"/>
  <c r="AY11" i="7"/>
  <c r="AY22" i="7"/>
  <c r="BA10" i="7"/>
  <c r="BB16" i="7"/>
  <c r="BB23" i="7"/>
  <c r="BC16" i="7"/>
  <c r="AZ11" i="7"/>
  <c r="BA22" i="7"/>
  <c r="E28" i="7"/>
  <c r="F28" i="7"/>
  <c r="H28" i="7"/>
  <c r="G28" i="7"/>
  <c r="W14" i="7" l="1"/>
  <c r="W15" i="7" l="1"/>
  <c r="W16" i="7" l="1"/>
  <c r="W17" i="7" l="1"/>
  <c r="W18" i="7" l="1"/>
  <c r="W19" i="7" l="1"/>
  <c r="W20" i="7" l="1"/>
  <c r="W21" i="7" l="1"/>
  <c r="W22" i="7" l="1"/>
  <c r="W23" i="7" l="1"/>
  <c r="W24" i="7" l="1"/>
  <c r="W25" i="7" l="1"/>
  <c r="W26" i="7" l="1"/>
  <c r="W27" i="7" l="1"/>
  <c r="W28" i="7" l="1"/>
  <c r="W29" i="7" l="1"/>
  <c r="W30" i="7" l="1"/>
  <c r="W31" i="7" l="1"/>
  <c r="W32" i="7" l="1"/>
  <c r="W33" i="7" l="1"/>
  <c r="W34" i="7" l="1"/>
  <c r="W35" i="7" l="1"/>
  <c r="W36" i="7" l="1"/>
  <c r="W37" i="7" l="1"/>
  <c r="W38" i="7" l="1"/>
  <c r="W39" i="7" l="1"/>
  <c r="W40" i="7" l="1"/>
  <c r="W41" i="7" l="1"/>
  <c r="W42" i="7" l="1"/>
  <c r="W43" i="7" l="1"/>
  <c r="W44" i="7" l="1"/>
  <c r="W45" i="7" l="1"/>
  <c r="W46" i="7" l="1"/>
  <c r="Y45" i="7" s="1"/>
  <c r="Z45" i="7" s="1"/>
  <c r="Y7" i="7" l="1"/>
  <c r="Z7" i="7" s="1"/>
  <c r="Y46" i="7"/>
  <c r="Z46" i="7" s="1"/>
  <c r="Y9" i="7"/>
  <c r="Z9" i="7" s="1"/>
  <c r="Y8" i="7"/>
  <c r="Z8" i="7" s="1"/>
  <c r="Y10" i="7"/>
  <c r="Z10" i="7" s="1"/>
  <c r="Y11" i="7"/>
  <c r="Z11" i="7" s="1"/>
  <c r="Y12" i="7"/>
  <c r="Z12" i="7" s="1"/>
  <c r="Y13" i="7"/>
  <c r="Z13" i="7" s="1"/>
  <c r="Y14" i="7"/>
  <c r="Z14" i="7" s="1"/>
  <c r="Y15" i="7"/>
  <c r="Z15" i="7" s="1"/>
  <c r="Y16" i="7"/>
  <c r="Z16" i="7" s="1"/>
  <c r="Y17" i="7"/>
  <c r="Z17" i="7" s="1"/>
  <c r="Y18" i="7"/>
  <c r="Z18" i="7" s="1"/>
  <c r="Y19" i="7"/>
  <c r="Z19" i="7" s="1"/>
  <c r="Y20" i="7"/>
  <c r="Z20" i="7" s="1"/>
  <c r="Y21" i="7"/>
  <c r="Z21" i="7" s="1"/>
  <c r="Y22" i="7"/>
  <c r="Z22" i="7" s="1"/>
  <c r="Y23" i="7"/>
  <c r="Z23" i="7" s="1"/>
  <c r="Y24" i="7"/>
  <c r="Z24" i="7" s="1"/>
  <c r="Y25" i="7"/>
  <c r="Z25" i="7" s="1"/>
  <c r="Y26" i="7"/>
  <c r="Z26" i="7" s="1"/>
  <c r="Y27" i="7"/>
  <c r="Z27" i="7" s="1"/>
  <c r="Y28" i="7"/>
  <c r="Z28" i="7" s="1"/>
  <c r="Y29" i="7"/>
  <c r="Z29" i="7" s="1"/>
  <c r="Y30" i="7"/>
  <c r="Z30" i="7" s="1"/>
  <c r="Y31" i="7"/>
  <c r="Z31" i="7" s="1"/>
  <c r="Y32" i="7"/>
  <c r="Z32" i="7" s="1"/>
  <c r="Y33" i="7"/>
  <c r="Z33" i="7" s="1"/>
  <c r="Y34" i="7"/>
  <c r="Z34" i="7" s="1"/>
  <c r="Y35" i="7"/>
  <c r="Z35" i="7" s="1"/>
  <c r="Y36" i="7"/>
  <c r="Z36" i="7" s="1"/>
  <c r="Y37" i="7"/>
  <c r="Z37" i="7" s="1"/>
  <c r="Y38" i="7"/>
  <c r="Z38" i="7" s="1"/>
  <c r="Y39" i="7"/>
  <c r="Z39" i="7" s="1"/>
  <c r="Y40" i="7"/>
  <c r="Z40" i="7" s="1"/>
  <c r="Y41" i="7"/>
  <c r="Z41" i="7" s="1"/>
  <c r="Y42" i="7"/>
  <c r="Z42" i="7" s="1"/>
  <c r="Y43" i="7"/>
  <c r="Z43" i="7" s="1"/>
  <c r="Y44" i="7"/>
  <c r="Z44" i="7" s="1"/>
</calcChain>
</file>

<file path=xl/sharedStrings.xml><?xml version="1.0" encoding="utf-8"?>
<sst xmlns="http://schemas.openxmlformats.org/spreadsheetml/2006/main" count="172" uniqueCount="136">
  <si>
    <t>Note:</t>
  </si>
  <si>
    <t>warmup time: 3s, simtime: 1000s</t>
  </si>
  <si>
    <t>interarrival_time = {22ms, 26ms}</t>
  </si>
  <si>
    <t>requested_service_time={3ms, 7ms}</t>
  </si>
  <si>
    <t>vacation_time = {1ms, 5ms}</t>
  </si>
  <si>
    <t>Q=0.5*service_time</t>
  </si>
  <si>
    <t>Index</t>
  </si>
  <si>
    <t>Error</t>
  </si>
  <si>
    <t>Quantiles</t>
  </si>
  <si>
    <t>Normal</t>
  </si>
  <si>
    <t>CI parameter</t>
  </si>
  <si>
    <t>I piccolo</t>
  </si>
  <si>
    <t>I grande</t>
  </si>
  <si>
    <t>Deviation</t>
  </si>
  <si>
    <t>S piccolo</t>
  </si>
  <si>
    <t>S grande</t>
  </si>
  <si>
    <t>Confidence 90%</t>
  </si>
  <si>
    <t>V piccolo</t>
  </si>
  <si>
    <t>1,1</t>
  </si>
  <si>
    <t>1,2</t>
  </si>
  <si>
    <t>1,3</t>
  </si>
  <si>
    <t>1,4</t>
  </si>
  <si>
    <t>Q(λ)</t>
  </si>
  <si>
    <t>Q(μ)</t>
  </si>
  <si>
    <t>Q(δ)</t>
  </si>
  <si>
    <t>Q(λμ)</t>
  </si>
  <si>
    <t>Q(λδ)</t>
  </si>
  <si>
    <t>Q(μδ)</t>
  </si>
  <si>
    <t>Q(λμδ)</t>
  </si>
  <si>
    <t>V grande</t>
  </si>
  <si>
    <t>2,1</t>
  </si>
  <si>
    <t>2,2</t>
  </si>
  <si>
    <t>2,3</t>
  </si>
  <si>
    <t>2,4</t>
  </si>
  <si>
    <t>X</t>
  </si>
  <si>
    <t>Err1</t>
  </si>
  <si>
    <t>Err2</t>
  </si>
  <si>
    <t>Err3</t>
  </si>
  <si>
    <t>Err4</t>
  </si>
  <si>
    <t>Err5</t>
  </si>
  <si>
    <t>CI -</t>
  </si>
  <si>
    <t>CI +</t>
  </si>
  <si>
    <t>Confidence</t>
  </si>
  <si>
    <t>α</t>
  </si>
  <si>
    <t>α/2</t>
  </si>
  <si>
    <t>t(α, n)</t>
  </si>
  <si>
    <t>n -&gt; 32</t>
  </si>
  <si>
    <t>Num factors k</t>
  </si>
  <si>
    <t>Num repetitions r</t>
  </si>
  <si>
    <t>Confidence 95%</t>
  </si>
  <si>
    <t>factors</t>
  </si>
  <si>
    <t>interplay of factors</t>
  </si>
  <si>
    <t>r samples</t>
  </si>
  <si>
    <t>mean of r samples</t>
  </si>
  <si>
    <t>errors y_i - ym</t>
  </si>
  <si>
    <t>I</t>
  </si>
  <si>
    <t>Interarrival Time λ</t>
  </si>
  <si>
    <t>Service time μ</t>
  </si>
  <si>
    <t>Vacations δ</t>
  </si>
  <si>
    <t>λμ</t>
  </si>
  <si>
    <t>λδ</t>
  </si>
  <si>
    <t>μδ</t>
  </si>
  <si>
    <t>λμδ</t>
  </si>
  <si>
    <t>y_1</t>
  </si>
  <si>
    <t>y_2</t>
  </si>
  <si>
    <t>y_3</t>
  </si>
  <si>
    <t>y_4</t>
  </si>
  <si>
    <t>y_5</t>
  </si>
  <si>
    <t>ym</t>
  </si>
  <si>
    <t>err_1</t>
  </si>
  <si>
    <t>err_2</t>
  </si>
  <si>
    <t>err_3</t>
  </si>
  <si>
    <t>err_4</t>
  </si>
  <si>
    <t>err_5</t>
  </si>
  <si>
    <t>Validation</t>
  </si>
  <si>
    <t>Confidence 98%</t>
  </si>
  <si>
    <t>Sum</t>
  </si>
  <si>
    <t>SSq</t>
  </si>
  <si>
    <t>qi (mean)</t>
  </si>
  <si>
    <t>SSE</t>
  </si>
  <si>
    <t>8*5*qi^2</t>
  </si>
  <si>
    <t>Variation</t>
  </si>
  <si>
    <t>SST</t>
  </si>
  <si>
    <t>Unexplained variation</t>
  </si>
  <si>
    <t>ym with sign</t>
  </si>
  <si>
    <t>Interarrival time</t>
  </si>
  <si>
    <t>Service time</t>
  </si>
  <si>
    <t>Vacation time</t>
  </si>
  <si>
    <t>Repetition</t>
  </si>
  <si>
    <t>Mean response time</t>
  </si>
  <si>
    <t>Scenario</t>
  </si>
  <si>
    <t>Min</t>
  </si>
  <si>
    <t>Max</t>
  </si>
  <si>
    <t>General-2-20211217-11:29:46-11960</t>
  </si>
  <si>
    <t>Interarrival</t>
  </si>
  <si>
    <t>General-1-20211217-11:29:34-22012</t>
  </si>
  <si>
    <t>Service</t>
  </si>
  <si>
    <t>General-4-20211217-11:29:57-21304</t>
  </si>
  <si>
    <t>Vacation</t>
  </si>
  <si>
    <t>General-3-20211217-11:29:51-15180</t>
  </si>
  <si>
    <t>General-0-20211217-11:29:27-4660</t>
  </si>
  <si>
    <t>General-5-20211217-11:30:02-3640</t>
  </si>
  <si>
    <t>General-6-20211217-11:30:13-9852</t>
  </si>
  <si>
    <t>General-9-20211217-11:31:03-6064</t>
  </si>
  <si>
    <t>General-8-20211217-11:30:58-18324</t>
  </si>
  <si>
    <t>General-7-20211217-11:30:53-19216</t>
  </si>
  <si>
    <t>General-11-20211217-11:31:15-11520</t>
  </si>
  <si>
    <t>General-14-20211217-11:31:32-9240</t>
  </si>
  <si>
    <t>General-10-20211217-11:31:09-9356</t>
  </si>
  <si>
    <t>General-12-20211217-11:31:20-3552</t>
  </si>
  <si>
    <t>General-13-20211217-11:31:26-11708</t>
  </si>
  <si>
    <t>General-16-20211217-11:31:43-22440</t>
  </si>
  <si>
    <t>General-15-20211217-11:31:39-5304</t>
  </si>
  <si>
    <t>General-18-20211217-11:31:54-15720</t>
  </si>
  <si>
    <t>General-17-20211217-11:31:48-23064</t>
  </si>
  <si>
    <t>General-19-20211217-11:31:59-19576</t>
  </si>
  <si>
    <t>General-22-20211217-11:32:13-12688</t>
  </si>
  <si>
    <t>General-21-20211217-11:32:08-15668</t>
  </si>
  <si>
    <t>General-23-20211217-11:32:18-8508</t>
  </si>
  <si>
    <t>General-20-20211217-11:32:03-17848</t>
  </si>
  <si>
    <t>General-24-20211217-11:32:23-1160</t>
  </si>
  <si>
    <t>General-27-20211217-11:32:40-16688</t>
  </si>
  <si>
    <t>General-26-20211217-11:32:35-17244</t>
  </si>
  <si>
    <t>General-28-20211217-11:32:54-18212</t>
  </si>
  <si>
    <t>General-25-20211217-11:32:28-21360</t>
  </si>
  <si>
    <t>General-29-20211217-11:33:01-18196</t>
  </si>
  <si>
    <t>General-31-20211217-11:33:13-23484</t>
  </si>
  <si>
    <t>General-32-20211217-11:33:20-8932</t>
  </si>
  <si>
    <t>General-33-20211217-11:33:26-7608</t>
  </si>
  <si>
    <t>General-30-20211217-11:33:07-484</t>
  </si>
  <si>
    <t>General-34-20211217-11:33:32-4936</t>
  </si>
  <si>
    <t>General-37-20211217-11:33:50-11868</t>
  </si>
  <si>
    <t>General-39-20211217-11:34:02-1216</t>
  </si>
  <si>
    <t>General-35-20211217-11:33:38-8028</t>
  </si>
  <si>
    <t>General-36-20211217-11:33:44-14484</t>
  </si>
  <si>
    <t>General-38-20211217-11:33:56-9340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</si>
</sst>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ED21C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2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10" borderId="0" xfId="0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1" fontId="2" fillId="0" borderId="0" xfId="0" applyNumberFormat="1" applyFont="1"/>
    <xf numFmtId="10" fontId="2" fillId="0" borderId="0" xfId="0" applyNumberFormat="1" applyFont="1"/>
    <xf numFmtId="11" fontId="3" fillId="0" borderId="0" xfId="0" applyNumberFormat="1" applyFont="1"/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5" fillId="0" borderId="0" xfId="0" applyFont="1"/>
    <xf numFmtId="0" fontId="2" fillId="16" borderId="0" xfId="0" applyFont="1" applyFill="1"/>
    <xf numFmtId="0" fontId="3" fillId="0" borderId="0" xfId="0" applyFont="1" applyAlignment="1">
      <alignment horizontal="center"/>
    </xf>
    <xf numFmtId="0" fontId="0" fillId="10" borderId="0" xfId="0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e" xfId="0" builtinId="0"/>
    <cellStyle name="Normale 2" xfId="1" xr:uid="{A1ADFEAF-8C28-429E-8425-38B155CA9B96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normal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'2k r factorial analysis Q var'!$Z$7:$Z$46</c:f>
              <c:numCache>
                <c:formatCode>General</c:formatCode>
                <c:ptCount val="40"/>
                <c:pt idx="0">
                  <c:v>-2.2427860924225023</c:v>
                </c:pt>
                <c:pt idx="1">
                  <c:v>-1.7831960007664582</c:v>
                </c:pt>
                <c:pt idx="2">
                  <c:v>-1.5353724165064226</c:v>
                </c:pt>
                <c:pt idx="3">
                  <c:v>-1.3563557837186089</c:v>
                </c:pt>
                <c:pt idx="4">
                  <c:v>-1.2125225194936162</c:v>
                </c:pt>
                <c:pt idx="5">
                  <c:v>-1.0902138107501458</c:v>
                </c:pt>
                <c:pt idx="6">
                  <c:v>-0.98244278839304833</c:v>
                </c:pt>
                <c:pt idx="7">
                  <c:v>-0.88512253646756878</c:v>
                </c:pt>
                <c:pt idx="8">
                  <c:v>-0.79563858464786175</c:v>
                </c:pt>
                <c:pt idx="9">
                  <c:v>-0.71220615305972634</c:v>
                </c:pt>
                <c:pt idx="10">
                  <c:v>-0.63354426662063601</c:v>
                </c:pt>
                <c:pt idx="11">
                  <c:v>-0.55869546353610011</c:v>
                </c:pt>
                <c:pt idx="12">
                  <c:v>-0.48691908378101556</c:v>
                </c:pt>
                <c:pt idx="13">
                  <c:v>-0.41762456729499392</c:v>
                </c:pt>
                <c:pt idx="14">
                  <c:v>-0.35032780057080043</c:v>
                </c:pt>
                <c:pt idx="15">
                  <c:v>-0.28462136457812015</c:v>
                </c:pt>
                <c:pt idx="16">
                  <c:v>-0.2201534734278485</c:v>
                </c:pt>
                <c:pt idx="17">
                  <c:v>-0.15661248908966294</c:v>
                </c:pt>
                <c:pt idx="18">
                  <c:v>-9.3715063830990888E-2</c:v>
                </c:pt>
                <c:pt idx="19">
                  <c:v>-3.119663243458989E-2</c:v>
                </c:pt>
                <c:pt idx="20">
                  <c:v>3.119663243458989E-2</c:v>
                </c:pt>
                <c:pt idx="21">
                  <c:v>9.3715063830990888E-2</c:v>
                </c:pt>
                <c:pt idx="22">
                  <c:v>0.15661248908966294</c:v>
                </c:pt>
                <c:pt idx="23">
                  <c:v>0.2201534734278485</c:v>
                </c:pt>
                <c:pt idx="24">
                  <c:v>0.28462136457812015</c:v>
                </c:pt>
                <c:pt idx="25">
                  <c:v>0.35032780057080043</c:v>
                </c:pt>
                <c:pt idx="26">
                  <c:v>0.41762456729499392</c:v>
                </c:pt>
                <c:pt idx="27">
                  <c:v>0.48691908378101556</c:v>
                </c:pt>
                <c:pt idx="28">
                  <c:v>0.55869546353610011</c:v>
                </c:pt>
                <c:pt idx="29">
                  <c:v>0.63354426662063601</c:v>
                </c:pt>
                <c:pt idx="30">
                  <c:v>0.71220615305972634</c:v>
                </c:pt>
                <c:pt idx="31">
                  <c:v>0.79563858464786175</c:v>
                </c:pt>
                <c:pt idx="32">
                  <c:v>0.88512253646756878</c:v>
                </c:pt>
                <c:pt idx="33">
                  <c:v>0.98244278839304833</c:v>
                </c:pt>
                <c:pt idx="34">
                  <c:v>1.0902138107501465</c:v>
                </c:pt>
                <c:pt idx="35">
                  <c:v>1.2125225194936162</c:v>
                </c:pt>
                <c:pt idx="36">
                  <c:v>1.3563557837186089</c:v>
                </c:pt>
                <c:pt idx="37">
                  <c:v>1.5353724165064226</c:v>
                </c:pt>
                <c:pt idx="38">
                  <c:v>1.7831960007664582</c:v>
                </c:pt>
                <c:pt idx="39">
                  <c:v>2.2427860924225032</c:v>
                </c:pt>
              </c:numCache>
            </c:numRef>
          </c:xVal>
          <c:yVal>
            <c:numRef>
              <c:f>'2k r factorial analysis Q var'!$X$7:$X$46</c:f>
              <c:numCache>
                <c:formatCode>General</c:formatCode>
                <c:ptCount val="40"/>
                <c:pt idx="0">
                  <c:v>-3.5292000000000101E-3</c:v>
                </c:pt>
                <c:pt idx="1">
                  <c:v>-2.4892000000000108E-3</c:v>
                </c:pt>
                <c:pt idx="2">
                  <c:v>-5.8180000000000037E-4</c:v>
                </c:pt>
                <c:pt idx="3">
                  <c:v>-4.7620000000000301E-4</c:v>
                </c:pt>
                <c:pt idx="4">
                  <c:v>-4.7279999999999545E-4</c:v>
                </c:pt>
                <c:pt idx="5">
                  <c:v>-3.0660000000000409E-4</c:v>
                </c:pt>
                <c:pt idx="6">
                  <c:v>-2.0680000000000004E-4</c:v>
                </c:pt>
                <c:pt idx="7">
                  <c:v>-1.9820000000000601E-4</c:v>
                </c:pt>
                <c:pt idx="8">
                  <c:v>-1.7640000000000017E-4</c:v>
                </c:pt>
                <c:pt idx="9">
                  <c:v>-1.6520000000000423E-4</c:v>
                </c:pt>
                <c:pt idx="10">
                  <c:v>-1.596000000000028E-4</c:v>
                </c:pt>
                <c:pt idx="11">
                  <c:v>-1.187999999999953E-4</c:v>
                </c:pt>
                <c:pt idx="12" formatCode="0.00E+00">
                  <c:v>-8.3600000000001382E-5</c:v>
                </c:pt>
                <c:pt idx="13">
                  <c:v>-7.1600000000001524E-5</c:v>
                </c:pt>
                <c:pt idx="14" formatCode="0.00E+00">
                  <c:v>-4.5400000000000128E-5</c:v>
                </c:pt>
                <c:pt idx="15">
                  <c:v>-3.8799999999999425E-5</c:v>
                </c:pt>
                <c:pt idx="16">
                  <c:v>-3.5399999999999668E-5</c:v>
                </c:pt>
                <c:pt idx="17">
                  <c:v>-2.439999999999734E-5</c:v>
                </c:pt>
                <c:pt idx="18">
                  <c:v>-1.9799999999999505E-5</c:v>
                </c:pt>
                <c:pt idx="19">
                  <c:v>3.2000000000000778E-6</c:v>
                </c:pt>
                <c:pt idx="20">
                  <c:v>1.5600000000000162E-5</c:v>
                </c:pt>
                <c:pt idx="21">
                  <c:v>1.560000000000103E-5</c:v>
                </c:pt>
                <c:pt idx="22">
                  <c:v>1.8200000000000334E-5</c:v>
                </c:pt>
                <c:pt idx="23" formatCode="0.00E+00">
                  <c:v>2.3600000000000357E-5</c:v>
                </c:pt>
                <c:pt idx="24">
                  <c:v>3.5600000000000215E-5</c:v>
                </c:pt>
                <c:pt idx="25" formatCode="0.00E+00">
                  <c:v>3.7200000000000254E-5</c:v>
                </c:pt>
                <c:pt idx="26">
                  <c:v>3.8399999999999199E-5</c:v>
                </c:pt>
                <c:pt idx="27">
                  <c:v>4.1600000000000144E-5</c:v>
                </c:pt>
                <c:pt idx="28">
                  <c:v>5.8400000000000118E-5</c:v>
                </c:pt>
                <c:pt idx="29">
                  <c:v>5.8400000000000118E-5</c:v>
                </c:pt>
                <c:pt idx="30">
                  <c:v>1.1739999999999667E-4</c:v>
                </c:pt>
                <c:pt idx="31">
                  <c:v>1.4959999999999973E-4</c:v>
                </c:pt>
                <c:pt idx="32">
                  <c:v>1.7039999999999417E-4</c:v>
                </c:pt>
                <c:pt idx="33">
                  <c:v>1.7579999999999679E-4</c:v>
                </c:pt>
                <c:pt idx="34">
                  <c:v>1.7839999999999523E-4</c:v>
                </c:pt>
                <c:pt idx="35">
                  <c:v>6.6379999999999911E-4</c:v>
                </c:pt>
                <c:pt idx="36">
                  <c:v>1.0517999999999916E-3</c:v>
                </c:pt>
                <c:pt idx="37">
                  <c:v>1.3801999999999981E-3</c:v>
                </c:pt>
                <c:pt idx="38">
                  <c:v>2.436799999999989E-3</c:v>
                </c:pt>
                <c:pt idx="39" formatCode="0.00E+00">
                  <c:v>2.5297999999999848E-3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D-484C-AAEF-FB1F7BF2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55576"/>
        <c:axId val="641557216"/>
      </c:scatterChart>
      <c:valAx>
        <c:axId val="6415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557216"/>
        <c:crosses val="autoZero"/>
        <c:crossBetween val="midCat"/>
      </c:valAx>
      <c:valAx>
        <c:axId val="641557216"/>
        <c:scaling>
          <c:orientation val="minMax"/>
          <c:max val="3.0000000000000009E-3"/>
          <c:min val="-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55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 std?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'2k r factorial analysis Q var'!$AP$10</c:f>
              <c:strCache>
                <c:ptCount val="1"/>
                <c:pt idx="0">
                  <c:v>Err1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7.0753999999999999E-3</c:v>
                </c:pt>
                <c:pt idx="1">
                  <c:v>6.7717999999999997E-3</c:v>
                </c:pt>
                <c:pt idx="2">
                  <c:v>1.5876399999999999E-2</c:v>
                </c:pt>
                <c:pt idx="3">
                  <c:v>1.4363600000000001E-2</c:v>
                </c:pt>
                <c:pt idx="4">
                  <c:v>3.7248799999999999E-2</c:v>
                </c:pt>
                <c:pt idx="5">
                  <c:v>3.0638200000000004E-2</c:v>
                </c:pt>
                <c:pt idx="6">
                  <c:v>8.2582200000000008E-2</c:v>
                </c:pt>
                <c:pt idx="7">
                  <c:v>5.4702600000000004E-2</c:v>
                </c:pt>
              </c:numCache>
            </c:numRef>
          </c:xVal>
          <c:yVal>
            <c:numRef>
              <c:f>'2k r factorial analysis Q var'!$AP$11:$AP$18</c:f>
              <c:numCache>
                <c:formatCode>General</c:formatCode>
                <c:ptCount val="8"/>
                <c:pt idx="0">
                  <c:v>1.5600000000000162E-5</c:v>
                </c:pt>
                <c:pt idx="1">
                  <c:v>-1.9799999999999505E-5</c:v>
                </c:pt>
                <c:pt idx="2">
                  <c:v>3.5600000000000215E-5</c:v>
                </c:pt>
                <c:pt idx="3">
                  <c:v>5.8400000000000118E-5</c:v>
                </c:pt>
                <c:pt idx="4">
                  <c:v>-1.187999999999953E-4</c:v>
                </c:pt>
                <c:pt idx="5">
                  <c:v>6.6379999999999911E-4</c:v>
                </c:pt>
                <c:pt idx="6">
                  <c:v>1.0517999999999916E-3</c:v>
                </c:pt>
                <c:pt idx="7">
                  <c:v>1.7839999999999523E-4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7-446C-9B09-A0EBAB8B16A5}"/>
            </c:ext>
          </c:extLst>
        </c:ser>
        <c:ser>
          <c:idx val="1"/>
          <c:order val="1"/>
          <c:tx>
            <c:strRef>
              <c:f>'2k r factorial analysis Q var'!$AQ$10</c:f>
              <c:strCache>
                <c:ptCount val="1"/>
                <c:pt idx="0">
                  <c:v>Err2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7.0753999999999999E-3</c:v>
                </c:pt>
                <c:pt idx="1">
                  <c:v>6.7717999999999997E-3</c:v>
                </c:pt>
                <c:pt idx="2">
                  <c:v>1.5876399999999999E-2</c:v>
                </c:pt>
                <c:pt idx="3">
                  <c:v>1.4363600000000001E-2</c:v>
                </c:pt>
                <c:pt idx="4">
                  <c:v>3.7248799999999999E-2</c:v>
                </c:pt>
                <c:pt idx="5">
                  <c:v>3.0638200000000004E-2</c:v>
                </c:pt>
                <c:pt idx="6">
                  <c:v>8.2582200000000008E-2</c:v>
                </c:pt>
                <c:pt idx="7">
                  <c:v>5.4702600000000004E-2</c:v>
                </c:pt>
              </c:numCache>
            </c:numRef>
          </c:xVal>
          <c:yVal>
            <c:numRef>
              <c:f>'2k r factorial analysis Q var'!$AQ$11:$AQ$18</c:f>
              <c:numCache>
                <c:formatCode>General</c:formatCode>
                <c:ptCount val="8"/>
                <c:pt idx="0">
                  <c:v>4.1600000000000144E-5</c:v>
                </c:pt>
                <c:pt idx="1">
                  <c:v>3.7200000000000254E-5</c:v>
                </c:pt>
                <c:pt idx="2">
                  <c:v>1.4959999999999973E-4</c:v>
                </c:pt>
                <c:pt idx="3">
                  <c:v>3.8399999999999199E-5</c:v>
                </c:pt>
                <c:pt idx="4">
                  <c:v>1.3801999999999981E-3</c:v>
                </c:pt>
                <c:pt idx="5">
                  <c:v>-1.9820000000000601E-4</c:v>
                </c:pt>
                <c:pt idx="6">
                  <c:v>2.436799999999989E-3</c:v>
                </c:pt>
                <c:pt idx="7">
                  <c:v>1.7039999999999417E-4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7-446C-9B09-A0EBAB8B16A5}"/>
            </c:ext>
          </c:extLst>
        </c:ser>
        <c:ser>
          <c:idx val="2"/>
          <c:order val="2"/>
          <c:tx>
            <c:strRef>
              <c:f>'2k r factorial analysis Q var'!$AR$10</c:f>
              <c:strCache>
                <c:ptCount val="1"/>
                <c:pt idx="0">
                  <c:v>Err3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7.0753999999999999E-3</c:v>
                </c:pt>
                <c:pt idx="1">
                  <c:v>6.7717999999999997E-3</c:v>
                </c:pt>
                <c:pt idx="2">
                  <c:v>1.5876399999999999E-2</c:v>
                </c:pt>
                <c:pt idx="3">
                  <c:v>1.4363600000000001E-2</c:v>
                </c:pt>
                <c:pt idx="4">
                  <c:v>3.7248799999999999E-2</c:v>
                </c:pt>
                <c:pt idx="5">
                  <c:v>3.0638200000000004E-2</c:v>
                </c:pt>
                <c:pt idx="6">
                  <c:v>8.2582200000000008E-2</c:v>
                </c:pt>
                <c:pt idx="7">
                  <c:v>5.4702600000000004E-2</c:v>
                </c:pt>
              </c:numCache>
            </c:numRef>
          </c:xVal>
          <c:yVal>
            <c:numRef>
              <c:f>'2k r factorial analysis Q var'!$AR$11:$AR$18</c:f>
              <c:numCache>
                <c:formatCode>General</c:formatCode>
                <c:ptCount val="8"/>
                <c:pt idx="0">
                  <c:v>-4.5400000000000128E-5</c:v>
                </c:pt>
                <c:pt idx="1">
                  <c:v>-3.8799999999999425E-5</c:v>
                </c:pt>
                <c:pt idx="2">
                  <c:v>-2.439999999999734E-5</c:v>
                </c:pt>
                <c:pt idx="3">
                  <c:v>-7.1600000000001524E-5</c:v>
                </c:pt>
                <c:pt idx="4">
                  <c:v>-4.7279999999999545E-4</c:v>
                </c:pt>
                <c:pt idx="5">
                  <c:v>-1.6520000000000423E-4</c:v>
                </c:pt>
                <c:pt idx="6">
                  <c:v>-2.4892000000000108E-3</c:v>
                </c:pt>
                <c:pt idx="7">
                  <c:v>-3.0660000000000409E-4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7-446C-9B09-A0EBAB8B16A5}"/>
            </c:ext>
          </c:extLst>
        </c:ser>
        <c:ser>
          <c:idx val="3"/>
          <c:order val="3"/>
          <c:tx>
            <c:strRef>
              <c:f>'2k r factorial analysis Q var'!$AS$10</c:f>
              <c:strCache>
                <c:ptCount val="1"/>
                <c:pt idx="0">
                  <c:v>Err4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7.0753999999999999E-3</c:v>
                </c:pt>
                <c:pt idx="1">
                  <c:v>6.7717999999999997E-3</c:v>
                </c:pt>
                <c:pt idx="2">
                  <c:v>1.5876399999999999E-2</c:v>
                </c:pt>
                <c:pt idx="3">
                  <c:v>1.4363600000000001E-2</c:v>
                </c:pt>
                <c:pt idx="4">
                  <c:v>3.7248799999999999E-2</c:v>
                </c:pt>
                <c:pt idx="5">
                  <c:v>3.0638200000000004E-2</c:v>
                </c:pt>
                <c:pt idx="6">
                  <c:v>8.2582200000000008E-2</c:v>
                </c:pt>
                <c:pt idx="7">
                  <c:v>5.4702600000000004E-2</c:v>
                </c:pt>
              </c:numCache>
            </c:numRef>
          </c:xVal>
          <c:yVal>
            <c:numRef>
              <c:f>'2k r factorial analysis Q var'!$AS$11:$AS$18</c:f>
              <c:numCache>
                <c:formatCode>General</c:formatCode>
                <c:ptCount val="8"/>
                <c:pt idx="0">
                  <c:v>-3.5399999999999668E-5</c:v>
                </c:pt>
                <c:pt idx="1">
                  <c:v>3.2000000000000778E-6</c:v>
                </c:pt>
                <c:pt idx="2">
                  <c:v>-1.7640000000000017E-4</c:v>
                </c:pt>
                <c:pt idx="3">
                  <c:v>-8.3600000000001382E-5</c:v>
                </c:pt>
                <c:pt idx="4">
                  <c:v>-5.8180000000000037E-4</c:v>
                </c:pt>
                <c:pt idx="5">
                  <c:v>-4.7620000000000301E-4</c:v>
                </c:pt>
                <c:pt idx="6">
                  <c:v>-3.5292000000000101E-3</c:v>
                </c:pt>
                <c:pt idx="7">
                  <c:v>-1.596000000000028E-4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7-446C-9B09-A0EBAB8B16A5}"/>
            </c:ext>
          </c:extLst>
        </c:ser>
        <c:ser>
          <c:idx val="4"/>
          <c:order val="4"/>
          <c:tx>
            <c:strRef>
              <c:f>'2k r factorial analysis Q var'!$AT$10</c:f>
              <c:strCache>
                <c:ptCount val="1"/>
                <c:pt idx="0">
                  <c:v>Err5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'2k r factorial analysis Q var'!$AO$11:$AO$18</c:f>
              <c:numCache>
                <c:formatCode>General</c:formatCode>
                <c:ptCount val="8"/>
                <c:pt idx="0">
                  <c:v>7.0753999999999999E-3</c:v>
                </c:pt>
                <c:pt idx="1">
                  <c:v>6.7717999999999997E-3</c:v>
                </c:pt>
                <c:pt idx="2">
                  <c:v>1.5876399999999999E-2</c:v>
                </c:pt>
                <c:pt idx="3">
                  <c:v>1.4363600000000001E-2</c:v>
                </c:pt>
                <c:pt idx="4">
                  <c:v>3.7248799999999999E-2</c:v>
                </c:pt>
                <c:pt idx="5">
                  <c:v>3.0638200000000004E-2</c:v>
                </c:pt>
                <c:pt idx="6">
                  <c:v>8.2582200000000008E-2</c:v>
                </c:pt>
                <c:pt idx="7">
                  <c:v>5.4702600000000004E-2</c:v>
                </c:pt>
              </c:numCache>
            </c:numRef>
          </c:xVal>
          <c:yVal>
            <c:numRef>
              <c:f>'2k r factorial analysis Q var'!$AT$11:$AT$18</c:f>
              <c:numCache>
                <c:formatCode>General</c:formatCode>
                <c:ptCount val="8"/>
                <c:pt idx="0">
                  <c:v>2.3600000000000357E-5</c:v>
                </c:pt>
                <c:pt idx="1">
                  <c:v>1.8200000000000334E-5</c:v>
                </c:pt>
                <c:pt idx="2">
                  <c:v>1.560000000000103E-5</c:v>
                </c:pt>
                <c:pt idx="3">
                  <c:v>5.8400000000000118E-5</c:v>
                </c:pt>
                <c:pt idx="4">
                  <c:v>-2.0680000000000004E-4</c:v>
                </c:pt>
                <c:pt idx="5">
                  <c:v>1.7579999999999679E-4</c:v>
                </c:pt>
                <c:pt idx="6">
                  <c:v>2.5297999999999848E-3</c:v>
                </c:pt>
                <c:pt idx="7">
                  <c:v>1.1739999999999667E-4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D7-446C-9B09-A0EBAB8B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71752"/>
        <c:axId val="1395275879"/>
      </c:scatterChart>
      <c:valAx>
        <c:axId val="159377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5275879"/>
        <c:crosses val="autoZero"/>
        <c:crossBetween val="midCat"/>
      </c:valAx>
      <c:valAx>
        <c:axId val="139527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377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66674</xdr:colOff>
      <xdr:row>5</xdr:row>
      <xdr:rowOff>161925</xdr:rowOff>
    </xdr:from>
    <xdr:to>
      <xdr:col>39</xdr:col>
      <xdr:colOff>361949</xdr:colOff>
      <xdr:row>28</xdr:row>
      <xdr:rowOff>9524</xdr:rowOff>
    </xdr:to>
    <xdr:graphicFrame macro="">
      <xdr:nvGraphicFramePr>
        <xdr:cNvPr id="7" name="Grafico 1">
          <a:extLst>
            <a:ext uri="{FF2B5EF4-FFF2-40B4-BE49-F238E27FC236}">
              <a16:creationId xmlns:a16="http://schemas.microsoft.com/office/drawing/2014/main" id="{E0757A02-FF84-4B5A-8C24-6D9AA62E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76199</xdr:colOff>
      <xdr:row>29</xdr:row>
      <xdr:rowOff>57150</xdr:rowOff>
    </xdr:from>
    <xdr:to>
      <xdr:col>39</xdr:col>
      <xdr:colOff>361950</xdr:colOff>
      <xdr:row>54</xdr:row>
      <xdr:rowOff>9524</xdr:rowOff>
    </xdr:to>
    <xdr:graphicFrame macro="">
      <xdr:nvGraphicFramePr>
        <xdr:cNvPr id="5" name="Grafico 2">
          <a:extLst>
            <a:ext uri="{FF2B5EF4-FFF2-40B4-BE49-F238E27FC236}">
              <a16:creationId xmlns:a16="http://schemas.microsoft.com/office/drawing/2014/main" id="{D8D7BEAF-F532-4EB6-B095-641CEC99FFD7}"/>
            </a:ext>
            <a:ext uri="{147F2762-F138-4A5C-976F-8EAC2B608ADB}">
              <a16:predDERef xmlns:a16="http://schemas.microsoft.com/office/drawing/2014/main" pred="{E0757A02-FF84-4B5A-8C24-6D9AA62E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D328E-9A2D-4071-AA14-DFA6B01517DB}">
  <dimension ref="A1:BK53"/>
  <sheetViews>
    <sheetView tabSelected="1" topLeftCell="A11" workbookViewId="0">
      <selection activeCell="E28" sqref="E28"/>
    </sheetView>
  </sheetViews>
  <sheetFormatPr defaultRowHeight="14.4" x14ac:dyDescent="0.3"/>
  <cols>
    <col min="1" max="1" width="20.109375" customWidth="1"/>
    <col min="3" max="3" width="21" customWidth="1"/>
    <col min="4" max="4" width="14.6640625" customWidth="1"/>
    <col min="5" max="5" width="13.5546875" customWidth="1"/>
    <col min="10" max="10" width="12.33203125" customWidth="1"/>
    <col min="11" max="11" width="15.33203125" customWidth="1"/>
    <col min="12" max="12" width="13.109375" customWidth="1"/>
    <col min="15" max="15" width="16.6640625" customWidth="1"/>
    <col min="16" max="17" width="9.33203125" bestFit="1" customWidth="1"/>
    <col min="18" max="19" width="12" bestFit="1" customWidth="1"/>
    <col min="20" max="20" width="9.33203125" bestFit="1" customWidth="1"/>
    <col min="21" max="21" width="12.6640625" bestFit="1" customWidth="1"/>
    <col min="24" max="24" width="17" customWidth="1"/>
    <col min="25" max="25" width="10.6640625" customWidth="1"/>
    <col min="26" max="26" width="12.88671875" customWidth="1"/>
    <col min="48" max="49" width="9.33203125" bestFit="1" customWidth="1"/>
    <col min="50" max="50" width="6.5546875" customWidth="1"/>
    <col min="51" max="57" width="14.6640625" customWidth="1"/>
    <col min="58" max="58" width="16" customWidth="1"/>
    <col min="59" max="59" width="12.44140625" customWidth="1"/>
  </cols>
  <sheetData>
    <row r="1" spans="1:63" x14ac:dyDescent="0.3">
      <c r="A1" s="44" t="s">
        <v>0</v>
      </c>
      <c r="B1" s="51" t="s">
        <v>1</v>
      </c>
      <c r="C1" s="51"/>
    </row>
    <row r="2" spans="1:63" x14ac:dyDescent="0.3">
      <c r="A2" s="51" t="s">
        <v>2</v>
      </c>
      <c r="B2" s="51"/>
      <c r="C2" s="51"/>
    </row>
    <row r="3" spans="1:63" x14ac:dyDescent="0.3">
      <c r="A3" s="51" t="s">
        <v>3</v>
      </c>
      <c r="B3" s="51"/>
      <c r="C3" s="51"/>
    </row>
    <row r="4" spans="1:63" x14ac:dyDescent="0.3">
      <c r="A4" s="51" t="s">
        <v>4</v>
      </c>
      <c r="B4" s="51"/>
      <c r="C4" s="51"/>
    </row>
    <row r="5" spans="1:63" x14ac:dyDescent="0.3">
      <c r="A5" s="51" t="s">
        <v>5</v>
      </c>
      <c r="B5" s="51"/>
      <c r="C5" s="51"/>
    </row>
    <row r="6" spans="1:6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3" t="s">
        <v>6</v>
      </c>
      <c r="X6" s="3" t="s">
        <v>7</v>
      </c>
      <c r="Y6" s="3" t="s">
        <v>8</v>
      </c>
      <c r="Z6" s="3" t="s">
        <v>9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3"/>
      <c r="AP6" s="3"/>
      <c r="AQ6" s="3"/>
      <c r="AR6" s="3"/>
      <c r="AS6" s="3"/>
      <c r="AT6" s="3"/>
      <c r="AU6" s="2"/>
      <c r="AV6" s="2"/>
      <c r="AW6" s="2"/>
      <c r="AX6" s="2"/>
      <c r="AY6" s="2"/>
      <c r="AZ6" s="2"/>
      <c r="BA6" s="2"/>
      <c r="BB6" s="3" t="s">
        <v>10</v>
      </c>
      <c r="BC6" s="2"/>
      <c r="BD6" s="2"/>
      <c r="BE6" s="2"/>
      <c r="BF6" s="2"/>
      <c r="BG6" s="2"/>
      <c r="BH6" s="2"/>
      <c r="BI6" s="2"/>
    </row>
    <row r="7" spans="1:63" x14ac:dyDescent="0.3">
      <c r="A7" s="3"/>
      <c r="B7" s="3"/>
      <c r="C7" s="49" t="s">
        <v>11</v>
      </c>
      <c r="D7" s="49"/>
      <c r="E7" s="49" t="s">
        <v>12</v>
      </c>
      <c r="F7" s="49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-3.5292000000000101E-3</v>
      </c>
      <c r="Y7" s="2">
        <f t="shared" ref="Y7:Y46" si="0">(W7-0.5)/W$46</f>
        <v>1.2500000000000001E-2</v>
      </c>
      <c r="Z7" s="2">
        <f t="shared" ref="Z7:Z46" si="1">4.91*(Y7^0.14-(1-Y7)^0.14)</f>
        <v>-2.2427860924225023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3"/>
      <c r="AY7" s="35" t="s">
        <v>13</v>
      </c>
      <c r="AZ7" s="2">
        <f>T26/(2^3*(B14-1))</f>
        <v>1.114496187499999E-6</v>
      </c>
      <c r="BA7" s="2"/>
      <c r="BB7" s="2">
        <f>AZ7/((2^3)*B14)</f>
        <v>2.7862404687499974E-8</v>
      </c>
      <c r="BC7" s="2"/>
      <c r="BD7" s="2"/>
      <c r="BE7" s="2"/>
      <c r="BF7" s="2"/>
      <c r="BG7" s="2"/>
      <c r="BH7" s="2"/>
      <c r="BI7" s="2"/>
    </row>
    <row r="8" spans="1:63" x14ac:dyDescent="0.3">
      <c r="A8" s="3"/>
      <c r="B8" s="3"/>
      <c r="C8" s="3" t="s">
        <v>14</v>
      </c>
      <c r="D8" s="3" t="s">
        <v>15</v>
      </c>
      <c r="E8" s="3" t="s">
        <v>14</v>
      </c>
      <c r="F8" s="3" t="s">
        <v>15</v>
      </c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f t="shared" ref="W8:W46" si="2">W7+1</f>
        <v>2</v>
      </c>
      <c r="X8" s="2">
        <v>-2.4892000000000108E-3</v>
      </c>
      <c r="Y8" s="2">
        <f t="shared" si="0"/>
        <v>3.7499999999999999E-2</v>
      </c>
      <c r="Z8" s="2">
        <f t="shared" si="1"/>
        <v>-1.7831960007664582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3"/>
      <c r="AQ8" s="2"/>
      <c r="AR8" s="2"/>
      <c r="AS8" s="2"/>
      <c r="AT8" s="2"/>
      <c r="AU8" s="2"/>
      <c r="AV8" s="2"/>
      <c r="AW8" s="2"/>
      <c r="AX8" s="3"/>
      <c r="AY8" s="49" t="s">
        <v>16</v>
      </c>
      <c r="AZ8" s="49"/>
      <c r="BA8" s="49"/>
      <c r="BB8" s="49"/>
      <c r="BC8" s="49"/>
      <c r="BD8" s="49"/>
      <c r="BE8" s="49"/>
      <c r="BF8" s="2"/>
      <c r="BG8" s="2"/>
      <c r="BH8" s="2"/>
      <c r="BI8" s="2"/>
    </row>
    <row r="9" spans="1:63" x14ac:dyDescent="0.3">
      <c r="A9" s="3"/>
      <c r="B9" s="3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f t="shared" si="2"/>
        <v>3</v>
      </c>
      <c r="X9" s="2">
        <v>-5.8180000000000037E-4</v>
      </c>
      <c r="Y9" s="2">
        <f t="shared" si="0"/>
        <v>6.25E-2</v>
      </c>
      <c r="Z9" s="2">
        <f t="shared" si="1"/>
        <v>-1.5353724165064226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3"/>
      <c r="AY9" s="3" t="s">
        <v>22</v>
      </c>
      <c r="AZ9" s="3" t="s">
        <v>23</v>
      </c>
      <c r="BA9" s="3" t="s">
        <v>24</v>
      </c>
      <c r="BB9" s="1" t="s">
        <v>25</v>
      </c>
      <c r="BC9" s="1" t="s">
        <v>26</v>
      </c>
      <c r="BD9" s="3" t="s">
        <v>27</v>
      </c>
      <c r="BE9" s="3" t="s">
        <v>28</v>
      </c>
      <c r="BF9" s="2"/>
      <c r="BG9" s="2"/>
      <c r="BH9" s="2"/>
      <c r="BI9" s="2"/>
    </row>
    <row r="10" spans="1:63" x14ac:dyDescent="0.3">
      <c r="A10" s="3"/>
      <c r="B10" s="3" t="s">
        <v>29</v>
      </c>
      <c r="C10" s="2" t="s">
        <v>30</v>
      </c>
      <c r="D10" s="2" t="s">
        <v>31</v>
      </c>
      <c r="E10" s="2" t="s">
        <v>32</v>
      </c>
      <c r="F10" s="2" t="s">
        <v>33</v>
      </c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f t="shared" si="2"/>
        <v>4</v>
      </c>
      <c r="X10" s="2">
        <v>-4.7620000000000301E-4</v>
      </c>
      <c r="Y10" s="2">
        <f t="shared" si="0"/>
        <v>8.7499999999999994E-2</v>
      </c>
      <c r="Z10" s="2">
        <f t="shared" si="1"/>
        <v>-1.3563557837186089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3" t="s">
        <v>34</v>
      </c>
      <c r="AP10" s="3" t="s">
        <v>35</v>
      </c>
      <c r="AQ10" s="3" t="s">
        <v>36</v>
      </c>
      <c r="AR10" s="3" t="s">
        <v>37</v>
      </c>
      <c r="AS10" s="3" t="s">
        <v>38</v>
      </c>
      <c r="AT10" s="3" t="s">
        <v>39</v>
      </c>
      <c r="AU10" s="2"/>
      <c r="AV10" s="33"/>
      <c r="AW10" s="2"/>
      <c r="AX10" s="35" t="s">
        <v>40</v>
      </c>
      <c r="AY10" s="46">
        <f t="shared" ref="AY10:BE10" si="3">C$26 -$BJ$13*SQRT( $BB$7)</f>
        <v>-4.8129089828622415E-3</v>
      </c>
      <c r="AZ10" s="46">
        <f t="shared" si="3"/>
        <v>1.044924101713776E-2</v>
      </c>
      <c r="BA10" s="46">
        <f t="shared" si="3"/>
        <v>1.9860991017137761E-2</v>
      </c>
      <c r="BB10" s="46">
        <f t="shared" si="3"/>
        <v>-3.0843589828622427E-3</v>
      </c>
      <c r="BC10" s="46">
        <f t="shared" si="3"/>
        <v>-4.3588089828622426E-3</v>
      </c>
      <c r="BD10" s="46">
        <f t="shared" si="3"/>
        <v>6.3510410171377591E-3</v>
      </c>
      <c r="BE10" s="46">
        <f t="shared" si="3"/>
        <v>-2.7820589828622443E-3</v>
      </c>
      <c r="BF10" s="2"/>
      <c r="BG10" s="2"/>
      <c r="BH10" s="2"/>
      <c r="BI10" s="2"/>
    </row>
    <row r="11" spans="1:63" x14ac:dyDescent="0.3">
      <c r="A11" s="3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f t="shared" si="2"/>
        <v>5</v>
      </c>
      <c r="X11" s="2">
        <v>-4.7279999999999545E-4</v>
      </c>
      <c r="Y11" s="2">
        <f t="shared" si="0"/>
        <v>0.1125</v>
      </c>
      <c r="Z11" s="2">
        <f t="shared" si="1"/>
        <v>-1.2125225194936162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>
        <f t="shared" ref="AO11:AT18" si="4">O17</f>
        <v>7.0753999999999999E-3</v>
      </c>
      <c r="AP11" s="2">
        <f t="shared" si="4"/>
        <v>1.5600000000000162E-5</v>
      </c>
      <c r="AQ11" s="2">
        <f t="shared" si="4"/>
        <v>4.1600000000000144E-5</v>
      </c>
      <c r="AR11" s="2">
        <f t="shared" si="4"/>
        <v>-4.5400000000000128E-5</v>
      </c>
      <c r="AS11" s="2">
        <f t="shared" si="4"/>
        <v>-3.5399999999999668E-5</v>
      </c>
      <c r="AT11" s="2">
        <f t="shared" si="4"/>
        <v>2.3600000000000357E-5</v>
      </c>
      <c r="AU11" s="2">
        <v>1</v>
      </c>
      <c r="AV11" s="3"/>
      <c r="AW11" s="3"/>
      <c r="AX11" s="3" t="s">
        <v>41</v>
      </c>
      <c r="AY11" s="46">
        <f t="shared" ref="AY11:BE11" si="5">C$26 +$BJ$13*SQRT( $BB$7)</f>
        <v>-4.2637410171377571E-3</v>
      </c>
      <c r="AZ11" s="46">
        <f t="shared" si="5"/>
        <v>1.0998408982862242E-2</v>
      </c>
      <c r="BA11" s="46">
        <f t="shared" si="5"/>
        <v>2.0410158982862244E-2</v>
      </c>
      <c r="BB11" s="46">
        <f t="shared" si="5"/>
        <v>-2.5351910171377582E-3</v>
      </c>
      <c r="BC11" s="46">
        <f t="shared" si="5"/>
        <v>-3.8096410171377581E-3</v>
      </c>
      <c r="BD11" s="46">
        <f t="shared" si="5"/>
        <v>6.9002089828622435E-3</v>
      </c>
      <c r="BE11" s="46">
        <f t="shared" si="5"/>
        <v>-2.2328910171377598E-3</v>
      </c>
      <c r="BF11" s="2"/>
    </row>
    <row r="12" spans="1:6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f t="shared" si="2"/>
        <v>6</v>
      </c>
      <c r="X12" s="2">
        <v>-3.0660000000000409E-4</v>
      </c>
      <c r="Y12" s="2">
        <f t="shared" si="0"/>
        <v>0.13750000000000001</v>
      </c>
      <c r="Z12" s="2">
        <f t="shared" si="1"/>
        <v>-1.0902138107501458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>
        <f t="shared" si="4"/>
        <v>6.7717999999999997E-3</v>
      </c>
      <c r="AP12" s="2">
        <f t="shared" si="4"/>
        <v>-1.9799999999999505E-5</v>
      </c>
      <c r="AQ12" s="2">
        <f t="shared" si="4"/>
        <v>3.7200000000000254E-5</v>
      </c>
      <c r="AR12" s="2">
        <f t="shared" si="4"/>
        <v>-3.8799999999999425E-5</v>
      </c>
      <c r="AS12" s="2">
        <f t="shared" si="4"/>
        <v>3.2000000000000778E-6</v>
      </c>
      <c r="AT12" s="2">
        <f t="shared" si="4"/>
        <v>1.8200000000000334E-5</v>
      </c>
      <c r="AU12" s="2">
        <v>2</v>
      </c>
      <c r="AV12" s="3"/>
      <c r="AW12" s="3"/>
      <c r="AX12" s="3"/>
      <c r="AY12" s="47"/>
      <c r="AZ12" s="47"/>
      <c r="BA12" s="48"/>
      <c r="BB12" s="46"/>
      <c r="BC12" s="46"/>
      <c r="BD12" s="46"/>
      <c r="BE12" s="46"/>
      <c r="BF12" s="2"/>
      <c r="BG12" s="3" t="s">
        <v>42</v>
      </c>
      <c r="BH12" s="3" t="s">
        <v>43</v>
      </c>
      <c r="BI12" s="3" t="s">
        <v>44</v>
      </c>
      <c r="BJ12" s="22" t="s">
        <v>45</v>
      </c>
      <c r="BK12" s="22" t="s">
        <v>46</v>
      </c>
    </row>
    <row r="13" spans="1:63" x14ac:dyDescent="0.3">
      <c r="A13" s="3" t="s">
        <v>47</v>
      </c>
      <c r="B13" s="2">
        <v>3</v>
      </c>
      <c r="C13" s="2"/>
      <c r="D13" s="2"/>
      <c r="E13" s="2"/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>
        <f t="shared" si="2"/>
        <v>7</v>
      </c>
      <c r="X13" s="2">
        <v>-2.0680000000000004E-4</v>
      </c>
      <c r="Y13" s="2">
        <f t="shared" si="0"/>
        <v>0.16250000000000001</v>
      </c>
      <c r="Z13" s="2">
        <f t="shared" si="1"/>
        <v>-0.98244278839304833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>
        <f t="shared" si="4"/>
        <v>1.5876399999999999E-2</v>
      </c>
      <c r="AP13" s="2">
        <f t="shared" si="4"/>
        <v>3.5600000000000215E-5</v>
      </c>
      <c r="AQ13" s="2">
        <f t="shared" si="4"/>
        <v>1.4959999999999973E-4</v>
      </c>
      <c r="AR13" s="2">
        <f t="shared" si="4"/>
        <v>-2.439999999999734E-5</v>
      </c>
      <c r="AS13" s="2">
        <f t="shared" si="4"/>
        <v>-1.7640000000000017E-4</v>
      </c>
      <c r="AT13" s="2">
        <f t="shared" si="4"/>
        <v>1.560000000000103E-5</v>
      </c>
      <c r="AU13" s="2">
        <v>3</v>
      </c>
      <c r="AV13" s="2"/>
      <c r="AW13" s="33"/>
      <c r="AX13" s="3"/>
      <c r="AY13" s="46"/>
      <c r="AZ13" s="46"/>
      <c r="BA13" s="46"/>
      <c r="BB13" s="46"/>
      <c r="BC13" s="48"/>
      <c r="BD13" s="46"/>
      <c r="BE13" s="46"/>
      <c r="BF13" s="2"/>
      <c r="BG13" s="2">
        <v>0.9</v>
      </c>
      <c r="BH13" s="2">
        <v>0.1</v>
      </c>
      <c r="BI13" s="2">
        <v>0.05</v>
      </c>
      <c r="BJ13">
        <v>1.645</v>
      </c>
    </row>
    <row r="14" spans="1:63" x14ac:dyDescent="0.3">
      <c r="A14" s="3" t="s">
        <v>48</v>
      </c>
      <c r="B14" s="2">
        <v>5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f t="shared" si="2"/>
        <v>8</v>
      </c>
      <c r="X14" s="2">
        <v>-1.9820000000000601E-4</v>
      </c>
      <c r="Y14" s="2">
        <f t="shared" si="0"/>
        <v>0.1875</v>
      </c>
      <c r="Z14" s="2">
        <f t="shared" si="1"/>
        <v>-0.88512253646756878</v>
      </c>
      <c r="AA14" s="2"/>
      <c r="AB14" s="2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2">
        <f t="shared" si="4"/>
        <v>1.4363600000000001E-2</v>
      </c>
      <c r="AP14" s="2">
        <f t="shared" si="4"/>
        <v>5.8400000000000118E-5</v>
      </c>
      <c r="AQ14" s="2">
        <f t="shared" si="4"/>
        <v>3.8399999999999199E-5</v>
      </c>
      <c r="AR14" s="2">
        <f t="shared" si="4"/>
        <v>-7.1600000000001524E-5</v>
      </c>
      <c r="AS14" s="2">
        <f t="shared" si="4"/>
        <v>-8.3600000000001382E-5</v>
      </c>
      <c r="AT14" s="2">
        <f t="shared" si="4"/>
        <v>5.8400000000000118E-5</v>
      </c>
      <c r="AU14" s="2">
        <v>4</v>
      </c>
      <c r="AV14" s="2"/>
      <c r="AW14" s="2"/>
      <c r="AX14" s="3"/>
      <c r="AY14" s="50" t="s">
        <v>49</v>
      </c>
      <c r="AZ14" s="50"/>
      <c r="BA14" s="50"/>
      <c r="BB14" s="50"/>
      <c r="BC14" s="50"/>
      <c r="BD14" s="50"/>
      <c r="BE14" s="50"/>
      <c r="BF14" s="3"/>
      <c r="BG14" s="2">
        <v>0.95</v>
      </c>
      <c r="BH14" s="2">
        <v>0.05</v>
      </c>
      <c r="BI14" s="2">
        <v>2.5000000000000001E-2</v>
      </c>
      <c r="BJ14">
        <v>1.96</v>
      </c>
    </row>
    <row r="15" spans="1:63" x14ac:dyDescent="0.3">
      <c r="A15" s="2"/>
      <c r="B15" s="2"/>
      <c r="C15" s="49" t="s">
        <v>50</v>
      </c>
      <c r="D15" s="49"/>
      <c r="E15" s="49"/>
      <c r="F15" s="49" t="s">
        <v>51</v>
      </c>
      <c r="G15" s="49"/>
      <c r="H15" s="49"/>
      <c r="I15" s="49"/>
      <c r="J15" s="49" t="s">
        <v>52</v>
      </c>
      <c r="K15" s="49"/>
      <c r="L15" s="49"/>
      <c r="M15" s="49"/>
      <c r="N15" s="49"/>
      <c r="O15" s="3" t="s">
        <v>53</v>
      </c>
      <c r="P15" s="49" t="s">
        <v>54</v>
      </c>
      <c r="Q15" s="49"/>
      <c r="R15" s="49"/>
      <c r="S15" s="49"/>
      <c r="T15" s="49"/>
      <c r="U15" s="2"/>
      <c r="V15" s="2"/>
      <c r="W15" s="2">
        <f t="shared" si="2"/>
        <v>9</v>
      </c>
      <c r="X15" s="2">
        <v>-1.7640000000000017E-4</v>
      </c>
      <c r="Y15" s="2">
        <f t="shared" si="0"/>
        <v>0.21249999999999999</v>
      </c>
      <c r="Z15" s="2">
        <f t="shared" si="1"/>
        <v>-0.79563858464786175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>
        <f t="shared" si="4"/>
        <v>3.7248799999999999E-2</v>
      </c>
      <c r="AP15" s="2">
        <f t="shared" si="4"/>
        <v>-1.187999999999953E-4</v>
      </c>
      <c r="AQ15" s="2">
        <f t="shared" si="4"/>
        <v>1.3801999999999981E-3</v>
      </c>
      <c r="AR15" s="2">
        <f t="shared" si="4"/>
        <v>-4.7279999999999545E-4</v>
      </c>
      <c r="AS15" s="2">
        <f t="shared" si="4"/>
        <v>-5.8180000000000037E-4</v>
      </c>
      <c r="AT15" s="2">
        <f t="shared" si="4"/>
        <v>-2.0680000000000004E-4</v>
      </c>
      <c r="AU15" s="2">
        <v>5</v>
      </c>
      <c r="AV15" s="2"/>
      <c r="AW15" s="2"/>
      <c r="AX15" s="3"/>
      <c r="AY15" s="48" t="s">
        <v>22</v>
      </c>
      <c r="AZ15" s="48" t="s">
        <v>23</v>
      </c>
      <c r="BA15" s="48" t="s">
        <v>24</v>
      </c>
      <c r="BB15" s="48" t="s">
        <v>25</v>
      </c>
      <c r="BC15" s="48" t="s">
        <v>26</v>
      </c>
      <c r="BD15" s="48" t="s">
        <v>27</v>
      </c>
      <c r="BE15" s="48" t="s">
        <v>28</v>
      </c>
      <c r="BF15" s="2"/>
      <c r="BG15" s="2">
        <v>0.98</v>
      </c>
      <c r="BH15" s="2">
        <v>0.02</v>
      </c>
      <c r="BI15" s="2">
        <v>0.01</v>
      </c>
      <c r="BJ15">
        <v>2.3260000000000001</v>
      </c>
    </row>
    <row r="16" spans="1:63" x14ac:dyDescent="0.3">
      <c r="A16" s="3"/>
      <c r="B16" s="3" t="s">
        <v>55</v>
      </c>
      <c r="C16" s="3" t="s">
        <v>56</v>
      </c>
      <c r="D16" s="3" t="s">
        <v>57</v>
      </c>
      <c r="E16" s="3" t="s">
        <v>58</v>
      </c>
      <c r="F16" s="3" t="s">
        <v>59</v>
      </c>
      <c r="G16" s="1" t="s">
        <v>60</v>
      </c>
      <c r="H16" s="1" t="s">
        <v>61</v>
      </c>
      <c r="I16" s="3" t="s">
        <v>62</v>
      </c>
      <c r="J16" s="3" t="s">
        <v>63</v>
      </c>
      <c r="K16" s="3" t="s">
        <v>64</v>
      </c>
      <c r="L16" s="3" t="s">
        <v>65</v>
      </c>
      <c r="M16" s="3" t="s">
        <v>66</v>
      </c>
      <c r="N16" s="3" t="s">
        <v>67</v>
      </c>
      <c r="O16" s="3" t="s">
        <v>68</v>
      </c>
      <c r="P16" s="3" t="s">
        <v>69</v>
      </c>
      <c r="Q16" s="3" t="s">
        <v>70</v>
      </c>
      <c r="R16" s="3" t="s">
        <v>71</v>
      </c>
      <c r="S16" s="3" t="s">
        <v>72</v>
      </c>
      <c r="T16" s="3" t="s">
        <v>73</v>
      </c>
      <c r="U16" s="3" t="s">
        <v>74</v>
      </c>
      <c r="V16" s="2"/>
      <c r="W16" s="2">
        <f t="shared" si="2"/>
        <v>10</v>
      </c>
      <c r="X16" s="2">
        <v>-1.6520000000000423E-4</v>
      </c>
      <c r="Y16" s="2">
        <f t="shared" si="0"/>
        <v>0.23749999999999999</v>
      </c>
      <c r="Z16" s="2">
        <f t="shared" si="1"/>
        <v>-0.71220615305972634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f t="shared" si="4"/>
        <v>3.0638200000000004E-2</v>
      </c>
      <c r="AP16" s="2">
        <f t="shared" si="4"/>
        <v>6.6379999999999911E-4</v>
      </c>
      <c r="AQ16" s="2">
        <f t="shared" si="4"/>
        <v>-1.9820000000000601E-4</v>
      </c>
      <c r="AR16" s="2">
        <f t="shared" si="4"/>
        <v>-1.6520000000000423E-4</v>
      </c>
      <c r="AS16" s="2">
        <f t="shared" si="4"/>
        <v>-4.7620000000000301E-4</v>
      </c>
      <c r="AT16" s="2">
        <f t="shared" si="4"/>
        <v>1.7579999999999679E-4</v>
      </c>
      <c r="AU16" s="2">
        <v>6</v>
      </c>
      <c r="AV16" s="2"/>
      <c r="AW16" s="2"/>
      <c r="AX16" s="3" t="s">
        <v>40</v>
      </c>
      <c r="AY16" s="46">
        <f t="shared" ref="AY16:BE16" si="6">C$26 - $BJ$14*SQRT($BB$7)</f>
        <v>-4.8654888944741599E-3</v>
      </c>
      <c r="AZ16" s="42">
        <f t="shared" si="6"/>
        <v>1.039666110552584E-2</v>
      </c>
      <c r="BA16" s="42">
        <f t="shared" si="6"/>
        <v>1.9808411105525843E-2</v>
      </c>
      <c r="BB16" s="46">
        <f t="shared" si="6"/>
        <v>-3.1369388944741615E-3</v>
      </c>
      <c r="BC16" s="46">
        <f t="shared" si="6"/>
        <v>-4.411388894474161E-3</v>
      </c>
      <c r="BD16" s="42">
        <f t="shared" si="6"/>
        <v>6.2984611055258407E-3</v>
      </c>
      <c r="BE16" s="46">
        <f t="shared" si="6"/>
        <v>-2.8346388944741631E-3</v>
      </c>
      <c r="BF16" s="2"/>
      <c r="BG16" s="2"/>
      <c r="BH16" s="2"/>
      <c r="BI16" s="2"/>
    </row>
    <row r="17" spans="1:61" x14ac:dyDescent="0.3">
      <c r="A17" s="3" t="s">
        <v>18</v>
      </c>
      <c r="B17" s="2">
        <v>1</v>
      </c>
      <c r="C17" s="2">
        <v>-1</v>
      </c>
      <c r="D17" s="2">
        <v>-1</v>
      </c>
      <c r="E17" s="2">
        <v>-1</v>
      </c>
      <c r="F17" s="2">
        <f t="shared" ref="F17:F24" si="7">C17*D17</f>
        <v>1</v>
      </c>
      <c r="G17" s="2">
        <f t="shared" ref="G17:G24" si="8">C17*E17</f>
        <v>1</v>
      </c>
      <c r="H17" s="2">
        <f t="shared" ref="H17:H24" si="9">D17*E17</f>
        <v>1</v>
      </c>
      <c r="I17" s="2">
        <f t="shared" ref="I17:I24" si="10">C17*D17*E17</f>
        <v>-1</v>
      </c>
      <c r="J17" s="45">
        <v>7.0910000000000001E-3</v>
      </c>
      <c r="K17" s="45">
        <v>7.1170000000000001E-3</v>
      </c>
      <c r="L17" s="45">
        <v>7.0299999999999998E-3</v>
      </c>
      <c r="M17" s="45">
        <v>7.0400000000000003E-3</v>
      </c>
      <c r="N17" s="45">
        <v>7.0990000000000003E-3</v>
      </c>
      <c r="O17" s="2">
        <f t="shared" ref="O17:O24" si="11">SUM(J17:N17)/B$14</f>
        <v>7.0753999999999999E-3</v>
      </c>
      <c r="P17" s="2">
        <f t="shared" ref="P17:T24" si="12">J17-$O17</f>
        <v>1.5600000000000162E-5</v>
      </c>
      <c r="Q17" s="2">
        <f t="shared" si="12"/>
        <v>4.1600000000000144E-5</v>
      </c>
      <c r="R17" s="2">
        <f t="shared" si="12"/>
        <v>-4.5400000000000128E-5</v>
      </c>
      <c r="S17" s="2">
        <f t="shared" si="12"/>
        <v>-3.5399999999999668E-5</v>
      </c>
      <c r="T17" s="2">
        <f t="shared" si="12"/>
        <v>2.3600000000000357E-5</v>
      </c>
      <c r="U17" s="2">
        <f t="shared" ref="U17:U24" si="13">SUM(P17:T17)</f>
        <v>8.6736173798840355E-19</v>
      </c>
      <c r="V17" s="2"/>
      <c r="W17" s="2">
        <f t="shared" si="2"/>
        <v>11</v>
      </c>
      <c r="X17" s="2">
        <v>-1.596000000000028E-4</v>
      </c>
      <c r="Y17" s="2">
        <f t="shared" si="0"/>
        <v>0.26250000000000001</v>
      </c>
      <c r="Z17" s="2">
        <f t="shared" si="1"/>
        <v>-0.63354426662063601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>
        <f t="shared" si="4"/>
        <v>8.2582200000000008E-2</v>
      </c>
      <c r="AP17" s="2">
        <f t="shared" si="4"/>
        <v>1.0517999999999916E-3</v>
      </c>
      <c r="AQ17" s="2">
        <f t="shared" si="4"/>
        <v>2.436799999999989E-3</v>
      </c>
      <c r="AR17" s="2">
        <f t="shared" si="4"/>
        <v>-2.4892000000000108E-3</v>
      </c>
      <c r="AS17" s="2">
        <f t="shared" si="4"/>
        <v>-3.5292000000000101E-3</v>
      </c>
      <c r="AT17" s="2">
        <f t="shared" si="4"/>
        <v>2.5297999999999848E-3</v>
      </c>
      <c r="AU17" s="2">
        <v>7</v>
      </c>
      <c r="AV17" s="3"/>
      <c r="AW17" s="3"/>
      <c r="AX17" s="3" t="s">
        <v>41</v>
      </c>
      <c r="AY17" s="46">
        <f t="shared" ref="AY17:BE17" si="14">C$26 + $BJ$14*SQRT($BB$7)</f>
        <v>-4.2111611055258387E-3</v>
      </c>
      <c r="AZ17" s="42">
        <f t="shared" si="14"/>
        <v>1.1050988894474163E-2</v>
      </c>
      <c r="BA17" s="42">
        <f t="shared" si="14"/>
        <v>2.0462738894474163E-2</v>
      </c>
      <c r="BB17" s="46">
        <f t="shared" si="14"/>
        <v>-2.4826111055258394E-3</v>
      </c>
      <c r="BC17" s="46">
        <f t="shared" si="14"/>
        <v>-3.7570611055258393E-3</v>
      </c>
      <c r="BD17" s="42">
        <f t="shared" si="14"/>
        <v>6.952788894474162E-3</v>
      </c>
      <c r="BE17" s="46">
        <f t="shared" si="14"/>
        <v>-2.180311105525841E-3</v>
      </c>
      <c r="BF17" s="2"/>
      <c r="BG17" s="2"/>
      <c r="BH17" s="2"/>
      <c r="BI17" s="2"/>
    </row>
    <row r="18" spans="1:61" x14ac:dyDescent="0.3">
      <c r="A18" s="3" t="s">
        <v>20</v>
      </c>
      <c r="B18" s="2">
        <v>1</v>
      </c>
      <c r="C18" s="2">
        <v>1</v>
      </c>
      <c r="D18" s="2">
        <v>-1</v>
      </c>
      <c r="E18" s="2">
        <v>-1</v>
      </c>
      <c r="F18" s="2">
        <f t="shared" si="7"/>
        <v>-1</v>
      </c>
      <c r="G18" s="2">
        <f t="shared" si="8"/>
        <v>-1</v>
      </c>
      <c r="H18" s="2">
        <f t="shared" si="9"/>
        <v>1</v>
      </c>
      <c r="I18" s="2">
        <f t="shared" si="10"/>
        <v>1</v>
      </c>
      <c r="J18" s="45">
        <v>6.7520000000000002E-3</v>
      </c>
      <c r="K18" s="45">
        <v>6.8089999999999999E-3</v>
      </c>
      <c r="L18" s="45">
        <v>6.7330000000000003E-3</v>
      </c>
      <c r="M18" s="45">
        <v>6.7749999999999998E-3</v>
      </c>
      <c r="N18" s="45">
        <v>6.79E-3</v>
      </c>
      <c r="O18" s="2">
        <f t="shared" si="11"/>
        <v>6.7717999999999997E-3</v>
      </c>
      <c r="P18" s="2">
        <f t="shared" si="12"/>
        <v>-1.9799999999999505E-5</v>
      </c>
      <c r="Q18" s="2">
        <f t="shared" si="12"/>
        <v>3.7200000000000254E-5</v>
      </c>
      <c r="R18" s="2">
        <f t="shared" si="12"/>
        <v>-3.8799999999999425E-5</v>
      </c>
      <c r="S18" s="2">
        <f t="shared" si="12"/>
        <v>3.2000000000000778E-6</v>
      </c>
      <c r="T18" s="2">
        <f t="shared" si="12"/>
        <v>1.8200000000000334E-5</v>
      </c>
      <c r="U18" s="2">
        <f t="shared" si="13"/>
        <v>1.7347234759768071E-18</v>
      </c>
      <c r="V18" s="2"/>
      <c r="W18" s="2">
        <f t="shared" si="2"/>
        <v>12</v>
      </c>
      <c r="X18" s="2">
        <v>-1.187999999999953E-4</v>
      </c>
      <c r="Y18" s="2">
        <f t="shared" si="0"/>
        <v>0.28749999999999998</v>
      </c>
      <c r="Z18" s="2">
        <f t="shared" si="1"/>
        <v>-0.55869546353610011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>
        <f t="shared" si="4"/>
        <v>5.4702600000000004E-2</v>
      </c>
      <c r="AP18" s="2">
        <f t="shared" si="4"/>
        <v>1.7839999999999523E-4</v>
      </c>
      <c r="AQ18" s="2">
        <f t="shared" si="4"/>
        <v>1.7039999999999417E-4</v>
      </c>
      <c r="AR18" s="2">
        <f t="shared" si="4"/>
        <v>-3.0660000000000409E-4</v>
      </c>
      <c r="AS18" s="2">
        <f t="shared" si="4"/>
        <v>-1.596000000000028E-4</v>
      </c>
      <c r="AT18" s="2">
        <f t="shared" si="4"/>
        <v>1.1739999999999667E-4</v>
      </c>
      <c r="AU18" s="2">
        <v>8</v>
      </c>
      <c r="AV18" s="3"/>
      <c r="AW18" s="3"/>
      <c r="AX18" s="3"/>
      <c r="AY18" s="47"/>
      <c r="AZ18" s="47"/>
      <c r="BA18" s="48"/>
      <c r="BB18" s="46"/>
      <c r="BC18" s="46"/>
      <c r="BD18" s="46"/>
      <c r="BE18" s="46"/>
      <c r="BF18" s="2"/>
      <c r="BG18" s="2"/>
      <c r="BH18" s="2"/>
      <c r="BI18" s="2"/>
    </row>
    <row r="19" spans="1:61" x14ac:dyDescent="0.3">
      <c r="A19" s="3" t="s">
        <v>19</v>
      </c>
      <c r="B19" s="2">
        <v>1</v>
      </c>
      <c r="C19" s="2">
        <v>-1</v>
      </c>
      <c r="D19" s="2">
        <v>1</v>
      </c>
      <c r="E19" s="2">
        <v>-1</v>
      </c>
      <c r="F19" s="2">
        <f t="shared" si="7"/>
        <v>-1</v>
      </c>
      <c r="G19" s="2">
        <f t="shared" si="8"/>
        <v>1</v>
      </c>
      <c r="H19" s="2">
        <f t="shared" si="9"/>
        <v>-1</v>
      </c>
      <c r="I19" s="2">
        <f t="shared" si="10"/>
        <v>1</v>
      </c>
      <c r="J19" s="45">
        <v>1.5911999999999999E-2</v>
      </c>
      <c r="K19" s="45">
        <v>1.6025999999999999E-2</v>
      </c>
      <c r="L19" s="45">
        <v>1.5852000000000002E-2</v>
      </c>
      <c r="M19" s="45">
        <v>1.5699999999999999E-2</v>
      </c>
      <c r="N19" s="45">
        <v>1.5892E-2</v>
      </c>
      <c r="O19" s="2">
        <f t="shared" si="11"/>
        <v>1.5876399999999999E-2</v>
      </c>
      <c r="P19" s="2">
        <f t="shared" si="12"/>
        <v>3.5600000000000215E-5</v>
      </c>
      <c r="Q19" s="2">
        <f t="shared" si="12"/>
        <v>1.4959999999999973E-4</v>
      </c>
      <c r="R19" s="2">
        <f t="shared" si="12"/>
        <v>-2.439999999999734E-5</v>
      </c>
      <c r="S19" s="2">
        <f t="shared" si="12"/>
        <v>-1.7640000000000017E-4</v>
      </c>
      <c r="T19" s="2">
        <f t="shared" si="12"/>
        <v>1.560000000000103E-5</v>
      </c>
      <c r="U19" s="2">
        <f t="shared" si="13"/>
        <v>3.4694469519536142E-18</v>
      </c>
      <c r="V19" s="2"/>
      <c r="W19" s="2">
        <f t="shared" si="2"/>
        <v>13</v>
      </c>
      <c r="X19" s="33">
        <v>-8.3600000000001382E-5</v>
      </c>
      <c r="Y19" s="2">
        <f t="shared" si="0"/>
        <v>0.3125</v>
      </c>
      <c r="Z19" s="2">
        <f t="shared" si="1"/>
        <v>-0.48691908378101556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46"/>
      <c r="AZ19" s="46"/>
      <c r="BA19" s="46"/>
      <c r="BB19" s="46"/>
      <c r="BC19" s="46"/>
      <c r="BD19" s="46"/>
      <c r="BE19" s="46"/>
      <c r="BF19" s="2"/>
      <c r="BG19" s="2"/>
      <c r="BH19" s="2"/>
      <c r="BI19" s="2"/>
    </row>
    <row r="20" spans="1:61" x14ac:dyDescent="0.3">
      <c r="A20" s="3" t="s">
        <v>21</v>
      </c>
      <c r="B20" s="2">
        <v>1</v>
      </c>
      <c r="C20" s="2">
        <v>1</v>
      </c>
      <c r="D20" s="2">
        <v>1</v>
      </c>
      <c r="E20" s="2">
        <v>-1</v>
      </c>
      <c r="F20" s="2">
        <f t="shared" si="7"/>
        <v>1</v>
      </c>
      <c r="G20" s="2">
        <f t="shared" si="8"/>
        <v>-1</v>
      </c>
      <c r="H20" s="2">
        <f t="shared" si="9"/>
        <v>-1</v>
      </c>
      <c r="I20" s="2">
        <f t="shared" si="10"/>
        <v>-1</v>
      </c>
      <c r="J20" s="45">
        <v>1.4422000000000001E-2</v>
      </c>
      <c r="K20" s="45">
        <v>1.4402E-2</v>
      </c>
      <c r="L20" s="45">
        <v>1.4291999999999999E-2</v>
      </c>
      <c r="M20" s="45">
        <v>1.4279999999999999E-2</v>
      </c>
      <c r="N20" s="45">
        <v>1.4422000000000001E-2</v>
      </c>
      <c r="O20" s="2">
        <f t="shared" si="11"/>
        <v>1.4363600000000001E-2</v>
      </c>
      <c r="P20" s="2">
        <f t="shared" si="12"/>
        <v>5.8400000000000118E-5</v>
      </c>
      <c r="Q20" s="2">
        <f t="shared" si="12"/>
        <v>3.8399999999999199E-5</v>
      </c>
      <c r="R20" s="2">
        <f t="shared" si="12"/>
        <v>-7.1600000000001524E-5</v>
      </c>
      <c r="S20" s="2">
        <f t="shared" si="12"/>
        <v>-8.3600000000001382E-5</v>
      </c>
      <c r="T20" s="2">
        <f t="shared" si="12"/>
        <v>5.8400000000000118E-5</v>
      </c>
      <c r="U20" s="2">
        <f t="shared" si="13"/>
        <v>-3.4694469519536142E-18</v>
      </c>
      <c r="V20" s="2"/>
      <c r="W20" s="2">
        <f t="shared" si="2"/>
        <v>14</v>
      </c>
      <c r="X20" s="2">
        <v>-7.1600000000001524E-5</v>
      </c>
      <c r="Y20" s="2">
        <f t="shared" si="0"/>
        <v>0.33750000000000002</v>
      </c>
      <c r="Z20" s="2">
        <f t="shared" si="1"/>
        <v>-0.41762456729499392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3"/>
      <c r="AY20" s="50" t="s">
        <v>75</v>
      </c>
      <c r="AZ20" s="50"/>
      <c r="BA20" s="50"/>
      <c r="BB20" s="50"/>
      <c r="BC20" s="50"/>
      <c r="BD20" s="50"/>
      <c r="BE20" s="50"/>
      <c r="BF20" s="41"/>
      <c r="BG20" s="2"/>
      <c r="BH20" s="2"/>
      <c r="BI20" s="2"/>
    </row>
    <row r="21" spans="1:61" x14ac:dyDescent="0.3">
      <c r="A21" s="3" t="s">
        <v>30</v>
      </c>
      <c r="B21" s="2">
        <v>1</v>
      </c>
      <c r="C21" s="2">
        <v>-1</v>
      </c>
      <c r="D21" s="2">
        <v>-1</v>
      </c>
      <c r="E21" s="2">
        <v>1</v>
      </c>
      <c r="F21" s="2">
        <f t="shared" si="7"/>
        <v>1</v>
      </c>
      <c r="G21" s="2">
        <f t="shared" si="8"/>
        <v>-1</v>
      </c>
      <c r="H21" s="2">
        <f t="shared" si="9"/>
        <v>-1</v>
      </c>
      <c r="I21" s="2">
        <f t="shared" si="10"/>
        <v>1</v>
      </c>
      <c r="J21" s="45">
        <v>3.7130000000000003E-2</v>
      </c>
      <c r="K21" s="45">
        <v>3.8628999999999997E-2</v>
      </c>
      <c r="L21" s="45">
        <v>3.6776000000000003E-2</v>
      </c>
      <c r="M21" s="45">
        <v>3.6666999999999998E-2</v>
      </c>
      <c r="N21" s="45">
        <v>3.7041999999999999E-2</v>
      </c>
      <c r="O21" s="2">
        <f t="shared" si="11"/>
        <v>3.7248799999999999E-2</v>
      </c>
      <c r="P21" s="2">
        <f t="shared" si="12"/>
        <v>-1.187999999999953E-4</v>
      </c>
      <c r="Q21" s="2">
        <f t="shared" si="12"/>
        <v>1.3801999999999981E-3</v>
      </c>
      <c r="R21" s="2">
        <f t="shared" si="12"/>
        <v>-4.7279999999999545E-4</v>
      </c>
      <c r="S21" s="2">
        <f t="shared" si="12"/>
        <v>-5.8180000000000037E-4</v>
      </c>
      <c r="T21" s="2">
        <f t="shared" si="12"/>
        <v>-2.0680000000000004E-4</v>
      </c>
      <c r="U21" s="2">
        <f t="shared" si="13"/>
        <v>6.9388939039072284E-18</v>
      </c>
      <c r="V21" s="2"/>
      <c r="W21" s="2">
        <f t="shared" si="2"/>
        <v>15</v>
      </c>
      <c r="X21" s="33">
        <v>-4.5400000000000128E-5</v>
      </c>
      <c r="Y21" s="2">
        <f t="shared" si="0"/>
        <v>0.36249999999999999</v>
      </c>
      <c r="Z21" s="2">
        <f t="shared" si="1"/>
        <v>-0.35032780057080043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3"/>
      <c r="AY21" s="48" t="s">
        <v>22</v>
      </c>
      <c r="AZ21" s="48" t="s">
        <v>23</v>
      </c>
      <c r="BA21" s="48" t="s">
        <v>24</v>
      </c>
      <c r="BB21" s="48" t="s">
        <v>25</v>
      </c>
      <c r="BC21" s="48" t="s">
        <v>26</v>
      </c>
      <c r="BD21" s="48" t="s">
        <v>27</v>
      </c>
      <c r="BE21" s="48" t="s">
        <v>28</v>
      </c>
      <c r="BF21" s="2"/>
      <c r="BG21" s="2"/>
      <c r="BH21" s="2"/>
      <c r="BI21" s="2"/>
    </row>
    <row r="22" spans="1:61" x14ac:dyDescent="0.3">
      <c r="A22" s="3" t="s">
        <v>32</v>
      </c>
      <c r="B22" s="2">
        <v>1</v>
      </c>
      <c r="C22" s="2">
        <v>1</v>
      </c>
      <c r="D22" s="2">
        <v>-1</v>
      </c>
      <c r="E22" s="2">
        <v>1</v>
      </c>
      <c r="F22" s="2">
        <f t="shared" si="7"/>
        <v>-1</v>
      </c>
      <c r="G22" s="2">
        <f t="shared" si="8"/>
        <v>1</v>
      </c>
      <c r="H22" s="2">
        <f t="shared" si="9"/>
        <v>-1</v>
      </c>
      <c r="I22" s="2">
        <f t="shared" si="10"/>
        <v>-1</v>
      </c>
      <c r="J22" s="45">
        <v>3.1302000000000003E-2</v>
      </c>
      <c r="K22" s="45">
        <v>3.0439999999999998E-2</v>
      </c>
      <c r="L22" s="45">
        <v>3.0473E-2</v>
      </c>
      <c r="M22" s="45">
        <v>3.0162000000000001E-2</v>
      </c>
      <c r="N22" s="45">
        <v>3.0814000000000001E-2</v>
      </c>
      <c r="O22" s="2">
        <f t="shared" si="11"/>
        <v>3.0638200000000004E-2</v>
      </c>
      <c r="P22" s="2">
        <f t="shared" si="12"/>
        <v>6.6379999999999911E-4</v>
      </c>
      <c r="Q22" s="2">
        <f t="shared" si="12"/>
        <v>-1.9820000000000601E-4</v>
      </c>
      <c r="R22" s="2">
        <f t="shared" si="12"/>
        <v>-1.6520000000000423E-4</v>
      </c>
      <c r="S22" s="2">
        <f t="shared" si="12"/>
        <v>-4.7620000000000301E-4</v>
      </c>
      <c r="T22" s="2">
        <f t="shared" si="12"/>
        <v>1.7579999999999679E-4</v>
      </c>
      <c r="U22" s="2">
        <f t="shared" si="13"/>
        <v>-1.7347234759768071E-17</v>
      </c>
      <c r="V22" s="2"/>
      <c r="W22" s="2">
        <f t="shared" si="2"/>
        <v>16</v>
      </c>
      <c r="X22" s="2">
        <v>-3.8799999999999425E-5</v>
      </c>
      <c r="Y22" s="2">
        <f t="shared" si="0"/>
        <v>0.38750000000000001</v>
      </c>
      <c r="Z22" s="2">
        <f t="shared" si="1"/>
        <v>-0.28462136457812015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3" t="s">
        <v>40</v>
      </c>
      <c r="AY22" s="46">
        <f t="shared" ref="AY22:BE22" si="15">C$26 - $BJ$15*SQRT($BB$7)</f>
        <v>-4.9265817441565803E-3</v>
      </c>
      <c r="AZ22" s="42">
        <f t="shared" si="15"/>
        <v>1.0335568255843421E-2</v>
      </c>
      <c r="BA22" s="42">
        <f t="shared" si="15"/>
        <v>1.9747318255843423E-2</v>
      </c>
      <c r="BB22" s="46">
        <f t="shared" si="15"/>
        <v>-3.1980317441565815E-3</v>
      </c>
      <c r="BC22" s="46">
        <f t="shared" si="15"/>
        <v>-4.4724817441565813E-3</v>
      </c>
      <c r="BD22" s="42">
        <f t="shared" si="15"/>
        <v>6.2373682558434203E-3</v>
      </c>
      <c r="BE22" s="46">
        <f t="shared" si="15"/>
        <v>-2.8957317441565831E-3</v>
      </c>
      <c r="BF22" s="2"/>
      <c r="BG22" s="2"/>
      <c r="BH22" s="2"/>
      <c r="BI22" s="2"/>
    </row>
    <row r="23" spans="1:61" x14ac:dyDescent="0.3">
      <c r="A23" s="3" t="s">
        <v>31</v>
      </c>
      <c r="B23" s="2">
        <v>1</v>
      </c>
      <c r="C23" s="2">
        <v>-1</v>
      </c>
      <c r="D23" s="2">
        <v>1</v>
      </c>
      <c r="E23" s="2">
        <v>1</v>
      </c>
      <c r="F23" s="2">
        <f t="shared" si="7"/>
        <v>-1</v>
      </c>
      <c r="G23" s="2">
        <f t="shared" si="8"/>
        <v>-1</v>
      </c>
      <c r="H23" s="2">
        <f t="shared" si="9"/>
        <v>1</v>
      </c>
      <c r="I23" s="2">
        <f t="shared" si="10"/>
        <v>-1</v>
      </c>
      <c r="J23" s="45">
        <v>8.3634E-2</v>
      </c>
      <c r="K23" s="45">
        <v>8.5018999999999997E-2</v>
      </c>
      <c r="L23" s="45">
        <v>8.0092999999999998E-2</v>
      </c>
      <c r="M23" s="45">
        <v>7.9052999999999998E-2</v>
      </c>
      <c r="N23" s="45">
        <v>8.5111999999999993E-2</v>
      </c>
      <c r="O23" s="2">
        <f t="shared" si="11"/>
        <v>8.2582200000000008E-2</v>
      </c>
      <c r="P23" s="2">
        <f t="shared" si="12"/>
        <v>1.0517999999999916E-3</v>
      </c>
      <c r="Q23" s="2">
        <f t="shared" si="12"/>
        <v>2.436799999999989E-3</v>
      </c>
      <c r="R23" s="2">
        <f t="shared" si="12"/>
        <v>-2.4892000000000108E-3</v>
      </c>
      <c r="S23" s="2">
        <f t="shared" si="12"/>
        <v>-3.5292000000000101E-3</v>
      </c>
      <c r="T23" s="2">
        <f t="shared" si="12"/>
        <v>2.5297999999999848E-3</v>
      </c>
      <c r="U23" s="2">
        <f t="shared" si="13"/>
        <v>-5.5511151231257827E-17</v>
      </c>
      <c r="V23" s="2"/>
      <c r="W23" s="2">
        <f t="shared" si="2"/>
        <v>17</v>
      </c>
      <c r="X23" s="2">
        <v>-3.5399999999999668E-5</v>
      </c>
      <c r="Y23" s="2">
        <f t="shared" si="0"/>
        <v>0.41249999999999998</v>
      </c>
      <c r="Z23" s="2">
        <f t="shared" si="1"/>
        <v>-0.2201534734278485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3" t="s">
        <v>41</v>
      </c>
      <c r="AY23" s="46">
        <f t="shared" ref="AY23:BE23" si="16">C$26 + $BJ$15*SQRT($BB$7)</f>
        <v>-4.1500682558434183E-3</v>
      </c>
      <c r="AZ23" s="42">
        <f t="shared" si="16"/>
        <v>1.1112081744156581E-2</v>
      </c>
      <c r="BA23" s="42">
        <f t="shared" si="16"/>
        <v>2.0523831744156583E-2</v>
      </c>
      <c r="BB23" s="46">
        <f t="shared" si="16"/>
        <v>-2.4215182558434195E-3</v>
      </c>
      <c r="BC23" s="46">
        <f t="shared" si="16"/>
        <v>-3.6959682558434194E-3</v>
      </c>
      <c r="BD23" s="42">
        <f t="shared" si="16"/>
        <v>7.0138817441565823E-3</v>
      </c>
      <c r="BE23" s="46">
        <f t="shared" si="16"/>
        <v>-2.1192182558434211E-3</v>
      </c>
      <c r="BF23" s="2"/>
      <c r="BG23" s="2"/>
      <c r="BH23" s="2"/>
      <c r="BI23" s="2"/>
    </row>
    <row r="24" spans="1:61" x14ac:dyDescent="0.3">
      <c r="A24" s="3" t="s">
        <v>33</v>
      </c>
      <c r="B24" s="2">
        <v>1</v>
      </c>
      <c r="C24" s="2">
        <v>1</v>
      </c>
      <c r="D24" s="2">
        <v>1</v>
      </c>
      <c r="E24" s="2">
        <v>1</v>
      </c>
      <c r="F24" s="2">
        <f t="shared" si="7"/>
        <v>1</v>
      </c>
      <c r="G24" s="2">
        <f t="shared" si="8"/>
        <v>1</v>
      </c>
      <c r="H24" s="2">
        <f t="shared" si="9"/>
        <v>1</v>
      </c>
      <c r="I24" s="2">
        <f t="shared" si="10"/>
        <v>1</v>
      </c>
      <c r="J24" s="45">
        <v>5.4880999999999999E-2</v>
      </c>
      <c r="K24" s="45">
        <v>5.4872999999999998E-2</v>
      </c>
      <c r="L24" s="45">
        <v>5.4396E-2</v>
      </c>
      <c r="M24" s="45">
        <v>5.4543000000000001E-2</v>
      </c>
      <c r="N24" s="45">
        <v>5.4820000000000001E-2</v>
      </c>
      <c r="O24" s="2">
        <f t="shared" si="11"/>
        <v>5.4702600000000004E-2</v>
      </c>
      <c r="P24" s="2">
        <f t="shared" si="12"/>
        <v>1.7839999999999523E-4</v>
      </c>
      <c r="Q24" s="2">
        <f t="shared" si="12"/>
        <v>1.7039999999999417E-4</v>
      </c>
      <c r="R24" s="2">
        <f t="shared" si="12"/>
        <v>-3.0660000000000409E-4</v>
      </c>
      <c r="S24" s="2">
        <f t="shared" si="12"/>
        <v>-1.596000000000028E-4</v>
      </c>
      <c r="T24" s="2">
        <f t="shared" si="12"/>
        <v>1.1739999999999667E-4</v>
      </c>
      <c r="U24" s="2">
        <f t="shared" si="13"/>
        <v>-2.0816681711721685E-17</v>
      </c>
      <c r="V24" s="2"/>
      <c r="W24" s="2">
        <f t="shared" si="2"/>
        <v>18</v>
      </c>
      <c r="X24" s="2">
        <v>-2.439999999999734E-5</v>
      </c>
      <c r="Y24" s="2">
        <f t="shared" si="0"/>
        <v>0.4375</v>
      </c>
      <c r="Z24" s="2">
        <f t="shared" si="1"/>
        <v>-0.15661248908966294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3"/>
      <c r="AY24" s="3"/>
      <c r="AZ24" s="3"/>
      <c r="BA24" s="3"/>
      <c r="BB24" s="2"/>
      <c r="BC24" s="2"/>
      <c r="BD24" s="2"/>
      <c r="BE24" s="2"/>
      <c r="BF24" s="2"/>
      <c r="BG24" s="2"/>
      <c r="BH24" s="2"/>
      <c r="BI24" s="2"/>
    </row>
    <row r="25" spans="1:61" x14ac:dyDescent="0.3">
      <c r="A25" s="3" t="s">
        <v>76</v>
      </c>
      <c r="B25" s="2">
        <f t="shared" ref="B25:I25" si="17">SUM(B33:B40)</f>
        <v>0.24925900000000001</v>
      </c>
      <c r="C25" s="2">
        <f t="shared" si="17"/>
        <v>-3.6306599999999994E-2</v>
      </c>
      <c r="D25" s="2">
        <f t="shared" si="17"/>
        <v>8.5790600000000009E-2</v>
      </c>
      <c r="E25" s="2">
        <f t="shared" si="17"/>
        <v>0.16108460000000002</v>
      </c>
      <c r="F25" s="2">
        <f t="shared" si="17"/>
        <v>-2.2478200000000004E-2</v>
      </c>
      <c r="G25" s="2">
        <f t="shared" si="17"/>
        <v>-3.2673800000000003E-2</v>
      </c>
      <c r="H25" s="2">
        <f t="shared" si="17"/>
        <v>5.300500000000001E-2</v>
      </c>
      <c r="I25" s="2">
        <f t="shared" si="17"/>
        <v>-2.0059800000000017E-2</v>
      </c>
      <c r="J25" s="2"/>
      <c r="K25" s="2"/>
      <c r="L25" s="3"/>
      <c r="M25" s="2"/>
      <c r="N25" s="2"/>
      <c r="O25" s="3"/>
      <c r="P25" s="2">
        <f>SUM(P17*P17, P18*P18, P19*P19, P20*P20,P21*P21,P22*P22, P23*P23, P24*P24)</f>
        <v>1.5981669999999783E-6</v>
      </c>
      <c r="Q25" s="2">
        <f>SUM(Q17*Q17, Q18*Q18, Q19*Q19, Q20*Q20,Q21*Q21,Q22*Q22, Q23*Q23, Q24*Q24)</f>
        <v>7.9382347999999429E-6</v>
      </c>
      <c r="R25" s="2">
        <f>SUM(R17*R17, R18*R18, R19*R19, R20*R20,R21*R21,R22*R22, R23*R23, R24*R24)</f>
        <v>6.5502396000000534E-6</v>
      </c>
      <c r="S25" s="2">
        <f>SUM(S17*S17, S18*S18, S19*S19, S20*S20,S21*S21,S22*S22, S23*S23, S24*S24)</f>
        <v>1.3085351800000075E-5</v>
      </c>
      <c r="T25" s="2">
        <f>SUM(T17*T17, T18*T18, T19*T19, T20*T20,T21*T21,T22*T22, T23*T23, T24*T24)</f>
        <v>6.4918847999999208E-6</v>
      </c>
      <c r="U25" s="3" t="s">
        <v>77</v>
      </c>
      <c r="V25" s="2"/>
      <c r="W25" s="2">
        <f t="shared" si="2"/>
        <v>19</v>
      </c>
      <c r="X25" s="2">
        <v>-1.9799999999999505E-5</v>
      </c>
      <c r="Y25" s="2">
        <f t="shared" si="0"/>
        <v>0.46250000000000002</v>
      </c>
      <c r="Z25" s="2">
        <f t="shared" si="1"/>
        <v>-9.3715063830990888E-2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x14ac:dyDescent="0.3">
      <c r="A26" s="3" t="s">
        <v>78</v>
      </c>
      <c r="B26" s="2">
        <f t="shared" ref="B26:I26" si="18">B25/8</f>
        <v>3.1157375000000001E-2</v>
      </c>
      <c r="C26" s="2">
        <f t="shared" si="18"/>
        <v>-4.5383249999999993E-3</v>
      </c>
      <c r="D26" s="2">
        <f t="shared" si="18"/>
        <v>1.0723825000000001E-2</v>
      </c>
      <c r="E26" s="2">
        <f t="shared" si="18"/>
        <v>2.0135575000000003E-2</v>
      </c>
      <c r="F26" s="2">
        <f t="shared" si="18"/>
        <v>-2.8097750000000005E-3</v>
      </c>
      <c r="G26" s="2">
        <f t="shared" si="18"/>
        <v>-4.0842250000000004E-3</v>
      </c>
      <c r="H26" s="2">
        <f t="shared" si="18"/>
        <v>6.6256250000000013E-3</v>
      </c>
      <c r="I26" s="2">
        <f t="shared" si="18"/>
        <v>-2.5074750000000021E-3</v>
      </c>
      <c r="J26" s="2"/>
      <c r="K26" s="2"/>
      <c r="L26" s="3"/>
      <c r="M26" s="2"/>
      <c r="N26" s="2"/>
      <c r="O26" s="3"/>
      <c r="P26" s="2"/>
      <c r="Q26" s="2"/>
      <c r="R26" s="2"/>
      <c r="S26" s="2"/>
      <c r="T26" s="2">
        <f>SUM(P25:T25)</f>
        <v>3.5663877999999968E-5</v>
      </c>
      <c r="U26" s="3" t="s">
        <v>79</v>
      </c>
      <c r="V26" s="2"/>
      <c r="W26" s="2">
        <f t="shared" si="2"/>
        <v>20</v>
      </c>
      <c r="X26" s="2">
        <v>3.2000000000000778E-6</v>
      </c>
      <c r="Y26" s="2">
        <f t="shared" si="0"/>
        <v>0.48749999999999999</v>
      </c>
      <c r="Z26" s="2">
        <f t="shared" si="1"/>
        <v>-3.119663243458989E-2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x14ac:dyDescent="0.3">
      <c r="A27" s="3" t="s">
        <v>80</v>
      </c>
      <c r="B27" s="2"/>
      <c r="C27" s="2">
        <f t="shared" ref="C27:I27" si="19">8*$B$14*C26*C26</f>
        <v>8.238557522249997E-4</v>
      </c>
      <c r="D27" s="2">
        <f t="shared" si="19"/>
        <v>4.600016905225001E-3</v>
      </c>
      <c r="E27" s="2">
        <f t="shared" si="19"/>
        <v>1.6217655223225005E-2</v>
      </c>
      <c r="F27" s="2">
        <f t="shared" si="19"/>
        <v>3.157934220250001E-4</v>
      </c>
      <c r="G27" s="2">
        <f t="shared" si="19"/>
        <v>6.6723575402500006E-4</v>
      </c>
      <c r="H27" s="2">
        <f t="shared" si="19"/>
        <v>1.7559562656250009E-3</v>
      </c>
      <c r="I27" s="2">
        <f t="shared" si="19"/>
        <v>2.5149723502500043E-4</v>
      </c>
      <c r="J27" s="2"/>
      <c r="K27" s="2"/>
      <c r="L27" s="3"/>
      <c r="M27" s="2"/>
      <c r="N27" s="2"/>
      <c r="O27" s="3"/>
      <c r="P27" s="2"/>
      <c r="Q27" s="2"/>
      <c r="R27" s="2"/>
      <c r="S27" s="2"/>
      <c r="T27" s="2"/>
      <c r="U27" s="2"/>
      <c r="V27" s="2"/>
      <c r="W27" s="2">
        <f t="shared" si="2"/>
        <v>21</v>
      </c>
      <c r="X27" s="2">
        <v>1.5600000000000162E-5</v>
      </c>
      <c r="Y27" s="2">
        <f t="shared" si="0"/>
        <v>0.51249999999999996</v>
      </c>
      <c r="Z27" s="2">
        <f t="shared" si="1"/>
        <v>3.119663243458989E-2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x14ac:dyDescent="0.3">
      <c r="A28" s="3" t="s">
        <v>81</v>
      </c>
      <c r="B28" s="2"/>
      <c r="C28" s="34">
        <f t="shared" ref="C28:I28" si="20">C27/$B29</f>
        <v>3.3398193023154964E-2</v>
      </c>
      <c r="D28" s="34">
        <f t="shared" si="20"/>
        <v>0.18647955312026843</v>
      </c>
      <c r="E28" s="34">
        <f t="shared" si="20"/>
        <v>0.65744564878673206</v>
      </c>
      <c r="F28" s="34">
        <f t="shared" si="20"/>
        <v>1.2801912999635357E-2</v>
      </c>
      <c r="G28" s="34">
        <f t="shared" si="20"/>
        <v>2.7048993036333482E-2</v>
      </c>
      <c r="H28" s="34">
        <f t="shared" si="20"/>
        <v>7.1184507896165858E-2</v>
      </c>
      <c r="I28" s="34">
        <f t="shared" si="20"/>
        <v>1.0195417313613377E-2</v>
      </c>
      <c r="J28" s="2"/>
      <c r="K28" s="2"/>
      <c r="L28" s="3"/>
      <c r="M28" s="2"/>
      <c r="N28" s="2"/>
      <c r="O28" s="3"/>
      <c r="P28" s="2"/>
      <c r="Q28" s="2"/>
      <c r="R28" s="2"/>
      <c r="S28" s="2"/>
      <c r="T28" s="2"/>
      <c r="U28" s="2"/>
      <c r="V28" s="2"/>
      <c r="W28" s="2">
        <f t="shared" si="2"/>
        <v>22</v>
      </c>
      <c r="X28" s="2">
        <v>1.560000000000103E-5</v>
      </c>
      <c r="Y28" s="2">
        <f t="shared" si="0"/>
        <v>0.53749999999999998</v>
      </c>
      <c r="Z28" s="2">
        <f t="shared" si="1"/>
        <v>9.3715063830990888E-2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x14ac:dyDescent="0.3">
      <c r="A29" s="3" t="s">
        <v>82</v>
      </c>
      <c r="B29" s="2">
        <f>SUM(C27:I27, T26)</f>
        <v>2.4667674435375007E-2</v>
      </c>
      <c r="C29" s="2"/>
      <c r="D29" s="2"/>
      <c r="E29" s="2"/>
      <c r="F29" s="2"/>
      <c r="G29" s="2"/>
      <c r="H29" s="2"/>
      <c r="I29" s="2"/>
      <c r="J29" s="2"/>
      <c r="K29" s="2"/>
      <c r="L29" s="3"/>
      <c r="M29" s="2"/>
      <c r="N29" s="2"/>
      <c r="O29" s="3"/>
      <c r="P29" s="2"/>
      <c r="Q29" s="2"/>
      <c r="R29" s="2"/>
      <c r="S29" s="2"/>
      <c r="T29" s="2"/>
      <c r="U29" s="2"/>
      <c r="V29" s="2"/>
      <c r="W29" s="2">
        <f t="shared" si="2"/>
        <v>23</v>
      </c>
      <c r="X29" s="2">
        <v>1.8200000000000334E-5</v>
      </c>
      <c r="Y29" s="2">
        <f t="shared" si="0"/>
        <v>0.5625</v>
      </c>
      <c r="Z29" s="2">
        <f t="shared" si="1"/>
        <v>0.15661248908966294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x14ac:dyDescent="0.3">
      <c r="A30" s="3" t="s">
        <v>83</v>
      </c>
      <c r="B30" s="34">
        <f>T26/B29</f>
        <v>1.445773824096515E-3</v>
      </c>
      <c r="C30" s="2"/>
      <c r="D30" s="2"/>
      <c r="E30" s="2"/>
      <c r="F30" s="2"/>
      <c r="G30" s="2"/>
      <c r="H30" s="2"/>
      <c r="I30" s="2"/>
      <c r="J30" s="2"/>
      <c r="K30" s="2"/>
      <c r="L30" s="3"/>
      <c r="M30" s="2"/>
      <c r="N30" s="2"/>
      <c r="O30" s="3"/>
      <c r="P30" s="2"/>
      <c r="Q30" s="2"/>
      <c r="R30" s="2"/>
      <c r="S30" s="2"/>
      <c r="T30" s="2"/>
      <c r="U30" s="2"/>
      <c r="V30" s="2"/>
      <c r="W30" s="2">
        <f t="shared" si="2"/>
        <v>24</v>
      </c>
      <c r="X30" s="33">
        <v>2.3600000000000357E-5</v>
      </c>
      <c r="Y30" s="2">
        <f t="shared" si="0"/>
        <v>0.58750000000000002</v>
      </c>
      <c r="Z30" s="2">
        <f t="shared" si="1"/>
        <v>0.2201534734278485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3"/>
      <c r="N31" s="2"/>
      <c r="O31" s="2"/>
      <c r="P31" s="33"/>
      <c r="Q31" s="2"/>
      <c r="R31" s="2"/>
      <c r="S31" s="2"/>
      <c r="T31" s="2"/>
      <c r="U31" s="2"/>
      <c r="V31" s="2"/>
      <c r="W31" s="2">
        <f t="shared" si="2"/>
        <v>25</v>
      </c>
      <c r="X31" s="2">
        <v>3.5600000000000215E-5</v>
      </c>
      <c r="Y31" s="2">
        <f t="shared" si="0"/>
        <v>0.61250000000000004</v>
      </c>
      <c r="Z31" s="2">
        <f t="shared" si="1"/>
        <v>0.28462136457812015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x14ac:dyDescent="0.3">
      <c r="A32" s="2"/>
      <c r="B32" s="49" t="s">
        <v>84</v>
      </c>
      <c r="C32" s="49"/>
      <c r="D32" s="49"/>
      <c r="E32" s="49"/>
      <c r="F32" s="49"/>
      <c r="G32" s="49"/>
      <c r="H32" s="49"/>
      <c r="I32" s="4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f t="shared" si="2"/>
        <v>26</v>
      </c>
      <c r="X32" s="33">
        <v>3.7200000000000254E-5</v>
      </c>
      <c r="Y32" s="2">
        <f t="shared" si="0"/>
        <v>0.63749999999999996</v>
      </c>
      <c r="Z32" s="2">
        <f t="shared" si="1"/>
        <v>0.35032780057080043</v>
      </c>
      <c r="AA32" s="2"/>
      <c r="AB32" s="2"/>
      <c r="AC32" s="2"/>
      <c r="AD32" s="3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x14ac:dyDescent="0.3">
      <c r="A33" s="2"/>
      <c r="B33" s="2">
        <f t="shared" ref="B33:I40" si="21">$O17*B17</f>
        <v>7.0753999999999999E-3</v>
      </c>
      <c r="C33" s="2">
        <f t="shared" si="21"/>
        <v>-7.0753999999999999E-3</v>
      </c>
      <c r="D33" s="2">
        <f t="shared" si="21"/>
        <v>-7.0753999999999999E-3</v>
      </c>
      <c r="E33" s="2">
        <f t="shared" si="21"/>
        <v>-7.0753999999999999E-3</v>
      </c>
      <c r="F33" s="2">
        <f t="shared" si="21"/>
        <v>7.0753999999999999E-3</v>
      </c>
      <c r="G33" s="2">
        <f t="shared" si="21"/>
        <v>7.0753999999999999E-3</v>
      </c>
      <c r="H33" s="2">
        <f t="shared" si="21"/>
        <v>7.0753999999999999E-3</v>
      </c>
      <c r="I33" s="2">
        <f t="shared" si="21"/>
        <v>-7.0753999999999999E-3</v>
      </c>
      <c r="J33" s="2"/>
      <c r="K33" s="2"/>
      <c r="L33" s="2"/>
      <c r="M33" s="2"/>
      <c r="N33" s="33"/>
      <c r="O33" s="2"/>
      <c r="P33" s="2"/>
      <c r="Q33" s="2"/>
      <c r="R33" s="2"/>
      <c r="S33" s="2"/>
      <c r="T33" s="2"/>
      <c r="U33" s="2"/>
      <c r="V33" s="2"/>
      <c r="W33" s="2">
        <f t="shared" si="2"/>
        <v>27</v>
      </c>
      <c r="X33" s="2">
        <v>3.8399999999999199E-5</v>
      </c>
      <c r="Y33" s="2">
        <f t="shared" si="0"/>
        <v>0.66249999999999998</v>
      </c>
      <c r="Z33" s="2">
        <f t="shared" si="1"/>
        <v>0.41762456729499392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x14ac:dyDescent="0.3">
      <c r="A34" s="2"/>
      <c r="B34" s="2">
        <f t="shared" si="21"/>
        <v>6.7717999999999997E-3</v>
      </c>
      <c r="C34" s="2">
        <f t="shared" si="21"/>
        <v>6.7717999999999997E-3</v>
      </c>
      <c r="D34" s="2">
        <f t="shared" si="21"/>
        <v>-6.7717999999999997E-3</v>
      </c>
      <c r="E34" s="2">
        <f t="shared" si="21"/>
        <v>-6.7717999999999997E-3</v>
      </c>
      <c r="F34" s="2">
        <f t="shared" si="21"/>
        <v>-6.7717999999999997E-3</v>
      </c>
      <c r="G34" s="2">
        <f t="shared" si="21"/>
        <v>-6.7717999999999997E-3</v>
      </c>
      <c r="H34" s="2">
        <f t="shared" si="21"/>
        <v>6.7717999999999997E-3</v>
      </c>
      <c r="I34" s="2">
        <f t="shared" si="21"/>
        <v>6.7717999999999997E-3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f t="shared" si="2"/>
        <v>28</v>
      </c>
      <c r="X34" s="2">
        <v>4.1600000000000144E-5</v>
      </c>
      <c r="Y34" s="2">
        <f t="shared" si="0"/>
        <v>0.6875</v>
      </c>
      <c r="Z34" s="2">
        <f t="shared" si="1"/>
        <v>0.48691908378101556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x14ac:dyDescent="0.3">
      <c r="A35" s="2"/>
      <c r="B35" s="2">
        <f t="shared" si="21"/>
        <v>1.5876399999999999E-2</v>
      </c>
      <c r="C35" s="2">
        <f t="shared" si="21"/>
        <v>-1.5876399999999999E-2</v>
      </c>
      <c r="D35" s="2">
        <f t="shared" si="21"/>
        <v>1.5876399999999999E-2</v>
      </c>
      <c r="E35" s="2">
        <f t="shared" si="21"/>
        <v>-1.5876399999999999E-2</v>
      </c>
      <c r="F35" s="2">
        <f t="shared" si="21"/>
        <v>-1.5876399999999999E-2</v>
      </c>
      <c r="G35" s="2">
        <f t="shared" si="21"/>
        <v>1.5876399999999999E-2</v>
      </c>
      <c r="H35" s="2">
        <f t="shared" si="21"/>
        <v>-1.5876399999999999E-2</v>
      </c>
      <c r="I35" s="2">
        <f t="shared" si="21"/>
        <v>1.5876399999999999E-2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f t="shared" si="2"/>
        <v>29</v>
      </c>
      <c r="X35" s="2">
        <v>5.8400000000000118E-5</v>
      </c>
      <c r="Y35" s="2">
        <f t="shared" si="0"/>
        <v>0.71250000000000002</v>
      </c>
      <c r="Z35" s="2">
        <f t="shared" si="1"/>
        <v>0.55869546353610011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x14ac:dyDescent="0.3">
      <c r="A36" s="2"/>
      <c r="B36" s="2">
        <f t="shared" si="21"/>
        <v>1.4363600000000001E-2</v>
      </c>
      <c r="C36" s="2">
        <f t="shared" si="21"/>
        <v>1.4363600000000001E-2</v>
      </c>
      <c r="D36" s="2">
        <f t="shared" si="21"/>
        <v>1.4363600000000001E-2</v>
      </c>
      <c r="E36" s="2">
        <f t="shared" si="21"/>
        <v>-1.4363600000000001E-2</v>
      </c>
      <c r="F36" s="2">
        <f t="shared" si="21"/>
        <v>1.4363600000000001E-2</v>
      </c>
      <c r="G36" s="2">
        <f t="shared" si="21"/>
        <v>-1.4363600000000001E-2</v>
      </c>
      <c r="H36" s="2">
        <f t="shared" si="21"/>
        <v>-1.4363600000000001E-2</v>
      </c>
      <c r="I36" s="2">
        <f t="shared" si="21"/>
        <v>-1.4363600000000001E-2</v>
      </c>
      <c r="J36" s="2"/>
      <c r="K36" s="2"/>
      <c r="L36" s="3"/>
      <c r="M36" s="2"/>
      <c r="N36" s="33"/>
      <c r="O36" s="2"/>
      <c r="P36" s="2"/>
      <c r="Q36" s="2"/>
      <c r="R36" s="33"/>
      <c r="S36" s="2"/>
      <c r="T36" s="2"/>
      <c r="U36" s="2"/>
      <c r="V36" s="2"/>
      <c r="W36" s="2">
        <f t="shared" si="2"/>
        <v>30</v>
      </c>
      <c r="X36" s="2">
        <v>5.8400000000000118E-5</v>
      </c>
      <c r="Y36" s="2">
        <f t="shared" si="0"/>
        <v>0.73750000000000004</v>
      </c>
      <c r="Z36" s="2">
        <f t="shared" si="1"/>
        <v>0.63354426662063601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x14ac:dyDescent="0.3">
      <c r="A37" s="2"/>
      <c r="B37" s="2">
        <f t="shared" si="21"/>
        <v>3.7248799999999999E-2</v>
      </c>
      <c r="C37" s="2">
        <f t="shared" si="21"/>
        <v>-3.7248799999999999E-2</v>
      </c>
      <c r="D37" s="2">
        <f t="shared" si="21"/>
        <v>-3.7248799999999999E-2</v>
      </c>
      <c r="E37" s="2">
        <f t="shared" si="21"/>
        <v>3.7248799999999999E-2</v>
      </c>
      <c r="F37" s="2">
        <f t="shared" si="21"/>
        <v>3.7248799999999999E-2</v>
      </c>
      <c r="G37" s="2">
        <f t="shared" si="21"/>
        <v>-3.7248799999999999E-2</v>
      </c>
      <c r="H37" s="2">
        <f t="shared" si="21"/>
        <v>-3.7248799999999999E-2</v>
      </c>
      <c r="I37" s="2">
        <f t="shared" si="21"/>
        <v>3.7248799999999999E-2</v>
      </c>
      <c r="J37" s="2"/>
      <c r="K37" s="3"/>
      <c r="L37" s="3"/>
      <c r="M37" s="2"/>
      <c r="N37" s="2"/>
      <c r="O37" s="33"/>
      <c r="P37" s="33"/>
      <c r="Q37" s="2"/>
      <c r="R37" s="2"/>
      <c r="S37" s="2"/>
      <c r="T37" s="2"/>
      <c r="U37" s="2"/>
      <c r="V37" s="2"/>
      <c r="W37" s="2">
        <f t="shared" si="2"/>
        <v>31</v>
      </c>
      <c r="X37" s="2">
        <v>1.1739999999999667E-4</v>
      </c>
      <c r="Y37" s="2">
        <f t="shared" si="0"/>
        <v>0.76249999999999996</v>
      </c>
      <c r="Z37" s="2">
        <f t="shared" si="1"/>
        <v>0.71220615305972634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x14ac:dyDescent="0.3">
      <c r="A38" s="2"/>
      <c r="B38" s="2">
        <f t="shared" si="21"/>
        <v>3.0638200000000004E-2</v>
      </c>
      <c r="C38" s="2">
        <f t="shared" si="21"/>
        <v>3.0638200000000004E-2</v>
      </c>
      <c r="D38" s="2">
        <f t="shared" si="21"/>
        <v>-3.0638200000000004E-2</v>
      </c>
      <c r="E38" s="2">
        <f t="shared" si="21"/>
        <v>3.0638200000000004E-2</v>
      </c>
      <c r="F38" s="2">
        <f t="shared" si="21"/>
        <v>-3.0638200000000004E-2</v>
      </c>
      <c r="G38" s="2">
        <f t="shared" si="21"/>
        <v>3.0638200000000004E-2</v>
      </c>
      <c r="H38" s="2">
        <f t="shared" si="21"/>
        <v>-3.0638200000000004E-2</v>
      </c>
      <c r="I38" s="2">
        <f t="shared" si="21"/>
        <v>-3.0638200000000004E-2</v>
      </c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f t="shared" si="2"/>
        <v>32</v>
      </c>
      <c r="X38" s="2">
        <v>1.4959999999999973E-4</v>
      </c>
      <c r="Y38" s="2">
        <f t="shared" si="0"/>
        <v>0.78749999999999998</v>
      </c>
      <c r="Z38" s="2">
        <f t="shared" si="1"/>
        <v>0.79563858464786175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x14ac:dyDescent="0.3">
      <c r="A39" s="2"/>
      <c r="B39" s="2">
        <f t="shared" si="21"/>
        <v>8.2582200000000008E-2</v>
      </c>
      <c r="C39" s="2">
        <f t="shared" si="21"/>
        <v>-8.2582200000000008E-2</v>
      </c>
      <c r="D39" s="2">
        <f t="shared" si="21"/>
        <v>8.2582200000000008E-2</v>
      </c>
      <c r="E39" s="2">
        <f t="shared" si="21"/>
        <v>8.2582200000000008E-2</v>
      </c>
      <c r="F39" s="2">
        <f t="shared" si="21"/>
        <v>-8.2582200000000008E-2</v>
      </c>
      <c r="G39" s="2">
        <f t="shared" si="21"/>
        <v>-8.2582200000000008E-2</v>
      </c>
      <c r="H39" s="2">
        <f t="shared" si="21"/>
        <v>8.2582200000000008E-2</v>
      </c>
      <c r="I39" s="2">
        <f t="shared" si="21"/>
        <v>-8.2582200000000008E-2</v>
      </c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>
        <f t="shared" si="2"/>
        <v>33</v>
      </c>
      <c r="X39" s="2">
        <v>1.7039999999999417E-4</v>
      </c>
      <c r="Y39" s="2">
        <f t="shared" si="0"/>
        <v>0.8125</v>
      </c>
      <c r="Z39" s="2">
        <f t="shared" si="1"/>
        <v>0.88512253646756878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x14ac:dyDescent="0.3">
      <c r="A40" s="2"/>
      <c r="B40" s="2">
        <f t="shared" si="21"/>
        <v>5.4702600000000004E-2</v>
      </c>
      <c r="C40" s="2">
        <f t="shared" si="21"/>
        <v>5.4702600000000004E-2</v>
      </c>
      <c r="D40" s="2">
        <f t="shared" si="21"/>
        <v>5.4702600000000004E-2</v>
      </c>
      <c r="E40" s="2">
        <f t="shared" si="21"/>
        <v>5.4702600000000004E-2</v>
      </c>
      <c r="F40" s="2">
        <f t="shared" si="21"/>
        <v>5.4702600000000004E-2</v>
      </c>
      <c r="G40" s="2">
        <f t="shared" si="21"/>
        <v>5.4702600000000004E-2</v>
      </c>
      <c r="H40" s="2">
        <f t="shared" si="21"/>
        <v>5.4702600000000004E-2</v>
      </c>
      <c r="I40" s="2">
        <f t="shared" si="21"/>
        <v>5.4702600000000004E-2</v>
      </c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f t="shared" si="2"/>
        <v>34</v>
      </c>
      <c r="X40" s="2">
        <v>1.7579999999999679E-4</v>
      </c>
      <c r="Y40" s="2">
        <f t="shared" si="0"/>
        <v>0.83750000000000002</v>
      </c>
      <c r="Z40" s="2">
        <f t="shared" si="1"/>
        <v>0.98244278839304833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f t="shared" si="2"/>
        <v>35</v>
      </c>
      <c r="X41" s="2">
        <v>1.7839999999999523E-4</v>
      </c>
      <c r="Y41" s="2">
        <f t="shared" si="0"/>
        <v>0.86250000000000004</v>
      </c>
      <c r="Z41" s="2">
        <f t="shared" si="1"/>
        <v>1.0902138107501465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f t="shared" si="2"/>
        <v>36</v>
      </c>
      <c r="X42" s="2">
        <v>6.6379999999999911E-4</v>
      </c>
      <c r="Y42" s="2">
        <f t="shared" si="0"/>
        <v>0.88749999999999996</v>
      </c>
      <c r="Z42" s="2">
        <f t="shared" si="1"/>
        <v>1.2125225194936162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f t="shared" si="2"/>
        <v>37</v>
      </c>
      <c r="X43" s="2">
        <v>1.0517999999999916E-3</v>
      </c>
      <c r="Y43" s="2">
        <f t="shared" si="0"/>
        <v>0.91249999999999998</v>
      </c>
      <c r="Z43" s="2">
        <f t="shared" si="1"/>
        <v>1.3563557837186089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f t="shared" si="2"/>
        <v>38</v>
      </c>
      <c r="X44" s="2">
        <v>1.3801999999999981E-3</v>
      </c>
      <c r="Y44" s="2">
        <f t="shared" si="0"/>
        <v>0.9375</v>
      </c>
      <c r="Z44" s="2">
        <f t="shared" si="1"/>
        <v>1.5353724165064226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f t="shared" si="2"/>
        <v>39</v>
      </c>
      <c r="X45" s="2">
        <v>2.436799999999989E-3</v>
      </c>
      <c r="Y45" s="2">
        <f t="shared" si="0"/>
        <v>0.96250000000000002</v>
      </c>
      <c r="Z45" s="2">
        <f t="shared" si="1"/>
        <v>1.7831960007664582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f t="shared" si="2"/>
        <v>40</v>
      </c>
      <c r="X46" s="33">
        <v>2.5297999999999848E-3</v>
      </c>
      <c r="Y46" s="2">
        <f t="shared" si="0"/>
        <v>0.98750000000000004</v>
      </c>
      <c r="Z46" s="2">
        <f t="shared" si="1"/>
        <v>2.2427860924225032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</sheetData>
  <sortState xmlns:xlrd2="http://schemas.microsoft.com/office/spreadsheetml/2017/richdata2" ref="X7:X46">
    <sortCondition ref="X7:X46"/>
  </sortState>
  <mergeCells count="15">
    <mergeCell ref="AY8:BE8"/>
    <mergeCell ref="B1:C1"/>
    <mergeCell ref="A2:C2"/>
    <mergeCell ref="A3:C3"/>
    <mergeCell ref="A4:C4"/>
    <mergeCell ref="A5:C5"/>
    <mergeCell ref="C7:D7"/>
    <mergeCell ref="E7:F7"/>
    <mergeCell ref="B32:I32"/>
    <mergeCell ref="AY14:BE14"/>
    <mergeCell ref="C15:E15"/>
    <mergeCell ref="F15:I15"/>
    <mergeCell ref="J15:N15"/>
    <mergeCell ref="P15:T15"/>
    <mergeCell ref="AY20:BE20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8EE5-632C-472B-954D-7320816BA212}">
  <dimension ref="A1:AW41"/>
  <sheetViews>
    <sheetView topLeftCell="B1" workbookViewId="0">
      <selection activeCell="K9" sqref="K9:O16"/>
    </sheetView>
  </sheetViews>
  <sheetFormatPr defaultRowHeight="14.4" x14ac:dyDescent="0.3"/>
  <cols>
    <col min="1" max="1" width="33.6640625" customWidth="1"/>
    <col min="2" max="2" width="16.88671875" style="20" customWidth="1"/>
    <col min="3" max="3" width="16.33203125" style="20" customWidth="1"/>
    <col min="4" max="5" width="15.5546875" style="20" customWidth="1"/>
    <col min="6" max="6" width="20.44140625" style="20" customWidth="1"/>
    <col min="7" max="7" width="8.88671875" style="32" customWidth="1"/>
    <col min="10" max="10" width="12.88671875" customWidth="1"/>
    <col min="17" max="17" width="33.44140625" customWidth="1"/>
    <col min="18" max="18" width="40.6640625" customWidth="1"/>
  </cols>
  <sheetData>
    <row r="1" spans="1:49" x14ac:dyDescent="0.3">
      <c r="A1" s="2"/>
      <c r="B1" s="43" t="s">
        <v>85</v>
      </c>
      <c r="C1" s="43" t="s">
        <v>86</v>
      </c>
      <c r="D1" s="43" t="s">
        <v>87</v>
      </c>
      <c r="E1" s="43" t="s">
        <v>88</v>
      </c>
      <c r="F1" s="43" t="s">
        <v>89</v>
      </c>
      <c r="G1" s="31" t="s">
        <v>90</v>
      </c>
      <c r="J1" s="2"/>
      <c r="K1" s="43" t="s">
        <v>91</v>
      </c>
      <c r="L1" s="43" t="s">
        <v>92</v>
      </c>
    </row>
    <row r="2" spans="1:49" x14ac:dyDescent="0.3">
      <c r="A2" s="4" t="s">
        <v>93</v>
      </c>
      <c r="B2" s="12">
        <f t="shared" ref="B2:B21" si="0">K$2</f>
        <v>22</v>
      </c>
      <c r="C2" s="12">
        <f t="shared" ref="C2:C11" si="1">K$3</f>
        <v>3</v>
      </c>
      <c r="D2" s="12">
        <f>K$4</f>
        <v>1</v>
      </c>
      <c r="E2" s="12">
        <v>0</v>
      </c>
      <c r="F2" s="12">
        <v>7.0910000000000001E-3</v>
      </c>
      <c r="G2" s="23">
        <v>1</v>
      </c>
      <c r="J2" s="3" t="s">
        <v>94</v>
      </c>
      <c r="K2" s="21">
        <v>22</v>
      </c>
      <c r="L2" s="21">
        <v>26</v>
      </c>
    </row>
    <row r="3" spans="1:49" x14ac:dyDescent="0.3">
      <c r="A3" s="4" t="s">
        <v>95</v>
      </c>
      <c r="B3" s="12">
        <f t="shared" si="0"/>
        <v>22</v>
      </c>
      <c r="C3" s="12">
        <f t="shared" si="1"/>
        <v>3</v>
      </c>
      <c r="D3" s="12">
        <f>K$4</f>
        <v>1</v>
      </c>
      <c r="E3" s="12">
        <v>1</v>
      </c>
      <c r="F3" s="12">
        <v>7.1170000000000001E-3</v>
      </c>
      <c r="G3" s="23">
        <v>1</v>
      </c>
      <c r="J3" s="3" t="s">
        <v>96</v>
      </c>
      <c r="K3" s="21">
        <v>3</v>
      </c>
      <c r="L3" s="21">
        <v>7</v>
      </c>
    </row>
    <row r="4" spans="1:49" x14ac:dyDescent="0.3">
      <c r="A4" s="4" t="s">
        <v>97</v>
      </c>
      <c r="B4" s="12">
        <f t="shared" si="0"/>
        <v>22</v>
      </c>
      <c r="C4" s="12">
        <f t="shared" si="1"/>
        <v>3</v>
      </c>
      <c r="D4" s="12">
        <f>K$4</f>
        <v>1</v>
      </c>
      <c r="E4" s="12">
        <v>2</v>
      </c>
      <c r="F4" s="12">
        <v>7.0299999999999998E-3</v>
      </c>
      <c r="G4" s="23">
        <v>1</v>
      </c>
      <c r="J4" s="3" t="s">
        <v>98</v>
      </c>
      <c r="K4" s="21">
        <v>1</v>
      </c>
      <c r="L4" s="21">
        <v>5</v>
      </c>
    </row>
    <row r="5" spans="1:49" x14ac:dyDescent="0.3">
      <c r="A5" s="4" t="s">
        <v>99</v>
      </c>
      <c r="B5" s="12">
        <f t="shared" si="0"/>
        <v>22</v>
      </c>
      <c r="C5" s="12">
        <f t="shared" si="1"/>
        <v>3</v>
      </c>
      <c r="D5" s="12">
        <f>K$4</f>
        <v>1</v>
      </c>
      <c r="E5" s="12">
        <v>3</v>
      </c>
      <c r="F5" s="12">
        <v>7.0400000000000003E-3</v>
      </c>
      <c r="G5" s="23">
        <v>1</v>
      </c>
      <c r="H5" s="2"/>
      <c r="I5" s="2"/>
      <c r="J5" s="2"/>
      <c r="K5" s="2"/>
      <c r="L5" s="2"/>
    </row>
    <row r="6" spans="1:49" x14ac:dyDescent="0.3">
      <c r="A6" s="4" t="s">
        <v>100</v>
      </c>
      <c r="B6" s="12">
        <f t="shared" si="0"/>
        <v>22</v>
      </c>
      <c r="C6" s="12">
        <f t="shared" si="1"/>
        <v>3</v>
      </c>
      <c r="D6" s="12">
        <f>K$4</f>
        <v>1</v>
      </c>
      <c r="E6" s="12">
        <v>4</v>
      </c>
      <c r="F6" s="12">
        <v>7.0990000000000003E-3</v>
      </c>
      <c r="G6" s="23">
        <v>1</v>
      </c>
      <c r="H6" s="2"/>
      <c r="I6" s="2"/>
      <c r="J6" s="2"/>
      <c r="K6" s="2"/>
      <c r="L6" s="2"/>
      <c r="Q6" s="52"/>
      <c r="R6" s="52"/>
      <c r="S6" s="52"/>
    </row>
    <row r="7" spans="1:49" x14ac:dyDescent="0.3">
      <c r="A7" s="5" t="s">
        <v>101</v>
      </c>
      <c r="B7" s="38">
        <f t="shared" si="0"/>
        <v>22</v>
      </c>
      <c r="C7" s="13">
        <f t="shared" si="1"/>
        <v>3</v>
      </c>
      <c r="D7" s="13">
        <f>L$4</f>
        <v>5</v>
      </c>
      <c r="E7" s="13">
        <v>0</v>
      </c>
      <c r="F7" s="13">
        <v>3.7130000000000003E-2</v>
      </c>
      <c r="G7" s="24">
        <v>2</v>
      </c>
      <c r="H7" s="21"/>
      <c r="I7" s="21"/>
      <c r="J7" s="21"/>
      <c r="K7" s="21"/>
      <c r="L7" s="21"/>
      <c r="Q7" s="52"/>
      <c r="R7" s="52"/>
      <c r="S7" s="52"/>
    </row>
    <row r="8" spans="1:49" x14ac:dyDescent="0.3">
      <c r="A8" s="5" t="s">
        <v>102</v>
      </c>
      <c r="B8" s="38">
        <f t="shared" si="0"/>
        <v>22</v>
      </c>
      <c r="C8" s="13">
        <f t="shared" si="1"/>
        <v>3</v>
      </c>
      <c r="D8" s="13">
        <f>L$4</f>
        <v>5</v>
      </c>
      <c r="E8" s="13">
        <v>1</v>
      </c>
      <c r="F8" s="13">
        <v>3.8628999999999997E-2</v>
      </c>
      <c r="G8" s="24">
        <v>2</v>
      </c>
      <c r="H8" s="21"/>
      <c r="I8" s="21"/>
      <c r="J8" s="21"/>
      <c r="K8" s="21"/>
      <c r="L8" s="21"/>
    </row>
    <row r="9" spans="1:49" x14ac:dyDescent="0.3">
      <c r="A9" s="5" t="s">
        <v>103</v>
      </c>
      <c r="B9" s="38">
        <f t="shared" si="0"/>
        <v>22</v>
      </c>
      <c r="C9" s="13">
        <f t="shared" si="1"/>
        <v>3</v>
      </c>
      <c r="D9" s="13">
        <f>L$4</f>
        <v>5</v>
      </c>
      <c r="E9" s="13">
        <v>2</v>
      </c>
      <c r="F9" s="13">
        <v>3.6776000000000003E-2</v>
      </c>
      <c r="G9" s="24">
        <v>2</v>
      </c>
      <c r="H9" s="21"/>
      <c r="I9" s="21"/>
      <c r="J9" s="3" t="s">
        <v>18</v>
      </c>
      <c r="K9" s="12">
        <v>7.0910000000000001E-3</v>
      </c>
      <c r="L9" s="12">
        <v>7.1170000000000001E-3</v>
      </c>
      <c r="M9" s="12">
        <v>7.0299999999999998E-3</v>
      </c>
      <c r="N9" s="12">
        <v>7.0400000000000003E-3</v>
      </c>
      <c r="O9" s="12">
        <v>7.0990000000000003E-3</v>
      </c>
    </row>
    <row r="10" spans="1:49" x14ac:dyDescent="0.3">
      <c r="A10" s="5" t="s">
        <v>104</v>
      </c>
      <c r="B10" s="38">
        <f t="shared" si="0"/>
        <v>22</v>
      </c>
      <c r="C10" s="13">
        <f t="shared" si="1"/>
        <v>3</v>
      </c>
      <c r="D10" s="13">
        <f>L$4</f>
        <v>5</v>
      </c>
      <c r="E10" s="13">
        <v>3</v>
      </c>
      <c r="F10" s="13">
        <v>3.6666999999999998E-2</v>
      </c>
      <c r="G10" s="24">
        <v>2</v>
      </c>
      <c r="H10" s="21"/>
      <c r="I10" s="21"/>
      <c r="J10" s="3" t="s">
        <v>20</v>
      </c>
      <c r="K10" s="16">
        <v>6.7520000000000002E-3</v>
      </c>
      <c r="L10" s="16">
        <v>6.8089999999999999E-3</v>
      </c>
      <c r="M10" s="16">
        <v>6.7330000000000003E-3</v>
      </c>
      <c r="N10" s="16">
        <v>6.7749999999999998E-3</v>
      </c>
      <c r="O10" s="16">
        <v>6.79E-3</v>
      </c>
    </row>
    <row r="11" spans="1:49" x14ac:dyDescent="0.3">
      <c r="A11" s="5" t="s">
        <v>105</v>
      </c>
      <c r="B11" s="38">
        <f t="shared" si="0"/>
        <v>22</v>
      </c>
      <c r="C11" s="13">
        <f t="shared" si="1"/>
        <v>3</v>
      </c>
      <c r="D11" s="13">
        <f>L$4</f>
        <v>5</v>
      </c>
      <c r="E11" s="13">
        <v>4</v>
      </c>
      <c r="F11" s="13">
        <v>3.7041999999999999E-2</v>
      </c>
      <c r="G11" s="24">
        <v>2</v>
      </c>
      <c r="H11" s="21"/>
      <c r="I11" s="21"/>
      <c r="J11" s="3" t="s">
        <v>19</v>
      </c>
      <c r="K11" s="14">
        <v>1.5911999999999999E-2</v>
      </c>
      <c r="L11" s="14">
        <v>1.6025999999999999E-2</v>
      </c>
      <c r="M11" s="14">
        <v>1.5852000000000002E-2</v>
      </c>
      <c r="N11" s="14">
        <v>1.5699999999999999E-2</v>
      </c>
      <c r="O11" s="14">
        <v>1.5892E-2</v>
      </c>
    </row>
    <row r="12" spans="1:49" x14ac:dyDescent="0.3">
      <c r="A12" s="6" t="s">
        <v>106</v>
      </c>
      <c r="B12" s="39">
        <f t="shared" si="0"/>
        <v>22</v>
      </c>
      <c r="C12" s="14">
        <f t="shared" ref="C12:C21" si="2">L$3</f>
        <v>7</v>
      </c>
      <c r="D12" s="14">
        <f>K$4</f>
        <v>1</v>
      </c>
      <c r="E12" s="14">
        <v>0</v>
      </c>
      <c r="F12" s="14">
        <v>1.5911999999999999E-2</v>
      </c>
      <c r="G12" s="25">
        <v>3</v>
      </c>
      <c r="H12" s="21"/>
      <c r="I12" s="21"/>
      <c r="J12" s="3" t="s">
        <v>21</v>
      </c>
      <c r="K12" s="18">
        <v>1.4422000000000001E-2</v>
      </c>
      <c r="L12" s="18">
        <v>1.4402E-2</v>
      </c>
      <c r="M12" s="18">
        <v>1.4291999999999999E-2</v>
      </c>
      <c r="N12" s="18">
        <v>1.4279999999999999E-2</v>
      </c>
      <c r="O12" s="18">
        <v>1.4422000000000001E-2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x14ac:dyDescent="0.3">
      <c r="A13" s="6" t="s">
        <v>107</v>
      </c>
      <c r="B13" s="39">
        <f t="shared" si="0"/>
        <v>22</v>
      </c>
      <c r="C13" s="14">
        <f t="shared" si="2"/>
        <v>7</v>
      </c>
      <c r="D13" s="14">
        <f>K$4</f>
        <v>1</v>
      </c>
      <c r="E13" s="14">
        <v>1</v>
      </c>
      <c r="F13" s="14">
        <v>1.6025999999999999E-2</v>
      </c>
      <c r="G13" s="25">
        <v>3</v>
      </c>
      <c r="H13" s="21"/>
      <c r="I13" s="21"/>
      <c r="J13" s="3" t="s">
        <v>30</v>
      </c>
      <c r="K13" s="13">
        <v>3.7130000000000003E-2</v>
      </c>
      <c r="L13" s="13">
        <v>3.8628999999999997E-2</v>
      </c>
      <c r="M13" s="13">
        <v>3.6776000000000003E-2</v>
      </c>
      <c r="N13" s="13">
        <v>3.6666999999999998E-2</v>
      </c>
      <c r="O13" s="13">
        <v>3.7041999999999999E-2</v>
      </c>
    </row>
    <row r="14" spans="1:49" x14ac:dyDescent="0.3">
      <c r="A14" s="6" t="s">
        <v>108</v>
      </c>
      <c r="B14" s="39">
        <f t="shared" si="0"/>
        <v>22</v>
      </c>
      <c r="C14" s="14">
        <f t="shared" si="2"/>
        <v>7</v>
      </c>
      <c r="D14" s="14">
        <f>K$4</f>
        <v>1</v>
      </c>
      <c r="E14" s="14">
        <v>2</v>
      </c>
      <c r="F14" s="14">
        <v>1.5852000000000002E-2</v>
      </c>
      <c r="G14" s="25">
        <v>3</v>
      </c>
      <c r="H14" s="21"/>
      <c r="I14" s="21"/>
      <c r="J14" s="3" t="s">
        <v>32</v>
      </c>
      <c r="K14" s="17">
        <v>3.1302000000000003E-2</v>
      </c>
      <c r="L14" s="17">
        <v>3.0439999999999998E-2</v>
      </c>
      <c r="M14" s="17">
        <v>3.0473E-2</v>
      </c>
      <c r="N14" s="17">
        <v>3.0162000000000001E-2</v>
      </c>
      <c r="O14" s="17">
        <v>3.0814000000000001E-2</v>
      </c>
    </row>
    <row r="15" spans="1:49" x14ac:dyDescent="0.3">
      <c r="A15" s="6" t="s">
        <v>109</v>
      </c>
      <c r="B15" s="39">
        <f t="shared" si="0"/>
        <v>22</v>
      </c>
      <c r="C15" s="14">
        <f t="shared" si="2"/>
        <v>7</v>
      </c>
      <c r="D15" s="14">
        <f>K$4</f>
        <v>1</v>
      </c>
      <c r="E15" s="14">
        <v>3</v>
      </c>
      <c r="F15" s="14">
        <v>1.5699999999999999E-2</v>
      </c>
      <c r="G15" s="25">
        <v>3</v>
      </c>
      <c r="H15" s="2"/>
      <c r="I15" s="2"/>
      <c r="J15" s="3" t="s">
        <v>31</v>
      </c>
      <c r="K15" s="15">
        <v>8.3634E-2</v>
      </c>
      <c r="L15" s="15">
        <v>8.5018999999999997E-2</v>
      </c>
      <c r="M15" s="15">
        <v>8.0092999999999998E-2</v>
      </c>
      <c r="N15" s="15">
        <v>7.9052999999999998E-2</v>
      </c>
      <c r="O15" s="15">
        <v>8.5111999999999993E-2</v>
      </c>
    </row>
    <row r="16" spans="1:49" x14ac:dyDescent="0.3">
      <c r="A16" s="6" t="s">
        <v>110</v>
      </c>
      <c r="B16" s="39">
        <f t="shared" si="0"/>
        <v>22</v>
      </c>
      <c r="C16" s="14">
        <f t="shared" si="2"/>
        <v>7</v>
      </c>
      <c r="D16" s="14">
        <f>K$4</f>
        <v>1</v>
      </c>
      <c r="E16" s="14">
        <v>4</v>
      </c>
      <c r="F16" s="14">
        <v>1.5892E-2</v>
      </c>
      <c r="G16" s="25">
        <v>3</v>
      </c>
      <c r="H16" s="2"/>
      <c r="I16" s="2"/>
      <c r="J16" s="3" t="s">
        <v>33</v>
      </c>
      <c r="K16" s="19">
        <v>5.4880999999999999E-2</v>
      </c>
      <c r="L16" s="19">
        <v>5.4872999999999998E-2</v>
      </c>
      <c r="M16" s="19">
        <v>5.4396E-2</v>
      </c>
      <c r="N16" s="19">
        <v>5.4543000000000001E-2</v>
      </c>
      <c r="O16" s="19">
        <v>5.4820000000000001E-2</v>
      </c>
    </row>
    <row r="17" spans="1:12" x14ac:dyDescent="0.3">
      <c r="A17" s="7" t="s">
        <v>111</v>
      </c>
      <c r="B17" s="40">
        <f t="shared" si="0"/>
        <v>22</v>
      </c>
      <c r="C17" s="15">
        <f t="shared" si="2"/>
        <v>7</v>
      </c>
      <c r="D17" s="15">
        <f>L$4</f>
        <v>5</v>
      </c>
      <c r="E17" s="15">
        <v>0</v>
      </c>
      <c r="F17" s="15">
        <v>8.3634E-2</v>
      </c>
      <c r="G17" s="26">
        <v>4</v>
      </c>
      <c r="H17" s="2"/>
      <c r="I17" s="2"/>
      <c r="J17" s="2"/>
      <c r="K17" s="2"/>
      <c r="L17" s="2"/>
    </row>
    <row r="18" spans="1:12" x14ac:dyDescent="0.3">
      <c r="A18" s="7" t="s">
        <v>112</v>
      </c>
      <c r="B18" s="40">
        <f t="shared" si="0"/>
        <v>22</v>
      </c>
      <c r="C18" s="15">
        <f t="shared" si="2"/>
        <v>7</v>
      </c>
      <c r="D18" s="15">
        <f>L$4</f>
        <v>5</v>
      </c>
      <c r="E18" s="15">
        <v>1</v>
      </c>
      <c r="F18" s="15">
        <v>8.5018999999999997E-2</v>
      </c>
      <c r="G18" s="26">
        <v>4</v>
      </c>
      <c r="H18" s="2"/>
      <c r="I18" s="2"/>
      <c r="J18" s="2"/>
      <c r="K18" s="2"/>
      <c r="L18" s="2"/>
    </row>
    <row r="19" spans="1:12" x14ac:dyDescent="0.3">
      <c r="A19" s="7" t="s">
        <v>113</v>
      </c>
      <c r="B19" s="40">
        <f t="shared" si="0"/>
        <v>22</v>
      </c>
      <c r="C19" s="15">
        <f t="shared" si="2"/>
        <v>7</v>
      </c>
      <c r="D19" s="15">
        <f>L$4</f>
        <v>5</v>
      </c>
      <c r="E19" s="15">
        <v>2</v>
      </c>
      <c r="F19" s="15">
        <v>8.0092999999999998E-2</v>
      </c>
      <c r="G19" s="26">
        <v>4</v>
      </c>
      <c r="H19" s="2"/>
      <c r="I19" s="2"/>
      <c r="J19" s="2"/>
      <c r="K19" s="2"/>
      <c r="L19" s="2"/>
    </row>
    <row r="20" spans="1:12" x14ac:dyDescent="0.3">
      <c r="A20" s="7" t="s">
        <v>114</v>
      </c>
      <c r="B20" s="40">
        <f t="shared" si="0"/>
        <v>22</v>
      </c>
      <c r="C20" s="15">
        <f t="shared" si="2"/>
        <v>7</v>
      </c>
      <c r="D20" s="15">
        <f>L$4</f>
        <v>5</v>
      </c>
      <c r="E20" s="15">
        <v>3</v>
      </c>
      <c r="F20" s="15">
        <v>7.9052999999999998E-2</v>
      </c>
      <c r="G20" s="26">
        <v>4</v>
      </c>
      <c r="H20" s="2"/>
      <c r="I20" s="2"/>
      <c r="J20" s="2"/>
      <c r="K20" s="2"/>
      <c r="L20" s="2"/>
    </row>
    <row r="21" spans="1:12" x14ac:dyDescent="0.3">
      <c r="A21" s="7" t="s">
        <v>115</v>
      </c>
      <c r="B21" s="40">
        <f t="shared" si="0"/>
        <v>22</v>
      </c>
      <c r="C21" s="15">
        <f t="shared" si="2"/>
        <v>7</v>
      </c>
      <c r="D21" s="15">
        <f>L$4</f>
        <v>5</v>
      </c>
      <c r="E21" s="15">
        <v>4</v>
      </c>
      <c r="F21" s="15">
        <v>8.5111999999999993E-2</v>
      </c>
      <c r="G21" s="26">
        <v>4</v>
      </c>
      <c r="H21" s="2"/>
      <c r="I21" s="2"/>
      <c r="J21" s="2"/>
      <c r="K21" s="2"/>
      <c r="L21" s="2"/>
    </row>
    <row r="22" spans="1:12" x14ac:dyDescent="0.3">
      <c r="A22" s="8" t="s">
        <v>116</v>
      </c>
      <c r="B22" s="36">
        <f t="shared" ref="B22:B41" si="3">L$2</f>
        <v>26</v>
      </c>
      <c r="C22" s="16">
        <f t="shared" ref="C22:C31" si="4">K$3</f>
        <v>3</v>
      </c>
      <c r="D22" s="16">
        <f>K$4</f>
        <v>1</v>
      </c>
      <c r="E22" s="16">
        <v>0</v>
      </c>
      <c r="F22" s="16">
        <v>6.7520000000000002E-3</v>
      </c>
      <c r="G22" s="27">
        <v>5</v>
      </c>
      <c r="H22" s="2"/>
      <c r="I22" s="2"/>
      <c r="J22" s="2"/>
      <c r="K22" s="2"/>
      <c r="L22" s="2"/>
    </row>
    <row r="23" spans="1:12" x14ac:dyDescent="0.3">
      <c r="A23" s="8" t="s">
        <v>117</v>
      </c>
      <c r="B23" s="36">
        <f t="shared" si="3"/>
        <v>26</v>
      </c>
      <c r="C23" s="16">
        <f t="shared" si="4"/>
        <v>3</v>
      </c>
      <c r="D23" s="16">
        <f>K$4</f>
        <v>1</v>
      </c>
      <c r="E23" s="16">
        <v>1</v>
      </c>
      <c r="F23" s="16">
        <v>6.8089999999999999E-3</v>
      </c>
      <c r="G23" s="27">
        <v>5</v>
      </c>
      <c r="H23" s="2"/>
      <c r="I23" s="2"/>
      <c r="J23" s="2"/>
      <c r="K23" s="2"/>
      <c r="L23" s="2"/>
    </row>
    <row r="24" spans="1:12" x14ac:dyDescent="0.3">
      <c r="A24" s="8" t="s">
        <v>118</v>
      </c>
      <c r="B24" s="36">
        <f t="shared" si="3"/>
        <v>26</v>
      </c>
      <c r="C24" s="16">
        <f t="shared" si="4"/>
        <v>3</v>
      </c>
      <c r="D24" s="16">
        <f>K$4</f>
        <v>1</v>
      </c>
      <c r="E24" s="16">
        <v>2</v>
      </c>
      <c r="F24" s="16">
        <v>6.7330000000000003E-3</v>
      </c>
      <c r="G24" s="27">
        <v>5</v>
      </c>
      <c r="H24" s="2"/>
      <c r="I24" s="2"/>
      <c r="J24" s="2"/>
      <c r="K24" s="2"/>
      <c r="L24" s="2"/>
    </row>
    <row r="25" spans="1:12" x14ac:dyDescent="0.3">
      <c r="A25" s="8" t="s">
        <v>119</v>
      </c>
      <c r="B25" s="36">
        <f t="shared" si="3"/>
        <v>26</v>
      </c>
      <c r="C25" s="16">
        <f t="shared" si="4"/>
        <v>3</v>
      </c>
      <c r="D25" s="16">
        <f>K$4</f>
        <v>1</v>
      </c>
      <c r="E25" s="16">
        <v>3</v>
      </c>
      <c r="F25" s="16">
        <v>6.7749999999999998E-3</v>
      </c>
      <c r="G25" s="27">
        <v>5</v>
      </c>
      <c r="H25" s="2"/>
      <c r="I25" s="2"/>
      <c r="J25" s="2"/>
      <c r="K25" s="2"/>
      <c r="L25" s="2"/>
    </row>
    <row r="26" spans="1:12" x14ac:dyDescent="0.3">
      <c r="A26" s="8" t="s">
        <v>120</v>
      </c>
      <c r="B26" s="36">
        <f t="shared" si="3"/>
        <v>26</v>
      </c>
      <c r="C26" s="16">
        <f t="shared" si="4"/>
        <v>3</v>
      </c>
      <c r="D26" s="16">
        <f>K$4</f>
        <v>1</v>
      </c>
      <c r="E26" s="16">
        <v>4</v>
      </c>
      <c r="F26" s="16">
        <v>6.79E-3</v>
      </c>
      <c r="G26" s="27">
        <v>5</v>
      </c>
      <c r="H26" s="2"/>
      <c r="I26" s="2"/>
      <c r="J26" s="2"/>
      <c r="K26" s="2"/>
      <c r="L26" s="2"/>
    </row>
    <row r="27" spans="1:12" x14ac:dyDescent="0.3">
      <c r="A27" s="9" t="s">
        <v>121</v>
      </c>
      <c r="B27" s="37">
        <f t="shared" si="3"/>
        <v>26</v>
      </c>
      <c r="C27" s="17">
        <f t="shared" si="4"/>
        <v>3</v>
      </c>
      <c r="D27" s="17">
        <f>L$4</f>
        <v>5</v>
      </c>
      <c r="E27" s="17">
        <v>0</v>
      </c>
      <c r="F27" s="17">
        <v>3.1302000000000003E-2</v>
      </c>
      <c r="G27" s="28">
        <v>6</v>
      </c>
      <c r="H27" s="2"/>
      <c r="I27" s="2"/>
      <c r="J27" s="2"/>
      <c r="K27" s="2"/>
      <c r="L27" s="2"/>
    </row>
    <row r="28" spans="1:12" x14ac:dyDescent="0.3">
      <c r="A28" s="9" t="s">
        <v>122</v>
      </c>
      <c r="B28" s="37">
        <f t="shared" si="3"/>
        <v>26</v>
      </c>
      <c r="C28" s="17">
        <f t="shared" si="4"/>
        <v>3</v>
      </c>
      <c r="D28" s="17">
        <f>L$4</f>
        <v>5</v>
      </c>
      <c r="E28" s="17">
        <v>1</v>
      </c>
      <c r="F28" s="17">
        <v>3.0439999999999998E-2</v>
      </c>
      <c r="G28" s="28">
        <v>6</v>
      </c>
      <c r="H28" s="2"/>
      <c r="I28" s="2"/>
      <c r="J28" s="2"/>
      <c r="K28" s="2"/>
      <c r="L28" s="2"/>
    </row>
    <row r="29" spans="1:12" x14ac:dyDescent="0.3">
      <c r="A29" s="9" t="s">
        <v>123</v>
      </c>
      <c r="B29" s="37">
        <f t="shared" si="3"/>
        <v>26</v>
      </c>
      <c r="C29" s="17">
        <f t="shared" si="4"/>
        <v>3</v>
      </c>
      <c r="D29" s="17">
        <f>L$4</f>
        <v>5</v>
      </c>
      <c r="E29" s="17">
        <v>2</v>
      </c>
      <c r="F29" s="17">
        <v>3.0473E-2</v>
      </c>
      <c r="G29" s="28">
        <v>6</v>
      </c>
      <c r="H29" s="2"/>
      <c r="I29" s="2"/>
      <c r="J29" s="2"/>
      <c r="K29" s="2"/>
      <c r="L29" s="2"/>
    </row>
    <row r="30" spans="1:12" x14ac:dyDescent="0.3">
      <c r="A30" s="9" t="s">
        <v>124</v>
      </c>
      <c r="B30" s="37">
        <f t="shared" si="3"/>
        <v>26</v>
      </c>
      <c r="C30" s="17">
        <f t="shared" si="4"/>
        <v>3</v>
      </c>
      <c r="D30" s="17">
        <f>L$4</f>
        <v>5</v>
      </c>
      <c r="E30" s="17">
        <v>3</v>
      </c>
      <c r="F30" s="17">
        <v>3.0162000000000001E-2</v>
      </c>
      <c r="G30" s="28">
        <v>6</v>
      </c>
      <c r="H30" s="2"/>
      <c r="I30" s="2"/>
      <c r="J30" s="2"/>
      <c r="K30" s="2"/>
      <c r="L30" s="2"/>
    </row>
    <row r="31" spans="1:12" x14ac:dyDescent="0.3">
      <c r="A31" s="9" t="s">
        <v>125</v>
      </c>
      <c r="B31" s="37">
        <f t="shared" si="3"/>
        <v>26</v>
      </c>
      <c r="C31" s="17">
        <f t="shared" si="4"/>
        <v>3</v>
      </c>
      <c r="D31" s="17">
        <f>L$4</f>
        <v>5</v>
      </c>
      <c r="E31" s="17">
        <v>4</v>
      </c>
      <c r="F31" s="17">
        <v>3.0814000000000001E-2</v>
      </c>
      <c r="G31" s="28">
        <v>6</v>
      </c>
      <c r="H31" s="2"/>
      <c r="I31" s="2"/>
      <c r="J31" s="2"/>
      <c r="K31" s="2"/>
      <c r="L31" s="2"/>
    </row>
    <row r="32" spans="1:12" x14ac:dyDescent="0.3">
      <c r="A32" s="10" t="s">
        <v>126</v>
      </c>
      <c r="B32" s="18">
        <f t="shared" si="3"/>
        <v>26</v>
      </c>
      <c r="C32" s="18">
        <f t="shared" ref="C32:C41" si="5">L$3</f>
        <v>7</v>
      </c>
      <c r="D32" s="18">
        <f>K$4</f>
        <v>1</v>
      </c>
      <c r="E32" s="18">
        <v>0</v>
      </c>
      <c r="F32" s="18">
        <v>1.4422000000000001E-2</v>
      </c>
      <c r="G32" s="29">
        <v>7</v>
      </c>
      <c r="H32" s="2"/>
      <c r="I32" s="2"/>
      <c r="J32" s="2"/>
      <c r="K32" s="2"/>
      <c r="L32" s="2"/>
    </row>
    <row r="33" spans="1:12" x14ac:dyDescent="0.3">
      <c r="A33" s="10" t="s">
        <v>127</v>
      </c>
      <c r="B33" s="18">
        <f t="shared" si="3"/>
        <v>26</v>
      </c>
      <c r="C33" s="18">
        <f t="shared" si="5"/>
        <v>7</v>
      </c>
      <c r="D33" s="18">
        <f>K$4</f>
        <v>1</v>
      </c>
      <c r="E33" s="18">
        <v>1</v>
      </c>
      <c r="F33" s="18">
        <v>1.4402E-2</v>
      </c>
      <c r="G33" s="29">
        <v>7</v>
      </c>
      <c r="H33" s="2"/>
      <c r="I33" s="2"/>
      <c r="J33" s="2"/>
      <c r="K33" s="2"/>
      <c r="L33" s="2"/>
    </row>
    <row r="34" spans="1:12" x14ac:dyDescent="0.3">
      <c r="A34" s="10" t="s">
        <v>128</v>
      </c>
      <c r="B34" s="18">
        <f t="shared" si="3"/>
        <v>26</v>
      </c>
      <c r="C34" s="18">
        <f t="shared" si="5"/>
        <v>7</v>
      </c>
      <c r="D34" s="18">
        <f>K$4</f>
        <v>1</v>
      </c>
      <c r="E34" s="18">
        <v>2</v>
      </c>
      <c r="F34" s="18">
        <v>1.4291999999999999E-2</v>
      </c>
      <c r="G34" s="29">
        <v>7</v>
      </c>
      <c r="H34" s="2"/>
      <c r="I34" s="2"/>
      <c r="J34" s="2"/>
      <c r="K34" s="2"/>
      <c r="L34" s="2"/>
    </row>
    <row r="35" spans="1:12" x14ac:dyDescent="0.3">
      <c r="A35" s="10" t="s">
        <v>129</v>
      </c>
      <c r="B35" s="18">
        <f t="shared" si="3"/>
        <v>26</v>
      </c>
      <c r="C35" s="18">
        <f t="shared" si="5"/>
        <v>7</v>
      </c>
      <c r="D35" s="18">
        <f>K$4</f>
        <v>1</v>
      </c>
      <c r="E35" s="18">
        <v>3</v>
      </c>
      <c r="F35" s="18">
        <v>1.4279999999999999E-2</v>
      </c>
      <c r="G35" s="29">
        <v>7</v>
      </c>
      <c r="H35" s="2"/>
      <c r="I35" s="2"/>
      <c r="J35" s="2"/>
      <c r="K35" s="2"/>
      <c r="L35" s="2"/>
    </row>
    <row r="36" spans="1:12" x14ac:dyDescent="0.3">
      <c r="A36" s="10" t="s">
        <v>130</v>
      </c>
      <c r="B36" s="18">
        <f t="shared" si="3"/>
        <v>26</v>
      </c>
      <c r="C36" s="18">
        <f t="shared" si="5"/>
        <v>7</v>
      </c>
      <c r="D36" s="18">
        <f>K$4</f>
        <v>1</v>
      </c>
      <c r="E36" s="18">
        <v>4</v>
      </c>
      <c r="F36" s="18">
        <v>1.4422000000000001E-2</v>
      </c>
      <c r="G36" s="29">
        <v>7</v>
      </c>
      <c r="H36" s="2"/>
      <c r="I36" s="2"/>
      <c r="J36" s="2"/>
      <c r="K36" s="2"/>
      <c r="L36" s="2"/>
    </row>
    <row r="37" spans="1:12" x14ac:dyDescent="0.3">
      <c r="A37" s="11" t="s">
        <v>131</v>
      </c>
      <c r="B37" s="19">
        <f t="shared" si="3"/>
        <v>26</v>
      </c>
      <c r="C37" s="19">
        <f t="shared" si="5"/>
        <v>7</v>
      </c>
      <c r="D37" s="19">
        <f>L$4</f>
        <v>5</v>
      </c>
      <c r="E37" s="19">
        <v>0</v>
      </c>
      <c r="F37" s="19">
        <v>5.4880999999999999E-2</v>
      </c>
      <c r="G37" s="30">
        <v>8</v>
      </c>
      <c r="H37" s="2"/>
      <c r="I37" s="2"/>
      <c r="J37" s="2"/>
      <c r="K37" s="2"/>
      <c r="L37" s="2"/>
    </row>
    <row r="38" spans="1:12" x14ac:dyDescent="0.3">
      <c r="A38" s="11" t="s">
        <v>132</v>
      </c>
      <c r="B38" s="19">
        <f t="shared" si="3"/>
        <v>26</v>
      </c>
      <c r="C38" s="19">
        <f t="shared" si="5"/>
        <v>7</v>
      </c>
      <c r="D38" s="19">
        <f>L$4</f>
        <v>5</v>
      </c>
      <c r="E38" s="19">
        <v>1</v>
      </c>
      <c r="F38" s="19">
        <v>5.4872999999999998E-2</v>
      </c>
      <c r="G38" s="30">
        <v>8</v>
      </c>
      <c r="H38" s="2"/>
      <c r="I38" s="2"/>
      <c r="J38" s="2"/>
      <c r="K38" s="2"/>
      <c r="L38" s="2"/>
    </row>
    <row r="39" spans="1:12" x14ac:dyDescent="0.3">
      <c r="A39" s="11" t="s">
        <v>133</v>
      </c>
      <c r="B39" s="19">
        <f t="shared" si="3"/>
        <v>26</v>
      </c>
      <c r="C39" s="19">
        <f t="shared" si="5"/>
        <v>7</v>
      </c>
      <c r="D39" s="19">
        <f>L$4</f>
        <v>5</v>
      </c>
      <c r="E39" s="19">
        <v>2</v>
      </c>
      <c r="F39" s="19">
        <v>5.4396E-2</v>
      </c>
      <c r="G39" s="30">
        <v>8</v>
      </c>
      <c r="H39" s="2"/>
      <c r="I39" s="2"/>
      <c r="J39" s="2"/>
      <c r="K39" s="2"/>
      <c r="L39" s="2"/>
    </row>
    <row r="40" spans="1:12" x14ac:dyDescent="0.3">
      <c r="A40" s="11" t="s">
        <v>134</v>
      </c>
      <c r="B40" s="19">
        <f t="shared" si="3"/>
        <v>26</v>
      </c>
      <c r="C40" s="19">
        <f t="shared" si="5"/>
        <v>7</v>
      </c>
      <c r="D40" s="19">
        <f>L$4</f>
        <v>5</v>
      </c>
      <c r="E40" s="19">
        <v>3</v>
      </c>
      <c r="F40" s="19">
        <v>5.4543000000000001E-2</v>
      </c>
      <c r="G40" s="30">
        <v>8</v>
      </c>
      <c r="H40" s="2"/>
      <c r="I40" s="2"/>
      <c r="J40" s="2"/>
      <c r="K40" s="2"/>
      <c r="L40" s="2"/>
    </row>
    <row r="41" spans="1:12" x14ac:dyDescent="0.3">
      <c r="A41" s="11" t="s">
        <v>135</v>
      </c>
      <c r="B41" s="19">
        <f t="shared" si="3"/>
        <v>26</v>
      </c>
      <c r="C41" s="19">
        <f t="shared" si="5"/>
        <v>7</v>
      </c>
      <c r="D41" s="19">
        <f>L$4</f>
        <v>5</v>
      </c>
      <c r="E41" s="19">
        <v>4</v>
      </c>
      <c r="F41" s="19">
        <v>5.4820000000000001E-2</v>
      </c>
      <c r="G41" s="30">
        <v>8</v>
      </c>
      <c r="H41" s="2"/>
      <c r="I41" s="2"/>
      <c r="J41" s="2"/>
      <c r="K41" s="2"/>
      <c r="L41" s="2"/>
    </row>
  </sheetData>
  <sortState xmlns:xlrd2="http://schemas.microsoft.com/office/spreadsheetml/2017/richdata2" ref="A1:G41">
    <sortCondition ref="G2:G41"/>
    <sortCondition ref="E2:E41"/>
  </sortState>
  <mergeCells count="2">
    <mergeCell ref="Q6:S6"/>
    <mergeCell ref="Q7:S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108201-0716-4D67-BDAD-C6516478305B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a004e035-50b8-418f-b096-b0421c71bc5c"/>
    <ds:schemaRef ds:uri="66de5014-e8da-4796-bdfb-c10b0cfdf8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A231EF-EB83-46B1-9005-EF634E381C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7AEBB9-BD12-488C-815D-7A2195D998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2k r factorial analysis Q var</vt:lpstr>
      <vt:lpstr>Data Q var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2021-12-21T09:41:36Z</dcterms:created>
  <dcterms:modified xsi:type="dcterms:W3CDTF">2022-01-05T18:12:47Z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