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.sharepoint.com/sites/Project4/Shared Documents/General/Factorial analysis 02 - definitiva/"/>
    </mc:Choice>
  </mc:AlternateContent>
  <xr:revisionPtr revIDLastSave="790" documentId="11_00BA07435BB711159C660257364E45183A73ED3B" xr6:coauthVersionLast="47" xr6:coauthVersionMax="47" xr10:uidLastSave="{C18567B2-742D-4FE6-BF39-C72665734CDD}"/>
  <bookViews>
    <workbookView minimized="1" xWindow="12084" yWindow="2592" windowWidth="17280" windowHeight="9072" firstSheet="2" activeTab="4" xr2:uid="{00000000-000D-0000-FFFF-FFFF00000000}"/>
  </bookViews>
  <sheets>
    <sheet name="2 kr factorial analysis Q const" sheetId="2" r:id="rId1"/>
    <sheet name="Data Q const" sheetId="7" r:id="rId2"/>
    <sheet name="2 kr factorial analysis Q var" sheetId="5" r:id="rId3"/>
    <sheet name="Data Q var" sheetId="6" r:id="rId4"/>
    <sheet name="2 kr factorial analysis Q var 9" sheetId="8" r:id="rId5"/>
    <sheet name="Data Q var 9" sheetId="9" r:id="rId6"/>
    <sheet name="2 kr factorial analysis Q c 9" sheetId="10" r:id="rId7"/>
    <sheet name="Data Q const 9" sheetId="11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8" i="8" l="1"/>
  <c r="BD17" i="8"/>
  <c r="BA17" i="8"/>
  <c r="P12" i="2" l="1"/>
  <c r="T19" i="2"/>
  <c r="O12" i="10"/>
  <c r="S12" i="10"/>
  <c r="D40" i="11"/>
  <c r="C40" i="11"/>
  <c r="B40" i="11"/>
  <c r="D39" i="11"/>
  <c r="C39" i="11"/>
  <c r="B39" i="11"/>
  <c r="D38" i="11"/>
  <c r="C38" i="11"/>
  <c r="B38" i="11"/>
  <c r="D37" i="11"/>
  <c r="C37" i="11"/>
  <c r="B37" i="11"/>
  <c r="D41" i="11"/>
  <c r="C41" i="11"/>
  <c r="B41" i="11"/>
  <c r="D33" i="11"/>
  <c r="C33" i="11"/>
  <c r="B33" i="11"/>
  <c r="D35" i="11"/>
  <c r="C35" i="11"/>
  <c r="B35" i="11"/>
  <c r="D34" i="11"/>
  <c r="C34" i="11"/>
  <c r="B34" i="11"/>
  <c r="D32" i="11"/>
  <c r="C32" i="11"/>
  <c r="B32" i="11"/>
  <c r="D36" i="11"/>
  <c r="C36" i="11"/>
  <c r="B36" i="11"/>
  <c r="D30" i="11"/>
  <c r="C30" i="11"/>
  <c r="B30" i="11"/>
  <c r="D27" i="11"/>
  <c r="C27" i="11"/>
  <c r="B27" i="11"/>
  <c r="D28" i="11"/>
  <c r="C28" i="11"/>
  <c r="B28" i="11"/>
  <c r="D29" i="11"/>
  <c r="C29" i="11"/>
  <c r="B29" i="11"/>
  <c r="D31" i="11"/>
  <c r="C31" i="11"/>
  <c r="B31" i="11"/>
  <c r="D25" i="11"/>
  <c r="C25" i="11"/>
  <c r="B25" i="11"/>
  <c r="D26" i="11"/>
  <c r="C26" i="11"/>
  <c r="B26" i="11"/>
  <c r="D23" i="11"/>
  <c r="C23" i="11"/>
  <c r="B23" i="11"/>
  <c r="D24" i="11"/>
  <c r="C24" i="11"/>
  <c r="B24" i="11"/>
  <c r="D22" i="11"/>
  <c r="C22" i="11"/>
  <c r="B22" i="11"/>
  <c r="D21" i="11"/>
  <c r="C21" i="11"/>
  <c r="B21" i="11"/>
  <c r="D17" i="11"/>
  <c r="C17" i="11"/>
  <c r="B17" i="11"/>
  <c r="D18" i="11"/>
  <c r="C18" i="11"/>
  <c r="B18" i="11"/>
  <c r="D20" i="11"/>
  <c r="C20" i="11"/>
  <c r="B20" i="11"/>
  <c r="D19" i="11"/>
  <c r="C19" i="11"/>
  <c r="B19" i="11"/>
  <c r="D13" i="11"/>
  <c r="C13" i="11"/>
  <c r="B13" i="11"/>
  <c r="D15" i="11"/>
  <c r="C15" i="11"/>
  <c r="B15" i="11"/>
  <c r="D14" i="11"/>
  <c r="C14" i="11"/>
  <c r="B14" i="11"/>
  <c r="D12" i="11"/>
  <c r="C12" i="11"/>
  <c r="B12" i="11"/>
  <c r="D16" i="11"/>
  <c r="C16" i="11"/>
  <c r="B16" i="11"/>
  <c r="D10" i="11"/>
  <c r="C10" i="11"/>
  <c r="B10" i="11"/>
  <c r="D7" i="11"/>
  <c r="C7" i="11"/>
  <c r="B7" i="11"/>
  <c r="D8" i="11"/>
  <c r="C8" i="11"/>
  <c r="B8" i="11"/>
  <c r="D9" i="11"/>
  <c r="C9" i="11"/>
  <c r="B9" i="11"/>
  <c r="D11" i="11"/>
  <c r="C11" i="11"/>
  <c r="B11" i="11"/>
  <c r="D3" i="11"/>
  <c r="C3" i="11"/>
  <c r="B3" i="11"/>
  <c r="D2" i="11"/>
  <c r="C2" i="11"/>
  <c r="B2" i="11"/>
  <c r="D6" i="11"/>
  <c r="C6" i="11"/>
  <c r="B6" i="11"/>
  <c r="D5" i="11"/>
  <c r="C5" i="11"/>
  <c r="B5" i="11"/>
  <c r="D4" i="11"/>
  <c r="C4" i="11"/>
  <c r="B4" i="11"/>
  <c r="O19" i="10"/>
  <c r="I19" i="10"/>
  <c r="H19" i="10"/>
  <c r="G19" i="10"/>
  <c r="F19" i="10"/>
  <c r="O18" i="10"/>
  <c r="I18" i="10"/>
  <c r="H18" i="10"/>
  <c r="G18" i="10"/>
  <c r="F18" i="10"/>
  <c r="O17" i="10"/>
  <c r="I17" i="10"/>
  <c r="H17" i="10"/>
  <c r="G17" i="10"/>
  <c r="F17" i="10"/>
  <c r="O16" i="10"/>
  <c r="I16" i="10"/>
  <c r="H16" i="10"/>
  <c r="G16" i="10"/>
  <c r="F16" i="10"/>
  <c r="O15" i="10"/>
  <c r="I15" i="10"/>
  <c r="H15" i="10"/>
  <c r="G15" i="10"/>
  <c r="F15" i="10"/>
  <c r="O14" i="10"/>
  <c r="I14" i="10"/>
  <c r="H14" i="10"/>
  <c r="G14" i="10"/>
  <c r="F14" i="10"/>
  <c r="AO13" i="10"/>
  <c r="O13" i="10"/>
  <c r="I13" i="10"/>
  <c r="H13" i="10"/>
  <c r="G13" i="10"/>
  <c r="F13" i="10"/>
  <c r="AO12" i="10"/>
  <c r="I12" i="10"/>
  <c r="H12" i="10"/>
  <c r="G12" i="10"/>
  <c r="F12" i="10"/>
  <c r="AO11" i="10"/>
  <c r="AO10" i="10"/>
  <c r="AO9" i="10"/>
  <c r="AO8" i="10"/>
  <c r="AO7" i="10"/>
  <c r="AO6" i="10"/>
  <c r="W3" i="10"/>
  <c r="B4" i="9"/>
  <c r="C4" i="9"/>
  <c r="D4" i="9"/>
  <c r="B5" i="9"/>
  <c r="C5" i="9"/>
  <c r="D5" i="9"/>
  <c r="B6" i="9"/>
  <c r="C6" i="9"/>
  <c r="D6" i="9"/>
  <c r="B2" i="9"/>
  <c r="C2" i="9"/>
  <c r="D2" i="9"/>
  <c r="B3" i="9"/>
  <c r="C3" i="9"/>
  <c r="D3" i="9"/>
  <c r="B11" i="9"/>
  <c r="C11" i="9"/>
  <c r="D11" i="9"/>
  <c r="B9" i="9"/>
  <c r="C9" i="9"/>
  <c r="D9" i="9"/>
  <c r="B8" i="9"/>
  <c r="C8" i="9"/>
  <c r="D8" i="9"/>
  <c r="B7" i="9"/>
  <c r="C7" i="9"/>
  <c r="D7" i="9"/>
  <c r="B10" i="9"/>
  <c r="C10" i="9"/>
  <c r="D10" i="9"/>
  <c r="B16" i="9"/>
  <c r="C16" i="9"/>
  <c r="D16" i="9"/>
  <c r="B12" i="9"/>
  <c r="C12" i="9"/>
  <c r="D12" i="9"/>
  <c r="B14" i="9"/>
  <c r="C14" i="9"/>
  <c r="D14" i="9"/>
  <c r="B15" i="9"/>
  <c r="C15" i="9"/>
  <c r="D15" i="9"/>
  <c r="B13" i="9"/>
  <c r="C13" i="9"/>
  <c r="D13" i="9"/>
  <c r="B19" i="9"/>
  <c r="C19" i="9"/>
  <c r="D19" i="9"/>
  <c r="B20" i="9"/>
  <c r="C20" i="9"/>
  <c r="D20" i="9"/>
  <c r="B18" i="9"/>
  <c r="C18" i="9"/>
  <c r="D18" i="9"/>
  <c r="B17" i="9"/>
  <c r="C17" i="9"/>
  <c r="D17" i="9"/>
  <c r="B21" i="9"/>
  <c r="C21" i="9"/>
  <c r="D21" i="9"/>
  <c r="B22" i="9"/>
  <c r="C22" i="9"/>
  <c r="D22" i="9"/>
  <c r="B24" i="9"/>
  <c r="C24" i="9"/>
  <c r="D24" i="9"/>
  <c r="B23" i="9"/>
  <c r="C23" i="9"/>
  <c r="D23" i="9"/>
  <c r="B26" i="9"/>
  <c r="C26" i="9"/>
  <c r="D26" i="9"/>
  <c r="B25" i="9"/>
  <c r="C25" i="9"/>
  <c r="D25" i="9"/>
  <c r="B31" i="9"/>
  <c r="C31" i="9"/>
  <c r="D31" i="9"/>
  <c r="B29" i="9"/>
  <c r="C29" i="9"/>
  <c r="D29" i="9"/>
  <c r="B28" i="9"/>
  <c r="C28" i="9"/>
  <c r="D28" i="9"/>
  <c r="B27" i="9"/>
  <c r="C27" i="9"/>
  <c r="D27" i="9"/>
  <c r="B30" i="9"/>
  <c r="C30" i="9"/>
  <c r="D30" i="9"/>
  <c r="B36" i="9"/>
  <c r="C36" i="9"/>
  <c r="D36" i="9"/>
  <c r="B32" i="9"/>
  <c r="C32" i="9"/>
  <c r="D32" i="9"/>
  <c r="B34" i="9"/>
  <c r="C34" i="9"/>
  <c r="D34" i="9"/>
  <c r="B35" i="9"/>
  <c r="C35" i="9"/>
  <c r="D35" i="9"/>
  <c r="B33" i="9"/>
  <c r="C33" i="9"/>
  <c r="D33" i="9"/>
  <c r="B41" i="9"/>
  <c r="C41" i="9"/>
  <c r="D41" i="9"/>
  <c r="B37" i="9"/>
  <c r="C37" i="9"/>
  <c r="D37" i="9"/>
  <c r="B38" i="9"/>
  <c r="C38" i="9"/>
  <c r="D38" i="9"/>
  <c r="B39" i="9"/>
  <c r="C39" i="9"/>
  <c r="D39" i="9"/>
  <c r="B40" i="9"/>
  <c r="C40" i="9"/>
  <c r="D40" i="9"/>
  <c r="W3" i="8"/>
  <c r="W4" i="8"/>
  <c r="F12" i="8"/>
  <c r="G12" i="8"/>
  <c r="G28" i="8" s="1"/>
  <c r="H12" i="8"/>
  <c r="I12" i="8"/>
  <c r="O12" i="8"/>
  <c r="Q12" i="8" s="1"/>
  <c r="P12" i="8"/>
  <c r="F13" i="8"/>
  <c r="G13" i="8"/>
  <c r="H13" i="8"/>
  <c r="I13" i="8"/>
  <c r="O13" i="8"/>
  <c r="Q13" i="8" s="1"/>
  <c r="AQ7" i="8" s="1"/>
  <c r="S13" i="8"/>
  <c r="AS7" i="8" s="1"/>
  <c r="F14" i="8"/>
  <c r="G14" i="8"/>
  <c r="H14" i="8"/>
  <c r="I14" i="8"/>
  <c r="O14" i="8"/>
  <c r="Q14" i="8" s="1"/>
  <c r="AQ8" i="8" s="1"/>
  <c r="F15" i="8"/>
  <c r="G15" i="8"/>
  <c r="H15" i="8"/>
  <c r="I15" i="8"/>
  <c r="O15" i="8"/>
  <c r="Q15" i="8" s="1"/>
  <c r="AQ9" i="8" s="1"/>
  <c r="F16" i="8"/>
  <c r="G16" i="8"/>
  <c r="H16" i="8"/>
  <c r="I16" i="8"/>
  <c r="O16" i="8"/>
  <c r="H32" i="8" s="1"/>
  <c r="F17" i="8"/>
  <c r="G17" i="8"/>
  <c r="H17" i="8"/>
  <c r="I17" i="8"/>
  <c r="O17" i="8"/>
  <c r="AO11" i="8" s="1"/>
  <c r="F18" i="8"/>
  <c r="G18" i="8"/>
  <c r="H18" i="8"/>
  <c r="I18" i="8"/>
  <c r="O18" i="8"/>
  <c r="Q18" i="8" s="1"/>
  <c r="AQ12" i="8" s="1"/>
  <c r="P18" i="8"/>
  <c r="AP12" i="8" s="1"/>
  <c r="T18" i="8"/>
  <c r="AT12" i="8" s="1"/>
  <c r="F19" i="8"/>
  <c r="G19" i="8"/>
  <c r="H19" i="8"/>
  <c r="I19" i="8"/>
  <c r="O19" i="8"/>
  <c r="E35" i="8" s="1"/>
  <c r="D28" i="8"/>
  <c r="E28" i="8"/>
  <c r="C29" i="8"/>
  <c r="E29" i="8"/>
  <c r="G29" i="8"/>
  <c r="I29" i="8"/>
  <c r="B30" i="8"/>
  <c r="C31" i="8"/>
  <c r="E31" i="8"/>
  <c r="G31" i="8"/>
  <c r="I31" i="8"/>
  <c r="C33" i="8"/>
  <c r="B34" i="8"/>
  <c r="E34" i="8"/>
  <c r="F34" i="8"/>
  <c r="AP6" i="2"/>
  <c r="B3" i="7"/>
  <c r="C3" i="7"/>
  <c r="D3" i="7"/>
  <c r="B2" i="7"/>
  <c r="C2" i="7"/>
  <c r="D2" i="7"/>
  <c r="B4" i="7"/>
  <c r="C4" i="7"/>
  <c r="D4" i="7"/>
  <c r="B5" i="7"/>
  <c r="C5" i="7"/>
  <c r="D5" i="7"/>
  <c r="B6" i="7"/>
  <c r="C6" i="7"/>
  <c r="D6" i="7"/>
  <c r="B11" i="7"/>
  <c r="C11" i="7"/>
  <c r="D11" i="7"/>
  <c r="B10" i="7"/>
  <c r="C10" i="7"/>
  <c r="D10" i="7"/>
  <c r="B8" i="7"/>
  <c r="C8" i="7"/>
  <c r="D8" i="7"/>
  <c r="B9" i="7"/>
  <c r="C9" i="7"/>
  <c r="D9" i="7"/>
  <c r="B7" i="7"/>
  <c r="C7" i="7"/>
  <c r="D7" i="7"/>
  <c r="B12" i="7"/>
  <c r="C12" i="7"/>
  <c r="D12" i="7"/>
  <c r="B15" i="7"/>
  <c r="C15" i="7"/>
  <c r="D15" i="7"/>
  <c r="B13" i="7"/>
  <c r="C13" i="7"/>
  <c r="D13" i="7"/>
  <c r="B14" i="7"/>
  <c r="C14" i="7"/>
  <c r="D14" i="7"/>
  <c r="B16" i="7"/>
  <c r="C16" i="7"/>
  <c r="D16" i="7"/>
  <c r="B20" i="7"/>
  <c r="C20" i="7"/>
  <c r="D20" i="7"/>
  <c r="B18" i="7"/>
  <c r="C18" i="7"/>
  <c r="D18" i="7"/>
  <c r="B19" i="7"/>
  <c r="C19" i="7"/>
  <c r="D19" i="7"/>
  <c r="B17" i="7"/>
  <c r="C17" i="7"/>
  <c r="D17" i="7"/>
  <c r="B21" i="7"/>
  <c r="C21" i="7"/>
  <c r="D21" i="7"/>
  <c r="B23" i="7"/>
  <c r="C23" i="7"/>
  <c r="D23" i="7"/>
  <c r="B24" i="7"/>
  <c r="C24" i="7"/>
  <c r="D24" i="7"/>
  <c r="B26" i="7"/>
  <c r="C26" i="7"/>
  <c r="D26" i="7"/>
  <c r="B25" i="7"/>
  <c r="C25" i="7"/>
  <c r="D25" i="7"/>
  <c r="B22" i="7"/>
  <c r="C22" i="7"/>
  <c r="D22" i="7"/>
  <c r="B29" i="7"/>
  <c r="C29" i="7"/>
  <c r="D29" i="7"/>
  <c r="B31" i="7"/>
  <c r="C31" i="7"/>
  <c r="D31" i="7"/>
  <c r="B28" i="7"/>
  <c r="C28" i="7"/>
  <c r="D28" i="7"/>
  <c r="B30" i="7"/>
  <c r="C30" i="7"/>
  <c r="D30" i="7"/>
  <c r="B27" i="7"/>
  <c r="C27" i="7"/>
  <c r="D27" i="7"/>
  <c r="B32" i="7"/>
  <c r="C32" i="7"/>
  <c r="D32" i="7"/>
  <c r="B33" i="7"/>
  <c r="C33" i="7"/>
  <c r="D33" i="7"/>
  <c r="B34" i="7"/>
  <c r="C34" i="7"/>
  <c r="D34" i="7"/>
  <c r="B36" i="7"/>
  <c r="C36" i="7"/>
  <c r="D36" i="7"/>
  <c r="B35" i="7"/>
  <c r="C35" i="7"/>
  <c r="D35" i="7"/>
  <c r="B41" i="7"/>
  <c r="C41" i="7"/>
  <c r="D41" i="7"/>
  <c r="B39" i="7"/>
  <c r="C39" i="7"/>
  <c r="D39" i="7"/>
  <c r="B40" i="7"/>
  <c r="C40" i="7"/>
  <c r="D40" i="7"/>
  <c r="B38" i="7"/>
  <c r="C38" i="7"/>
  <c r="D38" i="7"/>
  <c r="B37" i="7"/>
  <c r="C37" i="7"/>
  <c r="D37" i="7"/>
  <c r="D39" i="6"/>
  <c r="D40" i="6"/>
  <c r="D38" i="6"/>
  <c r="D37" i="6"/>
  <c r="D41" i="6"/>
  <c r="D31" i="6"/>
  <c r="D28" i="6"/>
  <c r="D30" i="6"/>
  <c r="D27" i="6"/>
  <c r="D29" i="6"/>
  <c r="D18" i="6"/>
  <c r="D19" i="6"/>
  <c r="D17" i="6"/>
  <c r="D21" i="6"/>
  <c r="D20" i="6"/>
  <c r="D10" i="6"/>
  <c r="D8" i="6"/>
  <c r="D9" i="6"/>
  <c r="D7" i="6"/>
  <c r="D11" i="6"/>
  <c r="C33" i="6"/>
  <c r="C34" i="6"/>
  <c r="C36" i="6"/>
  <c r="C35" i="6"/>
  <c r="C41" i="6"/>
  <c r="C39" i="6"/>
  <c r="C40" i="6"/>
  <c r="C38" i="6"/>
  <c r="C37" i="6"/>
  <c r="C32" i="6"/>
  <c r="C15" i="6"/>
  <c r="C13" i="6"/>
  <c r="C14" i="6"/>
  <c r="C16" i="6"/>
  <c r="C20" i="6"/>
  <c r="C18" i="6"/>
  <c r="C19" i="6"/>
  <c r="C17" i="6"/>
  <c r="C21" i="6"/>
  <c r="C12" i="6"/>
  <c r="D33" i="6"/>
  <c r="D34" i="6"/>
  <c r="D36" i="6"/>
  <c r="D35" i="6"/>
  <c r="D32" i="6"/>
  <c r="D24" i="6"/>
  <c r="D26" i="6"/>
  <c r="D25" i="6"/>
  <c r="D22" i="6"/>
  <c r="D23" i="6"/>
  <c r="D15" i="6"/>
  <c r="D13" i="6"/>
  <c r="D14" i="6"/>
  <c r="D16" i="6"/>
  <c r="D12" i="6"/>
  <c r="D2" i="6"/>
  <c r="D4" i="6"/>
  <c r="D5" i="6"/>
  <c r="D6" i="6"/>
  <c r="D3" i="6"/>
  <c r="C24" i="6"/>
  <c r="C26" i="6"/>
  <c r="C25" i="6"/>
  <c r="C22" i="6"/>
  <c r="C29" i="6"/>
  <c r="C31" i="6"/>
  <c r="C28" i="6"/>
  <c r="C30" i="6"/>
  <c r="C27" i="6"/>
  <c r="C23" i="6"/>
  <c r="C2" i="6"/>
  <c r="C4" i="6"/>
  <c r="C5" i="6"/>
  <c r="C6" i="6"/>
  <c r="C11" i="6"/>
  <c r="C10" i="6"/>
  <c r="C8" i="6"/>
  <c r="C9" i="6"/>
  <c r="C7" i="6"/>
  <c r="C3" i="6"/>
  <c r="B33" i="6"/>
  <c r="B34" i="6"/>
  <c r="B36" i="6"/>
  <c r="B35" i="6"/>
  <c r="B41" i="6"/>
  <c r="B39" i="6"/>
  <c r="B40" i="6"/>
  <c r="B38" i="6"/>
  <c r="B37" i="6"/>
  <c r="B32" i="6"/>
  <c r="B31" i="6"/>
  <c r="B28" i="6"/>
  <c r="B30" i="6"/>
  <c r="B27" i="6"/>
  <c r="B29" i="6"/>
  <c r="B24" i="6"/>
  <c r="B26" i="6"/>
  <c r="B25" i="6"/>
  <c r="B22" i="6"/>
  <c r="B23" i="6"/>
  <c r="B18" i="6"/>
  <c r="B19" i="6"/>
  <c r="B17" i="6"/>
  <c r="B21" i="6"/>
  <c r="B20" i="6"/>
  <c r="B15" i="6"/>
  <c r="B13" i="6"/>
  <c r="B14" i="6"/>
  <c r="B16" i="6"/>
  <c r="B12" i="6"/>
  <c r="B10" i="6"/>
  <c r="B8" i="6"/>
  <c r="B9" i="6"/>
  <c r="B7" i="6"/>
  <c r="B11" i="6"/>
  <c r="B2" i="6"/>
  <c r="B4" i="6"/>
  <c r="B5" i="6"/>
  <c r="B6" i="6"/>
  <c r="B3" i="6"/>
  <c r="W3" i="5"/>
  <c r="W4" i="5"/>
  <c r="W5" i="5"/>
  <c r="W6" i="5"/>
  <c r="W7" i="5"/>
  <c r="W8" i="5"/>
  <c r="W9" i="5"/>
  <c r="W10" i="5"/>
  <c r="W11" i="5"/>
  <c r="F12" i="5"/>
  <c r="G12" i="5"/>
  <c r="H12" i="5"/>
  <c r="I12" i="5"/>
  <c r="O12" i="5"/>
  <c r="AO6" i="5" s="1"/>
  <c r="P12" i="5"/>
  <c r="AP6" i="5" s="1"/>
  <c r="S12" i="5"/>
  <c r="AS6" i="5" s="1"/>
  <c r="T12" i="5"/>
  <c r="AT6" i="5" s="1"/>
  <c r="W12" i="5"/>
  <c r="F13" i="5"/>
  <c r="G13" i="5"/>
  <c r="H13" i="5"/>
  <c r="I13" i="5"/>
  <c r="O13" i="5"/>
  <c r="AO7" i="5" s="1"/>
  <c r="P13" i="5"/>
  <c r="AP7" i="5" s="1"/>
  <c r="S13" i="5"/>
  <c r="AS7" i="5" s="1"/>
  <c r="T13" i="5"/>
  <c r="AT7" i="5" s="1"/>
  <c r="W13" i="5"/>
  <c r="F14" i="5"/>
  <c r="G14" i="5"/>
  <c r="H14" i="5"/>
  <c r="I14" i="5"/>
  <c r="O14" i="5"/>
  <c r="AO8" i="5" s="1"/>
  <c r="P14" i="5"/>
  <c r="AP8" i="5" s="1"/>
  <c r="S14" i="5"/>
  <c r="AS8" i="5" s="1"/>
  <c r="T14" i="5"/>
  <c r="AT8" i="5" s="1"/>
  <c r="W14" i="5"/>
  <c r="F15" i="5"/>
  <c r="G15" i="5"/>
  <c r="H15" i="5"/>
  <c r="I15" i="5"/>
  <c r="O15" i="5"/>
  <c r="AO9" i="5" s="1"/>
  <c r="P15" i="5"/>
  <c r="AP9" i="5" s="1"/>
  <c r="S15" i="5"/>
  <c r="AS9" i="5" s="1"/>
  <c r="T15" i="5"/>
  <c r="AT9" i="5" s="1"/>
  <c r="W15" i="5"/>
  <c r="F16" i="5"/>
  <c r="G16" i="5"/>
  <c r="H16" i="5"/>
  <c r="I16" i="5"/>
  <c r="O16" i="5"/>
  <c r="AO10" i="5" s="1"/>
  <c r="P16" i="5"/>
  <c r="AP10" i="5" s="1"/>
  <c r="S16" i="5"/>
  <c r="AS10" i="5" s="1"/>
  <c r="T16" i="5"/>
  <c r="AT10" i="5" s="1"/>
  <c r="W16" i="5"/>
  <c r="F17" i="5"/>
  <c r="G17" i="5"/>
  <c r="H17" i="5"/>
  <c r="I17" i="5"/>
  <c r="O17" i="5"/>
  <c r="AO11" i="5" s="1"/>
  <c r="P17" i="5"/>
  <c r="AP11" i="5" s="1"/>
  <c r="S17" i="5"/>
  <c r="AS11" i="5" s="1"/>
  <c r="T17" i="5"/>
  <c r="AT11" i="5" s="1"/>
  <c r="W17" i="5"/>
  <c r="F18" i="5"/>
  <c r="G18" i="5"/>
  <c r="H18" i="5"/>
  <c r="I18" i="5"/>
  <c r="O18" i="5"/>
  <c r="AO12" i="5" s="1"/>
  <c r="P18" i="5"/>
  <c r="AP12" i="5" s="1"/>
  <c r="S18" i="5"/>
  <c r="AS12" i="5" s="1"/>
  <c r="T18" i="5"/>
  <c r="AT12" i="5" s="1"/>
  <c r="W18" i="5"/>
  <c r="F19" i="5"/>
  <c r="G19" i="5"/>
  <c r="H19" i="5"/>
  <c r="I19" i="5"/>
  <c r="O19" i="5"/>
  <c r="AO13" i="5" s="1"/>
  <c r="P19" i="5"/>
  <c r="AP13" i="5" s="1"/>
  <c r="S19" i="5"/>
  <c r="AS13" i="5" s="1"/>
  <c r="T19" i="5"/>
  <c r="AT13" i="5" s="1"/>
  <c r="W19" i="5"/>
  <c r="W20" i="5"/>
  <c r="W21" i="5"/>
  <c r="W22" i="5"/>
  <c r="W23" i="5"/>
  <c r="W24" i="5"/>
  <c r="W25" i="5"/>
  <c r="W26" i="5"/>
  <c r="W27" i="5"/>
  <c r="D28" i="5"/>
  <c r="E28" i="5"/>
  <c r="H28" i="5"/>
  <c r="I28" i="5"/>
  <c r="W28" i="5"/>
  <c r="C29" i="5"/>
  <c r="D29" i="5"/>
  <c r="G29" i="5"/>
  <c r="H29" i="5"/>
  <c r="W29" i="5"/>
  <c r="B30" i="5"/>
  <c r="C30" i="5"/>
  <c r="F30" i="5"/>
  <c r="G30" i="5"/>
  <c r="W30" i="5"/>
  <c r="B31" i="5"/>
  <c r="E31" i="5"/>
  <c r="F31" i="5"/>
  <c r="I31" i="5"/>
  <c r="W31" i="5"/>
  <c r="D32" i="5"/>
  <c r="E32" i="5"/>
  <c r="H32" i="5"/>
  <c r="I32" i="5"/>
  <c r="W32" i="5"/>
  <c r="C33" i="5"/>
  <c r="D33" i="5"/>
  <c r="G33" i="5"/>
  <c r="H33" i="5"/>
  <c r="W33" i="5"/>
  <c r="B34" i="5"/>
  <c r="C34" i="5"/>
  <c r="F34" i="5"/>
  <c r="G34" i="5"/>
  <c r="W34" i="5"/>
  <c r="B35" i="5"/>
  <c r="E35" i="5"/>
  <c r="F35" i="5"/>
  <c r="I35" i="5"/>
  <c r="W35" i="5"/>
  <c r="W36" i="5"/>
  <c r="W37" i="5"/>
  <c r="W38" i="5"/>
  <c r="W39" i="5"/>
  <c r="W40" i="5"/>
  <c r="W41" i="5"/>
  <c r="Y41" i="5"/>
  <c r="Z41" i="5"/>
  <c r="W4" i="10" l="1"/>
  <c r="I28" i="10"/>
  <c r="H28" i="10"/>
  <c r="G28" i="10"/>
  <c r="F28" i="10"/>
  <c r="E28" i="10"/>
  <c r="D28" i="10"/>
  <c r="C28" i="10"/>
  <c r="B28" i="10"/>
  <c r="T12" i="10"/>
  <c r="R12" i="10"/>
  <c r="Q12" i="10"/>
  <c r="P12" i="10"/>
  <c r="I29" i="10"/>
  <c r="H29" i="10"/>
  <c r="G29" i="10"/>
  <c r="F29" i="10"/>
  <c r="E29" i="10"/>
  <c r="D29" i="10"/>
  <c r="C29" i="10"/>
  <c r="B29" i="10"/>
  <c r="T13" i="10"/>
  <c r="AT7" i="10" s="1"/>
  <c r="S13" i="10"/>
  <c r="AS7" i="10" s="1"/>
  <c r="R13" i="10"/>
  <c r="AR7" i="10" s="1"/>
  <c r="Q13" i="10"/>
  <c r="AQ7" i="10" s="1"/>
  <c r="P13" i="10"/>
  <c r="I30" i="10"/>
  <c r="H30" i="10"/>
  <c r="G30" i="10"/>
  <c r="F30" i="10"/>
  <c r="E30" i="10"/>
  <c r="D30" i="10"/>
  <c r="C30" i="10"/>
  <c r="B30" i="10"/>
  <c r="T14" i="10"/>
  <c r="AT8" i="10" s="1"/>
  <c r="S14" i="10"/>
  <c r="AS8" i="10" s="1"/>
  <c r="R14" i="10"/>
  <c r="AR8" i="10" s="1"/>
  <c r="Q14" i="10"/>
  <c r="AQ8" i="10" s="1"/>
  <c r="P14" i="10"/>
  <c r="I31" i="10"/>
  <c r="H31" i="10"/>
  <c r="G31" i="10"/>
  <c r="F31" i="10"/>
  <c r="E31" i="10"/>
  <c r="D31" i="10"/>
  <c r="C31" i="10"/>
  <c r="B31" i="10"/>
  <c r="T15" i="10"/>
  <c r="AT9" i="10" s="1"/>
  <c r="S15" i="10"/>
  <c r="AS9" i="10" s="1"/>
  <c r="R15" i="10"/>
  <c r="AR9" i="10" s="1"/>
  <c r="Q15" i="10"/>
  <c r="AQ9" i="10" s="1"/>
  <c r="P15" i="10"/>
  <c r="I32" i="10"/>
  <c r="H32" i="10"/>
  <c r="G32" i="10"/>
  <c r="F32" i="10"/>
  <c r="E32" i="10"/>
  <c r="D32" i="10"/>
  <c r="C32" i="10"/>
  <c r="B32" i="10"/>
  <c r="T16" i="10"/>
  <c r="AT10" i="10" s="1"/>
  <c r="S16" i="10"/>
  <c r="AS10" i="10" s="1"/>
  <c r="R16" i="10"/>
  <c r="AR10" i="10" s="1"/>
  <c r="Q16" i="10"/>
  <c r="AQ10" i="10" s="1"/>
  <c r="P16" i="10"/>
  <c r="I33" i="10"/>
  <c r="H33" i="10"/>
  <c r="G33" i="10"/>
  <c r="F33" i="10"/>
  <c r="E33" i="10"/>
  <c r="D33" i="10"/>
  <c r="C33" i="10"/>
  <c r="B33" i="10"/>
  <c r="T17" i="10"/>
  <c r="AT11" i="10" s="1"/>
  <c r="S17" i="10"/>
  <c r="AS11" i="10" s="1"/>
  <c r="R17" i="10"/>
  <c r="AR11" i="10" s="1"/>
  <c r="Q17" i="10"/>
  <c r="AQ11" i="10" s="1"/>
  <c r="P17" i="10"/>
  <c r="I34" i="10"/>
  <c r="H34" i="10"/>
  <c r="G34" i="10"/>
  <c r="F34" i="10"/>
  <c r="E34" i="10"/>
  <c r="D34" i="10"/>
  <c r="C34" i="10"/>
  <c r="B34" i="10"/>
  <c r="T18" i="10"/>
  <c r="AT12" i="10" s="1"/>
  <c r="S18" i="10"/>
  <c r="AS12" i="10" s="1"/>
  <c r="R18" i="10"/>
  <c r="AR12" i="10" s="1"/>
  <c r="Q18" i="10"/>
  <c r="AQ12" i="10" s="1"/>
  <c r="P18" i="10"/>
  <c r="I35" i="10"/>
  <c r="H35" i="10"/>
  <c r="G35" i="10"/>
  <c r="F35" i="10"/>
  <c r="E35" i="10"/>
  <c r="D35" i="10"/>
  <c r="C35" i="10"/>
  <c r="B35" i="10"/>
  <c r="T19" i="10"/>
  <c r="AT13" i="10" s="1"/>
  <c r="S19" i="10"/>
  <c r="AS13" i="10" s="1"/>
  <c r="R19" i="10"/>
  <c r="AR13" i="10" s="1"/>
  <c r="Q19" i="10"/>
  <c r="AQ13" i="10" s="1"/>
  <c r="P19" i="10"/>
  <c r="G34" i="8"/>
  <c r="B32" i="8"/>
  <c r="D30" i="8"/>
  <c r="S14" i="8"/>
  <c r="AS8" i="8" s="1"/>
  <c r="T12" i="8"/>
  <c r="AT6" i="8" s="1"/>
  <c r="I33" i="8"/>
  <c r="AO6" i="8"/>
  <c r="D34" i="8"/>
  <c r="G33" i="8"/>
  <c r="H30" i="8"/>
  <c r="H28" i="8"/>
  <c r="C28" i="8"/>
  <c r="S18" i="8"/>
  <c r="AS12" i="8" s="1"/>
  <c r="I34" i="8"/>
  <c r="S17" i="8"/>
  <c r="AS11" i="8" s="1"/>
  <c r="S12" i="8"/>
  <c r="AS6" i="8" s="1"/>
  <c r="I28" i="8"/>
  <c r="H34" i="8"/>
  <c r="C34" i="8"/>
  <c r="E33" i="8"/>
  <c r="F30" i="8"/>
  <c r="F28" i="8"/>
  <c r="B28" i="8"/>
  <c r="R18" i="8"/>
  <c r="AR12" i="8" s="1"/>
  <c r="Q17" i="8"/>
  <c r="AQ11" i="8" s="1"/>
  <c r="R12" i="8"/>
  <c r="AR6" i="8" s="1"/>
  <c r="AO7" i="8"/>
  <c r="P19" i="8"/>
  <c r="T19" i="8"/>
  <c r="AT13" i="8" s="1"/>
  <c r="B35" i="8"/>
  <c r="F35" i="8"/>
  <c r="R19" i="8"/>
  <c r="AR13" i="8" s="1"/>
  <c r="D35" i="8"/>
  <c r="H35" i="8"/>
  <c r="C35" i="8"/>
  <c r="R15" i="8"/>
  <c r="AR9" i="8" s="1"/>
  <c r="B31" i="8"/>
  <c r="F31" i="8"/>
  <c r="P15" i="8"/>
  <c r="T15" i="8"/>
  <c r="AT9" i="8" s="1"/>
  <c r="D31" i="8"/>
  <c r="H31" i="8"/>
  <c r="AO13" i="8"/>
  <c r="W5" i="8"/>
  <c r="P16" i="8"/>
  <c r="T16" i="8"/>
  <c r="AT10" i="8" s="1"/>
  <c r="C32" i="8"/>
  <c r="G32" i="8"/>
  <c r="AO10" i="8"/>
  <c r="R16" i="8"/>
  <c r="AR10" i="8" s="1"/>
  <c r="E32" i="8"/>
  <c r="I32" i="8"/>
  <c r="I35" i="8"/>
  <c r="F32" i="8"/>
  <c r="S19" i="8"/>
  <c r="AS13" i="8" s="1"/>
  <c r="S16" i="8"/>
  <c r="AS10" i="8" s="1"/>
  <c r="AO8" i="8"/>
  <c r="P14" i="8"/>
  <c r="T14" i="8"/>
  <c r="AT8" i="8" s="1"/>
  <c r="E30" i="8"/>
  <c r="E20" i="8" s="1"/>
  <c r="E21" i="8" s="1"/>
  <c r="I30" i="8"/>
  <c r="R14" i="8"/>
  <c r="AR8" i="8" s="1"/>
  <c r="C30" i="8"/>
  <c r="G30" i="8"/>
  <c r="G20" i="8" s="1"/>
  <c r="G21" i="8" s="1"/>
  <c r="P13" i="8"/>
  <c r="T13" i="8"/>
  <c r="D29" i="8"/>
  <c r="H29" i="8"/>
  <c r="R13" i="8"/>
  <c r="B29" i="8"/>
  <c r="F29" i="8"/>
  <c r="AP6" i="8"/>
  <c r="G35" i="8"/>
  <c r="D32" i="8"/>
  <c r="Q19" i="8"/>
  <c r="AQ13" i="8" s="1"/>
  <c r="R17" i="8"/>
  <c r="AR11" i="8" s="1"/>
  <c r="D33" i="8"/>
  <c r="H33" i="8"/>
  <c r="P17" i="8"/>
  <c r="T17" i="8"/>
  <c r="AT11" i="8" s="1"/>
  <c r="B33" i="8"/>
  <c r="F33" i="8"/>
  <c r="Q16" i="8"/>
  <c r="AQ10" i="8" s="1"/>
  <c r="S15" i="8"/>
  <c r="AS9" i="8" s="1"/>
  <c r="AQ6" i="8"/>
  <c r="AO9" i="8"/>
  <c r="AO12" i="8"/>
  <c r="T20" i="5"/>
  <c r="P20" i="5"/>
  <c r="H35" i="5"/>
  <c r="D35" i="5"/>
  <c r="I34" i="5"/>
  <c r="E34" i="5"/>
  <c r="F33" i="5"/>
  <c r="B33" i="5"/>
  <c r="G32" i="5"/>
  <c r="C32" i="5"/>
  <c r="H31" i="5"/>
  <c r="D31" i="5"/>
  <c r="I30" i="5"/>
  <c r="E30" i="5"/>
  <c r="F29" i="5"/>
  <c r="F20" i="5" s="1"/>
  <c r="F21" i="5" s="1"/>
  <c r="B29" i="5"/>
  <c r="G28" i="5"/>
  <c r="C28" i="5"/>
  <c r="C20" i="5" s="1"/>
  <c r="C21" i="5" s="1"/>
  <c r="S20" i="5"/>
  <c r="R19" i="5"/>
  <c r="AR13" i="5" s="1"/>
  <c r="R18" i="5"/>
  <c r="AR12" i="5" s="1"/>
  <c r="R17" i="5"/>
  <c r="AR11" i="5" s="1"/>
  <c r="R16" i="5"/>
  <c r="AR10" i="5" s="1"/>
  <c r="R15" i="5"/>
  <c r="AR9" i="5" s="1"/>
  <c r="R14" i="5"/>
  <c r="AR8" i="5" s="1"/>
  <c r="R13" i="5"/>
  <c r="AR7" i="5" s="1"/>
  <c r="R12" i="5"/>
  <c r="G35" i="5"/>
  <c r="C35" i="5"/>
  <c r="H34" i="5"/>
  <c r="D34" i="5"/>
  <c r="I33" i="5"/>
  <c r="E33" i="5"/>
  <c r="F32" i="5"/>
  <c r="B32" i="5"/>
  <c r="G31" i="5"/>
  <c r="G20" i="5" s="1"/>
  <c r="G21" i="5" s="1"/>
  <c r="C31" i="5"/>
  <c r="H30" i="5"/>
  <c r="D30" i="5"/>
  <c r="I29" i="5"/>
  <c r="I20" i="5" s="1"/>
  <c r="I21" i="5" s="1"/>
  <c r="E29" i="5"/>
  <c r="F28" i="5"/>
  <c r="B28" i="5"/>
  <c r="B20" i="5" s="1"/>
  <c r="B21" i="5" s="1"/>
  <c r="U19" i="5"/>
  <c r="Q19" i="5"/>
  <c r="AQ13" i="5" s="1"/>
  <c r="Q18" i="5"/>
  <c r="AQ12" i="5" s="1"/>
  <c r="U17" i="5"/>
  <c r="Q17" i="5"/>
  <c r="AQ11" i="5" s="1"/>
  <c r="Q16" i="5"/>
  <c r="AQ10" i="5" s="1"/>
  <c r="U15" i="5"/>
  <c r="Q15" i="5"/>
  <c r="AQ9" i="5" s="1"/>
  <c r="Q14" i="5"/>
  <c r="AQ8" i="5" s="1"/>
  <c r="U13" i="5"/>
  <c r="Q13" i="5"/>
  <c r="AQ7" i="5" s="1"/>
  <c r="Q12" i="5"/>
  <c r="Y2" i="5"/>
  <c r="Z2" i="5" s="1"/>
  <c r="Y3" i="5"/>
  <c r="Z3" i="5" s="1"/>
  <c r="Y4" i="5"/>
  <c r="Z4" i="5" s="1"/>
  <c r="Y5" i="5"/>
  <c r="Z5" i="5" s="1"/>
  <c r="Y6" i="5"/>
  <c r="Z6" i="5" s="1"/>
  <c r="Y7" i="5"/>
  <c r="Z7" i="5" s="1"/>
  <c r="Y8" i="5"/>
  <c r="Z8" i="5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Z15" i="5" s="1"/>
  <c r="Y16" i="5"/>
  <c r="Z16" i="5" s="1"/>
  <c r="Y17" i="5"/>
  <c r="Z17" i="5" s="1"/>
  <c r="Y18" i="5"/>
  <c r="Z18" i="5" s="1"/>
  <c r="Y19" i="5"/>
  <c r="Z19" i="5" s="1"/>
  <c r="Y20" i="5"/>
  <c r="Z20" i="5" s="1"/>
  <c r="Y21" i="5"/>
  <c r="Z21" i="5" s="1"/>
  <c r="Y22" i="5"/>
  <c r="Z22" i="5" s="1"/>
  <c r="Y23" i="5"/>
  <c r="Z23" i="5" s="1"/>
  <c r="Y24" i="5"/>
  <c r="Z24" i="5" s="1"/>
  <c r="Y25" i="5"/>
  <c r="Z25" i="5" s="1"/>
  <c r="Y26" i="5"/>
  <c r="Z26" i="5" s="1"/>
  <c r="Y27" i="5"/>
  <c r="Z27" i="5" s="1"/>
  <c r="Y28" i="5"/>
  <c r="Z28" i="5" s="1"/>
  <c r="Y29" i="5"/>
  <c r="Z29" i="5" s="1"/>
  <c r="Y30" i="5"/>
  <c r="Z30" i="5" s="1"/>
  <c r="Y31" i="5"/>
  <c r="Z31" i="5" s="1"/>
  <c r="Y32" i="5"/>
  <c r="Z32" i="5" s="1"/>
  <c r="Y33" i="5"/>
  <c r="Z33" i="5" s="1"/>
  <c r="Y34" i="5"/>
  <c r="Z34" i="5" s="1"/>
  <c r="Y35" i="5"/>
  <c r="Z35" i="5" s="1"/>
  <c r="Y36" i="5"/>
  <c r="Z36" i="5" s="1"/>
  <c r="Y37" i="5"/>
  <c r="Z37" i="5" s="1"/>
  <c r="Y38" i="5"/>
  <c r="Z38" i="5" s="1"/>
  <c r="Y39" i="5"/>
  <c r="Z39" i="5" s="1"/>
  <c r="Y40" i="5"/>
  <c r="Z40" i="5" s="1"/>
  <c r="H20" i="5"/>
  <c r="H21" i="5" s="1"/>
  <c r="E20" i="5"/>
  <c r="E21" i="5" s="1"/>
  <c r="D20" i="5"/>
  <c r="D21" i="5" s="1"/>
  <c r="O19" i="2"/>
  <c r="I19" i="2"/>
  <c r="H19" i="2"/>
  <c r="G19" i="2"/>
  <c r="F19" i="2"/>
  <c r="O18" i="2"/>
  <c r="I18" i="2"/>
  <c r="H18" i="2"/>
  <c r="G18" i="2"/>
  <c r="F18" i="2"/>
  <c r="O17" i="2"/>
  <c r="I17" i="2"/>
  <c r="H17" i="2"/>
  <c r="G17" i="2"/>
  <c r="F17" i="2"/>
  <c r="O16" i="2"/>
  <c r="I16" i="2"/>
  <c r="H16" i="2"/>
  <c r="G16" i="2"/>
  <c r="F16" i="2"/>
  <c r="O15" i="2"/>
  <c r="I15" i="2"/>
  <c r="H15" i="2"/>
  <c r="G15" i="2"/>
  <c r="F15" i="2"/>
  <c r="O14" i="2"/>
  <c r="I14" i="2"/>
  <c r="H14" i="2"/>
  <c r="G14" i="2"/>
  <c r="F14" i="2"/>
  <c r="O13" i="2"/>
  <c r="I13" i="2"/>
  <c r="H13" i="2"/>
  <c r="G13" i="2"/>
  <c r="F13" i="2"/>
  <c r="O12" i="2"/>
  <c r="I12" i="2"/>
  <c r="H12" i="2"/>
  <c r="G12" i="2"/>
  <c r="F12" i="2"/>
  <c r="F28" i="2" s="1"/>
  <c r="W4" i="2"/>
  <c r="W5" i="2" s="1"/>
  <c r="W6" i="2" s="1"/>
  <c r="W3" i="2"/>
  <c r="U19" i="10" l="1"/>
  <c r="AP13" i="10"/>
  <c r="U18" i="10"/>
  <c r="AP12" i="10"/>
  <c r="U17" i="10"/>
  <c r="AP11" i="10"/>
  <c r="U16" i="10"/>
  <c r="AP10" i="10"/>
  <c r="U15" i="10"/>
  <c r="AP9" i="10"/>
  <c r="U14" i="10"/>
  <c r="AP8" i="10"/>
  <c r="U13" i="10"/>
  <c r="AP7" i="10"/>
  <c r="P20" i="10"/>
  <c r="U12" i="10"/>
  <c r="AP6" i="10"/>
  <c r="Q20" i="10"/>
  <c r="AQ6" i="10"/>
  <c r="R20" i="10"/>
  <c r="AR6" i="10"/>
  <c r="S20" i="10"/>
  <c r="AS6" i="10"/>
  <c r="T20" i="10"/>
  <c r="AT6" i="10"/>
  <c r="B20" i="10"/>
  <c r="B21" i="10" s="1"/>
  <c r="C20" i="10"/>
  <c r="C21" i="10" s="1"/>
  <c r="D20" i="10"/>
  <c r="D21" i="10" s="1"/>
  <c r="E20" i="10"/>
  <c r="E21" i="10" s="1"/>
  <c r="F20" i="10"/>
  <c r="F21" i="10" s="1"/>
  <c r="G20" i="10"/>
  <c r="G21" i="10" s="1"/>
  <c r="H20" i="10"/>
  <c r="H21" i="10" s="1"/>
  <c r="I20" i="10"/>
  <c r="I21" i="10" s="1"/>
  <c r="W5" i="10"/>
  <c r="C20" i="8"/>
  <c r="C21" i="8" s="1"/>
  <c r="U12" i="8"/>
  <c r="F20" i="8"/>
  <c r="F21" i="8" s="1"/>
  <c r="D20" i="8"/>
  <c r="D21" i="8" s="1"/>
  <c r="D22" i="8" s="1"/>
  <c r="U18" i="8"/>
  <c r="B20" i="8"/>
  <c r="B21" i="8" s="1"/>
  <c r="Q20" i="8"/>
  <c r="I20" i="8"/>
  <c r="I21" i="8" s="1"/>
  <c r="I22" i="8" s="1"/>
  <c r="E22" i="8"/>
  <c r="F22" i="8"/>
  <c r="AP11" i="8"/>
  <c r="U17" i="8"/>
  <c r="S20" i="8"/>
  <c r="H20" i="8"/>
  <c r="H21" i="8" s="1"/>
  <c r="W6" i="8"/>
  <c r="AP13" i="8"/>
  <c r="U19" i="8"/>
  <c r="C22" i="8"/>
  <c r="G22" i="8"/>
  <c r="AT7" i="8"/>
  <c r="T20" i="8"/>
  <c r="AP8" i="8"/>
  <c r="U14" i="8"/>
  <c r="AP9" i="8"/>
  <c r="U15" i="8"/>
  <c r="AR7" i="8"/>
  <c r="R20" i="8"/>
  <c r="AP7" i="8"/>
  <c r="U13" i="8"/>
  <c r="P20" i="8"/>
  <c r="AP10" i="8"/>
  <c r="U16" i="8"/>
  <c r="AQ6" i="5"/>
  <c r="Q20" i="5"/>
  <c r="T21" i="5" s="1"/>
  <c r="AZ2" i="5" s="1"/>
  <c r="BB2" i="5" s="1"/>
  <c r="AR6" i="5"/>
  <c r="R20" i="5"/>
  <c r="U12" i="5"/>
  <c r="U14" i="5"/>
  <c r="U16" i="5"/>
  <c r="U18" i="5"/>
  <c r="C22" i="5"/>
  <c r="D22" i="5"/>
  <c r="E22" i="5"/>
  <c r="F22" i="5"/>
  <c r="G22" i="5"/>
  <c r="H22" i="5"/>
  <c r="I22" i="5"/>
  <c r="G28" i="2"/>
  <c r="AO6" i="2"/>
  <c r="S12" i="2"/>
  <c r="H29" i="2"/>
  <c r="AO7" i="2"/>
  <c r="G29" i="2"/>
  <c r="H30" i="2"/>
  <c r="AO8" i="2"/>
  <c r="F31" i="2"/>
  <c r="AO9" i="2"/>
  <c r="S16" i="2"/>
  <c r="AS10" i="2" s="1"/>
  <c r="AO10" i="2"/>
  <c r="R17" i="2"/>
  <c r="AR11" i="2" s="1"/>
  <c r="AO11" i="2"/>
  <c r="C33" i="2"/>
  <c r="I34" i="2"/>
  <c r="AO12" i="2"/>
  <c r="S19" i="2"/>
  <c r="AS13" i="2" s="1"/>
  <c r="AO13" i="2"/>
  <c r="P18" i="2"/>
  <c r="AP12" i="2" s="1"/>
  <c r="G33" i="2"/>
  <c r="Q13" i="2"/>
  <c r="AQ7" i="2" s="1"/>
  <c r="Q15" i="2"/>
  <c r="AQ9" i="2" s="1"/>
  <c r="Q17" i="2"/>
  <c r="AQ11" i="2" s="1"/>
  <c r="Q18" i="2"/>
  <c r="AQ12" i="2" s="1"/>
  <c r="B28" i="2"/>
  <c r="E31" i="2"/>
  <c r="D34" i="2"/>
  <c r="R12" i="2"/>
  <c r="AR6" i="2" s="1"/>
  <c r="R13" i="2"/>
  <c r="AR7" i="2" s="1"/>
  <c r="R15" i="2"/>
  <c r="AR9" i="2" s="1"/>
  <c r="T18" i="2"/>
  <c r="AT12" i="2" s="1"/>
  <c r="C29" i="2"/>
  <c r="I31" i="2"/>
  <c r="H34" i="2"/>
  <c r="W7" i="2"/>
  <c r="B32" i="2"/>
  <c r="I30" i="2"/>
  <c r="E30" i="2"/>
  <c r="G30" i="2"/>
  <c r="C30" i="2"/>
  <c r="R14" i="2"/>
  <c r="AR8" i="2" s="1"/>
  <c r="T14" i="2"/>
  <c r="AT8" i="2" s="1"/>
  <c r="F30" i="2"/>
  <c r="B30" i="2"/>
  <c r="Q14" i="2"/>
  <c r="AQ8" i="2" s="1"/>
  <c r="P14" i="2"/>
  <c r="AP8" i="2" s="1"/>
  <c r="S14" i="2"/>
  <c r="AS8" i="2" s="1"/>
  <c r="G32" i="2"/>
  <c r="C32" i="2"/>
  <c r="I32" i="2"/>
  <c r="E32" i="2"/>
  <c r="R16" i="2"/>
  <c r="AR10" i="2" s="1"/>
  <c r="P16" i="2"/>
  <c r="AP10" i="2" s="1"/>
  <c r="H32" i="2"/>
  <c r="D32" i="2"/>
  <c r="Q16" i="2"/>
  <c r="AQ10" i="2" s="1"/>
  <c r="T16" i="2"/>
  <c r="AT10" i="2" s="1"/>
  <c r="F32" i="2"/>
  <c r="H33" i="2"/>
  <c r="F35" i="2"/>
  <c r="B35" i="2"/>
  <c r="AT13" i="2"/>
  <c r="P19" i="2"/>
  <c r="AP13" i="2" s="1"/>
  <c r="I35" i="2"/>
  <c r="E35" i="2"/>
  <c r="H35" i="2"/>
  <c r="D35" i="2"/>
  <c r="R19" i="2"/>
  <c r="AR13" i="2" s="1"/>
  <c r="G35" i="2"/>
  <c r="C35" i="2"/>
  <c r="Q19" i="2"/>
  <c r="AQ13" i="2" s="1"/>
  <c r="D30" i="2"/>
  <c r="T12" i="2"/>
  <c r="AT6" i="2" s="1"/>
  <c r="S13" i="2"/>
  <c r="AS7" i="2" s="1"/>
  <c r="S15" i="2"/>
  <c r="AS9" i="2" s="1"/>
  <c r="S17" i="2"/>
  <c r="AS11" i="2" s="1"/>
  <c r="R18" i="2"/>
  <c r="AR12" i="2" s="1"/>
  <c r="D28" i="2"/>
  <c r="H28" i="2"/>
  <c r="E29" i="2"/>
  <c r="I29" i="2"/>
  <c r="C31" i="2"/>
  <c r="G31" i="2"/>
  <c r="E33" i="2"/>
  <c r="I33" i="2"/>
  <c r="B34" i="2"/>
  <c r="F34" i="2"/>
  <c r="Q12" i="2"/>
  <c r="AQ6" i="2" s="1"/>
  <c r="P13" i="2"/>
  <c r="AP7" i="2" s="1"/>
  <c r="T13" i="2"/>
  <c r="AT7" i="2" s="1"/>
  <c r="P15" i="2"/>
  <c r="AP9" i="2" s="1"/>
  <c r="T15" i="2"/>
  <c r="AT9" i="2" s="1"/>
  <c r="P17" i="2"/>
  <c r="AP11" i="2" s="1"/>
  <c r="T17" i="2"/>
  <c r="AT11" i="2" s="1"/>
  <c r="S18" i="2"/>
  <c r="AS12" i="2" s="1"/>
  <c r="E28" i="2"/>
  <c r="I28" i="2"/>
  <c r="B29" i="2"/>
  <c r="F29" i="2"/>
  <c r="D31" i="2"/>
  <c r="H31" i="2"/>
  <c r="B33" i="2"/>
  <c r="F33" i="2"/>
  <c r="C34" i="2"/>
  <c r="G34" i="2"/>
  <c r="C28" i="2"/>
  <c r="D29" i="2"/>
  <c r="B31" i="2"/>
  <c r="D33" i="2"/>
  <c r="E34" i="2"/>
  <c r="W6" i="10" l="1"/>
  <c r="I22" i="10"/>
  <c r="H22" i="10"/>
  <c r="G22" i="10"/>
  <c r="F22" i="10"/>
  <c r="E22" i="10"/>
  <c r="D22" i="10"/>
  <c r="C22" i="10"/>
  <c r="T21" i="10"/>
  <c r="H22" i="8"/>
  <c r="T21" i="8"/>
  <c r="W7" i="8"/>
  <c r="AY12" i="5"/>
  <c r="AZ5" i="5"/>
  <c r="AZ17" i="5"/>
  <c r="BA6" i="5"/>
  <c r="BA18" i="5"/>
  <c r="BB11" i="5"/>
  <c r="BC12" i="5"/>
  <c r="BD5" i="5"/>
  <c r="BD17" i="5"/>
  <c r="BE6" i="5"/>
  <c r="BE18" i="5"/>
  <c r="AY5" i="5"/>
  <c r="AY17" i="5"/>
  <c r="AZ6" i="5"/>
  <c r="AZ18" i="5"/>
  <c r="BA11" i="5"/>
  <c r="BB12" i="5"/>
  <c r="BC5" i="5"/>
  <c r="BC17" i="5"/>
  <c r="BD6" i="5"/>
  <c r="BD18" i="5"/>
  <c r="BE11" i="5"/>
  <c r="AY6" i="5"/>
  <c r="AY18" i="5"/>
  <c r="AZ11" i="5"/>
  <c r="BA12" i="5"/>
  <c r="BB5" i="5"/>
  <c r="BB17" i="5"/>
  <c r="BC6" i="5"/>
  <c r="BC18" i="5"/>
  <c r="BD11" i="5"/>
  <c r="BE12" i="5"/>
  <c r="AY11" i="5"/>
  <c r="AZ12" i="5"/>
  <c r="BA5" i="5"/>
  <c r="BA17" i="5"/>
  <c r="BB6" i="5"/>
  <c r="BB18" i="5"/>
  <c r="BC11" i="5"/>
  <c r="BD12" i="5"/>
  <c r="BE5" i="5"/>
  <c r="BE17" i="5"/>
  <c r="C20" i="2"/>
  <c r="C21" i="2" s="1"/>
  <c r="B24" i="5"/>
  <c r="S20" i="2"/>
  <c r="AS6" i="2"/>
  <c r="U12" i="2"/>
  <c r="U14" i="2"/>
  <c r="B20" i="2"/>
  <c r="B21" i="2" s="1"/>
  <c r="F20" i="2"/>
  <c r="F21" i="2" s="1"/>
  <c r="U18" i="2"/>
  <c r="U15" i="2"/>
  <c r="G20" i="2"/>
  <c r="G21" i="2" s="1"/>
  <c r="G22" i="2" s="1"/>
  <c r="H20" i="2"/>
  <c r="H21" i="2" s="1"/>
  <c r="R20" i="2"/>
  <c r="H22" i="2"/>
  <c r="C22" i="2"/>
  <c r="I20" i="2"/>
  <c r="I21" i="2" s="1"/>
  <c r="U17" i="2"/>
  <c r="U13" i="2"/>
  <c r="T20" i="2"/>
  <c r="D20" i="2"/>
  <c r="D21" i="2" s="1"/>
  <c r="U19" i="2"/>
  <c r="E20" i="2"/>
  <c r="E21" i="2" s="1"/>
  <c r="Q20" i="2"/>
  <c r="P20" i="2"/>
  <c r="U16" i="2"/>
  <c r="W8" i="2"/>
  <c r="AZ2" i="10" l="1"/>
  <c r="BB2" i="10" s="1"/>
  <c r="B24" i="10"/>
  <c r="B25" i="10" s="1"/>
  <c r="C23" i="10"/>
  <c r="D23" i="10"/>
  <c r="E23" i="10"/>
  <c r="F23" i="10"/>
  <c r="G23" i="10"/>
  <c r="H23" i="10"/>
  <c r="I23" i="10"/>
  <c r="W7" i="10"/>
  <c r="W8" i="8"/>
  <c r="AZ2" i="8"/>
  <c r="BB2" i="8" s="1"/>
  <c r="B24" i="8"/>
  <c r="T21" i="2"/>
  <c r="B25" i="5"/>
  <c r="I23" i="5"/>
  <c r="H23" i="5"/>
  <c r="G23" i="5"/>
  <c r="F23" i="5"/>
  <c r="E23" i="5"/>
  <c r="D23" i="5"/>
  <c r="C23" i="5"/>
  <c r="AZ2" i="2"/>
  <c r="BB2" i="2" s="1"/>
  <c r="AZ6" i="2" s="1"/>
  <c r="F22" i="2"/>
  <c r="W9" i="2"/>
  <c r="E22" i="2"/>
  <c r="D22" i="2"/>
  <c r="I22" i="2"/>
  <c r="W8" i="10" l="1"/>
  <c r="BE18" i="10"/>
  <c r="BE17" i="10"/>
  <c r="BE12" i="10"/>
  <c r="BE11" i="10"/>
  <c r="BE6" i="10"/>
  <c r="BE5" i="10"/>
  <c r="BD18" i="10"/>
  <c r="BD17" i="10"/>
  <c r="BD12" i="10"/>
  <c r="BD11" i="10"/>
  <c r="BD6" i="10"/>
  <c r="BD5" i="10"/>
  <c r="BC18" i="10"/>
  <c r="BC17" i="10"/>
  <c r="BC12" i="10"/>
  <c r="BC11" i="10"/>
  <c r="BC6" i="10"/>
  <c r="BC5" i="10"/>
  <c r="BB18" i="10"/>
  <c r="BB17" i="10"/>
  <c r="BB12" i="10"/>
  <c r="BB11" i="10"/>
  <c r="BB6" i="10"/>
  <c r="BB5" i="10"/>
  <c r="BA18" i="10"/>
  <c r="BA17" i="10"/>
  <c r="BA12" i="10"/>
  <c r="BA11" i="10"/>
  <c r="BA6" i="10"/>
  <c r="BA5" i="10"/>
  <c r="AZ18" i="10"/>
  <c r="AZ17" i="10"/>
  <c r="AZ12" i="10"/>
  <c r="AZ11" i="10"/>
  <c r="AZ6" i="10"/>
  <c r="AZ5" i="10"/>
  <c r="AY18" i="10"/>
  <c r="AY17" i="10"/>
  <c r="AY12" i="10"/>
  <c r="AY11" i="10"/>
  <c r="AY6" i="10"/>
  <c r="AY5" i="10"/>
  <c r="G23" i="8"/>
  <c r="E23" i="8"/>
  <c r="F23" i="8"/>
  <c r="I23" i="8"/>
  <c r="C23" i="8"/>
  <c r="D23" i="8"/>
  <c r="B25" i="8"/>
  <c r="BE12" i="8"/>
  <c r="BE6" i="8"/>
  <c r="BA18" i="8"/>
  <c r="BA11" i="8"/>
  <c r="BB11" i="8"/>
  <c r="BB12" i="8"/>
  <c r="AZ11" i="8"/>
  <c r="AY12" i="8"/>
  <c r="AY11" i="8"/>
  <c r="BC18" i="8"/>
  <c r="BC11" i="8"/>
  <c r="BE18" i="8"/>
  <c r="BA5" i="8"/>
  <c r="AZ17" i="8"/>
  <c r="AY18" i="8"/>
  <c r="AY17" i="8"/>
  <c r="BC5" i="8"/>
  <c r="BC17" i="8"/>
  <c r="BE17" i="8"/>
  <c r="BE11" i="8"/>
  <c r="BA6" i="8"/>
  <c r="BB5" i="8"/>
  <c r="BB17" i="8"/>
  <c r="AZ5" i="8"/>
  <c r="AZ18" i="8"/>
  <c r="AY5" i="8"/>
  <c r="BC6" i="8"/>
  <c r="BE5" i="8"/>
  <c r="BA12" i="8"/>
  <c r="BB6" i="8"/>
  <c r="AZ6" i="8"/>
  <c r="AZ12" i="8"/>
  <c r="AY6" i="8"/>
  <c r="BC12" i="8"/>
  <c r="BD11" i="8"/>
  <c r="BD5" i="8"/>
  <c r="BD12" i="8"/>
  <c r="BD6" i="8"/>
  <c r="BD18" i="8"/>
  <c r="H23" i="8"/>
  <c r="W9" i="8"/>
  <c r="BC5" i="2"/>
  <c r="BE6" i="2"/>
  <c r="BA6" i="2"/>
  <c r="BB6" i="2"/>
  <c r="BC6" i="2"/>
  <c r="BE5" i="2"/>
  <c r="BA5" i="2"/>
  <c r="BB5" i="2"/>
  <c r="BD5" i="2"/>
  <c r="AZ5" i="2"/>
  <c r="BD6" i="2"/>
  <c r="AY5" i="2"/>
  <c r="AY6" i="2"/>
  <c r="AY11" i="2"/>
  <c r="W10" i="2"/>
  <c r="B24" i="2"/>
  <c r="W9" i="10" l="1"/>
  <c r="W10" i="8"/>
  <c r="E23" i="2"/>
  <c r="B25" i="2"/>
  <c r="C23" i="2"/>
  <c r="W11" i="2"/>
  <c r="G23" i="2"/>
  <c r="F23" i="2"/>
  <c r="H23" i="2"/>
  <c r="I23" i="2"/>
  <c r="BB18" i="2"/>
  <c r="BC12" i="2"/>
  <c r="BC17" i="2"/>
  <c r="BD11" i="2"/>
  <c r="BD12" i="2"/>
  <c r="AY18" i="2"/>
  <c r="BC18" i="2"/>
  <c r="BB17" i="2"/>
  <c r="BB11" i="2"/>
  <c r="AY12" i="2"/>
  <c r="BC11" i="2"/>
  <c r="BD17" i="2"/>
  <c r="BD18" i="2"/>
  <c r="AY17" i="2"/>
  <c r="BB12" i="2"/>
  <c r="BA18" i="2"/>
  <c r="AZ17" i="2"/>
  <c r="BE12" i="2"/>
  <c r="BA12" i="2"/>
  <c r="AZ18" i="2"/>
  <c r="BE18" i="2"/>
  <c r="BA17" i="2"/>
  <c r="BA11" i="2"/>
  <c r="BE11" i="2"/>
  <c r="AZ11" i="2"/>
  <c r="AZ12" i="2"/>
  <c r="BE17" i="2"/>
  <c r="D23" i="2"/>
  <c r="W10" i="10" l="1"/>
  <c r="W11" i="8"/>
  <c r="W12" i="2"/>
  <c r="W11" i="10" l="1"/>
  <c r="W12" i="8"/>
  <c r="W13" i="2"/>
  <c r="W12" i="10" l="1"/>
  <c r="W13" i="8"/>
  <c r="W14" i="2"/>
  <c r="W13" i="10" l="1"/>
  <c r="W14" i="8"/>
  <c r="W15" i="2"/>
  <c r="W14" i="10" l="1"/>
  <c r="W15" i="8"/>
  <c r="W16" i="2"/>
  <c r="W15" i="10" l="1"/>
  <c r="W16" i="8"/>
  <c r="W17" i="2"/>
  <c r="W16" i="10" l="1"/>
  <c r="W17" i="8"/>
  <c r="W18" i="2"/>
  <c r="W17" i="10" l="1"/>
  <c r="W18" i="8"/>
  <c r="W19" i="2"/>
  <c r="W18" i="10" l="1"/>
  <c r="W19" i="8"/>
  <c r="W20" i="2"/>
  <c r="W19" i="10" l="1"/>
  <c r="W20" i="8"/>
  <c r="W21" i="2"/>
  <c r="W20" i="10" l="1"/>
  <c r="W21" i="8"/>
  <c r="W22" i="2"/>
  <c r="W21" i="10" l="1"/>
  <c r="W22" i="8"/>
  <c r="W23" i="2"/>
  <c r="W22" i="10" l="1"/>
  <c r="W23" i="8"/>
  <c r="W24" i="2"/>
  <c r="W23" i="10" l="1"/>
  <c r="W24" i="8"/>
  <c r="W25" i="2"/>
  <c r="W24" i="10" l="1"/>
  <c r="W25" i="8"/>
  <c r="W26" i="2"/>
  <c r="W25" i="10" l="1"/>
  <c r="W26" i="8"/>
  <c r="W27" i="2"/>
  <c r="W26" i="10" l="1"/>
  <c r="W27" i="8"/>
  <c r="W28" i="2"/>
  <c r="W27" i="10" l="1"/>
  <c r="W28" i="8"/>
  <c r="W29" i="2"/>
  <c r="W28" i="10" l="1"/>
  <c r="W29" i="8"/>
  <c r="W30" i="2"/>
  <c r="W29" i="10" l="1"/>
  <c r="W30" i="8"/>
  <c r="W31" i="2"/>
  <c r="W30" i="10" l="1"/>
  <c r="W31" i="8"/>
  <c r="W32" i="2"/>
  <c r="W31" i="10" l="1"/>
  <c r="W32" i="8"/>
  <c r="W33" i="2"/>
  <c r="W32" i="10" l="1"/>
  <c r="W33" i="8"/>
  <c r="W34" i="2"/>
  <c r="W33" i="10" l="1"/>
  <c r="W34" i="8"/>
  <c r="W35" i="2"/>
  <c r="W34" i="10" l="1"/>
  <c r="W35" i="8"/>
  <c r="W36" i="2"/>
  <c r="W35" i="10" l="1"/>
  <c r="W36" i="8"/>
  <c r="W37" i="2"/>
  <c r="W36" i="10" l="1"/>
  <c r="W37" i="8"/>
  <c r="W38" i="2"/>
  <c r="W37" i="10" l="1"/>
  <c r="W38" i="8"/>
  <c r="W39" i="2"/>
  <c r="W38" i="10" l="1"/>
  <c r="W39" i="8"/>
  <c r="W40" i="2"/>
  <c r="W39" i="10" l="1"/>
  <c r="W40" i="8"/>
  <c r="Y40" i="2"/>
  <c r="Z40" i="2" s="1"/>
  <c r="W41" i="2"/>
  <c r="W40" i="10" l="1"/>
  <c r="W41" i="8"/>
  <c r="Y41" i="2"/>
  <c r="Z41" i="2" s="1"/>
  <c r="Y2" i="2"/>
  <c r="Z2" i="2" s="1"/>
  <c r="Y5" i="2"/>
  <c r="Z5" i="2" s="1"/>
  <c r="Y3" i="2"/>
  <c r="Z3" i="2" s="1"/>
  <c r="Y6" i="2"/>
  <c r="Z6" i="2" s="1"/>
  <c r="Y4" i="2"/>
  <c r="Z4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Z27" i="2" s="1"/>
  <c r="Y28" i="2"/>
  <c r="Z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Z37" i="2" s="1"/>
  <c r="Y38" i="2"/>
  <c r="Z38" i="2" s="1"/>
  <c r="Y39" i="2"/>
  <c r="Z39" i="2" s="1"/>
  <c r="W41" i="10" l="1"/>
  <c r="Y40" i="10"/>
  <c r="Z40" i="10" s="1"/>
  <c r="Y2" i="8"/>
  <c r="Z2" i="8" s="1"/>
  <c r="Y41" i="8"/>
  <c r="Z41" i="8" s="1"/>
  <c r="Y4" i="8"/>
  <c r="Z4" i="8" s="1"/>
  <c r="Y3" i="8"/>
  <c r="Z3" i="8" s="1"/>
  <c r="Y5" i="8"/>
  <c r="Z5" i="8" s="1"/>
  <c r="Y6" i="8"/>
  <c r="Z6" i="8" s="1"/>
  <c r="Y7" i="8"/>
  <c r="Z7" i="8" s="1"/>
  <c r="Y8" i="8"/>
  <c r="Z8" i="8" s="1"/>
  <c r="Y9" i="8"/>
  <c r="Z9" i="8" s="1"/>
  <c r="Y10" i="8"/>
  <c r="Z10" i="8" s="1"/>
  <c r="Y11" i="8"/>
  <c r="Z11" i="8" s="1"/>
  <c r="Y12" i="8"/>
  <c r="Z12" i="8" s="1"/>
  <c r="Y13" i="8"/>
  <c r="Z13" i="8" s="1"/>
  <c r="Y14" i="8"/>
  <c r="Z14" i="8" s="1"/>
  <c r="Y15" i="8"/>
  <c r="Z15" i="8" s="1"/>
  <c r="Y16" i="8"/>
  <c r="Z16" i="8" s="1"/>
  <c r="Y17" i="8"/>
  <c r="Z17" i="8" s="1"/>
  <c r="Y18" i="8"/>
  <c r="Z18" i="8" s="1"/>
  <c r="Y19" i="8"/>
  <c r="Z19" i="8" s="1"/>
  <c r="Y20" i="8"/>
  <c r="Z20" i="8" s="1"/>
  <c r="Y21" i="8"/>
  <c r="Z21" i="8" s="1"/>
  <c r="Y22" i="8"/>
  <c r="Z22" i="8" s="1"/>
  <c r="Y23" i="8"/>
  <c r="Z23" i="8" s="1"/>
  <c r="Y24" i="8"/>
  <c r="Z24" i="8" s="1"/>
  <c r="Y25" i="8"/>
  <c r="Z25" i="8" s="1"/>
  <c r="Y26" i="8"/>
  <c r="Z26" i="8" s="1"/>
  <c r="Y27" i="8"/>
  <c r="Z27" i="8" s="1"/>
  <c r="Y28" i="8"/>
  <c r="Z28" i="8" s="1"/>
  <c r="Y29" i="8"/>
  <c r="Z29" i="8" s="1"/>
  <c r="Y30" i="8"/>
  <c r="Z30" i="8" s="1"/>
  <c r="Y31" i="8"/>
  <c r="Z31" i="8" s="1"/>
  <c r="Y32" i="8"/>
  <c r="Z32" i="8" s="1"/>
  <c r="Y33" i="8"/>
  <c r="Z33" i="8" s="1"/>
  <c r="Y34" i="8"/>
  <c r="Z34" i="8" s="1"/>
  <c r="Y35" i="8"/>
  <c r="Z35" i="8" s="1"/>
  <c r="Y36" i="8"/>
  <c r="Z36" i="8" s="1"/>
  <c r="Y37" i="8"/>
  <c r="Z37" i="8" s="1"/>
  <c r="Y38" i="8"/>
  <c r="Z38" i="8" s="1"/>
  <c r="Y39" i="8"/>
  <c r="Z39" i="8" s="1"/>
  <c r="Y40" i="8"/>
  <c r="Z40" i="8" s="1"/>
  <c r="Y41" i="10" l="1"/>
  <c r="Z41" i="10" s="1"/>
  <c r="Y2" i="10"/>
  <c r="Z2" i="10" s="1"/>
  <c r="Y3" i="10"/>
  <c r="Z3" i="10" s="1"/>
  <c r="Y4" i="10"/>
  <c r="Z4" i="10" s="1"/>
  <c r="Y5" i="10"/>
  <c r="Z5" i="10" s="1"/>
  <c r="Y6" i="10"/>
  <c r="Z6" i="10" s="1"/>
  <c r="Y7" i="10"/>
  <c r="Z7" i="10" s="1"/>
  <c r="Y8" i="10"/>
  <c r="Z8" i="10" s="1"/>
  <c r="Y9" i="10"/>
  <c r="Z9" i="10" s="1"/>
  <c r="Y10" i="10"/>
  <c r="Z10" i="10" s="1"/>
  <c r="Y11" i="10"/>
  <c r="Z11" i="10" s="1"/>
  <c r="Y12" i="10"/>
  <c r="Z12" i="10" s="1"/>
  <c r="Y13" i="10"/>
  <c r="Z13" i="10" s="1"/>
  <c r="Y14" i="10"/>
  <c r="Z14" i="10" s="1"/>
  <c r="Y15" i="10"/>
  <c r="Z15" i="10" s="1"/>
  <c r="Y16" i="10"/>
  <c r="Z16" i="10" s="1"/>
  <c r="Y17" i="10"/>
  <c r="Z17" i="10" s="1"/>
  <c r="Y18" i="10"/>
  <c r="Z18" i="10" s="1"/>
  <c r="Y19" i="10"/>
  <c r="Z19" i="10" s="1"/>
  <c r="Y20" i="10"/>
  <c r="Z20" i="10" s="1"/>
  <c r="Y21" i="10"/>
  <c r="Z21" i="10" s="1"/>
  <c r="Y22" i="10"/>
  <c r="Z22" i="10" s="1"/>
  <c r="Y23" i="10"/>
  <c r="Z23" i="10" s="1"/>
  <c r="Y24" i="10"/>
  <c r="Z24" i="10" s="1"/>
  <c r="Y25" i="10"/>
  <c r="Z25" i="10" s="1"/>
  <c r="Y26" i="10"/>
  <c r="Z26" i="10" s="1"/>
  <c r="Y27" i="10"/>
  <c r="Z27" i="10" s="1"/>
  <c r="Y28" i="10"/>
  <c r="Z28" i="10" s="1"/>
  <c r="Y29" i="10"/>
  <c r="Z29" i="10" s="1"/>
  <c r="Y30" i="10"/>
  <c r="Z30" i="10" s="1"/>
  <c r="Y31" i="10"/>
  <c r="Z31" i="10" s="1"/>
  <c r="Y32" i="10"/>
  <c r="Z32" i="10" s="1"/>
  <c r="Y33" i="10"/>
  <c r="Z33" i="10" s="1"/>
  <c r="Y34" i="10"/>
  <c r="Z34" i="10" s="1"/>
  <c r="Y35" i="10"/>
  <c r="Z35" i="10" s="1"/>
  <c r="Y36" i="10"/>
  <c r="Z36" i="10" s="1"/>
  <c r="Y37" i="10"/>
  <c r="Z37" i="10" s="1"/>
  <c r="Y38" i="10"/>
  <c r="Z38" i="10" s="1"/>
  <c r="Y39" i="10"/>
  <c r="Z39" i="10" s="1"/>
</calcChain>
</file>

<file path=xl/sharedStrings.xml><?xml version="1.0" encoding="utf-8"?>
<sst xmlns="http://schemas.openxmlformats.org/spreadsheetml/2006/main" count="664" uniqueCount="130">
  <si>
    <t>Index</t>
  </si>
  <si>
    <t>Error</t>
  </si>
  <si>
    <t>Quantiles</t>
  </si>
  <si>
    <t>Normal</t>
  </si>
  <si>
    <t>CI parameter</t>
  </si>
  <si>
    <t>I piccolo</t>
  </si>
  <si>
    <t>I grande</t>
  </si>
  <si>
    <t>Deviation</t>
  </si>
  <si>
    <t>S piccolo</t>
  </si>
  <si>
    <t>S grande</t>
  </si>
  <si>
    <t>Confidence 90%</t>
  </si>
  <si>
    <t>V piccolo</t>
  </si>
  <si>
    <t>1,1</t>
  </si>
  <si>
    <t>1,2</t>
  </si>
  <si>
    <t>1,3</t>
  </si>
  <si>
    <t>1,4</t>
  </si>
  <si>
    <t>Q(λ)</t>
  </si>
  <si>
    <t>Q(μ)</t>
  </si>
  <si>
    <t>Q(δ)</t>
  </si>
  <si>
    <t>Q(λμ)</t>
  </si>
  <si>
    <t>Q(λδ)</t>
  </si>
  <si>
    <t>Q(μδ)</t>
  </si>
  <si>
    <t>Q(λμδ)</t>
  </si>
  <si>
    <t>V grande</t>
  </si>
  <si>
    <t>2,1</t>
  </si>
  <si>
    <t>2,2</t>
  </si>
  <si>
    <t>2,3</t>
  </si>
  <si>
    <t>2,4</t>
  </si>
  <si>
    <t>X</t>
  </si>
  <si>
    <t>Err1</t>
  </si>
  <si>
    <t>Err2</t>
  </si>
  <si>
    <t>Err3</t>
  </si>
  <si>
    <t>Err4</t>
  </si>
  <si>
    <t>Err5</t>
  </si>
  <si>
    <t>CI -</t>
  </si>
  <si>
    <t>CI +</t>
  </si>
  <si>
    <t>Confidence</t>
  </si>
  <si>
    <t>α</t>
  </si>
  <si>
    <t>α/2</t>
  </si>
  <si>
    <t>t(α, n)</t>
  </si>
  <si>
    <t>n -&gt; 32</t>
  </si>
  <si>
    <t>Num factors k</t>
  </si>
  <si>
    <t>Num repetitions r</t>
  </si>
  <si>
    <t>Confidence 95%</t>
  </si>
  <si>
    <t>factors</t>
  </si>
  <si>
    <t>interplay of factors</t>
  </si>
  <si>
    <t>r samples</t>
  </si>
  <si>
    <t>mean of r samples</t>
  </si>
  <si>
    <t>errors y_i - ym</t>
  </si>
  <si>
    <t>I</t>
  </si>
  <si>
    <t>Interarrival Time λ</t>
  </si>
  <si>
    <t>Service time μ</t>
  </si>
  <si>
    <t>Vacations δ</t>
  </si>
  <si>
    <t>λμ</t>
  </si>
  <si>
    <t>λδ</t>
  </si>
  <si>
    <t>μδ</t>
  </si>
  <si>
    <t>λμδ</t>
  </si>
  <si>
    <t>y_1</t>
  </si>
  <si>
    <t>y_2</t>
  </si>
  <si>
    <t>y_3</t>
  </si>
  <si>
    <t>y_4</t>
  </si>
  <si>
    <t>y_5</t>
  </si>
  <si>
    <t>ym</t>
  </si>
  <si>
    <t>err_1</t>
  </si>
  <si>
    <t>err_2</t>
  </si>
  <si>
    <t>err_3</t>
  </si>
  <si>
    <t>err_4</t>
  </si>
  <si>
    <t>err_5</t>
  </si>
  <si>
    <t>Validation</t>
  </si>
  <si>
    <t>Confidence 98%</t>
  </si>
  <si>
    <t>Sum</t>
  </si>
  <si>
    <t>SSq</t>
  </si>
  <si>
    <t>qi (mean)</t>
  </si>
  <si>
    <t>SSE</t>
  </si>
  <si>
    <t>8*5*qi^2</t>
  </si>
  <si>
    <t>Variation</t>
  </si>
  <si>
    <t>SST</t>
  </si>
  <si>
    <t>Unexplained variation</t>
  </si>
  <si>
    <t>ym with sign</t>
  </si>
  <si>
    <t>Interarrival time</t>
  </si>
  <si>
    <t>Service time</t>
  </si>
  <si>
    <t>Vacation time</t>
  </si>
  <si>
    <t>Repetition</t>
  </si>
  <si>
    <t>Mean response time</t>
  </si>
  <si>
    <t>Scenario</t>
  </si>
  <si>
    <t>Min</t>
  </si>
  <si>
    <t>Max</t>
  </si>
  <si>
    <t>General-0-20211217-11:29:27-4660</t>
  </si>
  <si>
    <t>Interarrival</t>
  </si>
  <si>
    <t>General-1-20211217-11:29:34-22012</t>
  </si>
  <si>
    <t>Service</t>
  </si>
  <si>
    <t>General-3-20211217-11:29:51-15180</t>
  </si>
  <si>
    <t>Vacation</t>
  </si>
  <si>
    <t>General-2-20211217-11:29:46-11960</t>
  </si>
  <si>
    <t>General-4-20211217-11:29:57-21304</t>
  </si>
  <si>
    <t>General-8-20211217-11:30:58-18324</t>
  </si>
  <si>
    <t>General-7-20211217-11:30:53-19216</t>
  </si>
  <si>
    <t>General-6-20211217-11:30:13-9852</t>
  </si>
  <si>
    <t>General-5-20211217-11:30:02-3640</t>
  </si>
  <si>
    <t>General-9-20211217-11:31:03-6064</t>
  </si>
  <si>
    <t>General-11-20211217-11:31:15-11520</t>
  </si>
  <si>
    <t>General-13-20211217-11:31:26-11708</t>
  </si>
  <si>
    <t>General-12-20211217-11:31:20-3552</t>
  </si>
  <si>
    <t>General-10-20211217-11:31:09-9356</t>
  </si>
  <si>
    <t>General-14-20211217-11:31:32-9240</t>
  </si>
  <si>
    <t>General-15-20211217-11:31:39-5304</t>
  </si>
  <si>
    <t>General-19-20211217-11:31:59-19576</t>
  </si>
  <si>
    <t>General-16-20211217-11:31:43-22440</t>
  </si>
  <si>
    <t>General-17-20211217-11:31:48-23064</t>
  </si>
  <si>
    <t>General-18-20211217-11:31:54-15720</t>
  </si>
  <si>
    <t>General-20-20211217-11:32:03-17848</t>
  </si>
  <si>
    <t>General-21-20211217-11:32:08-15668</t>
  </si>
  <si>
    <t>General-24-20211217-11:32:23-1160</t>
  </si>
  <si>
    <t>General-22-20211217-11:32:13-12688</t>
  </si>
  <si>
    <t>General-23-20211217-11:32:18-8508</t>
  </si>
  <si>
    <t>General-25-20211217-11:32:28-21360</t>
  </si>
  <si>
    <t>General-27-20211217-11:32:40-16688</t>
  </si>
  <si>
    <t>General-29-20211217-11:33:01-18196</t>
  </si>
  <si>
    <t>General-28-20211217-11:32:54-18212</t>
  </si>
  <si>
    <t>General-26-20211217-11:32:35-17244</t>
  </si>
  <si>
    <t>General-32-20211217-11:33:20-8932</t>
  </si>
  <si>
    <t>General-33-20211217-11:33:26-7608</t>
  </si>
  <si>
    <t>General-31-20211217-11:33:13-23484</t>
  </si>
  <si>
    <t>General-34-20211217-11:33:32-4936</t>
  </si>
  <si>
    <t>General-30-20211217-11:33:07-484</t>
  </si>
  <si>
    <t>General-38-20211217-11:33:56-9340</t>
  </si>
  <si>
    <t>General-39-20211217-11:34:02-1216</t>
  </si>
  <si>
    <t>General-36-20211217-11:33:44-14484</t>
  </si>
  <si>
    <t>General-37-20211217-11:33:50-11868</t>
  </si>
  <si>
    <t>General-35-20211217-11:33:38-8028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</si>
</sst>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charset val="1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</font>
    <font>
      <b/>
      <sz val="11"/>
      <color rgb="FFFF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D21C8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21C8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11" fontId="4" fillId="0" borderId="0" xfId="0" applyNumberFormat="1" applyFont="1"/>
    <xf numFmtId="0" fontId="9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" fillId="14" borderId="0" xfId="0" applyFont="1" applyFill="1"/>
    <xf numFmtId="0" fontId="4" fillId="14" borderId="0" xfId="0" applyFont="1" applyFill="1"/>
    <xf numFmtId="0" fontId="4" fillId="0" borderId="0" xfId="0" applyFont="1" applyFill="1"/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>
      <alignment horizontal="center"/>
    </xf>
  </cellXfs>
  <cellStyles count="2">
    <cellStyle name="Normale" xfId="0" builtinId="0"/>
    <cellStyle name="Normale 2" xfId="1" xr:uid="{032F5B69-CE9E-42EF-AD24-4DDE0C54204B}"/>
  </cellStyles>
  <dxfs count="0"/>
  <tableStyles count="0" defaultTableStyle="TableStyleMedium2" defaultPivotStyle="PivotStyleMedium9"/>
  <colors>
    <mruColors>
      <color rgb="FFED21C8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normal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 kr factorial analysis Q const'!$Z$2:$Z$41</c:f>
              <c:numCache>
                <c:formatCode>General</c:formatCode>
                <c:ptCount val="40"/>
                <c:pt idx="0">
                  <c:v>-2.2427860924225023</c:v>
                </c:pt>
                <c:pt idx="1">
                  <c:v>-1.7831960007664582</c:v>
                </c:pt>
                <c:pt idx="2">
                  <c:v>-1.5353724165064226</c:v>
                </c:pt>
                <c:pt idx="3">
                  <c:v>-1.3563557837186089</c:v>
                </c:pt>
                <c:pt idx="4">
                  <c:v>-1.2125225194936162</c:v>
                </c:pt>
                <c:pt idx="5">
                  <c:v>-1.0902138107501458</c:v>
                </c:pt>
                <c:pt idx="6">
                  <c:v>-0.98244278839304833</c:v>
                </c:pt>
                <c:pt idx="7">
                  <c:v>-0.88512253646756878</c:v>
                </c:pt>
                <c:pt idx="8">
                  <c:v>-0.79563858464786175</c:v>
                </c:pt>
                <c:pt idx="9">
                  <c:v>-0.71220615305972634</c:v>
                </c:pt>
                <c:pt idx="10">
                  <c:v>-0.63354426662063601</c:v>
                </c:pt>
                <c:pt idx="11">
                  <c:v>-0.55869546353610011</c:v>
                </c:pt>
                <c:pt idx="12">
                  <c:v>-0.48691908378101556</c:v>
                </c:pt>
                <c:pt idx="13">
                  <c:v>-0.41762456729499392</c:v>
                </c:pt>
                <c:pt idx="14">
                  <c:v>-0.35032780057080043</c:v>
                </c:pt>
                <c:pt idx="15">
                  <c:v>-0.28462136457812015</c:v>
                </c:pt>
                <c:pt idx="16">
                  <c:v>-0.2201534734278485</c:v>
                </c:pt>
                <c:pt idx="17">
                  <c:v>-0.15661248908966294</c:v>
                </c:pt>
                <c:pt idx="18">
                  <c:v>-9.3715063830990888E-2</c:v>
                </c:pt>
                <c:pt idx="19">
                  <c:v>-3.119663243458989E-2</c:v>
                </c:pt>
                <c:pt idx="20">
                  <c:v>3.119663243458989E-2</c:v>
                </c:pt>
                <c:pt idx="21">
                  <c:v>9.3715063830990888E-2</c:v>
                </c:pt>
                <c:pt idx="22">
                  <c:v>0.15661248908966294</c:v>
                </c:pt>
                <c:pt idx="23">
                  <c:v>0.2201534734278485</c:v>
                </c:pt>
                <c:pt idx="24">
                  <c:v>0.28462136457812015</c:v>
                </c:pt>
                <c:pt idx="25">
                  <c:v>0.35032780057080043</c:v>
                </c:pt>
                <c:pt idx="26">
                  <c:v>0.41762456729499392</c:v>
                </c:pt>
                <c:pt idx="27">
                  <c:v>0.48691908378101556</c:v>
                </c:pt>
                <c:pt idx="28">
                  <c:v>0.55869546353610011</c:v>
                </c:pt>
                <c:pt idx="29">
                  <c:v>0.63354426662063601</c:v>
                </c:pt>
                <c:pt idx="30">
                  <c:v>0.71220615305972634</c:v>
                </c:pt>
                <c:pt idx="31">
                  <c:v>0.79563858464786175</c:v>
                </c:pt>
                <c:pt idx="32">
                  <c:v>0.88512253646756878</c:v>
                </c:pt>
                <c:pt idx="33">
                  <c:v>0.98244278839304833</c:v>
                </c:pt>
                <c:pt idx="34">
                  <c:v>1.0902138107501465</c:v>
                </c:pt>
                <c:pt idx="35">
                  <c:v>1.2125225194936162</c:v>
                </c:pt>
                <c:pt idx="36">
                  <c:v>1.3563557837186089</c:v>
                </c:pt>
                <c:pt idx="37">
                  <c:v>1.5353724165064226</c:v>
                </c:pt>
                <c:pt idx="38">
                  <c:v>1.7831960007664582</c:v>
                </c:pt>
                <c:pt idx="39">
                  <c:v>2.2427860924225032</c:v>
                </c:pt>
              </c:numCache>
            </c:numRef>
          </c:xVal>
          <c:yVal>
            <c:numRef>
              <c:f>'2 kr factorial analysis Q const'!$X$2:$X$41</c:f>
              <c:numCache>
                <c:formatCode>0.00E+00</c:formatCode>
                <c:ptCount val="40"/>
                <c:pt idx="0" formatCode="General">
                  <c:v>-2.5626399999999994E-2</c:v>
                </c:pt>
                <c:pt idx="1">
                  <c:v>-2.1818399999999988E-2</c:v>
                </c:pt>
                <c:pt idx="2" formatCode="General">
                  <c:v>-1.92494E-2</c:v>
                </c:pt>
                <c:pt idx="3" formatCode="General">
                  <c:v>-3.1768000000000074E-3</c:v>
                </c:pt>
                <c:pt idx="4" formatCode="General">
                  <c:v>-1.22280000000001E-3</c:v>
                </c:pt>
                <c:pt idx="5" formatCode="General">
                  <c:v>-5.3459999999999966E-4</c:v>
                </c:pt>
                <c:pt idx="6" formatCode="General">
                  <c:v>-3.0260000000000009E-4</c:v>
                </c:pt>
                <c:pt idx="7" formatCode="General">
                  <c:v>-2.4880000000000735E-4</c:v>
                </c:pt>
                <c:pt idx="8">
                  <c:v>-1.7480000000000273E-4</c:v>
                </c:pt>
                <c:pt idx="9" formatCode="General">
                  <c:v>-6.8200000000000899E-5</c:v>
                </c:pt>
                <c:pt idx="10" formatCode="General">
                  <c:v>-4.9999999999997963E-5</c:v>
                </c:pt>
                <c:pt idx="11" formatCode="General">
                  <c:v>-3.8999999999999105E-5</c:v>
                </c:pt>
                <c:pt idx="12" formatCode="General">
                  <c:v>-3.6599999999997745E-5</c:v>
                </c:pt>
                <c:pt idx="13">
                  <c:v>-2.2999999999998716E-5</c:v>
                </c:pt>
                <c:pt idx="14" formatCode="General">
                  <c:v>-2.1200000000000732E-5</c:v>
                </c:pt>
                <c:pt idx="15" formatCode="General">
                  <c:v>-1.9799999999999505E-5</c:v>
                </c:pt>
                <c:pt idx="16" formatCode="General">
                  <c:v>-1.2399999999999217E-5</c:v>
                </c:pt>
                <c:pt idx="17" formatCode="General">
                  <c:v>-4.7999999999992493E-6</c:v>
                </c:pt>
                <c:pt idx="18" formatCode="General">
                  <c:v>-4.3999999999990227E-6</c:v>
                </c:pt>
                <c:pt idx="19" formatCode="General">
                  <c:v>-1.1999999999998123E-6</c:v>
                </c:pt>
                <c:pt idx="20" formatCode="General">
                  <c:v>6.0000000000077353E-7</c:v>
                </c:pt>
                <c:pt idx="21" formatCode="General">
                  <c:v>2.2000000000008124E-6</c:v>
                </c:pt>
                <c:pt idx="22" formatCode="General">
                  <c:v>7.6000000000008353E-6</c:v>
                </c:pt>
                <c:pt idx="23" formatCode="General">
                  <c:v>8.600000000000968E-6</c:v>
                </c:pt>
                <c:pt idx="24" formatCode="General">
                  <c:v>1.0200000000001007E-5</c:v>
                </c:pt>
                <c:pt idx="25" formatCode="General">
                  <c:v>1.2200000000000405E-5</c:v>
                </c:pt>
                <c:pt idx="26" formatCode="General">
                  <c:v>1.4800000000000577E-5</c:v>
                </c:pt>
                <c:pt idx="27">
                  <c:v>2.3000000000000451E-5</c:v>
                </c:pt>
                <c:pt idx="28" formatCode="General">
                  <c:v>4.1400000000000464E-5</c:v>
                </c:pt>
                <c:pt idx="29">
                  <c:v>7.5799999999999132E-5</c:v>
                </c:pt>
                <c:pt idx="30" formatCode="General">
                  <c:v>8.2399999999999834E-5</c:v>
                </c:pt>
                <c:pt idx="31" formatCode="General">
                  <c:v>8.9000000000000537E-5</c:v>
                </c:pt>
                <c:pt idx="32" formatCode="General">
                  <c:v>9.1400000000001896E-5</c:v>
                </c:pt>
                <c:pt idx="33">
                  <c:v>9.8400000000001958E-5</c:v>
                </c:pt>
                <c:pt idx="34" formatCode="General">
                  <c:v>1.4440000000000286E-4</c:v>
                </c:pt>
                <c:pt idx="35" formatCode="General">
                  <c:v>2.0039999999999988E-4</c:v>
                </c:pt>
                <c:pt idx="36">
                  <c:v>2.1540000000000101E-4</c:v>
                </c:pt>
                <c:pt idx="37" formatCode="General">
                  <c:v>4.8231999999999997E-3</c:v>
                </c:pt>
                <c:pt idx="38" formatCode="General">
                  <c:v>2.2111600000000009E-2</c:v>
                </c:pt>
                <c:pt idx="39" formatCode="General">
                  <c:v>4.45826E-2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3-4F1D-AF51-256D2CAEA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52176"/>
        <c:axId val="705230200"/>
      </c:scatterChart>
      <c:valAx>
        <c:axId val="7052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230200"/>
        <c:crosses val="autoZero"/>
        <c:crossBetween val="midCat"/>
      </c:valAx>
      <c:valAx>
        <c:axId val="7052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2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5.8283999999999992E-3</c:v>
                </c:pt>
                <c:pt idx="1">
                  <c:v>5.0047999999999994E-3</c:v>
                </c:pt>
                <c:pt idx="2">
                  <c:v>6.4732800000000007E-2</c:v>
                </c:pt>
                <c:pt idx="3">
                  <c:v>1.8354599999999999E-2</c:v>
                </c:pt>
                <c:pt idx="4">
                  <c:v>9.9239999999999988E-3</c:v>
                </c:pt>
                <c:pt idx="5">
                  <c:v>9.0472E-3</c:v>
                </c:pt>
                <c:pt idx="6">
                  <c:v>0.18920439999999999</c:v>
                </c:pt>
                <c:pt idx="7">
                  <c:v>2.5282599999999999E-2</c:v>
                </c:pt>
              </c:numCache>
            </c:numRef>
          </c:xVal>
          <c:yVal>
            <c:numRef>
              <c:f>'2 kr factorial analysis Q const'!$AP$6:$AP$13</c:f>
              <c:numCache>
                <c:formatCode>General</c:formatCode>
                <c:ptCount val="8"/>
                <c:pt idx="0">
                  <c:v>7.6000000000008353E-6</c:v>
                </c:pt>
                <c:pt idx="1">
                  <c:v>2.2000000000008124E-6</c:v>
                </c:pt>
                <c:pt idx="2">
                  <c:v>-1.22280000000001E-3</c:v>
                </c:pt>
                <c:pt idx="3">
                  <c:v>8.2399999999999834E-5</c:v>
                </c:pt>
                <c:pt idx="4">
                  <c:v>-4.9999999999997963E-5</c:v>
                </c:pt>
                <c:pt idx="5">
                  <c:v>-1.1999999999998123E-6</c:v>
                </c:pt>
                <c:pt idx="6">
                  <c:v>-2.5626399999999994E-2</c:v>
                </c:pt>
                <c:pt idx="7">
                  <c:v>9.8400000000001958E-5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6-409A-9682-F692D3EC85D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5.8283999999999992E-3</c:v>
                </c:pt>
                <c:pt idx="1">
                  <c:v>5.0047999999999994E-3</c:v>
                </c:pt>
                <c:pt idx="2">
                  <c:v>6.4732800000000007E-2</c:v>
                </c:pt>
                <c:pt idx="3">
                  <c:v>1.8354599999999999E-2</c:v>
                </c:pt>
                <c:pt idx="4">
                  <c:v>9.9239999999999988E-3</c:v>
                </c:pt>
                <c:pt idx="5">
                  <c:v>9.0472E-3</c:v>
                </c:pt>
                <c:pt idx="6">
                  <c:v>0.18920439999999999</c:v>
                </c:pt>
                <c:pt idx="7">
                  <c:v>2.5282599999999999E-2</c:v>
                </c:pt>
              </c:numCache>
            </c:numRef>
          </c:xVal>
          <c:yVal>
            <c:numRef>
              <c:f>'2 kr factorial analysis Q const'!$AP$6:$AP$13</c:f>
              <c:numCache>
                <c:formatCode>General</c:formatCode>
                <c:ptCount val="8"/>
                <c:pt idx="0">
                  <c:v>7.6000000000008353E-6</c:v>
                </c:pt>
                <c:pt idx="1">
                  <c:v>2.2000000000008124E-6</c:v>
                </c:pt>
                <c:pt idx="2">
                  <c:v>-1.22280000000001E-3</c:v>
                </c:pt>
                <c:pt idx="3">
                  <c:v>8.2399999999999834E-5</c:v>
                </c:pt>
                <c:pt idx="4">
                  <c:v>-4.9999999999997963E-5</c:v>
                </c:pt>
                <c:pt idx="5">
                  <c:v>-1.1999999999998123E-6</c:v>
                </c:pt>
                <c:pt idx="6">
                  <c:v>-2.5626399999999994E-2</c:v>
                </c:pt>
                <c:pt idx="7">
                  <c:v>9.8400000000001958E-5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6-409A-9682-F692D3EC85D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5.8283999999999992E-3</c:v>
                </c:pt>
                <c:pt idx="1">
                  <c:v>5.0047999999999994E-3</c:v>
                </c:pt>
                <c:pt idx="2">
                  <c:v>6.4732800000000007E-2</c:v>
                </c:pt>
                <c:pt idx="3">
                  <c:v>1.8354599999999999E-2</c:v>
                </c:pt>
                <c:pt idx="4">
                  <c:v>9.9239999999999988E-3</c:v>
                </c:pt>
                <c:pt idx="5">
                  <c:v>9.0472E-3</c:v>
                </c:pt>
                <c:pt idx="6">
                  <c:v>0.18920439999999999</c:v>
                </c:pt>
                <c:pt idx="7">
                  <c:v>2.5282599999999999E-2</c:v>
                </c:pt>
              </c:numCache>
            </c:numRef>
          </c:xVal>
          <c:yVal>
            <c:numRef>
              <c:f>'2 kr factorial analysis Q const'!$AR$6:$AR$13</c:f>
              <c:numCache>
                <c:formatCode>General</c:formatCode>
                <c:ptCount val="8"/>
                <c:pt idx="0">
                  <c:v>-1.2399999999999217E-5</c:v>
                </c:pt>
                <c:pt idx="1">
                  <c:v>-4.7999999999992493E-6</c:v>
                </c:pt>
                <c:pt idx="2">
                  <c:v>-1.7480000000000273E-4</c:v>
                </c:pt>
                <c:pt idx="3">
                  <c:v>4.1400000000000464E-5</c:v>
                </c:pt>
                <c:pt idx="4">
                  <c:v>-2.2999999999998716E-5</c:v>
                </c:pt>
                <c:pt idx="5">
                  <c:v>-6.8200000000000899E-5</c:v>
                </c:pt>
                <c:pt idx="6">
                  <c:v>-1.92494E-2</c:v>
                </c:pt>
                <c:pt idx="7">
                  <c:v>2.0039999999999988E-4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6-409A-9682-F692D3EC85D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5.8283999999999992E-3</c:v>
                </c:pt>
                <c:pt idx="1">
                  <c:v>5.0047999999999994E-3</c:v>
                </c:pt>
                <c:pt idx="2">
                  <c:v>6.4732800000000007E-2</c:v>
                </c:pt>
                <c:pt idx="3">
                  <c:v>1.8354599999999999E-2</c:v>
                </c:pt>
                <c:pt idx="4">
                  <c:v>9.9239999999999988E-3</c:v>
                </c:pt>
                <c:pt idx="5">
                  <c:v>9.0472E-3</c:v>
                </c:pt>
                <c:pt idx="6">
                  <c:v>0.18920439999999999</c:v>
                </c:pt>
                <c:pt idx="7">
                  <c:v>2.5282599999999999E-2</c:v>
                </c:pt>
              </c:numCache>
            </c:numRef>
          </c:xVal>
          <c:yVal>
            <c:numRef>
              <c:f>'2 kr factorial analysis Q const'!$AS$6:$AS$13</c:f>
              <c:numCache>
                <c:formatCode>General</c:formatCode>
                <c:ptCount val="8"/>
                <c:pt idx="0">
                  <c:v>-4.3999999999990227E-6</c:v>
                </c:pt>
                <c:pt idx="1">
                  <c:v>-1.9799999999999505E-5</c:v>
                </c:pt>
                <c:pt idx="2">
                  <c:v>-2.4880000000000735E-4</c:v>
                </c:pt>
                <c:pt idx="3">
                  <c:v>-3.0260000000000009E-4</c:v>
                </c:pt>
                <c:pt idx="4">
                  <c:v>2.3000000000000451E-5</c:v>
                </c:pt>
                <c:pt idx="5">
                  <c:v>-2.1200000000000732E-5</c:v>
                </c:pt>
                <c:pt idx="6">
                  <c:v>2.2111600000000009E-2</c:v>
                </c:pt>
                <c:pt idx="7">
                  <c:v>-5.3459999999999966E-4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C6-409A-9682-F692D3EC85D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kr factorial analysis Q const'!$AO$6:$AO$13</c:f>
              <c:numCache>
                <c:formatCode>General</c:formatCode>
                <c:ptCount val="8"/>
                <c:pt idx="0">
                  <c:v>5.8283999999999992E-3</c:v>
                </c:pt>
                <c:pt idx="1">
                  <c:v>5.0047999999999994E-3</c:v>
                </c:pt>
                <c:pt idx="2">
                  <c:v>6.4732800000000007E-2</c:v>
                </c:pt>
                <c:pt idx="3">
                  <c:v>1.8354599999999999E-2</c:v>
                </c:pt>
                <c:pt idx="4">
                  <c:v>9.9239999999999988E-3</c:v>
                </c:pt>
                <c:pt idx="5">
                  <c:v>9.0472E-3</c:v>
                </c:pt>
                <c:pt idx="6">
                  <c:v>0.18920439999999999</c:v>
                </c:pt>
                <c:pt idx="7">
                  <c:v>2.5282599999999999E-2</c:v>
                </c:pt>
              </c:numCache>
            </c:numRef>
          </c:xVal>
          <c:yVal>
            <c:numRef>
              <c:f>'2 kr factorial analysis Q const'!$AT$6:$AT$13</c:f>
              <c:numCache>
                <c:formatCode>General</c:formatCode>
                <c:ptCount val="8"/>
                <c:pt idx="0">
                  <c:v>6.0000000000077353E-7</c:v>
                </c:pt>
                <c:pt idx="1">
                  <c:v>1.0200000000001007E-5</c:v>
                </c:pt>
                <c:pt idx="2">
                  <c:v>4.8231999999999997E-3</c:v>
                </c:pt>
                <c:pt idx="3">
                  <c:v>-3.6599999999997745E-5</c:v>
                </c:pt>
                <c:pt idx="4">
                  <c:v>-3.8999999999999105E-5</c:v>
                </c:pt>
                <c:pt idx="5">
                  <c:v>1.4800000000000577E-5</c:v>
                </c:pt>
                <c:pt idx="6">
                  <c:v>4.45826E-2</c:v>
                </c:pt>
                <c:pt idx="7">
                  <c:v>9.1400000000001896E-5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C6-409A-9682-F692D3EC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79240"/>
        <c:axId val="732576616"/>
      </c:scatterChart>
      <c:valAx>
        <c:axId val="73257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576616"/>
        <c:crosses val="autoZero"/>
        <c:crossBetween val="midCat"/>
      </c:valAx>
      <c:valAx>
        <c:axId val="732576616"/>
        <c:scaling>
          <c:orientation val="minMax"/>
          <c:min val="-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57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normal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 kr factorial analysis Q var'!$Z$2:$Z$41</c:f>
              <c:numCache>
                <c:formatCode>General</c:formatCode>
                <c:ptCount val="40"/>
                <c:pt idx="0">
                  <c:v>-2.2427860924225023</c:v>
                </c:pt>
                <c:pt idx="1">
                  <c:v>-1.7831960007664582</c:v>
                </c:pt>
                <c:pt idx="2">
                  <c:v>-1.5353724165064226</c:v>
                </c:pt>
                <c:pt idx="3">
                  <c:v>-1.3563557837186089</c:v>
                </c:pt>
                <c:pt idx="4">
                  <c:v>-1.2125225194936162</c:v>
                </c:pt>
                <c:pt idx="5">
                  <c:v>-1.0902138107501458</c:v>
                </c:pt>
                <c:pt idx="6">
                  <c:v>-0.98244278839304833</c:v>
                </c:pt>
                <c:pt idx="7">
                  <c:v>-0.88512253646756878</c:v>
                </c:pt>
                <c:pt idx="8">
                  <c:v>-0.79563858464786175</c:v>
                </c:pt>
                <c:pt idx="9">
                  <c:v>-0.71220615305972634</c:v>
                </c:pt>
                <c:pt idx="10">
                  <c:v>-0.63354426662063601</c:v>
                </c:pt>
                <c:pt idx="11">
                  <c:v>-0.55869546353610011</c:v>
                </c:pt>
                <c:pt idx="12">
                  <c:v>-0.48691908378101556</c:v>
                </c:pt>
                <c:pt idx="13">
                  <c:v>-0.41762456729499392</c:v>
                </c:pt>
                <c:pt idx="14">
                  <c:v>-0.35032780057080043</c:v>
                </c:pt>
                <c:pt idx="15">
                  <c:v>-0.28462136457812015</c:v>
                </c:pt>
                <c:pt idx="16">
                  <c:v>-0.2201534734278485</c:v>
                </c:pt>
                <c:pt idx="17">
                  <c:v>-0.15661248908966294</c:v>
                </c:pt>
                <c:pt idx="18">
                  <c:v>-9.3715063830990888E-2</c:v>
                </c:pt>
                <c:pt idx="19">
                  <c:v>-3.119663243458989E-2</c:v>
                </c:pt>
                <c:pt idx="20">
                  <c:v>3.119663243458989E-2</c:v>
                </c:pt>
                <c:pt idx="21">
                  <c:v>9.3715063830990888E-2</c:v>
                </c:pt>
                <c:pt idx="22">
                  <c:v>0.15661248908966294</c:v>
                </c:pt>
                <c:pt idx="23">
                  <c:v>0.2201534734278485</c:v>
                </c:pt>
                <c:pt idx="24">
                  <c:v>0.28462136457812015</c:v>
                </c:pt>
                <c:pt idx="25">
                  <c:v>0.35032780057080043</c:v>
                </c:pt>
                <c:pt idx="26">
                  <c:v>0.41762456729499392</c:v>
                </c:pt>
                <c:pt idx="27">
                  <c:v>0.48691908378101556</c:v>
                </c:pt>
                <c:pt idx="28">
                  <c:v>0.55869546353610011</c:v>
                </c:pt>
                <c:pt idx="29">
                  <c:v>0.63354426662063601</c:v>
                </c:pt>
                <c:pt idx="30">
                  <c:v>0.71220615305972634</c:v>
                </c:pt>
                <c:pt idx="31">
                  <c:v>0.79563858464786175</c:v>
                </c:pt>
                <c:pt idx="32">
                  <c:v>0.88512253646756878</c:v>
                </c:pt>
                <c:pt idx="33">
                  <c:v>0.98244278839304833</c:v>
                </c:pt>
                <c:pt idx="34">
                  <c:v>1.0902138107501465</c:v>
                </c:pt>
                <c:pt idx="35">
                  <c:v>1.2125225194936162</c:v>
                </c:pt>
                <c:pt idx="36">
                  <c:v>1.3563557837186089</c:v>
                </c:pt>
                <c:pt idx="37">
                  <c:v>1.5353724165064226</c:v>
                </c:pt>
                <c:pt idx="38">
                  <c:v>1.7831960007664582</c:v>
                </c:pt>
                <c:pt idx="39">
                  <c:v>2.2427860924225032</c:v>
                </c:pt>
              </c:numCache>
            </c:numRef>
          </c:xVal>
          <c:yVal>
            <c:numRef>
              <c:f>'2 kr factorial analysis Q var'!$X$2:$X$41</c:f>
              <c:numCache>
                <c:formatCode>General</c:formatCode>
                <c:ptCount val="40"/>
                <c:pt idx="0">
                  <c:v>-9.8049999999999943E-3</c:v>
                </c:pt>
                <c:pt idx="1">
                  <c:v>-8.9680000000000037E-3</c:v>
                </c:pt>
                <c:pt idx="2" formatCode="0.00E+00">
                  <c:v>-7.527999999999993E-3</c:v>
                </c:pt>
                <c:pt idx="3">
                  <c:v>-2.7774000000000063E-3</c:v>
                </c:pt>
                <c:pt idx="4">
                  <c:v>-1.1294000000000026E-3</c:v>
                </c:pt>
                <c:pt idx="5">
                  <c:v>-7.034000000000068E-4</c:v>
                </c:pt>
                <c:pt idx="6">
                  <c:v>-4.9099999999999491E-4</c:v>
                </c:pt>
                <c:pt idx="7">
                  <c:v>-2.9160000000000297E-4</c:v>
                </c:pt>
                <c:pt idx="8">
                  <c:v>-7.560000000000032E-5</c:v>
                </c:pt>
                <c:pt idx="9">
                  <c:v>-6.3999999999999821E-5</c:v>
                </c:pt>
                <c:pt idx="10">
                  <c:v>-3.7600000000002215E-5</c:v>
                </c:pt>
                <c:pt idx="11" formatCode="0.00E+00">
                  <c:v>-3.0600000000000419E-5</c:v>
                </c:pt>
                <c:pt idx="12">
                  <c:v>-2.5999999999999981E-5</c:v>
                </c:pt>
                <c:pt idx="13" formatCode="0.00E+00">
                  <c:v>-2.540000000000181E-5</c:v>
                </c:pt>
                <c:pt idx="14">
                  <c:v>-1.9799999999999505E-5</c:v>
                </c:pt>
                <c:pt idx="15">
                  <c:v>-1.560000000000103E-5</c:v>
                </c:pt>
                <c:pt idx="16">
                  <c:v>-1.3200000000000538E-5</c:v>
                </c:pt>
                <c:pt idx="17">
                  <c:v>-7.0000000000000617E-6</c:v>
                </c:pt>
                <c:pt idx="18">
                  <c:v>-5.799999999999382E-6</c:v>
                </c:pt>
                <c:pt idx="19">
                  <c:v>-3.2000000000009451E-6</c:v>
                </c:pt>
                <c:pt idx="20">
                  <c:v>-2.0000000000054696E-7</c:v>
                </c:pt>
                <c:pt idx="21">
                  <c:v>2.2000000000008124E-6</c:v>
                </c:pt>
                <c:pt idx="22">
                  <c:v>7.7999999999996475E-6</c:v>
                </c:pt>
                <c:pt idx="23">
                  <c:v>8.7999999999989129E-6</c:v>
                </c:pt>
                <c:pt idx="24">
                  <c:v>1.1200000000000272E-5</c:v>
                </c:pt>
                <c:pt idx="25">
                  <c:v>1.2200000000000405E-5</c:v>
                </c:pt>
                <c:pt idx="26">
                  <c:v>1.899999999999992E-5</c:v>
                </c:pt>
                <c:pt idx="27" formatCode="0.00E+00">
                  <c:v>2.339999999999981E-5</c:v>
                </c:pt>
                <c:pt idx="28">
                  <c:v>3.5000000000003778E-5</c:v>
                </c:pt>
                <c:pt idx="29">
                  <c:v>3.8399999999997464E-5</c:v>
                </c:pt>
                <c:pt idx="30" formatCode="0.00E+00">
                  <c:v>4.200000000000384E-5</c:v>
                </c:pt>
                <c:pt idx="31">
                  <c:v>7.6399999999997303E-5</c:v>
                </c:pt>
                <c:pt idx="32" formatCode="0.00E+00">
                  <c:v>7.7999999999999944E-5</c:v>
                </c:pt>
                <c:pt idx="33">
                  <c:v>9.8400000000000223E-5</c:v>
                </c:pt>
                <c:pt idx="34">
                  <c:v>1.6900000000000248E-4</c:v>
                </c:pt>
                <c:pt idx="35" formatCode="0.00E+00">
                  <c:v>2.1439999999999654E-4</c:v>
                </c:pt>
                <c:pt idx="36">
                  <c:v>2.4500000000000216E-4</c:v>
                </c:pt>
                <c:pt idx="37">
                  <c:v>4.6355999999999897E-3</c:v>
                </c:pt>
                <c:pt idx="38">
                  <c:v>5.3279999999999994E-3</c:v>
                </c:pt>
                <c:pt idx="39">
                  <c:v>2.0972999999999992E-2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42A5-88F8-BCE4DCD9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52176"/>
        <c:axId val="705230200"/>
      </c:scatterChart>
      <c:valAx>
        <c:axId val="7052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230200"/>
        <c:crosses val="autoZero"/>
        <c:crossBetween val="midCat"/>
      </c:valAx>
      <c:valAx>
        <c:axId val="7052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2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5.8702000000000008E-3</c:v>
                </c:pt>
                <c:pt idx="1">
                  <c:v>5.0177999999999993E-3</c:v>
                </c:pt>
                <c:pt idx="2">
                  <c:v>6.1646400000000004E-2</c:v>
                </c:pt>
                <c:pt idx="3">
                  <c:v>1.8144600000000004E-2</c:v>
                </c:pt>
                <c:pt idx="4">
                  <c:v>1.02836E-2</c:v>
                </c:pt>
                <c:pt idx="5">
                  <c:v>9.1509999999999994E-3</c:v>
                </c:pt>
                <c:pt idx="6">
                  <c:v>0.117673</c:v>
                </c:pt>
                <c:pt idx="7">
                  <c:v>2.3797999999999996E-2</c:v>
                </c:pt>
              </c:numCache>
            </c:numRef>
          </c:xVal>
          <c:yVal>
            <c:numRef>
              <c:f>'2 kr factorial analysis Q var'!$AP$6:$AP$13</c:f>
              <c:numCache>
                <c:formatCode>General</c:formatCode>
                <c:ptCount val="8"/>
                <c:pt idx="0">
                  <c:v>8.7999999999989129E-6</c:v>
                </c:pt>
                <c:pt idx="1">
                  <c:v>2.2000000000008124E-6</c:v>
                </c:pt>
                <c:pt idx="2">
                  <c:v>-1.1294000000000026E-3</c:v>
                </c:pt>
                <c:pt idx="3">
                  <c:v>7.6399999999997303E-5</c:v>
                </c:pt>
                <c:pt idx="4">
                  <c:v>-7.560000000000032E-5</c:v>
                </c:pt>
                <c:pt idx="5">
                  <c:v>-7.0000000000000617E-6</c:v>
                </c:pt>
                <c:pt idx="6">
                  <c:v>-9.8049999999999943E-3</c:v>
                </c:pt>
                <c:pt idx="7">
                  <c:v>4.200000000000384E-5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0-4340-832E-F2F70EB4ED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5.8702000000000008E-3</c:v>
                </c:pt>
                <c:pt idx="1">
                  <c:v>5.0177999999999993E-3</c:v>
                </c:pt>
                <c:pt idx="2">
                  <c:v>6.1646400000000004E-2</c:v>
                </c:pt>
                <c:pt idx="3">
                  <c:v>1.8144600000000004E-2</c:v>
                </c:pt>
                <c:pt idx="4">
                  <c:v>1.02836E-2</c:v>
                </c:pt>
                <c:pt idx="5">
                  <c:v>9.1509999999999994E-3</c:v>
                </c:pt>
                <c:pt idx="6">
                  <c:v>0.117673</c:v>
                </c:pt>
                <c:pt idx="7">
                  <c:v>2.3797999999999996E-2</c:v>
                </c:pt>
              </c:numCache>
            </c:numRef>
          </c:xVal>
          <c:yVal>
            <c:numRef>
              <c:f>'2 kr factorial analysis Q var'!$AP$6:$AP$13</c:f>
              <c:numCache>
                <c:formatCode>General</c:formatCode>
                <c:ptCount val="8"/>
                <c:pt idx="0">
                  <c:v>8.7999999999989129E-6</c:v>
                </c:pt>
                <c:pt idx="1">
                  <c:v>2.2000000000008124E-6</c:v>
                </c:pt>
                <c:pt idx="2">
                  <c:v>-1.1294000000000026E-3</c:v>
                </c:pt>
                <c:pt idx="3">
                  <c:v>7.6399999999997303E-5</c:v>
                </c:pt>
                <c:pt idx="4">
                  <c:v>-7.560000000000032E-5</c:v>
                </c:pt>
                <c:pt idx="5">
                  <c:v>-7.0000000000000617E-6</c:v>
                </c:pt>
                <c:pt idx="6">
                  <c:v>-9.8049999999999943E-3</c:v>
                </c:pt>
                <c:pt idx="7">
                  <c:v>4.200000000000384E-5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0-4340-832E-F2F70EB4ED9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5.8702000000000008E-3</c:v>
                </c:pt>
                <c:pt idx="1">
                  <c:v>5.0177999999999993E-3</c:v>
                </c:pt>
                <c:pt idx="2">
                  <c:v>6.1646400000000004E-2</c:v>
                </c:pt>
                <c:pt idx="3">
                  <c:v>1.8144600000000004E-2</c:v>
                </c:pt>
                <c:pt idx="4">
                  <c:v>1.02836E-2</c:v>
                </c:pt>
                <c:pt idx="5">
                  <c:v>9.1509999999999994E-3</c:v>
                </c:pt>
                <c:pt idx="6">
                  <c:v>0.117673</c:v>
                </c:pt>
                <c:pt idx="7">
                  <c:v>2.3797999999999996E-2</c:v>
                </c:pt>
              </c:numCache>
            </c:numRef>
          </c:xVal>
          <c:yVal>
            <c:numRef>
              <c:f>'2 kr factorial analysis Q var'!$AR$6:$AR$13</c:f>
              <c:numCache>
                <c:formatCode>General</c:formatCode>
                <c:ptCount val="8"/>
                <c:pt idx="0">
                  <c:v>-1.3200000000000538E-5</c:v>
                </c:pt>
                <c:pt idx="1">
                  <c:v>-5.799999999999382E-6</c:v>
                </c:pt>
                <c:pt idx="2">
                  <c:v>-2.540000000000181E-5</c:v>
                </c:pt>
                <c:pt idx="3">
                  <c:v>3.8399999999997464E-5</c:v>
                </c:pt>
                <c:pt idx="4">
                  <c:v>-3.0600000000000419E-5</c:v>
                </c:pt>
                <c:pt idx="5">
                  <c:v>-6.3999999999999821E-5</c:v>
                </c:pt>
                <c:pt idx="6">
                  <c:v>-8.9680000000000037E-3</c:v>
                </c:pt>
                <c:pt idx="7">
                  <c:v>2.4500000000000216E-4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B0-4340-832E-F2F70EB4ED9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5.8702000000000008E-3</c:v>
                </c:pt>
                <c:pt idx="1">
                  <c:v>5.0177999999999993E-3</c:v>
                </c:pt>
                <c:pt idx="2">
                  <c:v>6.1646400000000004E-2</c:v>
                </c:pt>
                <c:pt idx="3">
                  <c:v>1.8144600000000004E-2</c:v>
                </c:pt>
                <c:pt idx="4">
                  <c:v>1.02836E-2</c:v>
                </c:pt>
                <c:pt idx="5">
                  <c:v>9.1509999999999994E-3</c:v>
                </c:pt>
                <c:pt idx="6">
                  <c:v>0.117673</c:v>
                </c:pt>
                <c:pt idx="7">
                  <c:v>2.3797999999999996E-2</c:v>
                </c:pt>
              </c:numCache>
            </c:numRef>
          </c:xVal>
          <c:yVal>
            <c:numRef>
              <c:f>'2 kr factorial analysis Q var'!$AS$6:$AS$13</c:f>
              <c:numCache>
                <c:formatCode>General</c:formatCode>
                <c:ptCount val="8"/>
                <c:pt idx="0">
                  <c:v>-2.0000000000054696E-7</c:v>
                </c:pt>
                <c:pt idx="1">
                  <c:v>-1.9799999999999505E-5</c:v>
                </c:pt>
                <c:pt idx="2">
                  <c:v>-7.034000000000068E-4</c:v>
                </c:pt>
                <c:pt idx="3">
                  <c:v>-2.9160000000000297E-4</c:v>
                </c:pt>
                <c:pt idx="4">
                  <c:v>2.339999999999981E-5</c:v>
                </c:pt>
                <c:pt idx="5">
                  <c:v>-2.5999999999999981E-5</c:v>
                </c:pt>
                <c:pt idx="6">
                  <c:v>5.3279999999999994E-3</c:v>
                </c:pt>
                <c:pt idx="7">
                  <c:v>-4.9099999999999491E-4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B0-4340-832E-F2F70EB4ED9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kr factorial analysis Q var'!$AO$6:$AO$13</c:f>
              <c:numCache>
                <c:formatCode>General</c:formatCode>
                <c:ptCount val="8"/>
                <c:pt idx="0">
                  <c:v>5.8702000000000008E-3</c:v>
                </c:pt>
                <c:pt idx="1">
                  <c:v>5.0177999999999993E-3</c:v>
                </c:pt>
                <c:pt idx="2">
                  <c:v>6.1646400000000004E-2</c:v>
                </c:pt>
                <c:pt idx="3">
                  <c:v>1.8144600000000004E-2</c:v>
                </c:pt>
                <c:pt idx="4">
                  <c:v>1.02836E-2</c:v>
                </c:pt>
                <c:pt idx="5">
                  <c:v>9.1509999999999994E-3</c:v>
                </c:pt>
                <c:pt idx="6">
                  <c:v>0.117673</c:v>
                </c:pt>
                <c:pt idx="7">
                  <c:v>2.3797999999999996E-2</c:v>
                </c:pt>
              </c:numCache>
            </c:numRef>
          </c:xVal>
          <c:yVal>
            <c:numRef>
              <c:f>'2 kr factorial analysis Q var'!$AT$6:$AT$13</c:f>
              <c:numCache>
                <c:formatCode>General</c:formatCode>
                <c:ptCount val="8"/>
                <c:pt idx="0">
                  <c:v>-3.2000000000009451E-6</c:v>
                </c:pt>
                <c:pt idx="1">
                  <c:v>1.2200000000000405E-5</c:v>
                </c:pt>
                <c:pt idx="2">
                  <c:v>4.6355999999999897E-3</c:v>
                </c:pt>
                <c:pt idx="3">
                  <c:v>-3.7600000000002215E-5</c:v>
                </c:pt>
                <c:pt idx="4">
                  <c:v>-1.560000000000103E-5</c:v>
                </c:pt>
                <c:pt idx="5">
                  <c:v>1.899999999999992E-5</c:v>
                </c:pt>
                <c:pt idx="6">
                  <c:v>2.0972999999999992E-2</c:v>
                </c:pt>
                <c:pt idx="7">
                  <c:v>3.5000000000003778E-5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B0-4340-832E-F2F70EB4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79240"/>
        <c:axId val="732576616"/>
      </c:scatterChart>
      <c:valAx>
        <c:axId val="73257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576616"/>
        <c:crosses val="autoZero"/>
        <c:crossBetween val="midCat"/>
      </c:valAx>
      <c:valAx>
        <c:axId val="732576616"/>
        <c:scaling>
          <c:orientation val="minMax"/>
          <c:min val="-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57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normal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 kr factorial analysis Q var 9'!$Z$2:$Z$41</c:f>
              <c:numCache>
                <c:formatCode>General</c:formatCode>
                <c:ptCount val="40"/>
                <c:pt idx="0">
                  <c:v>-2.2427860924225023</c:v>
                </c:pt>
                <c:pt idx="1">
                  <c:v>-1.7831960007664582</c:v>
                </c:pt>
                <c:pt idx="2">
                  <c:v>-1.5353724165064226</c:v>
                </c:pt>
                <c:pt idx="3">
                  <c:v>-1.3563557837186089</c:v>
                </c:pt>
                <c:pt idx="4">
                  <c:v>-1.2125225194936162</c:v>
                </c:pt>
                <c:pt idx="5">
                  <c:v>-1.0902138107501458</c:v>
                </c:pt>
                <c:pt idx="6">
                  <c:v>-0.98244278839304833</c:v>
                </c:pt>
                <c:pt idx="7">
                  <c:v>-0.88512253646756878</c:v>
                </c:pt>
                <c:pt idx="8">
                  <c:v>-0.79563858464786175</c:v>
                </c:pt>
                <c:pt idx="9">
                  <c:v>-0.71220615305972634</c:v>
                </c:pt>
                <c:pt idx="10">
                  <c:v>-0.63354426662063601</c:v>
                </c:pt>
                <c:pt idx="11">
                  <c:v>-0.55869546353610011</c:v>
                </c:pt>
                <c:pt idx="12">
                  <c:v>-0.48691908378101556</c:v>
                </c:pt>
                <c:pt idx="13">
                  <c:v>-0.41762456729499392</c:v>
                </c:pt>
                <c:pt idx="14">
                  <c:v>-0.35032780057080043</c:v>
                </c:pt>
                <c:pt idx="15">
                  <c:v>-0.28462136457812015</c:v>
                </c:pt>
                <c:pt idx="16">
                  <c:v>-0.2201534734278485</c:v>
                </c:pt>
                <c:pt idx="17">
                  <c:v>-0.15661248908966294</c:v>
                </c:pt>
                <c:pt idx="18">
                  <c:v>-9.3715063830990888E-2</c:v>
                </c:pt>
                <c:pt idx="19">
                  <c:v>-3.119663243458989E-2</c:v>
                </c:pt>
                <c:pt idx="20">
                  <c:v>3.119663243458989E-2</c:v>
                </c:pt>
                <c:pt idx="21">
                  <c:v>9.3715063830990888E-2</c:v>
                </c:pt>
                <c:pt idx="22">
                  <c:v>0.15661248908966294</c:v>
                </c:pt>
                <c:pt idx="23">
                  <c:v>0.2201534734278485</c:v>
                </c:pt>
                <c:pt idx="24">
                  <c:v>0.28462136457812015</c:v>
                </c:pt>
                <c:pt idx="25">
                  <c:v>0.35032780057080043</c:v>
                </c:pt>
                <c:pt idx="26">
                  <c:v>0.41762456729499392</c:v>
                </c:pt>
                <c:pt idx="27">
                  <c:v>0.48691908378101556</c:v>
                </c:pt>
                <c:pt idx="28">
                  <c:v>0.55869546353610011</c:v>
                </c:pt>
                <c:pt idx="29">
                  <c:v>0.63354426662063601</c:v>
                </c:pt>
                <c:pt idx="30">
                  <c:v>0.71220615305972634</c:v>
                </c:pt>
                <c:pt idx="31">
                  <c:v>0.79563858464786175</c:v>
                </c:pt>
                <c:pt idx="32">
                  <c:v>0.88512253646756878</c:v>
                </c:pt>
                <c:pt idx="33">
                  <c:v>0.98244278839304833</c:v>
                </c:pt>
                <c:pt idx="34">
                  <c:v>1.0902138107501465</c:v>
                </c:pt>
                <c:pt idx="35">
                  <c:v>1.2125225194936162</c:v>
                </c:pt>
                <c:pt idx="36">
                  <c:v>1.3563557837186089</c:v>
                </c:pt>
                <c:pt idx="37">
                  <c:v>1.5353724165064226</c:v>
                </c:pt>
                <c:pt idx="38">
                  <c:v>1.7831960007664582</c:v>
                </c:pt>
                <c:pt idx="39">
                  <c:v>2.2427860924225032</c:v>
                </c:pt>
              </c:numCache>
            </c:numRef>
          </c:xVal>
          <c:yVal>
            <c:numRef>
              <c:f>'2 kr factorial analysis Q var 9'!$X$2:$X$41</c:f>
              <c:numCache>
                <c:formatCode>General</c:formatCode>
                <c:ptCount val="40"/>
                <c:pt idx="0" formatCode="0.00E+00">
                  <c:v>-1.2735999999999928E-3</c:v>
                </c:pt>
                <c:pt idx="1">
                  <c:v>-7.3680000000000273E-4</c:v>
                </c:pt>
                <c:pt idx="2">
                  <c:v>-7.1359999999999479E-4</c:v>
                </c:pt>
                <c:pt idx="3">
                  <c:v>-4.0359999999999702E-4</c:v>
                </c:pt>
                <c:pt idx="4">
                  <c:v>-3.5780000000000534E-4</c:v>
                </c:pt>
                <c:pt idx="5">
                  <c:v>-2.7560000000000084E-4</c:v>
                </c:pt>
                <c:pt idx="6" formatCode="0.00E+00">
                  <c:v>-2.0680000000000004E-4</c:v>
                </c:pt>
                <c:pt idx="7">
                  <c:v>-8.8600000000001178E-5</c:v>
                </c:pt>
                <c:pt idx="8" formatCode="0.00E+00">
                  <c:v>-8.5800000000000459E-5</c:v>
                </c:pt>
                <c:pt idx="9">
                  <c:v>-6.7399999999998711E-5</c:v>
                </c:pt>
                <c:pt idx="10">
                  <c:v>-5.9800000000002212E-5</c:v>
                </c:pt>
                <c:pt idx="11">
                  <c:v>-5.6399999999999853E-5</c:v>
                </c:pt>
                <c:pt idx="12">
                  <c:v>-5.5399999999998853E-5</c:v>
                </c:pt>
                <c:pt idx="13">
                  <c:v>-4.640000000000026E-5</c:v>
                </c:pt>
                <c:pt idx="14">
                  <c:v>-4.3599999999998675E-5</c:v>
                </c:pt>
                <c:pt idx="15">
                  <c:v>-2.8399999999999606E-5</c:v>
                </c:pt>
                <c:pt idx="16" formatCode="0.00E+00">
                  <c:v>-2.5800000000002904E-5</c:v>
                </c:pt>
                <c:pt idx="17">
                  <c:v>-2.4200000000000263E-5</c:v>
                </c:pt>
                <c:pt idx="18">
                  <c:v>-1.6399999999999748E-5</c:v>
                </c:pt>
                <c:pt idx="19">
                  <c:v>-5.5999999999988351E-6</c:v>
                </c:pt>
                <c:pt idx="20" formatCode="0.00E+00">
                  <c:v>-3.2000000000000778E-6</c:v>
                </c:pt>
                <c:pt idx="21">
                  <c:v>-1.1999999999998123E-6</c:v>
                </c:pt>
                <c:pt idx="22">
                  <c:v>9.3999999999996864E-6</c:v>
                </c:pt>
                <c:pt idx="23">
                  <c:v>1.1400000000000819E-5</c:v>
                </c:pt>
                <c:pt idx="24">
                  <c:v>1.1400000000000819E-5</c:v>
                </c:pt>
                <c:pt idx="25">
                  <c:v>1.2800000000000311E-5</c:v>
                </c:pt>
                <c:pt idx="26">
                  <c:v>1.3600000000000764E-5</c:v>
                </c:pt>
                <c:pt idx="27">
                  <c:v>1.5799999999999842E-5</c:v>
                </c:pt>
                <c:pt idx="28">
                  <c:v>2.6400000000001075E-5</c:v>
                </c:pt>
                <c:pt idx="29">
                  <c:v>2.8600000000000153E-5</c:v>
                </c:pt>
                <c:pt idx="30">
                  <c:v>6.0199999999999837E-5</c:v>
                </c:pt>
                <c:pt idx="31">
                  <c:v>7.7400000000001773E-5</c:v>
                </c:pt>
                <c:pt idx="32" formatCode="0.00E+00">
                  <c:v>9.0599999999999709E-5</c:v>
                </c:pt>
                <c:pt idx="33" formatCode="0.00E+00">
                  <c:v>1.111999999999988E-4</c:v>
                </c:pt>
                <c:pt idx="34">
                  <c:v>1.3759999999999988E-4</c:v>
                </c:pt>
                <c:pt idx="35">
                  <c:v>2.4640000000000772E-4</c:v>
                </c:pt>
                <c:pt idx="36">
                  <c:v>2.7740000000000056E-4</c:v>
                </c:pt>
                <c:pt idx="37">
                  <c:v>3.0319999999999653E-4</c:v>
                </c:pt>
                <c:pt idx="38">
                  <c:v>9.981999999999977E-4</c:v>
                </c:pt>
                <c:pt idx="39">
                  <c:v>2.1444000000000046E-3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2-4721-9FCF-39E07440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52176"/>
        <c:axId val="705230200"/>
      </c:scatterChart>
      <c:valAx>
        <c:axId val="7052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230200"/>
        <c:crosses val="autoZero"/>
        <c:crossBetween val="midCat"/>
      </c:valAx>
      <c:valAx>
        <c:axId val="7052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2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kr factorial analysis Q var 9'!$AO$6:$AO$13</c:f>
              <c:numCache>
                <c:formatCode>General</c:formatCode>
                <c:ptCount val="8"/>
                <c:pt idx="0">
                  <c:v>5.5561999999999999E-3</c:v>
                </c:pt>
                <c:pt idx="1">
                  <c:v>4.9135999999999989E-3</c:v>
                </c:pt>
                <c:pt idx="2">
                  <c:v>3.4262800000000003E-2</c:v>
                </c:pt>
                <c:pt idx="3">
                  <c:v>1.6367800000000002E-2</c:v>
                </c:pt>
                <c:pt idx="4">
                  <c:v>9.8353999999999994E-3</c:v>
                </c:pt>
                <c:pt idx="5">
                  <c:v>8.9884000000000006E-3</c:v>
                </c:pt>
                <c:pt idx="6">
                  <c:v>4.8254599999999995E-2</c:v>
                </c:pt>
                <c:pt idx="7">
                  <c:v>2.15126E-2</c:v>
                </c:pt>
              </c:numCache>
            </c:numRef>
          </c:xVal>
          <c:yVal>
            <c:numRef>
              <c:f>'2 kr factorial analysis Q var 9'!$AP$6:$AP$13</c:f>
              <c:numCache>
                <c:formatCode>General</c:formatCode>
                <c:ptCount val="8"/>
                <c:pt idx="0">
                  <c:v>1.2800000000000311E-5</c:v>
                </c:pt>
                <c:pt idx="1">
                  <c:v>1.1400000000000819E-5</c:v>
                </c:pt>
                <c:pt idx="2">
                  <c:v>-2.0680000000000004E-4</c:v>
                </c:pt>
                <c:pt idx="3">
                  <c:v>6.0199999999999837E-5</c:v>
                </c:pt>
                <c:pt idx="4">
                  <c:v>-5.5399999999998853E-5</c:v>
                </c:pt>
                <c:pt idx="5">
                  <c:v>-5.6399999999999853E-5</c:v>
                </c:pt>
                <c:pt idx="6">
                  <c:v>-4.0359999999999702E-4</c:v>
                </c:pt>
                <c:pt idx="7">
                  <c:v>7.7400000000001773E-5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6-4ED0-AFF7-EF85BF41C8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kr factorial analysis Q var 9'!$AO$6:$AO$13</c:f>
              <c:numCache>
                <c:formatCode>General</c:formatCode>
                <c:ptCount val="8"/>
                <c:pt idx="0">
                  <c:v>5.5561999999999999E-3</c:v>
                </c:pt>
                <c:pt idx="1">
                  <c:v>4.9135999999999989E-3</c:v>
                </c:pt>
                <c:pt idx="2">
                  <c:v>3.4262800000000003E-2</c:v>
                </c:pt>
                <c:pt idx="3">
                  <c:v>1.6367800000000002E-2</c:v>
                </c:pt>
                <c:pt idx="4">
                  <c:v>9.8353999999999994E-3</c:v>
                </c:pt>
                <c:pt idx="5">
                  <c:v>8.9884000000000006E-3</c:v>
                </c:pt>
                <c:pt idx="6">
                  <c:v>4.8254599999999995E-2</c:v>
                </c:pt>
                <c:pt idx="7">
                  <c:v>2.15126E-2</c:v>
                </c:pt>
              </c:numCache>
            </c:numRef>
          </c:xVal>
          <c:yVal>
            <c:numRef>
              <c:f>'2 kr factorial analysis Q var 9'!$AP$6:$AP$13</c:f>
              <c:numCache>
                <c:formatCode>General</c:formatCode>
                <c:ptCount val="8"/>
                <c:pt idx="0">
                  <c:v>1.2800000000000311E-5</c:v>
                </c:pt>
                <c:pt idx="1">
                  <c:v>1.1400000000000819E-5</c:v>
                </c:pt>
                <c:pt idx="2">
                  <c:v>-2.0680000000000004E-4</c:v>
                </c:pt>
                <c:pt idx="3">
                  <c:v>6.0199999999999837E-5</c:v>
                </c:pt>
                <c:pt idx="4">
                  <c:v>-5.5399999999998853E-5</c:v>
                </c:pt>
                <c:pt idx="5">
                  <c:v>-5.6399999999999853E-5</c:v>
                </c:pt>
                <c:pt idx="6">
                  <c:v>-4.0359999999999702E-4</c:v>
                </c:pt>
                <c:pt idx="7">
                  <c:v>7.7400000000001773E-5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6-4ED0-AFF7-EF85BF41C89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kr factorial analysis Q var 9'!$AO$6:$AO$13</c:f>
              <c:numCache>
                <c:formatCode>General</c:formatCode>
                <c:ptCount val="8"/>
                <c:pt idx="0">
                  <c:v>5.5561999999999999E-3</c:v>
                </c:pt>
                <c:pt idx="1">
                  <c:v>4.9135999999999989E-3</c:v>
                </c:pt>
                <c:pt idx="2">
                  <c:v>3.4262800000000003E-2</c:v>
                </c:pt>
                <c:pt idx="3">
                  <c:v>1.6367800000000002E-2</c:v>
                </c:pt>
                <c:pt idx="4">
                  <c:v>9.8353999999999994E-3</c:v>
                </c:pt>
                <c:pt idx="5">
                  <c:v>8.9884000000000006E-3</c:v>
                </c:pt>
                <c:pt idx="6">
                  <c:v>4.8254599999999995E-2</c:v>
                </c:pt>
                <c:pt idx="7">
                  <c:v>2.15126E-2</c:v>
                </c:pt>
              </c:numCache>
            </c:numRef>
          </c:xVal>
          <c:yVal>
            <c:numRef>
              <c:f>'2 kr factorial analysis Q var 9'!$AR$6:$AR$13</c:f>
              <c:numCache>
                <c:formatCode>General</c:formatCode>
                <c:ptCount val="8"/>
                <c:pt idx="0">
                  <c:v>-2.4200000000000263E-5</c:v>
                </c:pt>
                <c:pt idx="1">
                  <c:v>-4.3599999999998675E-5</c:v>
                </c:pt>
                <c:pt idx="2">
                  <c:v>-3.5780000000000534E-4</c:v>
                </c:pt>
                <c:pt idx="3">
                  <c:v>-5.9800000000002212E-5</c:v>
                </c:pt>
                <c:pt idx="4">
                  <c:v>-6.7399999999998711E-5</c:v>
                </c:pt>
                <c:pt idx="5">
                  <c:v>2.8600000000000153E-5</c:v>
                </c:pt>
                <c:pt idx="6">
                  <c:v>2.4640000000000772E-4</c:v>
                </c:pt>
                <c:pt idx="7">
                  <c:v>-8.8600000000001178E-5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C6-4ED0-AFF7-EF85BF41C89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kr factorial analysis Q var 9'!$AO$6:$AO$13</c:f>
              <c:numCache>
                <c:formatCode>General</c:formatCode>
                <c:ptCount val="8"/>
                <c:pt idx="0">
                  <c:v>5.5561999999999999E-3</c:v>
                </c:pt>
                <c:pt idx="1">
                  <c:v>4.9135999999999989E-3</c:v>
                </c:pt>
                <c:pt idx="2">
                  <c:v>3.4262800000000003E-2</c:v>
                </c:pt>
                <c:pt idx="3">
                  <c:v>1.6367800000000002E-2</c:v>
                </c:pt>
                <c:pt idx="4">
                  <c:v>9.8353999999999994E-3</c:v>
                </c:pt>
                <c:pt idx="5">
                  <c:v>8.9884000000000006E-3</c:v>
                </c:pt>
                <c:pt idx="6">
                  <c:v>4.8254599999999995E-2</c:v>
                </c:pt>
                <c:pt idx="7">
                  <c:v>2.15126E-2</c:v>
                </c:pt>
              </c:numCache>
            </c:numRef>
          </c:xVal>
          <c:yVal>
            <c:numRef>
              <c:f>'2 kr factorial analysis Q var 9'!$AS$6:$AS$13</c:f>
              <c:numCache>
                <c:formatCode>General</c:formatCode>
                <c:ptCount val="8"/>
                <c:pt idx="0">
                  <c:v>-1.1999999999998123E-6</c:v>
                </c:pt>
                <c:pt idx="1">
                  <c:v>-5.5999999999988351E-6</c:v>
                </c:pt>
                <c:pt idx="2">
                  <c:v>-7.3680000000000273E-4</c:v>
                </c:pt>
                <c:pt idx="3">
                  <c:v>-8.5800000000000459E-5</c:v>
                </c:pt>
                <c:pt idx="4">
                  <c:v>-2.8399999999999606E-5</c:v>
                </c:pt>
                <c:pt idx="5">
                  <c:v>-4.640000000000026E-5</c:v>
                </c:pt>
                <c:pt idx="6">
                  <c:v>-1.2735999999999928E-3</c:v>
                </c:pt>
                <c:pt idx="7">
                  <c:v>-2.7560000000000084E-4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C6-4ED0-AFF7-EF85BF41C89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kr factorial analysis Q var 9'!$AO$6:$AO$13</c:f>
              <c:numCache>
                <c:formatCode>General</c:formatCode>
                <c:ptCount val="8"/>
                <c:pt idx="0">
                  <c:v>5.5561999999999999E-3</c:v>
                </c:pt>
                <c:pt idx="1">
                  <c:v>4.9135999999999989E-3</c:v>
                </c:pt>
                <c:pt idx="2">
                  <c:v>3.4262800000000003E-2</c:v>
                </c:pt>
                <c:pt idx="3">
                  <c:v>1.6367800000000002E-2</c:v>
                </c:pt>
                <c:pt idx="4">
                  <c:v>9.8353999999999994E-3</c:v>
                </c:pt>
                <c:pt idx="5">
                  <c:v>8.9884000000000006E-3</c:v>
                </c:pt>
                <c:pt idx="6">
                  <c:v>4.8254599999999995E-2</c:v>
                </c:pt>
                <c:pt idx="7">
                  <c:v>2.15126E-2</c:v>
                </c:pt>
              </c:numCache>
            </c:numRef>
          </c:xVal>
          <c:yVal>
            <c:numRef>
              <c:f>'2 kr factorial analysis Q var 9'!$AT$6:$AT$13</c:f>
              <c:numCache>
                <c:formatCode>General</c:formatCode>
                <c:ptCount val="8"/>
                <c:pt idx="0">
                  <c:v>-3.2000000000000778E-6</c:v>
                </c:pt>
                <c:pt idx="1">
                  <c:v>1.1400000000000819E-5</c:v>
                </c:pt>
                <c:pt idx="2">
                  <c:v>9.981999999999977E-4</c:v>
                </c:pt>
                <c:pt idx="3">
                  <c:v>-2.5800000000002904E-5</c:v>
                </c:pt>
                <c:pt idx="4">
                  <c:v>1.3600000000000764E-5</c:v>
                </c:pt>
                <c:pt idx="5">
                  <c:v>-1.6399999999999748E-5</c:v>
                </c:pt>
                <c:pt idx="6">
                  <c:v>2.1444000000000046E-3</c:v>
                </c:pt>
                <c:pt idx="7">
                  <c:v>9.3999999999996864E-6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C6-4ED0-AFF7-EF85BF41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79240"/>
        <c:axId val="732576616"/>
      </c:scatterChart>
      <c:valAx>
        <c:axId val="73257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576616"/>
        <c:crosses val="autoZero"/>
        <c:crossBetween val="midCat"/>
      </c:valAx>
      <c:valAx>
        <c:axId val="7325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57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normal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 kr factorial analysis Q c 9'!$Z$2:$Z$41</c:f>
              <c:numCache>
                <c:formatCode>General</c:formatCode>
                <c:ptCount val="40"/>
                <c:pt idx="0">
                  <c:v>-2.2427860924225023</c:v>
                </c:pt>
                <c:pt idx="1">
                  <c:v>-1.7831960007664582</c:v>
                </c:pt>
                <c:pt idx="2">
                  <c:v>-1.5353724165064226</c:v>
                </c:pt>
                <c:pt idx="3">
                  <c:v>-1.3563557837186089</c:v>
                </c:pt>
                <c:pt idx="4">
                  <c:v>-1.2125225194936162</c:v>
                </c:pt>
                <c:pt idx="5">
                  <c:v>-1.0902138107501458</c:v>
                </c:pt>
                <c:pt idx="6">
                  <c:v>-0.98244278839304833</c:v>
                </c:pt>
                <c:pt idx="7">
                  <c:v>-0.88512253646756878</c:v>
                </c:pt>
                <c:pt idx="8">
                  <c:v>-0.79563858464786175</c:v>
                </c:pt>
                <c:pt idx="9">
                  <c:v>-0.71220615305972634</c:v>
                </c:pt>
                <c:pt idx="10">
                  <c:v>-0.63354426662063601</c:v>
                </c:pt>
                <c:pt idx="11">
                  <c:v>-0.55869546353610011</c:v>
                </c:pt>
                <c:pt idx="12">
                  <c:v>-0.48691908378101556</c:v>
                </c:pt>
                <c:pt idx="13">
                  <c:v>-0.41762456729499392</c:v>
                </c:pt>
                <c:pt idx="14">
                  <c:v>-0.35032780057080043</c:v>
                </c:pt>
                <c:pt idx="15">
                  <c:v>-0.28462136457812015</c:v>
                </c:pt>
                <c:pt idx="16">
                  <c:v>-0.2201534734278485</c:v>
                </c:pt>
                <c:pt idx="17">
                  <c:v>-0.15661248908966294</c:v>
                </c:pt>
                <c:pt idx="18">
                  <c:v>-9.3715063830990888E-2</c:v>
                </c:pt>
                <c:pt idx="19">
                  <c:v>-3.119663243458989E-2</c:v>
                </c:pt>
                <c:pt idx="20">
                  <c:v>3.119663243458989E-2</c:v>
                </c:pt>
                <c:pt idx="21">
                  <c:v>9.3715063830990888E-2</c:v>
                </c:pt>
                <c:pt idx="22">
                  <c:v>0.15661248908966294</c:v>
                </c:pt>
                <c:pt idx="23">
                  <c:v>0.2201534734278485</c:v>
                </c:pt>
                <c:pt idx="24">
                  <c:v>0.28462136457812015</c:v>
                </c:pt>
                <c:pt idx="25">
                  <c:v>0.35032780057080043</c:v>
                </c:pt>
                <c:pt idx="26">
                  <c:v>0.41762456729499392</c:v>
                </c:pt>
                <c:pt idx="27">
                  <c:v>0.48691908378101556</c:v>
                </c:pt>
                <c:pt idx="28">
                  <c:v>0.55869546353610011</c:v>
                </c:pt>
                <c:pt idx="29">
                  <c:v>0.63354426662063601</c:v>
                </c:pt>
                <c:pt idx="30">
                  <c:v>0.71220615305972634</c:v>
                </c:pt>
                <c:pt idx="31">
                  <c:v>0.79563858464786175</c:v>
                </c:pt>
                <c:pt idx="32">
                  <c:v>0.88512253646756878</c:v>
                </c:pt>
                <c:pt idx="33">
                  <c:v>0.98244278839304833</c:v>
                </c:pt>
                <c:pt idx="34">
                  <c:v>1.0902138107501465</c:v>
                </c:pt>
                <c:pt idx="35">
                  <c:v>1.2125225194936162</c:v>
                </c:pt>
                <c:pt idx="36">
                  <c:v>1.3563557837186089</c:v>
                </c:pt>
                <c:pt idx="37">
                  <c:v>1.5353724165064226</c:v>
                </c:pt>
                <c:pt idx="38">
                  <c:v>1.7831960007664582</c:v>
                </c:pt>
                <c:pt idx="39">
                  <c:v>2.2427860924225032</c:v>
                </c:pt>
              </c:numCache>
            </c:numRef>
          </c:xVal>
          <c:yVal>
            <c:numRef>
              <c:f>'2 kr factorial analysis Q c 9'!$X$2:$X$41</c:f>
              <c:numCache>
                <c:formatCode>General</c:formatCode>
                <c:ptCount val="40"/>
                <c:pt idx="0" formatCode="0.00E+00">
                  <c:v>1.2999999999999991E-5</c:v>
                </c:pt>
                <c:pt idx="1">
                  <c:v>-1.9161999999999998E-3</c:v>
                </c:pt>
                <c:pt idx="2">
                  <c:v>-1.1321999999999999E-3</c:v>
                </c:pt>
                <c:pt idx="3">
                  <c:v>-8.1119999999999109E-4</c:v>
                </c:pt>
                <c:pt idx="4" formatCode="0.00E+00">
                  <c:v>-5.5219999999999575E-4</c:v>
                </c:pt>
                <c:pt idx="5">
                  <c:v>-3.5519999999999302E-4</c:v>
                </c:pt>
                <c:pt idx="6">
                  <c:v>-3.4059999999999993E-4</c:v>
                </c:pt>
                <c:pt idx="7">
                  <c:v>-2.3219999999999491E-4</c:v>
                </c:pt>
                <c:pt idx="8">
                  <c:v>-1.2160000000000296E-4</c:v>
                </c:pt>
                <c:pt idx="9">
                  <c:v>-8.7399999999997896E-5</c:v>
                </c:pt>
                <c:pt idx="10">
                  <c:v>-6.439999999999918E-5</c:v>
                </c:pt>
                <c:pt idx="11" formatCode="0.00E+00">
                  <c:v>-5.1999999999999963E-5</c:v>
                </c:pt>
                <c:pt idx="12">
                  <c:v>-4.9000000000000432E-5</c:v>
                </c:pt>
                <c:pt idx="13">
                  <c:v>-4.4999999999999901E-5</c:v>
                </c:pt>
                <c:pt idx="14">
                  <c:v>-4.4000000000000636E-5</c:v>
                </c:pt>
                <c:pt idx="15">
                  <c:v>-4.2600000000000277E-5</c:v>
                </c:pt>
                <c:pt idx="16">
                  <c:v>-3.900000000000084E-5</c:v>
                </c:pt>
                <c:pt idx="17">
                  <c:v>-2.5999999999999981E-5</c:v>
                </c:pt>
                <c:pt idx="18" formatCode="0.00E+00">
                  <c:v>-2.2999999999999583E-5</c:v>
                </c:pt>
                <c:pt idx="19">
                  <c:v>-2.139999999999781E-5</c:v>
                </c:pt>
                <c:pt idx="20">
                  <c:v>-5.5999999999997024E-6</c:v>
                </c:pt>
                <c:pt idx="21" formatCode="0.00E+00">
                  <c:v>-4.9999999999997963E-6</c:v>
                </c:pt>
                <c:pt idx="22">
                  <c:v>0</c:v>
                </c:pt>
                <c:pt idx="23" formatCode="0.00E+00">
                  <c:v>1.0399999999999819E-5</c:v>
                </c:pt>
                <c:pt idx="24">
                  <c:v>1.1399999999999952E-5</c:v>
                </c:pt>
                <c:pt idx="25" formatCode="0.00E+00">
                  <c:v>1.5000000000000256E-5</c:v>
                </c:pt>
                <c:pt idx="26">
                  <c:v>2.1999999999999451E-5</c:v>
                </c:pt>
                <c:pt idx="27">
                  <c:v>2.6400000000000208E-5</c:v>
                </c:pt>
                <c:pt idx="28">
                  <c:v>3.3000000000000043E-5</c:v>
                </c:pt>
                <c:pt idx="29">
                  <c:v>6.2600000000002931E-5</c:v>
                </c:pt>
                <c:pt idx="30">
                  <c:v>6.6399999999997711E-5</c:v>
                </c:pt>
                <c:pt idx="31">
                  <c:v>8.7000000000000272E-5</c:v>
                </c:pt>
                <c:pt idx="32">
                  <c:v>1.1060000000000236E-4</c:v>
                </c:pt>
                <c:pt idx="33">
                  <c:v>1.1299999999999852E-4</c:v>
                </c:pt>
                <c:pt idx="34">
                  <c:v>1.323999999999978E-4</c:v>
                </c:pt>
                <c:pt idx="35">
                  <c:v>2.6340000000000044E-4</c:v>
                </c:pt>
                <c:pt idx="36">
                  <c:v>3.5080000000000527E-4</c:v>
                </c:pt>
                <c:pt idx="37">
                  <c:v>8.0080000000000429E-4</c:v>
                </c:pt>
                <c:pt idx="38">
                  <c:v>1.0478000000000084E-3</c:v>
                </c:pt>
                <c:pt idx="39">
                  <c:v>2.7998000000000051E-3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6-47F3-AE8D-D9CD81AF9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52176"/>
        <c:axId val="705230200"/>
      </c:scatterChart>
      <c:valAx>
        <c:axId val="7052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230200"/>
        <c:crosses val="autoZero"/>
        <c:crossBetween val="midCat"/>
      </c:valAx>
      <c:valAx>
        <c:axId val="7052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2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kr factorial analysis Q c 9'!$AO$6:$AO$13</c:f>
              <c:numCache>
                <c:formatCode>General</c:formatCode>
                <c:ptCount val="8"/>
                <c:pt idx="0">
                  <c:v>5.5269999999999998E-3</c:v>
                </c:pt>
                <c:pt idx="1">
                  <c:v>4.9026E-3</c:v>
                </c:pt>
                <c:pt idx="2">
                  <c:v>3.5163199999999992E-2</c:v>
                </c:pt>
                <c:pt idx="3">
                  <c:v>1.6527399999999998E-2</c:v>
                </c:pt>
                <c:pt idx="4">
                  <c:v>9.5860000000000008E-3</c:v>
                </c:pt>
                <c:pt idx="5">
                  <c:v>8.9090000000000003E-3</c:v>
                </c:pt>
                <c:pt idx="6">
                  <c:v>5.6289199999999998E-2</c:v>
                </c:pt>
                <c:pt idx="7">
                  <c:v>2.2582600000000001E-2</c:v>
                </c:pt>
              </c:numCache>
            </c:numRef>
          </c:xVal>
          <c:yVal>
            <c:numRef>
              <c:f>'2 kr factorial analysis Q c 9'!$AP$6:$AP$13</c:f>
              <c:numCache>
                <c:formatCode>General</c:formatCode>
                <c:ptCount val="8"/>
                <c:pt idx="0">
                  <c:v>1.2999999999999991E-5</c:v>
                </c:pt>
                <c:pt idx="1">
                  <c:v>1.1399999999999952E-5</c:v>
                </c:pt>
                <c:pt idx="2">
                  <c:v>-2.3219999999999491E-4</c:v>
                </c:pt>
                <c:pt idx="3">
                  <c:v>6.2600000000002931E-5</c:v>
                </c:pt>
                <c:pt idx="4">
                  <c:v>-3.900000000000084E-5</c:v>
                </c:pt>
                <c:pt idx="5">
                  <c:v>-4.9000000000000432E-5</c:v>
                </c:pt>
                <c:pt idx="6">
                  <c:v>-5.5219999999999575E-4</c:v>
                </c:pt>
                <c:pt idx="7">
                  <c:v>1.323999999999978E-4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C-45AD-8E1D-BC8B976DF8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kr factorial analysis Q c 9'!$AO$6:$AO$13</c:f>
              <c:numCache>
                <c:formatCode>General</c:formatCode>
                <c:ptCount val="8"/>
                <c:pt idx="0">
                  <c:v>5.5269999999999998E-3</c:v>
                </c:pt>
                <c:pt idx="1">
                  <c:v>4.9026E-3</c:v>
                </c:pt>
                <c:pt idx="2">
                  <c:v>3.5163199999999992E-2</c:v>
                </c:pt>
                <c:pt idx="3">
                  <c:v>1.6527399999999998E-2</c:v>
                </c:pt>
                <c:pt idx="4">
                  <c:v>9.5860000000000008E-3</c:v>
                </c:pt>
                <c:pt idx="5">
                  <c:v>8.9090000000000003E-3</c:v>
                </c:pt>
                <c:pt idx="6">
                  <c:v>5.6289199999999998E-2</c:v>
                </c:pt>
                <c:pt idx="7">
                  <c:v>2.2582600000000001E-2</c:v>
                </c:pt>
              </c:numCache>
            </c:numRef>
          </c:xVal>
          <c:yVal>
            <c:numRef>
              <c:f>'2 kr factorial analysis Q c 9'!$AP$6:$AP$13</c:f>
              <c:numCache>
                <c:formatCode>General</c:formatCode>
                <c:ptCount val="8"/>
                <c:pt idx="0">
                  <c:v>1.2999999999999991E-5</c:v>
                </c:pt>
                <c:pt idx="1">
                  <c:v>1.1399999999999952E-5</c:v>
                </c:pt>
                <c:pt idx="2">
                  <c:v>-2.3219999999999491E-4</c:v>
                </c:pt>
                <c:pt idx="3">
                  <c:v>6.2600000000002931E-5</c:v>
                </c:pt>
                <c:pt idx="4">
                  <c:v>-3.900000000000084E-5</c:v>
                </c:pt>
                <c:pt idx="5">
                  <c:v>-4.9000000000000432E-5</c:v>
                </c:pt>
                <c:pt idx="6">
                  <c:v>-5.5219999999999575E-4</c:v>
                </c:pt>
                <c:pt idx="7">
                  <c:v>1.323999999999978E-4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C-45AD-8E1D-BC8B976DF8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kr factorial analysis Q c 9'!$AO$6:$AO$13</c:f>
              <c:numCache>
                <c:formatCode>General</c:formatCode>
                <c:ptCount val="8"/>
                <c:pt idx="0">
                  <c:v>5.5269999999999998E-3</c:v>
                </c:pt>
                <c:pt idx="1">
                  <c:v>4.9026E-3</c:v>
                </c:pt>
                <c:pt idx="2">
                  <c:v>3.5163199999999992E-2</c:v>
                </c:pt>
                <c:pt idx="3">
                  <c:v>1.6527399999999998E-2</c:v>
                </c:pt>
                <c:pt idx="4">
                  <c:v>9.5860000000000008E-3</c:v>
                </c:pt>
                <c:pt idx="5">
                  <c:v>8.9090000000000003E-3</c:v>
                </c:pt>
                <c:pt idx="6">
                  <c:v>5.6289199999999998E-2</c:v>
                </c:pt>
                <c:pt idx="7">
                  <c:v>2.2582600000000001E-2</c:v>
                </c:pt>
              </c:numCache>
            </c:numRef>
          </c:xVal>
          <c:yVal>
            <c:numRef>
              <c:f>'2 kr factorial analysis Q c 9'!$AR$6:$AR$13</c:f>
              <c:numCache>
                <c:formatCode>General</c:formatCode>
                <c:ptCount val="8"/>
                <c:pt idx="0">
                  <c:v>-2.2999999999999583E-5</c:v>
                </c:pt>
                <c:pt idx="1">
                  <c:v>-4.2600000000000277E-5</c:v>
                </c:pt>
                <c:pt idx="2">
                  <c:v>-3.5519999999999302E-4</c:v>
                </c:pt>
                <c:pt idx="3">
                  <c:v>-6.439999999999918E-5</c:v>
                </c:pt>
                <c:pt idx="4">
                  <c:v>-5.1999999999999963E-5</c:v>
                </c:pt>
                <c:pt idx="5">
                  <c:v>3.3000000000000043E-5</c:v>
                </c:pt>
                <c:pt idx="6">
                  <c:v>8.0080000000000429E-4</c:v>
                </c:pt>
                <c:pt idx="7">
                  <c:v>-1.2160000000000296E-4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C-45AD-8E1D-BC8B976DF8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kr factorial analysis Q c 9'!$AO$6:$AO$13</c:f>
              <c:numCache>
                <c:formatCode>General</c:formatCode>
                <c:ptCount val="8"/>
                <c:pt idx="0">
                  <c:v>5.5269999999999998E-3</c:v>
                </c:pt>
                <c:pt idx="1">
                  <c:v>4.9026E-3</c:v>
                </c:pt>
                <c:pt idx="2">
                  <c:v>3.5163199999999992E-2</c:v>
                </c:pt>
                <c:pt idx="3">
                  <c:v>1.6527399999999998E-2</c:v>
                </c:pt>
                <c:pt idx="4">
                  <c:v>9.5860000000000008E-3</c:v>
                </c:pt>
                <c:pt idx="5">
                  <c:v>8.9090000000000003E-3</c:v>
                </c:pt>
                <c:pt idx="6">
                  <c:v>5.6289199999999998E-2</c:v>
                </c:pt>
                <c:pt idx="7">
                  <c:v>2.2582600000000001E-2</c:v>
                </c:pt>
              </c:numCache>
            </c:numRef>
          </c:xVal>
          <c:yVal>
            <c:numRef>
              <c:f>'2 kr factorial analysis Q c 9'!$AS$6:$AS$13</c:f>
              <c:numCache>
                <c:formatCode>General</c:formatCode>
                <c:ptCount val="8"/>
                <c:pt idx="0">
                  <c:v>0</c:v>
                </c:pt>
                <c:pt idx="1">
                  <c:v>-5.5999999999997024E-6</c:v>
                </c:pt>
                <c:pt idx="2">
                  <c:v>-8.1119999999999109E-4</c:v>
                </c:pt>
                <c:pt idx="3">
                  <c:v>-8.7399999999997896E-5</c:v>
                </c:pt>
                <c:pt idx="4">
                  <c:v>-4.4000000000000636E-5</c:v>
                </c:pt>
                <c:pt idx="5">
                  <c:v>-4.4999999999999901E-5</c:v>
                </c:pt>
                <c:pt idx="6">
                  <c:v>-1.9161999999999998E-3</c:v>
                </c:pt>
                <c:pt idx="7">
                  <c:v>-3.4059999999999993E-4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C-45AD-8E1D-BC8B976DF81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kr factorial analysis Q c 9'!$AO$6:$AO$13</c:f>
              <c:numCache>
                <c:formatCode>General</c:formatCode>
                <c:ptCount val="8"/>
                <c:pt idx="0">
                  <c:v>5.5269999999999998E-3</c:v>
                </c:pt>
                <c:pt idx="1">
                  <c:v>4.9026E-3</c:v>
                </c:pt>
                <c:pt idx="2">
                  <c:v>3.5163199999999992E-2</c:v>
                </c:pt>
                <c:pt idx="3">
                  <c:v>1.6527399999999998E-2</c:v>
                </c:pt>
                <c:pt idx="4">
                  <c:v>9.5860000000000008E-3</c:v>
                </c:pt>
                <c:pt idx="5">
                  <c:v>8.9090000000000003E-3</c:v>
                </c:pt>
                <c:pt idx="6">
                  <c:v>5.6289199999999998E-2</c:v>
                </c:pt>
                <c:pt idx="7">
                  <c:v>2.2582600000000001E-2</c:v>
                </c:pt>
              </c:numCache>
            </c:numRef>
          </c:xVal>
          <c:yVal>
            <c:numRef>
              <c:f>'2 kr factorial analysis Q c 9'!$AT$6:$AT$13</c:f>
              <c:numCache>
                <c:formatCode>General</c:formatCode>
                <c:ptCount val="8"/>
                <c:pt idx="0">
                  <c:v>-4.9999999999997963E-6</c:v>
                </c:pt>
                <c:pt idx="1">
                  <c:v>1.0399999999999819E-5</c:v>
                </c:pt>
                <c:pt idx="2">
                  <c:v>1.0478000000000084E-3</c:v>
                </c:pt>
                <c:pt idx="3">
                  <c:v>-2.139999999999781E-5</c:v>
                </c:pt>
                <c:pt idx="4">
                  <c:v>2.1999999999999451E-5</c:v>
                </c:pt>
                <c:pt idx="5">
                  <c:v>-2.5999999999999981E-5</c:v>
                </c:pt>
                <c:pt idx="6">
                  <c:v>2.7998000000000051E-3</c:v>
                </c:pt>
                <c:pt idx="7">
                  <c:v>6.6399999999997711E-5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C-45AD-8E1D-BC8B976DF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79240"/>
        <c:axId val="732576616"/>
      </c:scatterChart>
      <c:valAx>
        <c:axId val="73257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576616"/>
        <c:crosses val="autoZero"/>
        <c:crossBetween val="midCat"/>
      </c:valAx>
      <c:valAx>
        <c:axId val="732576616"/>
        <c:scaling>
          <c:orientation val="minMax"/>
          <c:min val="-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57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609599</xdr:colOff>
      <xdr:row>2</xdr:row>
      <xdr:rowOff>4762</xdr:rowOff>
    </xdr:from>
    <xdr:to>
      <xdr:col>39</xdr:col>
      <xdr:colOff>9525</xdr:colOff>
      <xdr:row>25</xdr:row>
      <xdr:rowOff>57150</xdr:rowOff>
    </xdr:to>
    <xdr:graphicFrame macro="">
      <xdr:nvGraphicFramePr>
        <xdr:cNvPr id="4" name="Grafico 5">
          <a:extLst>
            <a:ext uri="{FF2B5EF4-FFF2-40B4-BE49-F238E27FC236}">
              <a16:creationId xmlns:a16="http://schemas.microsoft.com/office/drawing/2014/main" id="{35AB3912-F2EB-401E-BB18-996C4907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4761</xdr:colOff>
      <xdr:row>26</xdr:row>
      <xdr:rowOff>4762</xdr:rowOff>
    </xdr:from>
    <xdr:to>
      <xdr:col>39</xdr:col>
      <xdr:colOff>9524</xdr:colOff>
      <xdr:row>44</xdr:row>
      <xdr:rowOff>19050</xdr:rowOff>
    </xdr:to>
    <xdr:graphicFrame macro="">
      <xdr:nvGraphicFramePr>
        <xdr:cNvPr id="5" name="Grafico 6">
          <a:extLst>
            <a:ext uri="{FF2B5EF4-FFF2-40B4-BE49-F238E27FC236}">
              <a16:creationId xmlns:a16="http://schemas.microsoft.com/office/drawing/2014/main" id="{AAC016F0-4D49-42D2-9727-3D5750D03F22}"/>
            </a:ext>
            <a:ext uri="{147F2762-F138-4A5C-976F-8EAC2B608ADB}">
              <a16:predDERef xmlns:a16="http://schemas.microsoft.com/office/drawing/2014/main" pred="{35AB3912-F2EB-401E-BB18-996C4907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609599</xdr:colOff>
      <xdr:row>2</xdr:row>
      <xdr:rowOff>4762</xdr:rowOff>
    </xdr:from>
    <xdr:to>
      <xdr:col>39</xdr:col>
      <xdr:colOff>9525</xdr:colOff>
      <xdr:row>25</xdr:row>
      <xdr:rowOff>57150</xdr:rowOff>
    </xdr:to>
    <xdr:graphicFrame macro="">
      <xdr:nvGraphicFramePr>
        <xdr:cNvPr id="8" name="Grafico 5">
          <a:extLst>
            <a:ext uri="{FF2B5EF4-FFF2-40B4-BE49-F238E27FC236}">
              <a16:creationId xmlns:a16="http://schemas.microsoft.com/office/drawing/2014/main" id="{8E2054D9-06CE-4371-ACD1-CB8335B83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4761</xdr:colOff>
      <xdr:row>26</xdr:row>
      <xdr:rowOff>4762</xdr:rowOff>
    </xdr:from>
    <xdr:to>
      <xdr:col>39</xdr:col>
      <xdr:colOff>9524</xdr:colOff>
      <xdr:row>44</xdr:row>
      <xdr:rowOff>19050</xdr:rowOff>
    </xdr:to>
    <xdr:graphicFrame macro="">
      <xdr:nvGraphicFramePr>
        <xdr:cNvPr id="9" name="Grafico 6">
          <a:extLst>
            <a:ext uri="{FF2B5EF4-FFF2-40B4-BE49-F238E27FC236}">
              <a16:creationId xmlns:a16="http://schemas.microsoft.com/office/drawing/2014/main" id="{0FC9E181-4C2B-4E38-A486-90971B0D859B}"/>
            </a:ext>
            <a:ext uri="{147F2762-F138-4A5C-976F-8EAC2B608ADB}">
              <a16:predDERef xmlns:a16="http://schemas.microsoft.com/office/drawing/2014/main" pred="{8E2054D9-06CE-4371-ACD1-CB8335B83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609599</xdr:colOff>
      <xdr:row>2</xdr:row>
      <xdr:rowOff>4762</xdr:rowOff>
    </xdr:from>
    <xdr:to>
      <xdr:col>39</xdr:col>
      <xdr:colOff>9525</xdr:colOff>
      <xdr:row>25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B819C69-D159-40E1-BC88-AA9FECA3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4761</xdr:colOff>
      <xdr:row>26</xdr:row>
      <xdr:rowOff>4762</xdr:rowOff>
    </xdr:from>
    <xdr:to>
      <xdr:col>39</xdr:col>
      <xdr:colOff>9524</xdr:colOff>
      <xdr:row>44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2C33A3-EA3D-4294-9C3D-E71A26C459F3}"/>
            </a:ext>
            <a:ext uri="{147F2762-F138-4A5C-976F-8EAC2B608ADB}">
              <a16:predDERef xmlns:a16="http://schemas.microsoft.com/office/drawing/2014/main" pred="{7B819C69-D159-40E1-BC88-AA9FECA3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609599</xdr:colOff>
      <xdr:row>2</xdr:row>
      <xdr:rowOff>4762</xdr:rowOff>
    </xdr:from>
    <xdr:to>
      <xdr:col>39</xdr:col>
      <xdr:colOff>9525</xdr:colOff>
      <xdr:row>25</xdr:row>
      <xdr:rowOff>57150</xdr:rowOff>
    </xdr:to>
    <xdr:graphicFrame macro="">
      <xdr:nvGraphicFramePr>
        <xdr:cNvPr id="9" name="Grafico 5">
          <a:extLst>
            <a:ext uri="{FF2B5EF4-FFF2-40B4-BE49-F238E27FC236}">
              <a16:creationId xmlns:a16="http://schemas.microsoft.com/office/drawing/2014/main" id="{833DE379-D159-449C-ABCA-BD3C36D2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4761</xdr:colOff>
      <xdr:row>26</xdr:row>
      <xdr:rowOff>4762</xdr:rowOff>
    </xdr:from>
    <xdr:to>
      <xdr:col>39</xdr:col>
      <xdr:colOff>9524</xdr:colOff>
      <xdr:row>44</xdr:row>
      <xdr:rowOff>19050</xdr:rowOff>
    </xdr:to>
    <xdr:graphicFrame macro="">
      <xdr:nvGraphicFramePr>
        <xdr:cNvPr id="3" name="Grafico 6">
          <a:extLst>
            <a:ext uri="{FF2B5EF4-FFF2-40B4-BE49-F238E27FC236}">
              <a16:creationId xmlns:a16="http://schemas.microsoft.com/office/drawing/2014/main" id="{20A5D584-58AA-49E9-A3F7-BDAC48A6B4A7}"/>
            </a:ext>
            <a:ext uri="{147F2762-F138-4A5C-976F-8EAC2B608ADB}">
              <a16:predDERef xmlns:a16="http://schemas.microsoft.com/office/drawing/2014/main" pred="{833DE379-D159-449C-ABCA-BD3C36D2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B8E4-0326-4008-8CF6-80F595719686}">
  <dimension ref="A1:BU48"/>
  <sheetViews>
    <sheetView topLeftCell="J7" workbookViewId="0">
      <selection activeCell="Q25" sqref="Q25"/>
    </sheetView>
  </sheetViews>
  <sheetFormatPr defaultRowHeight="14.4" x14ac:dyDescent="0.3"/>
  <cols>
    <col min="3" max="3" width="19.88671875" customWidth="1"/>
    <col min="4" max="4" width="13.6640625" customWidth="1"/>
    <col min="5" max="5" width="13" customWidth="1"/>
    <col min="16" max="16" width="15.6640625" customWidth="1"/>
    <col min="17" max="17" width="13.44140625" customWidth="1"/>
    <col min="18" max="18" width="14" customWidth="1"/>
    <col min="19" max="19" width="13.33203125" customWidth="1"/>
    <col min="20" max="20" width="9.44140625" bestFit="1" customWidth="1"/>
    <col min="21" max="21" width="12.6640625" bestFit="1" customWidth="1"/>
    <col min="42" max="42" width="12.6640625" bestFit="1" customWidth="1"/>
    <col min="43" max="43" width="12" bestFit="1" customWidth="1"/>
    <col min="44" max="44" width="11.6640625" bestFit="1" customWidth="1"/>
    <col min="45" max="45" width="12.6640625" bestFit="1" customWidth="1"/>
    <col min="50" max="50" width="6" customWidth="1"/>
    <col min="52" max="52" width="9.33203125" bestFit="1" customWidth="1"/>
    <col min="59" max="59" width="12.33203125" customWidth="1"/>
  </cols>
  <sheetData>
    <row r="1" spans="1:7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2" t="s">
        <v>0</v>
      </c>
      <c r="X1" s="2" t="s">
        <v>1</v>
      </c>
      <c r="Y1" s="2" t="s">
        <v>2</v>
      </c>
      <c r="Z1" s="2" t="s">
        <v>3</v>
      </c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1"/>
      <c r="AW1" s="28"/>
      <c r="AX1" s="28"/>
      <c r="AY1" s="28"/>
      <c r="AZ1" s="28"/>
      <c r="BA1" s="28"/>
      <c r="BB1" s="2" t="s">
        <v>4</v>
      </c>
      <c r="BC1" s="28"/>
      <c r="BD1" s="28"/>
      <c r="BE1" s="28"/>
      <c r="BF1" s="28"/>
      <c r="BG1" s="28"/>
      <c r="BH1" s="28"/>
      <c r="BI1" s="28"/>
      <c r="BJ1" s="28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x14ac:dyDescent="0.3">
      <c r="A2" s="2"/>
      <c r="B2" s="2"/>
      <c r="C2" s="2" t="s">
        <v>5</v>
      </c>
      <c r="D2" s="2"/>
      <c r="E2" s="2" t="s">
        <v>6</v>
      </c>
      <c r="F2" s="2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>
        <v>1</v>
      </c>
      <c r="X2" s="1">
        <v>-2.5626399999999994E-2</v>
      </c>
      <c r="Y2" s="1">
        <f>(W2-0.5)/W$41</f>
        <v>1.2500000000000001E-2</v>
      </c>
      <c r="Z2" s="1">
        <f>4.91*(Y2^0.14-(1-Y2)^0.14)</f>
        <v>-2.2427860924225023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8"/>
      <c r="AX2" s="28"/>
      <c r="AY2" s="2" t="s">
        <v>7</v>
      </c>
      <c r="AZ2" s="4">
        <f>T21/(2^3*(B9-1))</f>
        <v>1.2547831697500001E-4</v>
      </c>
      <c r="BA2" s="1"/>
      <c r="BB2" s="4">
        <f>AZ2/((2^3)*B9)</f>
        <v>3.1369579243750002E-6</v>
      </c>
      <c r="BC2" s="28"/>
      <c r="BD2" s="28"/>
      <c r="BE2" s="28"/>
      <c r="BF2" s="28"/>
      <c r="BG2" s="28"/>
      <c r="BH2" s="28"/>
      <c r="BI2" s="28"/>
      <c r="BJ2" s="29"/>
      <c r="BK2" s="4"/>
      <c r="BL2" s="1"/>
      <c r="BM2" s="4"/>
      <c r="BN2" s="1"/>
      <c r="BO2" s="1"/>
      <c r="BP2" s="1"/>
      <c r="BQ2" s="1"/>
      <c r="BR2" s="1"/>
      <c r="BS2" s="1"/>
      <c r="BT2" s="1"/>
      <c r="BU2" s="1"/>
    </row>
    <row r="3" spans="1:73" x14ac:dyDescent="0.3">
      <c r="A3" s="2"/>
      <c r="B3" s="2"/>
      <c r="C3" s="2" t="s">
        <v>8</v>
      </c>
      <c r="D3" s="2" t="s">
        <v>9</v>
      </c>
      <c r="E3" s="2" t="s">
        <v>8</v>
      </c>
      <c r="F3" s="2" t="s">
        <v>9</v>
      </c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>
        <f t="shared" ref="W3:W41" si="0">W2+1</f>
        <v>2</v>
      </c>
      <c r="X3" s="4">
        <v>-2.1818399999999988E-2</v>
      </c>
      <c r="Y3" s="1">
        <f>(W3-0.5)/W$41</f>
        <v>3.7499999999999999E-2</v>
      </c>
      <c r="Z3" s="1">
        <f>4.91*(Y3^0.14-(1-Y3)^0.14)</f>
        <v>-1.7831960007664582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4"/>
      <c r="AR3" s="1"/>
      <c r="AS3" s="1"/>
      <c r="AT3" s="1"/>
      <c r="AU3" s="1"/>
      <c r="AV3" s="1"/>
      <c r="AW3" s="28"/>
      <c r="AX3" s="28"/>
      <c r="AY3" s="46" t="s">
        <v>10</v>
      </c>
      <c r="AZ3" s="46"/>
      <c r="BA3" s="46"/>
      <c r="BB3" s="46"/>
      <c r="BC3" s="46"/>
      <c r="BD3" s="46"/>
      <c r="BE3" s="46"/>
      <c r="BF3" s="28"/>
      <c r="BG3" s="28"/>
      <c r="BH3" s="28"/>
      <c r="BI3" s="28"/>
      <c r="BJ3" s="29"/>
      <c r="BK3" s="2"/>
      <c r="BL3" s="2"/>
      <c r="BM3" s="2"/>
      <c r="BN3" s="2"/>
      <c r="BO3" s="2"/>
      <c r="BP3" s="2"/>
      <c r="BQ3" s="1"/>
      <c r="BR3" s="1"/>
      <c r="BS3" s="1"/>
      <c r="BT3" s="1"/>
      <c r="BU3" s="1"/>
    </row>
    <row r="4" spans="1:73" x14ac:dyDescent="0.3">
      <c r="A4" s="2"/>
      <c r="B4" s="2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/>
      <c r="H4" s="1"/>
      <c r="I4" s="1"/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>
        <f t="shared" si="0"/>
        <v>3</v>
      </c>
      <c r="X4" s="1">
        <v>-1.92494E-2</v>
      </c>
      <c r="Y4" s="1">
        <f>(W4-0.5)/W$41</f>
        <v>6.25E-2</v>
      </c>
      <c r="Z4" s="1">
        <f>4.91*(Y4^0.14-(1-Y4)^0.14)</f>
        <v>-1.5353724165064226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8"/>
      <c r="AX4" s="1"/>
      <c r="AY4" s="2" t="s">
        <v>16</v>
      </c>
      <c r="AZ4" s="2" t="s">
        <v>17</v>
      </c>
      <c r="BA4" s="2" t="s">
        <v>18</v>
      </c>
      <c r="BB4" s="2" t="s">
        <v>19</v>
      </c>
      <c r="BC4" s="2" t="s">
        <v>20</v>
      </c>
      <c r="BD4" s="2" t="s">
        <v>21</v>
      </c>
      <c r="BE4" s="2" t="s">
        <v>22</v>
      </c>
      <c r="BF4" s="28"/>
      <c r="BG4" s="28"/>
      <c r="BH4" s="28"/>
      <c r="BI4" s="28"/>
      <c r="BJ4" s="29"/>
      <c r="BK4" s="2"/>
      <c r="BL4" s="2"/>
      <c r="BM4" s="2"/>
      <c r="BN4" s="2"/>
      <c r="BO4" s="2"/>
      <c r="BP4" s="2"/>
      <c r="BQ4" s="1"/>
      <c r="BR4" s="1"/>
      <c r="BS4" s="1"/>
      <c r="BT4" s="1"/>
      <c r="BU4" s="1"/>
    </row>
    <row r="5" spans="1:73" x14ac:dyDescent="0.3">
      <c r="A5" s="2"/>
      <c r="B5" s="2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>
        <f t="shared" si="0"/>
        <v>4</v>
      </c>
      <c r="X5" s="1">
        <v>-3.1768000000000074E-3</v>
      </c>
      <c r="Y5" s="1">
        <f>(W5-0.5)/W$41</f>
        <v>8.7499999999999994E-2</v>
      </c>
      <c r="Z5" s="1">
        <f>4.91*(Y5^0.14-(1-Y5)^0.14)</f>
        <v>-1.3563557837186089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2" t="s">
        <v>28</v>
      </c>
      <c r="AP5" s="2" t="s">
        <v>29</v>
      </c>
      <c r="AQ5" s="2" t="s">
        <v>30</v>
      </c>
      <c r="AR5" s="2" t="s">
        <v>31</v>
      </c>
      <c r="AS5" s="2" t="s">
        <v>32</v>
      </c>
      <c r="AT5" s="2" t="s">
        <v>33</v>
      </c>
      <c r="AU5" s="1"/>
      <c r="AV5" s="1"/>
      <c r="AW5" s="28"/>
      <c r="AX5" s="2" t="s">
        <v>34</v>
      </c>
      <c r="AY5" s="40">
        <f t="shared" ref="AY5:BE5" si="1">C$21 - $BJ$8*SQRT($BB$2)</f>
        <v>-2.9413585063682409E-2</v>
      </c>
      <c r="AZ5" s="41">
        <f t="shared" si="1"/>
        <v>3.0557714936317593E-2</v>
      </c>
      <c r="BA5" s="9">
        <f t="shared" si="1"/>
        <v>1.452866493631759E-2</v>
      </c>
      <c r="BB5" s="41">
        <f t="shared" si="1"/>
        <v>-2.8988485063682411E-2</v>
      </c>
      <c r="BC5" s="9">
        <f t="shared" si="1"/>
        <v>-1.7613135063682409E-2</v>
      </c>
      <c r="BD5" s="9">
        <f t="shared" si="1"/>
        <v>1.2494164936317588E-2</v>
      </c>
      <c r="BE5" s="9">
        <f t="shared" si="1"/>
        <v>-1.7599835063682408E-2</v>
      </c>
      <c r="BF5" s="28"/>
      <c r="BG5" s="28"/>
      <c r="BH5" s="28"/>
      <c r="BI5" s="29"/>
      <c r="BJ5" s="28"/>
      <c r="BK5" s="1"/>
      <c r="BL5" s="4"/>
      <c r="BM5" s="1"/>
      <c r="BN5" s="1"/>
      <c r="BO5" s="1"/>
      <c r="BP5" s="1"/>
      <c r="BQ5" s="1"/>
      <c r="BR5" s="2"/>
      <c r="BS5" s="1"/>
      <c r="BT5" s="1"/>
      <c r="BU5" s="1"/>
    </row>
    <row r="6" spans="1:73" x14ac:dyDescent="0.3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>
        <f t="shared" si="0"/>
        <v>5</v>
      </c>
      <c r="X6" s="1">
        <v>-1.22280000000001E-3</v>
      </c>
      <c r="Y6" s="1">
        <f>(W6-0.5)/W$41</f>
        <v>0.1125</v>
      </c>
      <c r="Z6" s="1">
        <f>4.91*(Y6^0.14-(1-Y6)^0.14)</f>
        <v>-1.2125225194936162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f t="shared" ref="AO6:AT13" si="2">O12</f>
        <v>5.8283999999999992E-3</v>
      </c>
      <c r="AP6" s="1">
        <f>P12</f>
        <v>7.6000000000008353E-6</v>
      </c>
      <c r="AQ6" s="1">
        <f t="shared" si="2"/>
        <v>8.600000000000968E-6</v>
      </c>
      <c r="AR6" s="1">
        <f t="shared" si="2"/>
        <v>-1.2399999999999217E-5</v>
      </c>
      <c r="AS6" s="1">
        <f t="shared" si="2"/>
        <v>-4.3999999999990227E-6</v>
      </c>
      <c r="AT6" s="1">
        <f t="shared" si="2"/>
        <v>6.0000000000077353E-7</v>
      </c>
      <c r="AU6" s="1"/>
      <c r="AV6" s="1"/>
      <c r="AW6" s="28"/>
      <c r="AX6" s="2" t="s">
        <v>35</v>
      </c>
      <c r="AY6" s="41">
        <f t="shared" ref="AY6:BE6" si="3">C$21 + $BJ$8*SQRT($BB$2)</f>
        <v>-2.3586514936317592E-2</v>
      </c>
      <c r="AZ6" s="41">
        <f t="shared" si="3"/>
        <v>3.6384785063682409E-2</v>
      </c>
      <c r="BA6" s="9">
        <f t="shared" si="3"/>
        <v>2.0355735063682406E-2</v>
      </c>
      <c r="BB6" s="41">
        <f t="shared" si="3"/>
        <v>-2.3161414936317595E-2</v>
      </c>
      <c r="BC6" s="1">
        <f t="shared" si="3"/>
        <v>-1.1786064936317588E-2</v>
      </c>
      <c r="BD6" s="9">
        <f t="shared" si="3"/>
        <v>1.8321235063682408E-2</v>
      </c>
      <c r="BE6" s="9">
        <f t="shared" si="3"/>
        <v>-1.1772764936317587E-2</v>
      </c>
      <c r="BF6" s="28"/>
      <c r="BK6" s="1"/>
      <c r="BL6" s="1"/>
      <c r="BM6" s="1"/>
      <c r="BN6" s="1"/>
      <c r="BO6" s="1"/>
      <c r="BP6" s="1"/>
      <c r="BQ6" s="1"/>
      <c r="BR6" s="2"/>
      <c r="BS6" s="2"/>
      <c r="BT6" s="2"/>
      <c r="BU6" s="2"/>
    </row>
    <row r="7" spans="1:7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>
        <f t="shared" si="0"/>
        <v>6</v>
      </c>
      <c r="X7" s="1">
        <v>-5.3459999999999966E-4</v>
      </c>
      <c r="Y7" s="1">
        <f t="shared" ref="Y7:Y41" si="4">(W7-0.5)/W$41</f>
        <v>0.13750000000000001</v>
      </c>
      <c r="Z7" s="1">
        <f t="shared" ref="Z7:Z41" si="5">4.91*(Y7^0.14-(1-Y7)^0.14)</f>
        <v>-1.0902138107501458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f t="shared" si="2"/>
        <v>5.0047999999999994E-3</v>
      </c>
      <c r="AP7" s="1">
        <f t="shared" si="2"/>
        <v>2.2000000000008124E-6</v>
      </c>
      <c r="AQ7" s="1">
        <f t="shared" si="2"/>
        <v>1.2200000000000405E-5</v>
      </c>
      <c r="AR7" s="1">
        <f t="shared" si="2"/>
        <v>-4.7999999999992493E-6</v>
      </c>
      <c r="AS7" s="1">
        <f t="shared" si="2"/>
        <v>-1.9799999999999505E-5</v>
      </c>
      <c r="AT7" s="1">
        <f t="shared" si="2"/>
        <v>1.0200000000001007E-5</v>
      </c>
      <c r="AU7" s="1"/>
      <c r="AV7" s="1"/>
      <c r="AW7" s="28"/>
      <c r="AX7" s="2"/>
      <c r="AY7" s="1"/>
      <c r="AZ7" s="1"/>
      <c r="BA7" s="1"/>
      <c r="BB7" s="1"/>
      <c r="BC7" s="1"/>
      <c r="BD7" s="1"/>
      <c r="BE7" s="1"/>
      <c r="BF7" s="28"/>
      <c r="BG7" s="2" t="s">
        <v>36</v>
      </c>
      <c r="BH7" s="2" t="s">
        <v>37</v>
      </c>
      <c r="BI7" s="2" t="s">
        <v>38</v>
      </c>
      <c r="BJ7" s="2" t="s">
        <v>39</v>
      </c>
      <c r="BK7" s="2" t="s">
        <v>40</v>
      </c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3">
      <c r="A8" s="2" t="s">
        <v>41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>
        <f t="shared" si="0"/>
        <v>7</v>
      </c>
      <c r="X8" s="1">
        <v>-3.0260000000000009E-4</v>
      </c>
      <c r="Y8" s="1">
        <f t="shared" si="4"/>
        <v>0.16250000000000001</v>
      </c>
      <c r="Z8" s="1">
        <f t="shared" si="5"/>
        <v>-0.98244278839304833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f t="shared" si="2"/>
        <v>6.4732800000000007E-2</v>
      </c>
      <c r="AP8" s="1">
        <f t="shared" si="2"/>
        <v>-1.22280000000001E-3</v>
      </c>
      <c r="AQ8" s="1">
        <f t="shared" si="2"/>
        <v>-3.1768000000000074E-3</v>
      </c>
      <c r="AR8" s="1">
        <f t="shared" si="2"/>
        <v>-1.7480000000000273E-4</v>
      </c>
      <c r="AS8" s="1">
        <f t="shared" si="2"/>
        <v>-2.4880000000000735E-4</v>
      </c>
      <c r="AT8" s="1">
        <f t="shared" si="2"/>
        <v>4.8231999999999997E-3</v>
      </c>
      <c r="AU8" s="1"/>
      <c r="AV8" s="1"/>
      <c r="AW8" s="28"/>
      <c r="AX8" s="2"/>
      <c r="AY8" s="1"/>
      <c r="AZ8" s="1"/>
      <c r="BA8" s="1"/>
      <c r="BB8" s="1"/>
      <c r="BC8" s="1"/>
      <c r="BD8" s="1"/>
      <c r="BE8" s="1"/>
      <c r="BF8" s="28"/>
      <c r="BG8" s="1">
        <v>0.9</v>
      </c>
      <c r="BH8" s="1">
        <v>0.1</v>
      </c>
      <c r="BI8" s="1">
        <v>0.05</v>
      </c>
      <c r="BJ8" s="1">
        <v>1.645</v>
      </c>
      <c r="BK8" s="1"/>
      <c r="BL8" s="1"/>
      <c r="BM8" s="1"/>
      <c r="BN8" s="1"/>
      <c r="BO8" s="1"/>
      <c r="BP8" s="1"/>
      <c r="BQ8" s="1"/>
      <c r="BR8" s="6"/>
      <c r="BS8" s="1"/>
      <c r="BT8" s="1"/>
      <c r="BU8" s="1"/>
    </row>
    <row r="9" spans="1:73" x14ac:dyDescent="0.3">
      <c r="A9" s="2" t="s">
        <v>42</v>
      </c>
      <c r="B9" s="1">
        <v>5</v>
      </c>
      <c r="C9" s="1"/>
      <c r="D9" s="1"/>
      <c r="E9" s="1"/>
      <c r="F9" s="1"/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>
        <f t="shared" si="0"/>
        <v>8</v>
      </c>
      <c r="X9" s="1">
        <v>-2.4880000000000735E-4</v>
      </c>
      <c r="Y9" s="1">
        <f t="shared" si="4"/>
        <v>0.1875</v>
      </c>
      <c r="Z9" s="1">
        <f t="shared" si="5"/>
        <v>-0.88512253646756878</v>
      </c>
      <c r="AA9" s="1"/>
      <c r="AB9" s="1"/>
      <c r="AC9" s="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">
        <f t="shared" si="2"/>
        <v>1.8354599999999999E-2</v>
      </c>
      <c r="AP9" s="1">
        <f t="shared" si="2"/>
        <v>8.2399999999999834E-5</v>
      </c>
      <c r="AQ9" s="1">
        <f t="shared" si="2"/>
        <v>2.1540000000000101E-4</v>
      </c>
      <c r="AR9" s="1">
        <f t="shared" si="2"/>
        <v>4.1400000000000464E-5</v>
      </c>
      <c r="AS9" s="1">
        <f t="shared" si="2"/>
        <v>-3.0260000000000009E-4</v>
      </c>
      <c r="AT9" s="1">
        <f t="shared" si="2"/>
        <v>-3.6599999999997745E-5</v>
      </c>
      <c r="AU9" s="1"/>
      <c r="AV9" s="2"/>
      <c r="AW9" s="29"/>
      <c r="AX9" s="2"/>
      <c r="AY9" s="46" t="s">
        <v>43</v>
      </c>
      <c r="AZ9" s="46"/>
      <c r="BA9" s="46"/>
      <c r="BB9" s="46"/>
      <c r="BC9" s="46"/>
      <c r="BD9" s="46"/>
      <c r="BE9" s="46"/>
      <c r="BF9" s="29"/>
      <c r="BG9" s="1">
        <v>0.95</v>
      </c>
      <c r="BH9" s="1">
        <v>0.05</v>
      </c>
      <c r="BI9" s="1">
        <v>2.5000000000000001E-2</v>
      </c>
      <c r="BJ9" s="1">
        <v>1.96</v>
      </c>
      <c r="BK9" s="1"/>
      <c r="BL9" s="2"/>
      <c r="BM9" s="2"/>
      <c r="BN9" s="2"/>
      <c r="BO9" s="2"/>
      <c r="BP9" s="2"/>
      <c r="BQ9" s="2"/>
      <c r="BR9" s="6"/>
      <c r="BS9" s="1"/>
      <c r="BT9" s="1"/>
      <c r="BU9" s="1"/>
    </row>
    <row r="10" spans="1:73" x14ac:dyDescent="0.3">
      <c r="A10" s="1"/>
      <c r="B10" s="1"/>
      <c r="C10" s="47" t="s">
        <v>44</v>
      </c>
      <c r="D10" s="47"/>
      <c r="E10" s="47"/>
      <c r="F10" s="47" t="s">
        <v>45</v>
      </c>
      <c r="G10" s="47"/>
      <c r="H10" s="47"/>
      <c r="I10" s="47"/>
      <c r="J10" s="47" t="s">
        <v>46</v>
      </c>
      <c r="K10" s="47"/>
      <c r="L10" s="47"/>
      <c r="M10" s="47"/>
      <c r="N10" s="47"/>
      <c r="O10" s="2" t="s">
        <v>47</v>
      </c>
      <c r="P10" s="47" t="s">
        <v>48</v>
      </c>
      <c r="Q10" s="47"/>
      <c r="R10" s="47"/>
      <c r="S10" s="47"/>
      <c r="T10" s="47"/>
      <c r="U10" s="1"/>
      <c r="V10" s="1"/>
      <c r="W10" s="1">
        <f t="shared" si="0"/>
        <v>9</v>
      </c>
      <c r="X10" s="4">
        <v>-1.7480000000000273E-4</v>
      </c>
      <c r="Y10" s="1">
        <f t="shared" si="4"/>
        <v>0.21249999999999999</v>
      </c>
      <c r="Z10" s="1">
        <f t="shared" si="5"/>
        <v>-0.79563858464786175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>
        <f t="shared" si="2"/>
        <v>9.9239999999999988E-3</v>
      </c>
      <c r="AP10" s="1">
        <f t="shared" si="2"/>
        <v>-4.9999999999997963E-5</v>
      </c>
      <c r="AQ10" s="1">
        <f t="shared" si="2"/>
        <v>8.9000000000000537E-5</v>
      </c>
      <c r="AR10" s="1">
        <f t="shared" si="2"/>
        <v>-2.2999999999998716E-5</v>
      </c>
      <c r="AS10" s="1">
        <f t="shared" si="2"/>
        <v>2.3000000000000451E-5</v>
      </c>
      <c r="AT10" s="1">
        <f t="shared" si="2"/>
        <v>-3.8999999999999105E-5</v>
      </c>
      <c r="AU10" s="1"/>
      <c r="AV10" s="1"/>
      <c r="AW10" s="28"/>
      <c r="AX10" s="2"/>
      <c r="AY10" s="2" t="s">
        <v>16</v>
      </c>
      <c r="AZ10" s="2" t="s">
        <v>17</v>
      </c>
      <c r="BA10" s="2" t="s">
        <v>18</v>
      </c>
      <c r="BB10" s="2" t="s">
        <v>19</v>
      </c>
      <c r="BC10" s="2" t="s">
        <v>20</v>
      </c>
      <c r="BD10" s="2" t="s">
        <v>21</v>
      </c>
      <c r="BE10" s="2" t="s">
        <v>22</v>
      </c>
      <c r="BF10" s="28"/>
      <c r="BG10" s="1">
        <v>0.98</v>
      </c>
      <c r="BH10" s="1">
        <v>0.02</v>
      </c>
      <c r="BI10" s="1">
        <v>0.01</v>
      </c>
      <c r="BJ10" s="1">
        <v>2.3260000000000001</v>
      </c>
      <c r="BK10" s="1"/>
      <c r="BL10" s="2"/>
      <c r="BM10" s="2"/>
      <c r="BN10" s="3"/>
      <c r="BO10" s="3"/>
      <c r="BP10" s="2"/>
      <c r="BQ10" s="1"/>
      <c r="BR10" s="1"/>
      <c r="BS10" s="1"/>
      <c r="BT10" s="1"/>
      <c r="BU10" s="1"/>
    </row>
    <row r="11" spans="1:73" x14ac:dyDescent="0.3">
      <c r="A11" s="2"/>
      <c r="B11" s="2" t="s">
        <v>49</v>
      </c>
      <c r="C11" s="2" t="s">
        <v>50</v>
      </c>
      <c r="D11" s="2" t="s">
        <v>51</v>
      </c>
      <c r="E11" s="2" t="s">
        <v>52</v>
      </c>
      <c r="F11" s="2" t="s">
        <v>53</v>
      </c>
      <c r="G11" s="3" t="s">
        <v>54</v>
      </c>
      <c r="H11" s="3" t="s">
        <v>55</v>
      </c>
      <c r="I11" s="2" t="s">
        <v>56</v>
      </c>
      <c r="J11" s="2" t="s">
        <v>57</v>
      </c>
      <c r="K11" s="2" t="s">
        <v>58</v>
      </c>
      <c r="L11" s="2" t="s">
        <v>59</v>
      </c>
      <c r="M11" s="2" t="s">
        <v>60</v>
      </c>
      <c r="N11" s="2" t="s">
        <v>61</v>
      </c>
      <c r="O11" s="2" t="s">
        <v>62</v>
      </c>
      <c r="P11" s="2" t="s">
        <v>63</v>
      </c>
      <c r="Q11" s="2" t="s">
        <v>64</v>
      </c>
      <c r="R11" s="2" t="s">
        <v>65</v>
      </c>
      <c r="S11" s="2" t="s">
        <v>66</v>
      </c>
      <c r="T11" s="2" t="s">
        <v>67</v>
      </c>
      <c r="U11" s="2" t="s">
        <v>68</v>
      </c>
      <c r="V11" s="1"/>
      <c r="W11" s="1">
        <f t="shared" si="0"/>
        <v>10</v>
      </c>
      <c r="X11" s="1">
        <v>-6.8200000000000899E-5</v>
      </c>
      <c r="Y11" s="1">
        <f t="shared" si="4"/>
        <v>0.23749999999999999</v>
      </c>
      <c r="Z11" s="1">
        <f t="shared" si="5"/>
        <v>-0.71220615305972634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>
        <f t="shared" si="2"/>
        <v>9.0472E-3</v>
      </c>
      <c r="AP11" s="1">
        <f t="shared" si="2"/>
        <v>-1.1999999999998123E-6</v>
      </c>
      <c r="AQ11" s="1">
        <f t="shared" si="2"/>
        <v>7.5799999999999132E-5</v>
      </c>
      <c r="AR11" s="1">
        <f t="shared" si="2"/>
        <v>-6.8200000000000899E-5</v>
      </c>
      <c r="AS11" s="1">
        <f t="shared" si="2"/>
        <v>-2.1200000000000732E-5</v>
      </c>
      <c r="AT11" s="1">
        <f t="shared" si="2"/>
        <v>1.4800000000000577E-5</v>
      </c>
      <c r="AU11" s="1"/>
      <c r="AV11" s="1"/>
      <c r="AW11" s="28"/>
      <c r="AX11" s="2" t="s">
        <v>34</v>
      </c>
      <c r="AY11" s="40">
        <f>C$21 - $BJ$9*SQRT($BB$2)</f>
        <v>-2.9971496033323723E-2</v>
      </c>
      <c r="AZ11" s="40">
        <f t="shared" ref="AZ11:BE11" si="6">D$21 - $BJ$9*SQRT($BB$2)</f>
        <v>2.9999803966676279E-2</v>
      </c>
      <c r="BA11" s="1">
        <f t="shared" si="6"/>
        <v>1.3970753966676276E-2</v>
      </c>
      <c r="BB11" s="40">
        <f t="shared" si="6"/>
        <v>-2.9546396033323725E-2</v>
      </c>
      <c r="BC11" s="1">
        <f t="shared" si="6"/>
        <v>-1.8171046033323719E-2</v>
      </c>
      <c r="BD11" s="1">
        <f t="shared" si="6"/>
        <v>1.1936253966676276E-2</v>
      </c>
      <c r="BE11" s="1">
        <f t="shared" si="6"/>
        <v>-1.8157746033323718E-2</v>
      </c>
      <c r="BF11" s="28"/>
      <c r="BG11" s="28"/>
      <c r="BH11" s="28"/>
      <c r="BI11" s="28"/>
      <c r="BJ11" s="28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3">
      <c r="A12" s="2" t="s">
        <v>12</v>
      </c>
      <c r="B12" s="1">
        <v>1</v>
      </c>
      <c r="C12" s="1">
        <v>-1</v>
      </c>
      <c r="D12" s="1">
        <v>-1</v>
      </c>
      <c r="E12" s="1">
        <v>-1</v>
      </c>
      <c r="F12" s="1">
        <f>C12*D12</f>
        <v>1</v>
      </c>
      <c r="G12" s="1">
        <f>C12*E12</f>
        <v>1</v>
      </c>
      <c r="H12" s="1">
        <f>D12*E12</f>
        <v>1</v>
      </c>
      <c r="I12" s="1">
        <f>C12*D12*E12</f>
        <v>-1</v>
      </c>
      <c r="J12" s="8">
        <v>5.836E-3</v>
      </c>
      <c r="K12" s="8">
        <v>5.8370000000000002E-3</v>
      </c>
      <c r="L12" s="8">
        <v>5.816E-3</v>
      </c>
      <c r="M12" s="8">
        <v>5.8240000000000002E-3</v>
      </c>
      <c r="N12" s="8">
        <v>5.829E-3</v>
      </c>
      <c r="O12" s="1">
        <f t="shared" ref="O12:O19" si="7">SUM(J12:N12)/B$9</f>
        <v>5.8283999999999992E-3</v>
      </c>
      <c r="P12" s="1">
        <f>J12-$O12</f>
        <v>7.6000000000008353E-6</v>
      </c>
      <c r="Q12" s="1">
        <f t="shared" ref="P12:T19" si="8">K12-$O12</f>
        <v>8.600000000000968E-6</v>
      </c>
      <c r="R12" s="1">
        <f t="shared" si="8"/>
        <v>-1.2399999999999217E-5</v>
      </c>
      <c r="S12" s="1">
        <f t="shared" si="8"/>
        <v>-4.3999999999990227E-6</v>
      </c>
      <c r="T12" s="1">
        <f t="shared" si="8"/>
        <v>6.0000000000077353E-7</v>
      </c>
      <c r="U12" s="1">
        <f>SUM(P12:T12)</f>
        <v>4.3368086899420177E-18</v>
      </c>
      <c r="V12" s="1"/>
      <c r="W12" s="1">
        <f t="shared" si="0"/>
        <v>11</v>
      </c>
      <c r="X12" s="1">
        <v>-4.9999999999997963E-5</v>
      </c>
      <c r="Y12" s="1">
        <f t="shared" si="4"/>
        <v>0.26250000000000001</v>
      </c>
      <c r="Z12" s="1">
        <f t="shared" si="5"/>
        <v>-0.63354426662063601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f t="shared" si="2"/>
        <v>0.18920439999999999</v>
      </c>
      <c r="AP12" s="1">
        <f t="shared" si="2"/>
        <v>-2.5626399999999994E-2</v>
      </c>
      <c r="AQ12" s="1">
        <f t="shared" si="2"/>
        <v>-2.1818399999999988E-2</v>
      </c>
      <c r="AR12" s="1">
        <f t="shared" si="2"/>
        <v>-1.92494E-2</v>
      </c>
      <c r="AS12" s="1">
        <f t="shared" si="2"/>
        <v>2.2111600000000009E-2</v>
      </c>
      <c r="AT12" s="1">
        <f t="shared" si="2"/>
        <v>4.45826E-2</v>
      </c>
      <c r="AU12" s="1"/>
      <c r="AV12" s="1"/>
      <c r="AW12" s="28"/>
      <c r="AX12" s="2" t="s">
        <v>35</v>
      </c>
      <c r="AY12" s="40">
        <f t="shared" ref="AY12:BE12" si="9">C$21 + $BJ$9*SQRT($BB$2)</f>
        <v>-2.3028603966676279E-2</v>
      </c>
      <c r="AZ12" s="40">
        <f t="shared" si="9"/>
        <v>3.6942696033323723E-2</v>
      </c>
      <c r="BA12" s="1">
        <f t="shared" si="9"/>
        <v>2.091364603332372E-2</v>
      </c>
      <c r="BB12" s="40">
        <f t="shared" si="9"/>
        <v>-2.2603503966676281E-2</v>
      </c>
      <c r="BC12" s="1">
        <f t="shared" si="9"/>
        <v>-1.1228153966676277E-2</v>
      </c>
      <c r="BD12" s="1">
        <f t="shared" si="9"/>
        <v>1.8879146033323718E-2</v>
      </c>
      <c r="BE12" s="1">
        <f t="shared" si="9"/>
        <v>-1.1214853966676276E-2</v>
      </c>
      <c r="BF12" s="28"/>
      <c r="BG12" s="28"/>
      <c r="BH12" s="28"/>
      <c r="BI12" s="29"/>
      <c r="BJ12" s="28"/>
      <c r="BK12" s="1"/>
      <c r="BL12" s="1"/>
      <c r="BM12" s="4"/>
      <c r="BN12" s="1"/>
      <c r="BO12" s="1"/>
      <c r="BP12" s="1"/>
      <c r="BQ12" s="1"/>
      <c r="BR12" s="1"/>
      <c r="BS12" s="1"/>
      <c r="BT12" s="1"/>
      <c r="BU12" s="1"/>
    </row>
    <row r="13" spans="1:73" x14ac:dyDescent="0.3">
      <c r="A13" s="2" t="s">
        <v>14</v>
      </c>
      <c r="B13" s="1">
        <v>1</v>
      </c>
      <c r="C13" s="1">
        <v>1</v>
      </c>
      <c r="D13" s="1">
        <v>-1</v>
      </c>
      <c r="E13" s="1">
        <v>-1</v>
      </c>
      <c r="F13" s="1">
        <f t="shared" ref="F13:F19" si="10">C13*D13</f>
        <v>-1</v>
      </c>
      <c r="G13" s="1">
        <f t="shared" ref="G13:G19" si="11">C13*E13</f>
        <v>-1</v>
      </c>
      <c r="H13" s="1">
        <f t="shared" ref="H13:H19" si="12">D13*E13</f>
        <v>1</v>
      </c>
      <c r="I13" s="1">
        <f t="shared" ref="I13:I19" si="13">C13*D13*E13</f>
        <v>1</v>
      </c>
      <c r="J13" s="8">
        <v>5.0070000000000002E-3</v>
      </c>
      <c r="K13" s="8">
        <v>5.0169999999999998E-3</v>
      </c>
      <c r="L13" s="8">
        <v>5.0000000000000001E-3</v>
      </c>
      <c r="M13" s="8">
        <v>4.9849999999999998E-3</v>
      </c>
      <c r="N13" s="8">
        <v>5.0150000000000004E-3</v>
      </c>
      <c r="O13" s="1">
        <f t="shared" si="7"/>
        <v>5.0047999999999994E-3</v>
      </c>
      <c r="P13" s="1">
        <f t="shared" si="8"/>
        <v>2.2000000000008124E-6</v>
      </c>
      <c r="Q13" s="1">
        <f t="shared" si="8"/>
        <v>1.2200000000000405E-5</v>
      </c>
      <c r="R13" s="1">
        <f t="shared" si="8"/>
        <v>-4.7999999999992493E-6</v>
      </c>
      <c r="S13" s="1">
        <f t="shared" si="8"/>
        <v>-1.9799999999999505E-5</v>
      </c>
      <c r="T13" s="1">
        <f t="shared" si="8"/>
        <v>1.0200000000001007E-5</v>
      </c>
      <c r="U13" s="1">
        <f t="shared" ref="U13:U19" si="14">SUM(P13:T13)</f>
        <v>3.4694469519536142E-18</v>
      </c>
      <c r="V13" s="1"/>
      <c r="W13" s="1">
        <f t="shared" si="0"/>
        <v>12</v>
      </c>
      <c r="X13" s="1">
        <v>-3.8999999999999105E-5</v>
      </c>
      <c r="Y13" s="1">
        <f t="shared" si="4"/>
        <v>0.28749999999999998</v>
      </c>
      <c r="Z13" s="1">
        <f t="shared" si="5"/>
        <v>-0.55869546353610011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f t="shared" si="2"/>
        <v>2.5282599999999999E-2</v>
      </c>
      <c r="AP13" s="1">
        <f t="shared" si="2"/>
        <v>9.8400000000001958E-5</v>
      </c>
      <c r="AQ13" s="1">
        <f t="shared" si="2"/>
        <v>1.4440000000000286E-4</v>
      </c>
      <c r="AR13" s="1">
        <f t="shared" si="2"/>
        <v>2.0039999999999988E-4</v>
      </c>
      <c r="AS13" s="1">
        <f t="shared" si="2"/>
        <v>-5.3459999999999966E-4</v>
      </c>
      <c r="AT13" s="1">
        <f t="shared" si="2"/>
        <v>9.1400000000001896E-5</v>
      </c>
      <c r="AU13" s="1"/>
      <c r="AV13" s="1"/>
      <c r="AW13" s="28"/>
      <c r="AX13" s="2"/>
      <c r="AY13" s="1"/>
      <c r="AZ13" s="1"/>
      <c r="BA13" s="1"/>
      <c r="BB13" s="1"/>
      <c r="BC13" s="1"/>
      <c r="BD13" s="1"/>
      <c r="BE13" s="1"/>
      <c r="BF13" s="28"/>
      <c r="BG13" s="28"/>
      <c r="BH13" s="28"/>
      <c r="BI13" s="28"/>
      <c r="BJ13" s="28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3">
      <c r="A14" s="2" t="s">
        <v>13</v>
      </c>
      <c r="B14" s="1">
        <v>1</v>
      </c>
      <c r="C14" s="1">
        <v>-1</v>
      </c>
      <c r="D14" s="1">
        <v>1</v>
      </c>
      <c r="E14" s="1">
        <v>-1</v>
      </c>
      <c r="F14" s="1">
        <f t="shared" si="10"/>
        <v>-1</v>
      </c>
      <c r="G14" s="1">
        <f t="shared" si="11"/>
        <v>1</v>
      </c>
      <c r="H14" s="1">
        <f t="shared" si="12"/>
        <v>-1</v>
      </c>
      <c r="I14" s="1">
        <f t="shared" si="13"/>
        <v>1</v>
      </c>
      <c r="J14" s="8">
        <v>6.3509999999999997E-2</v>
      </c>
      <c r="K14" s="8">
        <v>6.1556E-2</v>
      </c>
      <c r="L14" s="8">
        <v>6.4558000000000004E-2</v>
      </c>
      <c r="M14" s="8">
        <v>6.4484E-2</v>
      </c>
      <c r="N14" s="8">
        <v>6.9556000000000007E-2</v>
      </c>
      <c r="O14" s="1">
        <f t="shared" si="7"/>
        <v>6.4732800000000007E-2</v>
      </c>
      <c r="P14" s="1">
        <f t="shared" si="8"/>
        <v>-1.22280000000001E-3</v>
      </c>
      <c r="Q14" s="1">
        <f t="shared" si="8"/>
        <v>-3.1768000000000074E-3</v>
      </c>
      <c r="R14" s="1">
        <f t="shared" si="8"/>
        <v>-1.7480000000000273E-4</v>
      </c>
      <c r="S14" s="1">
        <f t="shared" si="8"/>
        <v>-2.4880000000000735E-4</v>
      </c>
      <c r="T14" s="1">
        <f t="shared" si="8"/>
        <v>4.8231999999999997E-3</v>
      </c>
      <c r="U14" s="1">
        <f t="shared" si="14"/>
        <v>-2.7755575615628914E-17</v>
      </c>
      <c r="V14" s="1"/>
      <c r="W14" s="1">
        <f t="shared" si="0"/>
        <v>13</v>
      </c>
      <c r="X14" s="1">
        <v>-3.6599999999997745E-5</v>
      </c>
      <c r="Y14" s="1">
        <f t="shared" si="4"/>
        <v>0.3125</v>
      </c>
      <c r="Z14" s="1">
        <f t="shared" si="5"/>
        <v>-0.48691908378101556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8"/>
      <c r="AX14" s="2"/>
      <c r="AY14" s="1"/>
      <c r="AZ14" s="1"/>
      <c r="BA14" s="1"/>
      <c r="BB14" s="1"/>
      <c r="BC14" s="1"/>
      <c r="BD14" s="1"/>
      <c r="BE14" s="1"/>
      <c r="BF14" s="28"/>
      <c r="BG14" s="28"/>
      <c r="BH14" s="28"/>
      <c r="BI14" s="28"/>
      <c r="BJ14" s="28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3">
      <c r="A15" s="2" t="s">
        <v>15</v>
      </c>
      <c r="B15" s="1">
        <v>1</v>
      </c>
      <c r="C15" s="1">
        <v>1</v>
      </c>
      <c r="D15" s="1">
        <v>1</v>
      </c>
      <c r="E15" s="1">
        <v>-1</v>
      </c>
      <c r="F15" s="1">
        <f t="shared" si="10"/>
        <v>1</v>
      </c>
      <c r="G15" s="1">
        <f t="shared" si="11"/>
        <v>-1</v>
      </c>
      <c r="H15" s="1">
        <f t="shared" si="12"/>
        <v>-1</v>
      </c>
      <c r="I15" s="1">
        <f t="shared" si="13"/>
        <v>-1</v>
      </c>
      <c r="J15" s="8">
        <v>1.8436999999999999E-2</v>
      </c>
      <c r="K15" s="8">
        <v>1.857E-2</v>
      </c>
      <c r="L15" s="8">
        <v>1.8395999999999999E-2</v>
      </c>
      <c r="M15" s="8">
        <v>1.8051999999999999E-2</v>
      </c>
      <c r="N15" s="8">
        <v>1.8318000000000001E-2</v>
      </c>
      <c r="O15" s="1">
        <f t="shared" si="7"/>
        <v>1.8354599999999999E-2</v>
      </c>
      <c r="P15" s="1">
        <f t="shared" si="8"/>
        <v>8.2399999999999834E-5</v>
      </c>
      <c r="Q15" s="1">
        <f t="shared" si="8"/>
        <v>2.1540000000000101E-4</v>
      </c>
      <c r="R15" s="1">
        <f t="shared" si="8"/>
        <v>4.1400000000000464E-5</v>
      </c>
      <c r="S15" s="1">
        <f t="shared" si="8"/>
        <v>-3.0260000000000009E-4</v>
      </c>
      <c r="T15" s="1">
        <f t="shared" si="8"/>
        <v>-3.6599999999997745E-5</v>
      </c>
      <c r="U15" s="1">
        <f t="shared" si="14"/>
        <v>3.4694469519536142E-18</v>
      </c>
      <c r="V15" s="1"/>
      <c r="W15" s="1">
        <f t="shared" si="0"/>
        <v>14</v>
      </c>
      <c r="X15" s="4">
        <v>-2.2999999999998716E-5</v>
      </c>
      <c r="Y15" s="1">
        <f t="shared" si="4"/>
        <v>0.33750000000000002</v>
      </c>
      <c r="Z15" s="1">
        <f t="shared" si="5"/>
        <v>-0.41762456729499392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8"/>
      <c r="AX15" s="2"/>
      <c r="AY15" s="46" t="s">
        <v>69</v>
      </c>
      <c r="AZ15" s="46"/>
      <c r="BA15" s="46"/>
      <c r="BB15" s="46"/>
      <c r="BC15" s="46"/>
      <c r="BD15" s="46"/>
      <c r="BE15" s="46"/>
      <c r="BF15" s="28"/>
      <c r="BG15" s="28"/>
      <c r="BH15" s="28"/>
      <c r="BI15" s="28"/>
      <c r="BJ15" s="28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x14ac:dyDescent="0.3">
      <c r="A16" s="2" t="s">
        <v>24</v>
      </c>
      <c r="B16" s="1">
        <v>1</v>
      </c>
      <c r="C16" s="1">
        <v>-1</v>
      </c>
      <c r="D16" s="1">
        <v>-1</v>
      </c>
      <c r="E16" s="1">
        <v>1</v>
      </c>
      <c r="F16" s="1">
        <f t="shared" si="10"/>
        <v>1</v>
      </c>
      <c r="G16" s="1">
        <f t="shared" si="11"/>
        <v>-1</v>
      </c>
      <c r="H16" s="1">
        <f t="shared" si="12"/>
        <v>-1</v>
      </c>
      <c r="I16" s="1">
        <f t="shared" si="13"/>
        <v>1</v>
      </c>
      <c r="J16" s="8">
        <v>9.8740000000000008E-3</v>
      </c>
      <c r="K16" s="8">
        <v>1.0012999999999999E-2</v>
      </c>
      <c r="L16" s="8">
        <v>9.9010000000000001E-3</v>
      </c>
      <c r="M16" s="8">
        <v>9.9469999999999992E-3</v>
      </c>
      <c r="N16" s="8">
        <v>9.8849999999999997E-3</v>
      </c>
      <c r="O16" s="1">
        <f t="shared" si="7"/>
        <v>9.9239999999999988E-3</v>
      </c>
      <c r="P16" s="1">
        <f t="shared" si="8"/>
        <v>-4.9999999999997963E-5</v>
      </c>
      <c r="Q16" s="1">
        <f t="shared" si="8"/>
        <v>8.9000000000000537E-5</v>
      </c>
      <c r="R16" s="1">
        <f t="shared" si="8"/>
        <v>-2.2999999999998716E-5</v>
      </c>
      <c r="S16" s="1">
        <f t="shared" si="8"/>
        <v>2.3000000000000451E-5</v>
      </c>
      <c r="T16" s="1">
        <f t="shared" si="8"/>
        <v>-3.8999999999999105E-5</v>
      </c>
      <c r="U16" s="1">
        <f t="shared" si="14"/>
        <v>5.2041704279304213E-18</v>
      </c>
      <c r="V16" s="1"/>
      <c r="W16" s="1">
        <f t="shared" si="0"/>
        <v>15</v>
      </c>
      <c r="X16" s="1">
        <v>-2.1200000000000732E-5</v>
      </c>
      <c r="Y16" s="1">
        <f t="shared" si="4"/>
        <v>0.36249999999999999</v>
      </c>
      <c r="Z16" s="1">
        <f t="shared" si="5"/>
        <v>-0.35032780057080043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8"/>
      <c r="AX16" s="2"/>
      <c r="AY16" s="2" t="s">
        <v>16</v>
      </c>
      <c r="AZ16" s="2" t="s">
        <v>17</v>
      </c>
      <c r="BA16" s="2" t="s">
        <v>18</v>
      </c>
      <c r="BB16" s="2" t="s">
        <v>19</v>
      </c>
      <c r="BC16" s="2" t="s">
        <v>20</v>
      </c>
      <c r="BD16" s="2" t="s">
        <v>21</v>
      </c>
      <c r="BE16" s="2" t="s">
        <v>22</v>
      </c>
      <c r="BF16" s="28"/>
      <c r="BG16" s="28"/>
      <c r="BH16" s="28"/>
      <c r="BI16" s="28"/>
      <c r="BJ16" s="28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3">
      <c r="A17" s="2" t="s">
        <v>26</v>
      </c>
      <c r="B17" s="1">
        <v>1</v>
      </c>
      <c r="C17" s="1">
        <v>1</v>
      </c>
      <c r="D17" s="1">
        <v>-1</v>
      </c>
      <c r="E17" s="1">
        <v>1</v>
      </c>
      <c r="F17" s="1">
        <f t="shared" si="10"/>
        <v>-1</v>
      </c>
      <c r="G17" s="1">
        <f t="shared" si="11"/>
        <v>1</v>
      </c>
      <c r="H17" s="1">
        <f t="shared" si="12"/>
        <v>-1</v>
      </c>
      <c r="I17" s="1">
        <f t="shared" si="13"/>
        <v>-1</v>
      </c>
      <c r="J17" s="8">
        <v>9.0460000000000002E-3</v>
      </c>
      <c r="K17" s="8">
        <v>9.1229999999999992E-3</v>
      </c>
      <c r="L17" s="8">
        <v>8.9789999999999991E-3</v>
      </c>
      <c r="M17" s="8">
        <v>9.0259999999999993E-3</v>
      </c>
      <c r="N17" s="8">
        <v>9.0620000000000006E-3</v>
      </c>
      <c r="O17" s="1">
        <f t="shared" si="7"/>
        <v>9.0472E-3</v>
      </c>
      <c r="P17" s="1">
        <f t="shared" si="8"/>
        <v>-1.1999999999998123E-6</v>
      </c>
      <c r="Q17" s="1">
        <f t="shared" si="8"/>
        <v>7.5799999999999132E-5</v>
      </c>
      <c r="R17" s="1">
        <f t="shared" si="8"/>
        <v>-6.8200000000000899E-5</v>
      </c>
      <c r="S17" s="1">
        <f t="shared" si="8"/>
        <v>-2.1200000000000732E-5</v>
      </c>
      <c r="T17" s="1">
        <f t="shared" si="8"/>
        <v>1.4800000000000577E-5</v>
      </c>
      <c r="U17" s="1">
        <f t="shared" si="14"/>
        <v>-1.7347234759768071E-18</v>
      </c>
      <c r="V17" s="1"/>
      <c r="W17" s="1">
        <f t="shared" si="0"/>
        <v>16</v>
      </c>
      <c r="X17" s="1">
        <v>-1.9799999999999505E-5</v>
      </c>
      <c r="Y17" s="1">
        <f t="shared" si="4"/>
        <v>0.38750000000000001</v>
      </c>
      <c r="Z17" s="1">
        <f t="shared" si="5"/>
        <v>-0.28462136457812015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8"/>
      <c r="AX17" s="2" t="s">
        <v>34</v>
      </c>
      <c r="AY17" s="40">
        <f t="shared" ref="AY17:BE17" si="15">C$21 - $BJ$10*SQRT($BB$2)</f>
        <v>-3.0619735445668865E-2</v>
      </c>
      <c r="AZ17" s="40">
        <f t="shared" si="15"/>
        <v>2.9351564554331137E-2</v>
      </c>
      <c r="BA17" s="1">
        <f t="shared" si="15"/>
        <v>1.3322514554331134E-2</v>
      </c>
      <c r="BB17" s="40">
        <f t="shared" si="15"/>
        <v>-3.0194635445668867E-2</v>
      </c>
      <c r="BC17" s="1">
        <f t="shared" si="15"/>
        <v>-1.8819285445668864E-2</v>
      </c>
      <c r="BD17" s="1">
        <f t="shared" si="15"/>
        <v>1.1288014554331132E-2</v>
      </c>
      <c r="BE17" s="1">
        <f t="shared" si="15"/>
        <v>-1.8805985445668864E-2</v>
      </c>
      <c r="BF17" s="28"/>
      <c r="BG17" s="28"/>
      <c r="BH17" s="28"/>
      <c r="BI17" s="28"/>
      <c r="BJ17" s="28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3">
      <c r="A18" s="2" t="s">
        <v>25</v>
      </c>
      <c r="B18" s="1">
        <v>1</v>
      </c>
      <c r="C18" s="1">
        <v>-1</v>
      </c>
      <c r="D18" s="1">
        <v>1</v>
      </c>
      <c r="E18" s="1">
        <v>1</v>
      </c>
      <c r="F18" s="1">
        <f t="shared" si="10"/>
        <v>-1</v>
      </c>
      <c r="G18" s="1">
        <f t="shared" si="11"/>
        <v>-1</v>
      </c>
      <c r="H18" s="1">
        <f t="shared" si="12"/>
        <v>1</v>
      </c>
      <c r="I18" s="1">
        <f t="shared" si="13"/>
        <v>-1</v>
      </c>
      <c r="J18" s="8">
        <v>0.163578</v>
      </c>
      <c r="K18" s="8">
        <v>0.16738600000000001</v>
      </c>
      <c r="L18" s="8">
        <v>0.16995499999999999</v>
      </c>
      <c r="M18" s="8">
        <v>0.211316</v>
      </c>
      <c r="N18" s="8">
        <v>0.23378699999999999</v>
      </c>
      <c r="O18" s="1">
        <f t="shared" si="7"/>
        <v>0.18920439999999999</v>
      </c>
      <c r="P18" s="1">
        <f t="shared" si="8"/>
        <v>-2.5626399999999994E-2</v>
      </c>
      <c r="Q18" s="1">
        <f t="shared" si="8"/>
        <v>-2.1818399999999988E-2</v>
      </c>
      <c r="R18" s="1">
        <f t="shared" si="8"/>
        <v>-1.92494E-2</v>
      </c>
      <c r="S18" s="1">
        <f t="shared" si="8"/>
        <v>2.2111600000000009E-2</v>
      </c>
      <c r="T18" s="1">
        <f t="shared" si="8"/>
        <v>4.45826E-2</v>
      </c>
      <c r="U18" s="1">
        <f t="shared" si="14"/>
        <v>0</v>
      </c>
      <c r="V18" s="1"/>
      <c r="W18" s="1">
        <f t="shared" si="0"/>
        <v>17</v>
      </c>
      <c r="X18" s="1">
        <v>-1.2399999999999217E-5</v>
      </c>
      <c r="Y18" s="1">
        <f t="shared" si="4"/>
        <v>0.41249999999999998</v>
      </c>
      <c r="Z18" s="1">
        <f t="shared" si="5"/>
        <v>-0.2201534734278485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8"/>
      <c r="AX18" s="2" t="s">
        <v>35</v>
      </c>
      <c r="AY18" s="40">
        <f t="shared" ref="AY18:BE18" si="16">C$21 + $BJ$10*SQRT($BB$2)</f>
        <v>-2.2380364554331136E-2</v>
      </c>
      <c r="AZ18" s="40">
        <f t="shared" si="16"/>
        <v>3.7590935445668869E-2</v>
      </c>
      <c r="BA18" s="1">
        <f t="shared" si="16"/>
        <v>2.1561885445668862E-2</v>
      </c>
      <c r="BB18" s="40">
        <f t="shared" si="16"/>
        <v>-2.1955264554331139E-2</v>
      </c>
      <c r="BC18" s="1">
        <f t="shared" si="16"/>
        <v>-1.0579914554331132E-2</v>
      </c>
      <c r="BD18" s="1">
        <f t="shared" si="16"/>
        <v>1.9527385445668864E-2</v>
      </c>
      <c r="BE18" s="1">
        <f t="shared" si="16"/>
        <v>-1.0566614554331132E-2</v>
      </c>
      <c r="BF18" s="28"/>
      <c r="BG18" s="28"/>
      <c r="BH18" s="28"/>
      <c r="BI18" s="28"/>
      <c r="BJ18" s="28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3">
      <c r="A19" s="2" t="s">
        <v>27</v>
      </c>
      <c r="B19" s="1">
        <v>1</v>
      </c>
      <c r="C19" s="1">
        <v>1</v>
      </c>
      <c r="D19" s="1">
        <v>1</v>
      </c>
      <c r="E19" s="1">
        <v>1</v>
      </c>
      <c r="F19" s="1">
        <f t="shared" si="10"/>
        <v>1</v>
      </c>
      <c r="G19" s="1">
        <f t="shared" si="11"/>
        <v>1</v>
      </c>
      <c r="H19" s="1">
        <f t="shared" si="12"/>
        <v>1</v>
      </c>
      <c r="I19" s="1">
        <f t="shared" si="13"/>
        <v>1</v>
      </c>
      <c r="J19" s="8">
        <v>2.5381000000000001E-2</v>
      </c>
      <c r="K19" s="8">
        <v>2.5427000000000002E-2</v>
      </c>
      <c r="L19" s="8">
        <v>2.5482999999999999E-2</v>
      </c>
      <c r="M19" s="8">
        <v>2.4747999999999999E-2</v>
      </c>
      <c r="N19" s="8">
        <v>2.5374000000000001E-2</v>
      </c>
      <c r="O19" s="1">
        <f t="shared" si="7"/>
        <v>2.5282599999999999E-2</v>
      </c>
      <c r="P19" s="1">
        <f t="shared" si="8"/>
        <v>9.8400000000001958E-5</v>
      </c>
      <c r="Q19" s="1">
        <f t="shared" si="8"/>
        <v>1.4440000000000286E-4</v>
      </c>
      <c r="R19" s="1">
        <f t="shared" si="8"/>
        <v>2.0039999999999988E-4</v>
      </c>
      <c r="S19" s="1">
        <f t="shared" si="8"/>
        <v>-5.3459999999999966E-4</v>
      </c>
      <c r="T19" s="1">
        <f>N19-$O19</f>
        <v>9.1400000000001896E-5</v>
      </c>
      <c r="U19" s="1">
        <f t="shared" si="14"/>
        <v>6.9388939039072284E-18</v>
      </c>
      <c r="V19" s="1"/>
      <c r="W19" s="1">
        <f t="shared" si="0"/>
        <v>18</v>
      </c>
      <c r="X19" s="1">
        <v>-4.7999999999992493E-6</v>
      </c>
      <c r="Y19" s="1">
        <f t="shared" si="4"/>
        <v>0.4375</v>
      </c>
      <c r="Z19" s="1">
        <f t="shared" si="5"/>
        <v>-0.15661248908966294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">
      <c r="A20" s="2" t="s">
        <v>70</v>
      </c>
      <c r="B20" s="1">
        <f t="shared" ref="B20:I20" si="17">SUM(B28:B35)</f>
        <v>0.32737880000000003</v>
      </c>
      <c r="C20" s="1">
        <f t="shared" si="17"/>
        <v>-0.21200040000000001</v>
      </c>
      <c r="D20" s="1">
        <f t="shared" si="17"/>
        <v>0.26777000000000001</v>
      </c>
      <c r="E20" s="1">
        <f t="shared" si="17"/>
        <v>0.13953759999999998</v>
      </c>
      <c r="F20" s="1">
        <f t="shared" si="17"/>
        <v>-0.20859960000000002</v>
      </c>
      <c r="G20" s="1">
        <f t="shared" si="17"/>
        <v>-0.11759679999999999</v>
      </c>
      <c r="H20" s="1">
        <f t="shared" si="17"/>
        <v>0.12326159999999999</v>
      </c>
      <c r="I20" s="1">
        <f t="shared" si="17"/>
        <v>-0.11749039999999998</v>
      </c>
      <c r="J20" s="1"/>
      <c r="K20" s="1"/>
      <c r="L20" s="2"/>
      <c r="M20" s="1"/>
      <c r="N20" s="1"/>
      <c r="O20" s="2"/>
      <c r="P20" s="1">
        <f>SUM(P12*P12, P13*P13, P14*P14, P15*P15,P16*P16,P17*P17, P18*P18, P19*P19)</f>
        <v>6.5822665315999976E-4</v>
      </c>
      <c r="Q20" s="1">
        <f>SUM(Q12*Q12, Q13*Q13, Q14*Q14, Q15*Q15,Q16*Q16,Q17*Q17, Q18*Q18, Q19*Q19)</f>
        <v>4.8621577475999956E-4</v>
      </c>
      <c r="R20" s="1">
        <f>SUM(R12*R12, R13*R13, R14*R14, R15*R15,R16*R16,R17*R17, R18*R18, R19*R19)</f>
        <v>3.7061718655999998E-4</v>
      </c>
      <c r="S20" s="1">
        <f>SUM(S12*S12, S13*S13, S14*S14, S15*S15,S16*S16,S17*S17, S18*S18, S19*S19)</f>
        <v>4.8936350976000042E-4</v>
      </c>
      <c r="T20" s="1">
        <f>SUM(T12*T12, T13*T13, T14*T14, T15*T15,T16*T16,T17*T17, T18*T18, T19*T19)</f>
        <v>2.01088301896E-3</v>
      </c>
      <c r="U20" s="2" t="s">
        <v>71</v>
      </c>
      <c r="V20" s="1"/>
      <c r="W20" s="1">
        <f t="shared" si="0"/>
        <v>19</v>
      </c>
      <c r="X20" s="1">
        <v>-4.3999999999990227E-6</v>
      </c>
      <c r="Y20" s="1">
        <f t="shared" si="4"/>
        <v>0.46250000000000002</v>
      </c>
      <c r="Z20" s="1">
        <f t="shared" si="5"/>
        <v>-9.3715063830990888E-2</v>
      </c>
      <c r="AA20" s="4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">
      <c r="A21" s="2" t="s">
        <v>72</v>
      </c>
      <c r="B21" s="1">
        <f>B20/8</f>
        <v>4.0922350000000003E-2</v>
      </c>
      <c r="C21" s="1">
        <f t="shared" ref="C21:I21" si="18">C20/8</f>
        <v>-2.6500050000000001E-2</v>
      </c>
      <c r="D21" s="1">
        <f t="shared" si="18"/>
        <v>3.3471250000000001E-2</v>
      </c>
      <c r="E21" s="1">
        <f t="shared" si="18"/>
        <v>1.7442199999999998E-2</v>
      </c>
      <c r="F21" s="1">
        <f t="shared" si="18"/>
        <v>-2.6074950000000003E-2</v>
      </c>
      <c r="G21" s="1">
        <f t="shared" si="18"/>
        <v>-1.4699599999999998E-2</v>
      </c>
      <c r="H21" s="1">
        <f t="shared" si="18"/>
        <v>1.5407699999999998E-2</v>
      </c>
      <c r="I21" s="1">
        <f t="shared" si="18"/>
        <v>-1.4686299999999998E-2</v>
      </c>
      <c r="J21" s="1"/>
      <c r="K21" s="1"/>
      <c r="L21" s="2"/>
      <c r="M21" s="1"/>
      <c r="N21" s="1"/>
      <c r="O21" s="2"/>
      <c r="P21" s="1"/>
      <c r="Q21" s="1"/>
      <c r="R21" s="1"/>
      <c r="S21" s="1"/>
      <c r="T21" s="1">
        <f>SUM(P20:T20)</f>
        <v>4.0153061432000002E-3</v>
      </c>
      <c r="U21" s="2" t="s">
        <v>73</v>
      </c>
      <c r="V21" s="1"/>
      <c r="W21" s="1">
        <f t="shared" si="0"/>
        <v>20</v>
      </c>
      <c r="X21" s="1">
        <v>-1.1999999999998123E-6</v>
      </c>
      <c r="Y21" s="1">
        <f t="shared" si="4"/>
        <v>0.48749999999999999</v>
      </c>
      <c r="Z21" s="1">
        <f t="shared" si="5"/>
        <v>-3.119663243458989E-2</v>
      </c>
      <c r="AA21" s="4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">
      <c r="A22" s="2" t="s">
        <v>74</v>
      </c>
      <c r="B22" s="1"/>
      <c r="C22" s="1">
        <f t="shared" ref="C22:I22" si="19">8*$B$9*C21*C21</f>
        <v>2.8090106000100003E-2</v>
      </c>
      <c r="D22" s="1">
        <f t="shared" si="19"/>
        <v>4.4812983062500006E-2</v>
      </c>
      <c r="E22" s="1">
        <f t="shared" si="19"/>
        <v>1.2169213633599997E-2</v>
      </c>
      <c r="F22" s="1">
        <f t="shared" si="19"/>
        <v>2.7196120700100006E-2</v>
      </c>
      <c r="G22" s="1">
        <f t="shared" si="19"/>
        <v>8.6431296063999991E-3</v>
      </c>
      <c r="H22" s="1">
        <f t="shared" si="19"/>
        <v>9.4958887715999984E-3</v>
      </c>
      <c r="I22" s="1">
        <f t="shared" si="19"/>
        <v>8.6274963075999959E-3</v>
      </c>
      <c r="J22" s="1"/>
      <c r="K22" s="1"/>
      <c r="L22" s="2"/>
      <c r="M22" s="1"/>
      <c r="N22" s="1"/>
      <c r="O22" s="2"/>
      <c r="P22" s="1"/>
      <c r="Q22" s="1"/>
      <c r="R22" s="1"/>
      <c r="S22" s="1"/>
      <c r="T22" s="1"/>
      <c r="U22" s="1"/>
      <c r="V22" s="1"/>
      <c r="W22" s="1">
        <f t="shared" si="0"/>
        <v>21</v>
      </c>
      <c r="X22" s="1">
        <v>6.0000000000077353E-7</v>
      </c>
      <c r="Y22" s="1">
        <f t="shared" si="4"/>
        <v>0.51249999999999996</v>
      </c>
      <c r="Z22" s="1">
        <f t="shared" si="5"/>
        <v>3.119663243458989E-2</v>
      </c>
      <c r="AA22" s="4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">
      <c r="A23" s="2" t="s">
        <v>75</v>
      </c>
      <c r="B23" s="1"/>
      <c r="C23" s="5">
        <f>C22/$B24</f>
        <v>0.19636531312661148</v>
      </c>
      <c r="D23" s="5">
        <f>D22/$B24</f>
        <v>0.31326743484606367</v>
      </c>
      <c r="E23" s="5">
        <f t="shared" ref="E23:I23" si="20">E22/$B24</f>
        <v>8.5069506169111131E-2</v>
      </c>
      <c r="F23" s="5">
        <f t="shared" si="20"/>
        <v>0.19011586346755849</v>
      </c>
      <c r="G23" s="5">
        <f t="shared" si="20"/>
        <v>6.0420236632377951E-2</v>
      </c>
      <c r="H23" s="5">
        <f t="shared" si="20"/>
        <v>6.6381492901595646E-2</v>
      </c>
      <c r="I23" s="5">
        <f t="shared" si="20"/>
        <v>6.0310951262858396E-2</v>
      </c>
      <c r="J23" s="1"/>
      <c r="K23" s="1"/>
      <c r="L23" s="2"/>
      <c r="M23" s="1"/>
      <c r="N23" s="1"/>
      <c r="O23" s="2"/>
      <c r="P23" s="1"/>
      <c r="Q23" s="1"/>
      <c r="R23" s="1"/>
      <c r="S23" s="1"/>
      <c r="T23" s="1"/>
      <c r="U23" s="1"/>
      <c r="V23" s="1"/>
      <c r="W23" s="1">
        <f t="shared" si="0"/>
        <v>22</v>
      </c>
      <c r="X23" s="1">
        <v>2.2000000000008124E-6</v>
      </c>
      <c r="Y23" s="1">
        <f t="shared" si="4"/>
        <v>0.53749999999999998</v>
      </c>
      <c r="Z23" s="1">
        <f t="shared" si="5"/>
        <v>9.3715063830990888E-2</v>
      </c>
      <c r="AA23" s="4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">
      <c r="A24" s="2" t="s">
        <v>76</v>
      </c>
      <c r="B24" s="1">
        <f>SUM(C22:I22, T21)</f>
        <v>0.14305024422509999</v>
      </c>
      <c r="C24" s="1"/>
      <c r="D24" s="1"/>
      <c r="E24" s="1"/>
      <c r="F24" s="1"/>
      <c r="G24" s="1"/>
      <c r="H24" s="1"/>
      <c r="I24" s="1"/>
      <c r="J24" s="1"/>
      <c r="K24" s="1"/>
      <c r="L24" s="2"/>
      <c r="M24" s="1"/>
      <c r="N24" s="1"/>
      <c r="O24" s="2"/>
      <c r="P24" s="1"/>
      <c r="Q24" s="1"/>
      <c r="R24" s="1"/>
      <c r="S24" s="1"/>
      <c r="T24" s="1"/>
      <c r="U24" s="1"/>
      <c r="V24" s="1"/>
      <c r="W24" s="1">
        <f t="shared" si="0"/>
        <v>23</v>
      </c>
      <c r="X24" s="1">
        <v>7.6000000000008353E-6</v>
      </c>
      <c r="Y24" s="1">
        <f t="shared" si="4"/>
        <v>0.5625</v>
      </c>
      <c r="Z24" s="1">
        <f t="shared" si="5"/>
        <v>0.15661248908966294</v>
      </c>
      <c r="AA24" s="4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3">
      <c r="A25" s="2" t="s">
        <v>77</v>
      </c>
      <c r="B25" s="5">
        <f>T21/B24</f>
        <v>2.8069201593823378E-2</v>
      </c>
      <c r="C25" s="1"/>
      <c r="D25" s="1"/>
      <c r="E25" s="1"/>
      <c r="F25" s="1"/>
      <c r="G25" s="1"/>
      <c r="H25" s="1"/>
      <c r="I25" s="1"/>
      <c r="J25" s="1"/>
      <c r="K25" s="1"/>
      <c r="L25" s="2"/>
      <c r="M25" s="1"/>
      <c r="N25" s="1"/>
      <c r="O25" s="2"/>
      <c r="P25" s="1"/>
      <c r="Q25" s="1"/>
      <c r="R25" s="1"/>
      <c r="S25" s="1"/>
      <c r="T25" s="1"/>
      <c r="U25" s="1"/>
      <c r="V25" s="1"/>
      <c r="W25" s="1">
        <f t="shared" si="0"/>
        <v>24</v>
      </c>
      <c r="X25" s="1">
        <v>8.600000000000968E-6</v>
      </c>
      <c r="Y25" s="1">
        <f t="shared" si="4"/>
        <v>0.58750000000000002</v>
      </c>
      <c r="Z25" s="1">
        <f t="shared" si="5"/>
        <v>0.2201534734278485</v>
      </c>
      <c r="AA25" s="4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f t="shared" si="0"/>
        <v>25</v>
      </c>
      <c r="X26" s="1">
        <v>1.0200000000001007E-5</v>
      </c>
      <c r="Y26" s="1">
        <f t="shared" si="4"/>
        <v>0.61250000000000004</v>
      </c>
      <c r="Z26" s="1">
        <f t="shared" si="5"/>
        <v>0.28462136457812015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3">
      <c r="A27" s="1"/>
      <c r="B27" s="47" t="s">
        <v>78</v>
      </c>
      <c r="C27" s="47"/>
      <c r="D27" s="47"/>
      <c r="E27" s="47"/>
      <c r="F27" s="47"/>
      <c r="G27" s="47"/>
      <c r="H27" s="47"/>
      <c r="I27" s="47"/>
      <c r="J27" s="1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f t="shared" si="0"/>
        <v>26</v>
      </c>
      <c r="X27" s="1">
        <v>1.2200000000000405E-5</v>
      </c>
      <c r="Y27" s="1">
        <f t="shared" si="4"/>
        <v>0.63749999999999996</v>
      </c>
      <c r="Z27" s="1">
        <f t="shared" si="5"/>
        <v>0.35032780057080043</v>
      </c>
      <c r="AA27" s="1"/>
      <c r="AB27" s="1"/>
      <c r="AC27" s="1"/>
      <c r="AD27" s="1"/>
      <c r="AE27" s="2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3">
      <c r="A28" s="1"/>
      <c r="B28" s="1">
        <f t="shared" ref="B28:I35" si="21">$O12*B12</f>
        <v>5.8283999999999992E-3</v>
      </c>
      <c r="C28" s="1">
        <f t="shared" si="21"/>
        <v>-5.8283999999999992E-3</v>
      </c>
      <c r="D28" s="1">
        <f t="shared" si="21"/>
        <v>-5.8283999999999992E-3</v>
      </c>
      <c r="E28" s="1">
        <f t="shared" si="21"/>
        <v>-5.8283999999999992E-3</v>
      </c>
      <c r="F28" s="1">
        <f t="shared" si="21"/>
        <v>5.8283999999999992E-3</v>
      </c>
      <c r="G28" s="1">
        <f t="shared" si="21"/>
        <v>5.8283999999999992E-3</v>
      </c>
      <c r="H28" s="1">
        <f t="shared" si="21"/>
        <v>5.8283999999999992E-3</v>
      </c>
      <c r="I28" s="1">
        <f t="shared" si="21"/>
        <v>-5.8283999999999992E-3</v>
      </c>
      <c r="J28" s="1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f t="shared" si="0"/>
        <v>27</v>
      </c>
      <c r="X28" s="1">
        <v>1.4800000000000577E-5</v>
      </c>
      <c r="Y28" s="1">
        <f t="shared" si="4"/>
        <v>0.66249999999999998</v>
      </c>
      <c r="Z28" s="1">
        <f t="shared" si="5"/>
        <v>0.41762456729499392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3">
      <c r="A29" s="1"/>
      <c r="B29" s="1">
        <f t="shared" si="21"/>
        <v>5.0047999999999994E-3</v>
      </c>
      <c r="C29" s="1">
        <f t="shared" si="21"/>
        <v>5.0047999999999994E-3</v>
      </c>
      <c r="D29" s="1">
        <f t="shared" si="21"/>
        <v>-5.0047999999999994E-3</v>
      </c>
      <c r="E29" s="1">
        <f t="shared" si="21"/>
        <v>-5.0047999999999994E-3</v>
      </c>
      <c r="F29" s="1">
        <f t="shared" si="21"/>
        <v>-5.0047999999999994E-3</v>
      </c>
      <c r="G29" s="1">
        <f t="shared" si="21"/>
        <v>-5.0047999999999994E-3</v>
      </c>
      <c r="H29" s="1">
        <f t="shared" si="21"/>
        <v>5.0047999999999994E-3</v>
      </c>
      <c r="I29" s="1">
        <f t="shared" si="21"/>
        <v>5.0047999999999994E-3</v>
      </c>
      <c r="J29" s="1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f t="shared" si="0"/>
        <v>28</v>
      </c>
      <c r="X29" s="4">
        <v>2.3000000000000451E-5</v>
      </c>
      <c r="Y29" s="1">
        <f t="shared" si="4"/>
        <v>0.6875</v>
      </c>
      <c r="Z29" s="1">
        <f t="shared" si="5"/>
        <v>0.48691908378101556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3">
      <c r="A30" s="1"/>
      <c r="B30" s="1">
        <f t="shared" si="21"/>
        <v>6.4732800000000007E-2</v>
      </c>
      <c r="C30" s="1">
        <f t="shared" si="21"/>
        <v>-6.4732800000000007E-2</v>
      </c>
      <c r="D30" s="1">
        <f t="shared" si="21"/>
        <v>6.4732800000000007E-2</v>
      </c>
      <c r="E30" s="1">
        <f t="shared" si="21"/>
        <v>-6.4732800000000007E-2</v>
      </c>
      <c r="F30" s="1">
        <f t="shared" si="21"/>
        <v>-6.4732800000000007E-2</v>
      </c>
      <c r="G30" s="1">
        <f t="shared" si="21"/>
        <v>6.4732800000000007E-2</v>
      </c>
      <c r="H30" s="1">
        <f t="shared" si="21"/>
        <v>-6.4732800000000007E-2</v>
      </c>
      <c r="I30" s="1">
        <f t="shared" si="21"/>
        <v>6.4732800000000007E-2</v>
      </c>
      <c r="J30" s="1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f t="shared" si="0"/>
        <v>29</v>
      </c>
      <c r="X30" s="1">
        <v>4.1400000000000464E-5</v>
      </c>
      <c r="Y30" s="1">
        <f t="shared" si="4"/>
        <v>0.71250000000000002</v>
      </c>
      <c r="Z30" s="1">
        <f t="shared" si="5"/>
        <v>0.55869546353610011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3">
      <c r="A31" s="1"/>
      <c r="B31" s="1">
        <f t="shared" si="21"/>
        <v>1.8354599999999999E-2</v>
      </c>
      <c r="C31" s="1">
        <f t="shared" si="21"/>
        <v>1.8354599999999999E-2</v>
      </c>
      <c r="D31" s="1">
        <f t="shared" si="21"/>
        <v>1.8354599999999999E-2</v>
      </c>
      <c r="E31" s="1">
        <f t="shared" si="21"/>
        <v>-1.8354599999999999E-2</v>
      </c>
      <c r="F31" s="1">
        <f t="shared" si="21"/>
        <v>1.8354599999999999E-2</v>
      </c>
      <c r="G31" s="1">
        <f t="shared" si="21"/>
        <v>-1.8354599999999999E-2</v>
      </c>
      <c r="H31" s="1">
        <f t="shared" si="21"/>
        <v>-1.8354599999999999E-2</v>
      </c>
      <c r="I31" s="1">
        <f t="shared" si="21"/>
        <v>-1.8354599999999999E-2</v>
      </c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>
        <f t="shared" si="0"/>
        <v>30</v>
      </c>
      <c r="X31" s="4">
        <v>7.5799999999999132E-5</v>
      </c>
      <c r="Y31" s="1">
        <f t="shared" si="4"/>
        <v>0.73750000000000004</v>
      </c>
      <c r="Z31" s="1">
        <f t="shared" si="5"/>
        <v>0.63354426662063601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3">
      <c r="A32" s="1"/>
      <c r="B32" s="1">
        <f t="shared" si="21"/>
        <v>9.9239999999999988E-3</v>
      </c>
      <c r="C32" s="1">
        <f t="shared" si="21"/>
        <v>-9.9239999999999988E-3</v>
      </c>
      <c r="D32" s="1">
        <f t="shared" si="21"/>
        <v>-9.9239999999999988E-3</v>
      </c>
      <c r="E32" s="1">
        <f t="shared" si="21"/>
        <v>9.9239999999999988E-3</v>
      </c>
      <c r="F32" s="1">
        <f t="shared" si="21"/>
        <v>9.9239999999999988E-3</v>
      </c>
      <c r="G32" s="1">
        <f t="shared" si="21"/>
        <v>-9.9239999999999988E-3</v>
      </c>
      <c r="H32" s="1">
        <f t="shared" si="21"/>
        <v>-9.9239999999999988E-3</v>
      </c>
      <c r="I32" s="1">
        <f t="shared" si="21"/>
        <v>9.9239999999999988E-3</v>
      </c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 t="shared" si="0"/>
        <v>31</v>
      </c>
      <c r="X32" s="1">
        <v>8.2399999999999834E-5</v>
      </c>
      <c r="Y32" s="1">
        <f t="shared" si="4"/>
        <v>0.76249999999999996</v>
      </c>
      <c r="Z32" s="1">
        <f t="shared" si="5"/>
        <v>0.71220615305972634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x14ac:dyDescent="0.3">
      <c r="A33" s="1"/>
      <c r="B33" s="1">
        <f t="shared" si="21"/>
        <v>9.0472E-3</v>
      </c>
      <c r="C33" s="1">
        <f t="shared" si="21"/>
        <v>9.0472E-3</v>
      </c>
      <c r="D33" s="1">
        <f t="shared" si="21"/>
        <v>-9.0472E-3</v>
      </c>
      <c r="E33" s="1">
        <f t="shared" si="21"/>
        <v>9.0472E-3</v>
      </c>
      <c r="F33" s="1">
        <f t="shared" si="21"/>
        <v>-9.0472E-3</v>
      </c>
      <c r="G33" s="1">
        <f t="shared" si="21"/>
        <v>9.0472E-3</v>
      </c>
      <c r="H33" s="1">
        <f t="shared" si="21"/>
        <v>-9.0472E-3</v>
      </c>
      <c r="I33" s="1">
        <f t="shared" si="21"/>
        <v>-9.0472E-3</v>
      </c>
      <c r="J33" s="1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f t="shared" si="0"/>
        <v>32</v>
      </c>
      <c r="X33" s="1">
        <v>8.9000000000000537E-5</v>
      </c>
      <c r="Y33" s="1">
        <f t="shared" si="4"/>
        <v>0.78749999999999998</v>
      </c>
      <c r="Z33" s="1">
        <f t="shared" si="5"/>
        <v>0.79563858464786175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x14ac:dyDescent="0.3">
      <c r="A34" s="1"/>
      <c r="B34" s="1">
        <f t="shared" si="21"/>
        <v>0.18920439999999999</v>
      </c>
      <c r="C34" s="1">
        <f t="shared" si="21"/>
        <v>-0.18920439999999999</v>
      </c>
      <c r="D34" s="1">
        <f t="shared" si="21"/>
        <v>0.18920439999999999</v>
      </c>
      <c r="E34" s="1">
        <f t="shared" si="21"/>
        <v>0.18920439999999999</v>
      </c>
      <c r="F34" s="1">
        <f t="shared" si="21"/>
        <v>-0.18920439999999999</v>
      </c>
      <c r="G34" s="1">
        <f t="shared" si="21"/>
        <v>-0.18920439999999999</v>
      </c>
      <c r="H34" s="1">
        <f t="shared" si="21"/>
        <v>0.18920439999999999</v>
      </c>
      <c r="I34" s="1">
        <f t="shared" si="21"/>
        <v>-0.18920439999999999</v>
      </c>
      <c r="J34" s="1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f t="shared" si="0"/>
        <v>33</v>
      </c>
      <c r="X34" s="1">
        <v>9.1400000000001896E-5</v>
      </c>
      <c r="Y34" s="1">
        <f t="shared" si="4"/>
        <v>0.8125</v>
      </c>
      <c r="Z34" s="1">
        <f t="shared" si="5"/>
        <v>0.88512253646756878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x14ac:dyDescent="0.3">
      <c r="A35" s="1"/>
      <c r="B35" s="1">
        <f t="shared" si="21"/>
        <v>2.5282599999999999E-2</v>
      </c>
      <c r="C35" s="1">
        <f t="shared" si="21"/>
        <v>2.5282599999999999E-2</v>
      </c>
      <c r="D35" s="1">
        <f t="shared" si="21"/>
        <v>2.5282599999999999E-2</v>
      </c>
      <c r="E35" s="1">
        <f t="shared" si="21"/>
        <v>2.5282599999999999E-2</v>
      </c>
      <c r="F35" s="1">
        <f t="shared" si="21"/>
        <v>2.5282599999999999E-2</v>
      </c>
      <c r="G35" s="1">
        <f t="shared" si="21"/>
        <v>2.5282599999999999E-2</v>
      </c>
      <c r="H35" s="1">
        <f t="shared" si="21"/>
        <v>2.5282599999999999E-2</v>
      </c>
      <c r="I35" s="1">
        <f t="shared" si="21"/>
        <v>2.5282599999999999E-2</v>
      </c>
      <c r="J35" s="1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f t="shared" si="0"/>
        <v>34</v>
      </c>
      <c r="X35" s="4">
        <v>9.8400000000001958E-5</v>
      </c>
      <c r="Y35" s="1">
        <f t="shared" si="4"/>
        <v>0.83750000000000002</v>
      </c>
      <c r="Z35" s="1">
        <f t="shared" si="5"/>
        <v>0.98244278839304833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f t="shared" si="0"/>
        <v>35</v>
      </c>
      <c r="X36" s="1">
        <v>1.4440000000000286E-4</v>
      </c>
      <c r="Y36" s="1">
        <f t="shared" si="4"/>
        <v>0.86250000000000004</v>
      </c>
      <c r="Z36" s="1">
        <f t="shared" si="5"/>
        <v>1.0902138107501465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>
        <f t="shared" si="0"/>
        <v>36</v>
      </c>
      <c r="X37" s="1">
        <v>2.0039999999999988E-4</v>
      </c>
      <c r="Y37" s="1">
        <f t="shared" si="4"/>
        <v>0.88749999999999996</v>
      </c>
      <c r="Z37" s="1">
        <f t="shared" si="5"/>
        <v>1.2125225194936162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>
        <f t="shared" si="0"/>
        <v>37</v>
      </c>
      <c r="X38" s="4">
        <v>2.1540000000000101E-4</v>
      </c>
      <c r="Y38" s="1">
        <f t="shared" si="4"/>
        <v>0.91249999999999998</v>
      </c>
      <c r="Z38" s="1">
        <f t="shared" si="5"/>
        <v>1.3563557837186089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f t="shared" si="0"/>
        <v>38</v>
      </c>
      <c r="X39" s="1">
        <v>4.8231999999999997E-3</v>
      </c>
      <c r="Y39" s="1">
        <f t="shared" si="4"/>
        <v>0.9375</v>
      </c>
      <c r="Z39" s="1">
        <f t="shared" si="5"/>
        <v>1.5353724165064226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f t="shared" si="0"/>
        <v>39</v>
      </c>
      <c r="X40" s="1">
        <v>2.2111600000000009E-2</v>
      </c>
      <c r="Y40" s="1">
        <f t="shared" si="4"/>
        <v>0.96250000000000002</v>
      </c>
      <c r="Z40" s="1">
        <f t="shared" si="5"/>
        <v>1.7831960007664582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>
        <f t="shared" si="0"/>
        <v>40</v>
      </c>
      <c r="X41" s="1">
        <v>4.45826E-2</v>
      </c>
      <c r="Y41" s="1">
        <f t="shared" si="4"/>
        <v>0.98750000000000004</v>
      </c>
      <c r="Z41" s="1">
        <f t="shared" si="5"/>
        <v>2.2427860924225032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</sheetData>
  <sortState xmlns:xlrd2="http://schemas.microsoft.com/office/spreadsheetml/2017/richdata2" ref="X2:X41">
    <sortCondition ref="X2:X41"/>
  </sortState>
  <mergeCells count="8">
    <mergeCell ref="AY3:BE3"/>
    <mergeCell ref="AY9:BE9"/>
    <mergeCell ref="AY15:BE15"/>
    <mergeCell ref="B27:I27"/>
    <mergeCell ref="C10:E10"/>
    <mergeCell ref="F10:I10"/>
    <mergeCell ref="J10:N10"/>
    <mergeCell ref="P10:T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16C6-C1F6-4B44-9FB7-C540E7F3AFFD}">
  <dimension ref="A1:AW42"/>
  <sheetViews>
    <sheetView workbookViewId="0">
      <selection activeCell="K12" sqref="K12:O19"/>
    </sheetView>
  </sheetViews>
  <sheetFormatPr defaultRowHeight="14.4" x14ac:dyDescent="0.3"/>
  <cols>
    <col min="1" max="1" width="36.88671875" customWidth="1"/>
    <col min="2" max="2" width="17" style="7" customWidth="1"/>
    <col min="3" max="3" width="11.88671875" style="7" customWidth="1"/>
    <col min="4" max="4" width="13.5546875" style="7" customWidth="1"/>
    <col min="5" max="5" width="13.109375" style="7" customWidth="1"/>
    <col min="6" max="6" width="19.44140625" style="7" customWidth="1"/>
    <col min="7" max="7" width="9.5546875" customWidth="1"/>
    <col min="8" max="8" width="18.33203125" customWidth="1"/>
    <col min="9" max="9" width="14.109375" customWidth="1"/>
    <col min="10" max="10" width="10.6640625" customWidth="1"/>
  </cols>
  <sheetData>
    <row r="1" spans="1:49" x14ac:dyDescent="0.3">
      <c r="A1" s="9"/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9"/>
      <c r="I1" s="9"/>
      <c r="J1" s="9"/>
      <c r="K1" s="30" t="s">
        <v>85</v>
      </c>
      <c r="L1" s="30" t="s">
        <v>86</v>
      </c>
      <c r="M1" s="9"/>
      <c r="N1" s="9"/>
    </row>
    <row r="2" spans="1:49" x14ac:dyDescent="0.3">
      <c r="A2" s="11" t="s">
        <v>87</v>
      </c>
      <c r="B2" s="19">
        <f t="shared" ref="B2:B21" si="0">K$2</f>
        <v>8</v>
      </c>
      <c r="C2" s="19">
        <f t="shared" ref="C2:C11" si="1">K$3</f>
        <v>3</v>
      </c>
      <c r="D2" s="19">
        <f>K$4</f>
        <v>1</v>
      </c>
      <c r="E2" s="19">
        <v>0</v>
      </c>
      <c r="F2" s="19">
        <v>5.836E-3</v>
      </c>
      <c r="G2" s="11">
        <v>1</v>
      </c>
      <c r="H2" s="9"/>
      <c r="I2" s="9"/>
      <c r="J2" s="10" t="s">
        <v>88</v>
      </c>
      <c r="K2" s="27">
        <v>8</v>
      </c>
      <c r="L2" s="27">
        <v>12</v>
      </c>
      <c r="M2" s="9"/>
      <c r="N2" s="9"/>
    </row>
    <row r="3" spans="1:49" x14ac:dyDescent="0.3">
      <c r="A3" s="11" t="s">
        <v>89</v>
      </c>
      <c r="B3" s="19">
        <f t="shared" si="0"/>
        <v>8</v>
      </c>
      <c r="C3" s="19">
        <f t="shared" si="1"/>
        <v>3</v>
      </c>
      <c r="D3" s="19">
        <f>K$4</f>
        <v>1</v>
      </c>
      <c r="E3" s="19">
        <v>1</v>
      </c>
      <c r="F3" s="19">
        <v>5.8370000000000002E-3</v>
      </c>
      <c r="G3" s="11">
        <v>1</v>
      </c>
      <c r="H3" s="9"/>
      <c r="I3" s="9"/>
      <c r="J3" s="10" t="s">
        <v>90</v>
      </c>
      <c r="K3" s="27">
        <v>3</v>
      </c>
      <c r="L3" s="27">
        <v>7</v>
      </c>
      <c r="M3" s="9"/>
      <c r="N3" s="9"/>
    </row>
    <row r="4" spans="1:49" x14ac:dyDescent="0.3">
      <c r="A4" s="11" t="s">
        <v>91</v>
      </c>
      <c r="B4" s="19">
        <f t="shared" si="0"/>
        <v>8</v>
      </c>
      <c r="C4" s="19">
        <f t="shared" si="1"/>
        <v>3</v>
      </c>
      <c r="D4" s="19">
        <f>K$4</f>
        <v>1</v>
      </c>
      <c r="E4" s="19">
        <v>2</v>
      </c>
      <c r="F4" s="19">
        <v>5.816E-3</v>
      </c>
      <c r="G4" s="11">
        <v>1</v>
      </c>
      <c r="H4" s="9"/>
      <c r="I4" s="9"/>
      <c r="J4" s="10" t="s">
        <v>92</v>
      </c>
      <c r="K4" s="27">
        <v>1</v>
      </c>
      <c r="L4" s="27">
        <v>5</v>
      </c>
      <c r="M4" s="9"/>
      <c r="N4" s="9"/>
    </row>
    <row r="5" spans="1:49" x14ac:dyDescent="0.3">
      <c r="A5" s="11" t="s">
        <v>93</v>
      </c>
      <c r="B5" s="19">
        <f t="shared" si="0"/>
        <v>8</v>
      </c>
      <c r="C5" s="19">
        <f t="shared" si="1"/>
        <v>3</v>
      </c>
      <c r="D5" s="19">
        <f>K$4</f>
        <v>1</v>
      </c>
      <c r="E5" s="19">
        <v>3</v>
      </c>
      <c r="F5" s="19">
        <v>5.8240000000000002E-3</v>
      </c>
      <c r="G5" s="11">
        <v>1</v>
      </c>
      <c r="H5" s="9"/>
      <c r="I5" s="9"/>
      <c r="J5" s="9"/>
      <c r="K5" s="9"/>
      <c r="L5" s="9"/>
      <c r="M5" s="9"/>
      <c r="N5" s="9"/>
    </row>
    <row r="6" spans="1:49" x14ac:dyDescent="0.3">
      <c r="A6" s="11" t="s">
        <v>94</v>
      </c>
      <c r="B6" s="19">
        <f t="shared" si="0"/>
        <v>8</v>
      </c>
      <c r="C6" s="19">
        <f t="shared" si="1"/>
        <v>3</v>
      </c>
      <c r="D6" s="19">
        <f>K$4</f>
        <v>1</v>
      </c>
      <c r="E6" s="19">
        <v>4</v>
      </c>
      <c r="F6" s="19">
        <v>5.829E-3</v>
      </c>
      <c r="G6" s="11">
        <v>1</v>
      </c>
      <c r="H6" s="9"/>
      <c r="I6" s="9"/>
      <c r="J6" s="9"/>
      <c r="K6" s="9"/>
      <c r="L6" s="9"/>
      <c r="M6" s="9"/>
      <c r="N6" s="9"/>
    </row>
    <row r="7" spans="1:49" x14ac:dyDescent="0.3">
      <c r="A7" s="12" t="s">
        <v>95</v>
      </c>
      <c r="B7" s="20">
        <f t="shared" si="0"/>
        <v>8</v>
      </c>
      <c r="C7" s="39">
        <f t="shared" si="1"/>
        <v>3</v>
      </c>
      <c r="D7" s="20">
        <f>L$4</f>
        <v>5</v>
      </c>
      <c r="E7" s="20">
        <v>0</v>
      </c>
      <c r="F7" s="20">
        <v>9.8740000000000008E-3</v>
      </c>
      <c r="G7" s="12">
        <v>2</v>
      </c>
      <c r="H7" s="9"/>
      <c r="I7" s="9"/>
      <c r="J7" s="9"/>
      <c r="K7" s="9"/>
      <c r="L7" s="9"/>
      <c r="M7" s="9"/>
      <c r="N7" s="9"/>
    </row>
    <row r="8" spans="1:49" x14ac:dyDescent="0.3">
      <c r="A8" s="12" t="s">
        <v>96</v>
      </c>
      <c r="B8" s="20">
        <f t="shared" si="0"/>
        <v>8</v>
      </c>
      <c r="C8" s="39">
        <f t="shared" si="1"/>
        <v>3</v>
      </c>
      <c r="D8" s="20">
        <f>L$4</f>
        <v>5</v>
      </c>
      <c r="E8" s="20">
        <v>1</v>
      </c>
      <c r="F8" s="20">
        <v>1.0012999999999999E-2</v>
      </c>
      <c r="G8" s="12">
        <v>2</v>
      </c>
      <c r="H8" s="9"/>
      <c r="I8" s="9"/>
      <c r="J8" s="9"/>
      <c r="K8" s="9"/>
      <c r="L8" s="9"/>
      <c r="M8" s="9"/>
      <c r="N8" s="9"/>
    </row>
    <row r="9" spans="1:49" x14ac:dyDescent="0.3">
      <c r="A9" s="12" t="s">
        <v>97</v>
      </c>
      <c r="B9" s="20">
        <f t="shared" si="0"/>
        <v>8</v>
      </c>
      <c r="C9" s="39">
        <f t="shared" si="1"/>
        <v>3</v>
      </c>
      <c r="D9" s="20">
        <f>L$4</f>
        <v>5</v>
      </c>
      <c r="E9" s="20">
        <v>2</v>
      </c>
      <c r="F9" s="20">
        <v>9.9010000000000001E-3</v>
      </c>
      <c r="G9" s="12">
        <v>2</v>
      </c>
      <c r="H9" s="9"/>
      <c r="I9" s="9"/>
      <c r="J9" s="9"/>
      <c r="K9" s="9"/>
      <c r="L9" s="9"/>
      <c r="M9" s="9"/>
      <c r="N9" s="9"/>
    </row>
    <row r="10" spans="1:49" x14ac:dyDescent="0.3">
      <c r="A10" s="12" t="s">
        <v>98</v>
      </c>
      <c r="B10" s="20">
        <f t="shared" si="0"/>
        <v>8</v>
      </c>
      <c r="C10" s="39">
        <f t="shared" si="1"/>
        <v>3</v>
      </c>
      <c r="D10" s="20">
        <f>L$4</f>
        <v>5</v>
      </c>
      <c r="E10" s="20">
        <v>3</v>
      </c>
      <c r="F10" s="20">
        <v>9.9469999999999992E-3</v>
      </c>
      <c r="G10" s="12">
        <v>2</v>
      </c>
      <c r="H10" s="9"/>
      <c r="I10" s="9"/>
      <c r="J10" s="9"/>
      <c r="K10" s="9"/>
      <c r="L10" s="9"/>
      <c r="M10" s="9"/>
      <c r="N10" s="9"/>
    </row>
    <row r="11" spans="1:49" x14ac:dyDescent="0.3">
      <c r="A11" s="12" t="s">
        <v>99</v>
      </c>
      <c r="B11" s="20">
        <f t="shared" si="0"/>
        <v>8</v>
      </c>
      <c r="C11" s="39">
        <f t="shared" si="1"/>
        <v>3</v>
      </c>
      <c r="D11" s="20">
        <f>L$4</f>
        <v>5</v>
      </c>
      <c r="E11" s="20">
        <v>4</v>
      </c>
      <c r="F11" s="20">
        <v>9.8849999999999997E-3</v>
      </c>
      <c r="G11" s="12">
        <v>2</v>
      </c>
      <c r="H11" s="9"/>
      <c r="I11" s="9"/>
      <c r="J11" s="9"/>
      <c r="K11" s="9"/>
      <c r="L11" s="9"/>
      <c r="M11" s="9"/>
      <c r="N11" s="9"/>
    </row>
    <row r="12" spans="1:49" x14ac:dyDescent="0.3">
      <c r="A12" s="13" t="s">
        <v>100</v>
      </c>
      <c r="B12" s="21">
        <f t="shared" si="0"/>
        <v>8</v>
      </c>
      <c r="C12" s="21">
        <f t="shared" ref="C12:C21" si="2">L$3</f>
        <v>7</v>
      </c>
      <c r="D12" s="21">
        <f>K$4</f>
        <v>1</v>
      </c>
      <c r="E12" s="21">
        <v>0</v>
      </c>
      <c r="F12" s="21">
        <v>6.3509999999999997E-2</v>
      </c>
      <c r="G12" s="13">
        <v>3</v>
      </c>
      <c r="H12" s="9"/>
      <c r="I12" s="9"/>
      <c r="J12" s="10" t="s">
        <v>12</v>
      </c>
      <c r="K12" s="19">
        <v>5.836E-3</v>
      </c>
      <c r="L12" s="19">
        <v>5.8370000000000002E-3</v>
      </c>
      <c r="M12" s="19">
        <v>5.816E-3</v>
      </c>
      <c r="N12" s="19">
        <v>5.8240000000000002E-3</v>
      </c>
      <c r="O12" s="19">
        <v>5.829E-3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x14ac:dyDescent="0.3">
      <c r="A13" s="13" t="s">
        <v>101</v>
      </c>
      <c r="B13" s="21">
        <f t="shared" si="0"/>
        <v>8</v>
      </c>
      <c r="C13" s="21">
        <f t="shared" si="2"/>
        <v>7</v>
      </c>
      <c r="D13" s="21">
        <f>K$4</f>
        <v>1</v>
      </c>
      <c r="E13" s="21">
        <v>1</v>
      </c>
      <c r="F13" s="21">
        <v>6.1556E-2</v>
      </c>
      <c r="G13" s="13">
        <v>3</v>
      </c>
      <c r="H13" s="9"/>
      <c r="I13" s="9"/>
      <c r="J13" s="10" t="s">
        <v>14</v>
      </c>
      <c r="K13" s="23">
        <v>5.0070000000000002E-3</v>
      </c>
      <c r="L13" s="23">
        <v>5.0169999999999998E-3</v>
      </c>
      <c r="M13" s="23">
        <v>5.0000000000000001E-3</v>
      </c>
      <c r="N13" s="23">
        <v>4.9849999999999998E-3</v>
      </c>
      <c r="O13" s="23">
        <v>5.0150000000000004E-3</v>
      </c>
    </row>
    <row r="14" spans="1:49" x14ac:dyDescent="0.3">
      <c r="A14" s="13" t="s">
        <v>102</v>
      </c>
      <c r="B14" s="21">
        <f t="shared" si="0"/>
        <v>8</v>
      </c>
      <c r="C14" s="21">
        <f t="shared" si="2"/>
        <v>7</v>
      </c>
      <c r="D14" s="21">
        <f>K$4</f>
        <v>1</v>
      </c>
      <c r="E14" s="21">
        <v>2</v>
      </c>
      <c r="F14" s="21">
        <v>6.4558000000000004E-2</v>
      </c>
      <c r="G14" s="13">
        <v>3</v>
      </c>
      <c r="H14" s="9"/>
      <c r="I14" s="9"/>
      <c r="J14" s="10" t="s">
        <v>13</v>
      </c>
      <c r="K14" s="21">
        <v>6.3509999999999997E-2</v>
      </c>
      <c r="L14" s="21">
        <v>6.1556E-2</v>
      </c>
      <c r="M14" s="21">
        <v>6.4558000000000004E-2</v>
      </c>
      <c r="N14" s="21">
        <v>6.4484E-2</v>
      </c>
      <c r="O14" s="21">
        <v>6.9556000000000007E-2</v>
      </c>
    </row>
    <row r="15" spans="1:49" x14ac:dyDescent="0.3">
      <c r="A15" s="13" t="s">
        <v>103</v>
      </c>
      <c r="B15" s="21">
        <f t="shared" si="0"/>
        <v>8</v>
      </c>
      <c r="C15" s="21">
        <f t="shared" si="2"/>
        <v>7</v>
      </c>
      <c r="D15" s="21">
        <f>K$4</f>
        <v>1</v>
      </c>
      <c r="E15" s="21">
        <v>3</v>
      </c>
      <c r="F15" s="21">
        <v>6.4484E-2</v>
      </c>
      <c r="G15" s="13">
        <v>3</v>
      </c>
      <c r="H15" s="9"/>
      <c r="I15" s="9"/>
      <c r="J15" s="10" t="s">
        <v>15</v>
      </c>
      <c r="K15" s="25">
        <v>1.8436999999999999E-2</v>
      </c>
      <c r="L15" s="25">
        <v>1.857E-2</v>
      </c>
      <c r="M15" s="25">
        <v>1.8395999999999999E-2</v>
      </c>
      <c r="N15" s="25">
        <v>1.8051999999999999E-2</v>
      </c>
      <c r="O15" s="25">
        <v>1.8318000000000001E-2</v>
      </c>
    </row>
    <row r="16" spans="1:49" x14ac:dyDescent="0.3">
      <c r="A16" s="13" t="s">
        <v>104</v>
      </c>
      <c r="B16" s="21">
        <f t="shared" si="0"/>
        <v>8</v>
      </c>
      <c r="C16" s="21">
        <f t="shared" si="2"/>
        <v>7</v>
      </c>
      <c r="D16" s="21">
        <f>K$4</f>
        <v>1</v>
      </c>
      <c r="E16" s="21">
        <v>4</v>
      </c>
      <c r="F16" s="21">
        <v>6.9556000000000007E-2</v>
      </c>
      <c r="G16" s="13">
        <v>3</v>
      </c>
      <c r="H16" s="9"/>
      <c r="I16" s="9"/>
      <c r="J16" s="10" t="s">
        <v>24</v>
      </c>
      <c r="K16" s="20">
        <v>9.8740000000000008E-3</v>
      </c>
      <c r="L16" s="20">
        <v>1.0012999999999999E-2</v>
      </c>
      <c r="M16" s="20">
        <v>9.9010000000000001E-3</v>
      </c>
      <c r="N16" s="20">
        <v>9.9469999999999992E-3</v>
      </c>
      <c r="O16" s="20">
        <v>9.8849999999999997E-3</v>
      </c>
    </row>
    <row r="17" spans="1:15" x14ac:dyDescent="0.3">
      <c r="A17" s="14" t="s">
        <v>105</v>
      </c>
      <c r="B17" s="22">
        <f t="shared" si="0"/>
        <v>8</v>
      </c>
      <c r="C17" s="38">
        <f t="shared" si="2"/>
        <v>7</v>
      </c>
      <c r="D17" s="22">
        <f>L$4</f>
        <v>5</v>
      </c>
      <c r="E17" s="22">
        <v>0</v>
      </c>
      <c r="F17" s="22">
        <v>0.163578</v>
      </c>
      <c r="G17" s="14">
        <v>4</v>
      </c>
      <c r="H17" s="9"/>
      <c r="I17" s="9"/>
      <c r="J17" s="10" t="s">
        <v>26</v>
      </c>
      <c r="K17" s="24">
        <v>9.0460000000000002E-3</v>
      </c>
      <c r="L17" s="24">
        <v>9.1229999999999992E-3</v>
      </c>
      <c r="M17" s="24">
        <v>8.9789999999999991E-3</v>
      </c>
      <c r="N17" s="24">
        <v>9.0259999999999993E-3</v>
      </c>
      <c r="O17" s="24">
        <v>9.0620000000000006E-3</v>
      </c>
    </row>
    <row r="18" spans="1:15" x14ac:dyDescent="0.3">
      <c r="A18" s="14" t="s">
        <v>106</v>
      </c>
      <c r="B18" s="22">
        <f t="shared" si="0"/>
        <v>8</v>
      </c>
      <c r="C18" s="38">
        <f t="shared" si="2"/>
        <v>7</v>
      </c>
      <c r="D18" s="22">
        <f>L$4</f>
        <v>5</v>
      </c>
      <c r="E18" s="22">
        <v>1</v>
      </c>
      <c r="F18" s="22">
        <v>0.16738600000000001</v>
      </c>
      <c r="G18" s="14">
        <v>4</v>
      </c>
      <c r="H18" s="9"/>
      <c r="I18" s="9"/>
      <c r="J18" s="10" t="s">
        <v>25</v>
      </c>
      <c r="K18" s="22">
        <v>0.163578</v>
      </c>
      <c r="L18" s="22">
        <v>0.16738600000000001</v>
      </c>
      <c r="M18" s="22">
        <v>0.16995499999999999</v>
      </c>
      <c r="N18" s="22">
        <v>0.211316</v>
      </c>
      <c r="O18" s="22">
        <v>0.23378699999999999</v>
      </c>
    </row>
    <row r="19" spans="1:15" x14ac:dyDescent="0.3">
      <c r="A19" s="14" t="s">
        <v>107</v>
      </c>
      <c r="B19" s="22">
        <f t="shared" si="0"/>
        <v>8</v>
      </c>
      <c r="C19" s="38">
        <f t="shared" si="2"/>
        <v>7</v>
      </c>
      <c r="D19" s="22">
        <f>L$4</f>
        <v>5</v>
      </c>
      <c r="E19" s="22">
        <v>2</v>
      </c>
      <c r="F19" s="22">
        <v>0.16995499999999999</v>
      </c>
      <c r="G19" s="14">
        <v>4</v>
      </c>
      <c r="H19" s="9"/>
      <c r="I19" s="9"/>
      <c r="J19" s="10" t="s">
        <v>27</v>
      </c>
      <c r="K19" s="26">
        <v>2.5381000000000001E-2</v>
      </c>
      <c r="L19" s="26">
        <v>2.5427000000000002E-2</v>
      </c>
      <c r="M19" s="26">
        <v>2.5482999999999999E-2</v>
      </c>
      <c r="N19" s="26">
        <v>2.4747999999999999E-2</v>
      </c>
      <c r="O19" s="26">
        <v>2.5374000000000001E-2</v>
      </c>
    </row>
    <row r="20" spans="1:15" x14ac:dyDescent="0.3">
      <c r="A20" s="14" t="s">
        <v>108</v>
      </c>
      <c r="B20" s="22">
        <f t="shared" si="0"/>
        <v>8</v>
      </c>
      <c r="C20" s="38">
        <f t="shared" si="2"/>
        <v>7</v>
      </c>
      <c r="D20" s="22">
        <f>L$4</f>
        <v>5</v>
      </c>
      <c r="E20" s="22">
        <v>3</v>
      </c>
      <c r="F20" s="22">
        <v>0.211316</v>
      </c>
      <c r="G20" s="14">
        <v>4</v>
      </c>
      <c r="H20" s="9"/>
      <c r="I20" s="9"/>
      <c r="J20" s="27"/>
      <c r="K20" s="27"/>
      <c r="L20" s="27"/>
      <c r="M20" s="27"/>
      <c r="N20" s="27"/>
    </row>
    <row r="21" spans="1:15" x14ac:dyDescent="0.3">
      <c r="A21" s="14" t="s">
        <v>109</v>
      </c>
      <c r="B21" s="22">
        <f t="shared" si="0"/>
        <v>8</v>
      </c>
      <c r="C21" s="38">
        <f t="shared" si="2"/>
        <v>7</v>
      </c>
      <c r="D21" s="22">
        <f>L$4</f>
        <v>5</v>
      </c>
      <c r="E21" s="22">
        <v>4</v>
      </c>
      <c r="F21" s="22">
        <v>0.23378699999999999</v>
      </c>
      <c r="G21" s="14">
        <v>4</v>
      </c>
      <c r="H21" s="9"/>
      <c r="I21" s="9"/>
      <c r="J21" s="27"/>
      <c r="K21" s="27"/>
      <c r="L21" s="27"/>
      <c r="M21" s="27"/>
      <c r="N21" s="27"/>
    </row>
    <row r="22" spans="1:15" x14ac:dyDescent="0.3">
      <c r="A22" s="15" t="s">
        <v>110</v>
      </c>
      <c r="B22" s="23">
        <f t="shared" ref="B22:B41" si="3">L$2</f>
        <v>12</v>
      </c>
      <c r="C22" s="23">
        <f t="shared" ref="C22:C31" si="4">K$3</f>
        <v>3</v>
      </c>
      <c r="D22" s="23">
        <f>K$4</f>
        <v>1</v>
      </c>
      <c r="E22" s="23">
        <v>0</v>
      </c>
      <c r="F22" s="23">
        <v>5.0070000000000002E-3</v>
      </c>
      <c r="G22" s="15">
        <v>5</v>
      </c>
      <c r="H22" s="9"/>
      <c r="I22" s="9"/>
      <c r="J22" s="9"/>
      <c r="K22" s="9"/>
      <c r="L22" s="9"/>
      <c r="M22" s="9"/>
      <c r="N22" s="9"/>
    </row>
    <row r="23" spans="1:15" x14ac:dyDescent="0.3">
      <c r="A23" s="15" t="s">
        <v>111</v>
      </c>
      <c r="B23" s="23">
        <f t="shared" si="3"/>
        <v>12</v>
      </c>
      <c r="C23" s="23">
        <f t="shared" si="4"/>
        <v>3</v>
      </c>
      <c r="D23" s="23">
        <f>K$4</f>
        <v>1</v>
      </c>
      <c r="E23" s="23">
        <v>1</v>
      </c>
      <c r="F23" s="23">
        <v>5.0169999999999998E-3</v>
      </c>
      <c r="G23" s="15">
        <v>5</v>
      </c>
      <c r="H23" s="9"/>
      <c r="I23" s="9"/>
      <c r="J23" s="9"/>
      <c r="K23" s="9"/>
      <c r="L23" s="9"/>
      <c r="M23" s="9"/>
      <c r="N23" s="9"/>
    </row>
    <row r="24" spans="1:15" x14ac:dyDescent="0.3">
      <c r="A24" s="15" t="s">
        <v>112</v>
      </c>
      <c r="B24" s="23">
        <f t="shared" si="3"/>
        <v>12</v>
      </c>
      <c r="C24" s="23">
        <f t="shared" si="4"/>
        <v>3</v>
      </c>
      <c r="D24" s="23">
        <f>K$4</f>
        <v>1</v>
      </c>
      <c r="E24" s="23">
        <v>2</v>
      </c>
      <c r="F24" s="23">
        <v>5.0000000000000001E-3</v>
      </c>
      <c r="G24" s="15">
        <v>5</v>
      </c>
      <c r="H24" s="9"/>
      <c r="I24" s="9"/>
      <c r="J24" s="9"/>
      <c r="K24" s="9"/>
      <c r="L24" s="9"/>
      <c r="M24" s="9"/>
      <c r="N24" s="9"/>
    </row>
    <row r="25" spans="1:15" x14ac:dyDescent="0.3">
      <c r="A25" s="15" t="s">
        <v>113</v>
      </c>
      <c r="B25" s="23">
        <f t="shared" si="3"/>
        <v>12</v>
      </c>
      <c r="C25" s="23">
        <f t="shared" si="4"/>
        <v>3</v>
      </c>
      <c r="D25" s="23">
        <f>K$4</f>
        <v>1</v>
      </c>
      <c r="E25" s="23">
        <v>3</v>
      </c>
      <c r="F25" s="23">
        <v>4.9849999999999998E-3</v>
      </c>
      <c r="G25" s="15">
        <v>5</v>
      </c>
      <c r="H25" s="9"/>
      <c r="I25" s="9"/>
      <c r="J25" s="9"/>
      <c r="K25" s="9"/>
      <c r="L25" s="9"/>
      <c r="M25" s="9"/>
      <c r="N25" s="9"/>
    </row>
    <row r="26" spans="1:15" x14ac:dyDescent="0.3">
      <c r="A26" s="15" t="s">
        <v>114</v>
      </c>
      <c r="B26" s="23">
        <f t="shared" si="3"/>
        <v>12</v>
      </c>
      <c r="C26" s="23">
        <f t="shared" si="4"/>
        <v>3</v>
      </c>
      <c r="D26" s="23">
        <f>K$4</f>
        <v>1</v>
      </c>
      <c r="E26" s="23">
        <v>4</v>
      </c>
      <c r="F26" s="23">
        <v>5.0150000000000004E-3</v>
      </c>
      <c r="G26" s="15">
        <v>5</v>
      </c>
      <c r="H26" s="9"/>
      <c r="I26" s="9"/>
      <c r="J26" s="9"/>
      <c r="K26" s="9"/>
      <c r="L26" s="9"/>
      <c r="M26" s="9"/>
      <c r="N26" s="9"/>
    </row>
    <row r="27" spans="1:15" x14ac:dyDescent="0.3">
      <c r="A27" s="16" t="s">
        <v>115</v>
      </c>
      <c r="B27" s="24">
        <f t="shared" si="3"/>
        <v>12</v>
      </c>
      <c r="C27" s="37">
        <f t="shared" si="4"/>
        <v>3</v>
      </c>
      <c r="D27" s="24">
        <f>L$4</f>
        <v>5</v>
      </c>
      <c r="E27" s="24">
        <v>0</v>
      </c>
      <c r="F27" s="24">
        <v>9.0460000000000002E-3</v>
      </c>
      <c r="G27" s="16">
        <v>6</v>
      </c>
      <c r="H27" s="9"/>
      <c r="I27" s="9"/>
      <c r="J27" s="9"/>
      <c r="K27" s="9"/>
      <c r="L27" s="9"/>
      <c r="M27" s="9"/>
      <c r="N27" s="9"/>
    </row>
    <row r="28" spans="1:15" x14ac:dyDescent="0.3">
      <c r="A28" s="16" t="s">
        <v>116</v>
      </c>
      <c r="B28" s="24">
        <f t="shared" si="3"/>
        <v>12</v>
      </c>
      <c r="C28" s="37">
        <f t="shared" si="4"/>
        <v>3</v>
      </c>
      <c r="D28" s="24">
        <f>L$4</f>
        <v>5</v>
      </c>
      <c r="E28" s="24">
        <v>1</v>
      </c>
      <c r="F28" s="24">
        <v>9.1229999999999992E-3</v>
      </c>
      <c r="G28" s="16">
        <v>6</v>
      </c>
      <c r="H28" s="9"/>
      <c r="I28" s="9"/>
      <c r="J28" s="9"/>
      <c r="K28" s="9"/>
      <c r="L28" s="9"/>
      <c r="M28" s="9"/>
      <c r="N28" s="9"/>
    </row>
    <row r="29" spans="1:15" x14ac:dyDescent="0.3">
      <c r="A29" s="16" t="s">
        <v>117</v>
      </c>
      <c r="B29" s="24">
        <f t="shared" si="3"/>
        <v>12</v>
      </c>
      <c r="C29" s="37">
        <f t="shared" si="4"/>
        <v>3</v>
      </c>
      <c r="D29" s="24">
        <f>L$4</f>
        <v>5</v>
      </c>
      <c r="E29" s="24">
        <v>2</v>
      </c>
      <c r="F29" s="24">
        <v>8.9789999999999991E-3</v>
      </c>
      <c r="G29" s="16">
        <v>6</v>
      </c>
      <c r="H29" s="9"/>
      <c r="I29" s="9"/>
      <c r="J29" s="9"/>
      <c r="K29" s="9"/>
      <c r="L29" s="9"/>
      <c r="M29" s="9"/>
      <c r="N29" s="9"/>
    </row>
    <row r="30" spans="1:15" x14ac:dyDescent="0.3">
      <c r="A30" s="16" t="s">
        <v>118</v>
      </c>
      <c r="B30" s="24">
        <f t="shared" si="3"/>
        <v>12</v>
      </c>
      <c r="C30" s="37">
        <f t="shared" si="4"/>
        <v>3</v>
      </c>
      <c r="D30" s="24">
        <f>L$4</f>
        <v>5</v>
      </c>
      <c r="E30" s="24">
        <v>3</v>
      </c>
      <c r="F30" s="24">
        <v>9.0259999999999993E-3</v>
      </c>
      <c r="G30" s="16">
        <v>6</v>
      </c>
      <c r="H30" s="9"/>
      <c r="I30" s="9"/>
      <c r="J30" s="9"/>
      <c r="K30" s="9"/>
      <c r="L30" s="9"/>
      <c r="M30" s="9"/>
      <c r="N30" s="9"/>
    </row>
    <row r="31" spans="1:15" x14ac:dyDescent="0.3">
      <c r="A31" s="16" t="s">
        <v>119</v>
      </c>
      <c r="B31" s="24">
        <f t="shared" si="3"/>
        <v>12</v>
      </c>
      <c r="C31" s="37">
        <f t="shared" si="4"/>
        <v>3</v>
      </c>
      <c r="D31" s="24">
        <f>L$4</f>
        <v>5</v>
      </c>
      <c r="E31" s="24">
        <v>4</v>
      </c>
      <c r="F31" s="24">
        <v>9.0620000000000006E-3</v>
      </c>
      <c r="G31" s="16">
        <v>6</v>
      </c>
      <c r="H31" s="9"/>
      <c r="I31" s="9"/>
      <c r="J31" s="9"/>
      <c r="K31" s="9"/>
      <c r="L31" s="9"/>
      <c r="M31" s="9"/>
      <c r="N31" s="9"/>
    </row>
    <row r="32" spans="1:15" x14ac:dyDescent="0.3">
      <c r="A32" s="17" t="s">
        <v>120</v>
      </c>
      <c r="B32" s="25">
        <f t="shared" si="3"/>
        <v>12</v>
      </c>
      <c r="C32" s="25">
        <f t="shared" ref="C32:C41" si="5">L$3</f>
        <v>7</v>
      </c>
      <c r="D32" s="25">
        <f>K$4</f>
        <v>1</v>
      </c>
      <c r="E32" s="25">
        <v>0</v>
      </c>
      <c r="F32" s="25">
        <v>1.8436999999999999E-2</v>
      </c>
      <c r="G32" s="17">
        <v>7</v>
      </c>
      <c r="H32" s="9"/>
      <c r="I32" s="9"/>
      <c r="J32" s="9"/>
      <c r="K32" s="9"/>
      <c r="L32" s="9"/>
      <c r="M32" s="9"/>
      <c r="N32" s="9"/>
    </row>
    <row r="33" spans="1:14" x14ac:dyDescent="0.3">
      <c r="A33" s="17" t="s">
        <v>121</v>
      </c>
      <c r="B33" s="25">
        <f t="shared" si="3"/>
        <v>12</v>
      </c>
      <c r="C33" s="25">
        <f t="shared" si="5"/>
        <v>7</v>
      </c>
      <c r="D33" s="25">
        <f>K$4</f>
        <v>1</v>
      </c>
      <c r="E33" s="25">
        <v>1</v>
      </c>
      <c r="F33" s="25">
        <v>1.857E-2</v>
      </c>
      <c r="G33" s="17">
        <v>7</v>
      </c>
      <c r="H33" s="9"/>
      <c r="I33" s="9"/>
      <c r="J33" s="9"/>
      <c r="K33" s="9"/>
      <c r="L33" s="9"/>
      <c r="M33" s="9"/>
      <c r="N33" s="9"/>
    </row>
    <row r="34" spans="1:14" x14ac:dyDescent="0.3">
      <c r="A34" s="17" t="s">
        <v>122</v>
      </c>
      <c r="B34" s="25">
        <f t="shared" si="3"/>
        <v>12</v>
      </c>
      <c r="C34" s="25">
        <f t="shared" si="5"/>
        <v>7</v>
      </c>
      <c r="D34" s="25">
        <f>K$4</f>
        <v>1</v>
      </c>
      <c r="E34" s="25">
        <v>2</v>
      </c>
      <c r="F34" s="25">
        <v>1.8395999999999999E-2</v>
      </c>
      <c r="G34" s="17">
        <v>7</v>
      </c>
      <c r="H34" s="9"/>
      <c r="I34" s="9"/>
      <c r="J34" s="9"/>
      <c r="K34" s="9"/>
      <c r="L34" s="9"/>
      <c r="M34" s="9"/>
      <c r="N34" s="9"/>
    </row>
    <row r="35" spans="1:14" x14ac:dyDescent="0.3">
      <c r="A35" s="17" t="s">
        <v>123</v>
      </c>
      <c r="B35" s="25">
        <f t="shared" si="3"/>
        <v>12</v>
      </c>
      <c r="C35" s="25">
        <f t="shared" si="5"/>
        <v>7</v>
      </c>
      <c r="D35" s="25">
        <f>K$4</f>
        <v>1</v>
      </c>
      <c r="E35" s="25">
        <v>3</v>
      </c>
      <c r="F35" s="25">
        <v>1.8051999999999999E-2</v>
      </c>
      <c r="G35" s="17">
        <v>7</v>
      </c>
      <c r="H35" s="9"/>
      <c r="I35" s="9"/>
      <c r="J35" s="9"/>
      <c r="K35" s="9"/>
      <c r="L35" s="9"/>
      <c r="M35" s="9"/>
      <c r="N35" s="9"/>
    </row>
    <row r="36" spans="1:14" x14ac:dyDescent="0.3">
      <c r="A36" s="17" t="s">
        <v>124</v>
      </c>
      <c r="B36" s="25">
        <f t="shared" si="3"/>
        <v>12</v>
      </c>
      <c r="C36" s="25">
        <f t="shared" si="5"/>
        <v>7</v>
      </c>
      <c r="D36" s="25">
        <f>K$4</f>
        <v>1</v>
      </c>
      <c r="E36" s="25">
        <v>4</v>
      </c>
      <c r="F36" s="25">
        <v>1.8318000000000001E-2</v>
      </c>
      <c r="G36" s="17">
        <v>7</v>
      </c>
      <c r="H36" s="9"/>
      <c r="I36" s="9"/>
      <c r="J36" s="9"/>
      <c r="K36" s="9"/>
      <c r="L36" s="9"/>
      <c r="M36" s="9"/>
      <c r="N36" s="9"/>
    </row>
    <row r="37" spans="1:14" x14ac:dyDescent="0.3">
      <c r="A37" s="18" t="s">
        <v>125</v>
      </c>
      <c r="B37" s="36">
        <f t="shared" si="3"/>
        <v>12</v>
      </c>
      <c r="C37" s="36">
        <f t="shared" si="5"/>
        <v>7</v>
      </c>
      <c r="D37" s="26">
        <f>L$4</f>
        <v>5</v>
      </c>
      <c r="E37" s="26">
        <v>0</v>
      </c>
      <c r="F37" s="26">
        <v>2.5381000000000001E-2</v>
      </c>
      <c r="G37" s="18">
        <v>8</v>
      </c>
      <c r="H37" s="9"/>
      <c r="I37" s="9"/>
      <c r="J37" s="9"/>
      <c r="K37" s="9"/>
      <c r="L37" s="9"/>
      <c r="M37" s="9"/>
      <c r="N37" s="9"/>
    </row>
    <row r="38" spans="1:14" x14ac:dyDescent="0.3">
      <c r="A38" s="18" t="s">
        <v>126</v>
      </c>
      <c r="B38" s="36">
        <f t="shared" si="3"/>
        <v>12</v>
      </c>
      <c r="C38" s="36">
        <f t="shared" si="5"/>
        <v>7</v>
      </c>
      <c r="D38" s="26">
        <f>L$4</f>
        <v>5</v>
      </c>
      <c r="E38" s="26">
        <v>1</v>
      </c>
      <c r="F38" s="26">
        <v>2.5427000000000002E-2</v>
      </c>
      <c r="G38" s="18">
        <v>8</v>
      </c>
      <c r="H38" s="9"/>
      <c r="I38" s="9"/>
      <c r="J38" s="9"/>
      <c r="K38" s="9"/>
      <c r="L38" s="9"/>
      <c r="M38" s="9"/>
      <c r="N38" s="9"/>
    </row>
    <row r="39" spans="1:14" x14ac:dyDescent="0.3">
      <c r="A39" s="18" t="s">
        <v>127</v>
      </c>
      <c r="B39" s="36">
        <f t="shared" si="3"/>
        <v>12</v>
      </c>
      <c r="C39" s="36">
        <f t="shared" si="5"/>
        <v>7</v>
      </c>
      <c r="D39" s="26">
        <f>L$4</f>
        <v>5</v>
      </c>
      <c r="E39" s="26">
        <v>2</v>
      </c>
      <c r="F39" s="26">
        <v>2.5482999999999999E-2</v>
      </c>
      <c r="G39" s="18">
        <v>8</v>
      </c>
      <c r="H39" s="9"/>
      <c r="I39" s="9"/>
      <c r="J39" s="9"/>
      <c r="K39" s="9"/>
      <c r="L39" s="9"/>
      <c r="M39" s="9"/>
      <c r="N39" s="9"/>
    </row>
    <row r="40" spans="1:14" x14ac:dyDescent="0.3">
      <c r="A40" s="18" t="s">
        <v>128</v>
      </c>
      <c r="B40" s="36">
        <f t="shared" si="3"/>
        <v>12</v>
      </c>
      <c r="C40" s="36">
        <f t="shared" si="5"/>
        <v>7</v>
      </c>
      <c r="D40" s="26">
        <f>L$4</f>
        <v>5</v>
      </c>
      <c r="E40" s="26">
        <v>3</v>
      </c>
      <c r="F40" s="26">
        <v>2.4747999999999999E-2</v>
      </c>
      <c r="G40" s="18">
        <v>8</v>
      </c>
      <c r="H40" s="9"/>
      <c r="I40" s="9"/>
      <c r="J40" s="9"/>
      <c r="K40" s="9"/>
      <c r="L40" s="9"/>
      <c r="M40" s="9"/>
      <c r="N40" s="9"/>
    </row>
    <row r="41" spans="1:14" x14ac:dyDescent="0.3">
      <c r="A41" s="18" t="s">
        <v>129</v>
      </c>
      <c r="B41" s="36">
        <f t="shared" si="3"/>
        <v>12</v>
      </c>
      <c r="C41" s="36">
        <f t="shared" si="5"/>
        <v>7</v>
      </c>
      <c r="D41" s="26">
        <f>L$4</f>
        <v>5</v>
      </c>
      <c r="E41" s="26">
        <v>4</v>
      </c>
      <c r="F41" s="26">
        <v>2.5374000000000001E-2</v>
      </c>
      <c r="G41" s="18">
        <v>8</v>
      </c>
      <c r="H41" s="9"/>
      <c r="I41" s="9"/>
      <c r="J41" s="9"/>
      <c r="K41" s="9"/>
      <c r="L41" s="9"/>
      <c r="M41" s="9"/>
      <c r="N41" s="9"/>
    </row>
    <row r="42" spans="1:14" x14ac:dyDescent="0.3">
      <c r="C42" s="27"/>
    </row>
  </sheetData>
  <sortState xmlns:xlrd2="http://schemas.microsoft.com/office/spreadsheetml/2017/richdata2" ref="A2:G41">
    <sortCondition ref="G2:G41"/>
    <sortCondition ref="E2:E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FFE7-8F8B-4715-8149-0B196E60E7E9}">
  <dimension ref="A1:BU48"/>
  <sheetViews>
    <sheetView topLeftCell="AA4" workbookViewId="0">
      <selection activeCell="T25" sqref="T25"/>
    </sheetView>
  </sheetViews>
  <sheetFormatPr defaultRowHeight="14.4" x14ac:dyDescent="0.3"/>
  <cols>
    <col min="3" max="3" width="19.88671875" customWidth="1"/>
    <col min="4" max="4" width="13.6640625" customWidth="1"/>
    <col min="5" max="5" width="13" customWidth="1"/>
    <col min="6" max="15" width="9.109375" bestFit="1" customWidth="1"/>
    <col min="16" max="16" width="15.6640625" customWidth="1"/>
    <col min="17" max="17" width="13.44140625" customWidth="1"/>
    <col min="18" max="18" width="14" customWidth="1"/>
    <col min="19" max="19" width="13.33203125" customWidth="1"/>
    <col min="20" max="20" width="9.33203125" bestFit="1" customWidth="1"/>
    <col min="21" max="41" width="9.109375" bestFit="1" customWidth="1"/>
    <col min="42" max="42" width="12.6640625" bestFit="1" customWidth="1"/>
    <col min="43" max="43" width="12" bestFit="1" customWidth="1"/>
    <col min="44" max="44" width="11.6640625" bestFit="1" customWidth="1"/>
    <col min="45" max="45" width="12.6640625" bestFit="1" customWidth="1"/>
    <col min="46" max="51" width="9.109375" bestFit="1" customWidth="1"/>
    <col min="52" max="52" width="9.33203125" bestFit="1" customWidth="1"/>
    <col min="53" max="58" width="9.109375" bestFit="1" customWidth="1"/>
    <col min="59" max="59" width="12.33203125" customWidth="1"/>
  </cols>
  <sheetData>
    <row r="1" spans="1:73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10" t="s">
        <v>0</v>
      </c>
      <c r="X1" s="10" t="s">
        <v>1</v>
      </c>
      <c r="Y1" s="10" t="s">
        <v>2</v>
      </c>
      <c r="Z1" s="10" t="s">
        <v>3</v>
      </c>
      <c r="AA1" s="10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0"/>
      <c r="AQ1" s="10"/>
      <c r="AR1" s="10"/>
      <c r="AS1" s="10"/>
      <c r="AT1" s="10"/>
      <c r="AU1" s="10"/>
      <c r="AV1" s="9"/>
      <c r="AW1" s="31"/>
      <c r="AX1" s="31"/>
      <c r="AY1" s="31"/>
      <c r="AZ1" s="31"/>
      <c r="BA1" s="31"/>
      <c r="BB1" s="10" t="s">
        <v>4</v>
      </c>
      <c r="BC1" s="31"/>
      <c r="BD1" s="31"/>
      <c r="BE1" s="31"/>
      <c r="BF1" s="31"/>
      <c r="BG1" s="31"/>
      <c r="BH1" s="31"/>
      <c r="BI1" s="31"/>
      <c r="BJ1" s="31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</row>
    <row r="2" spans="1:73" x14ac:dyDescent="0.3">
      <c r="A2" s="10"/>
      <c r="B2" s="10"/>
      <c r="C2" s="10" t="s">
        <v>5</v>
      </c>
      <c r="D2" s="10"/>
      <c r="E2" s="10" t="s">
        <v>6</v>
      </c>
      <c r="F2" s="10"/>
      <c r="G2" s="9"/>
      <c r="H2" s="9"/>
      <c r="I2" s="9"/>
      <c r="J2" s="9"/>
      <c r="K2" s="9"/>
      <c r="L2" s="10"/>
      <c r="M2" s="9"/>
      <c r="N2" s="9"/>
      <c r="O2" s="9"/>
      <c r="P2" s="9"/>
      <c r="Q2" s="9"/>
      <c r="R2" s="9"/>
      <c r="S2" s="9"/>
      <c r="T2" s="9"/>
      <c r="U2" s="9"/>
      <c r="V2" s="9"/>
      <c r="W2" s="9">
        <v>1</v>
      </c>
      <c r="X2" s="9">
        <v>-9.8049999999999943E-3</v>
      </c>
      <c r="Y2" s="9">
        <f t="shared" ref="Y2:Y41" si="0">(W2-0.5)/W$41</f>
        <v>1.2500000000000001E-2</v>
      </c>
      <c r="Z2" s="9">
        <f t="shared" ref="Z2:Z41" si="1">4.91*(Y2^0.14-(1-Y2)^0.14)</f>
        <v>-2.2427860924225023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31"/>
      <c r="AX2" s="31"/>
      <c r="AY2" s="10" t="s">
        <v>7</v>
      </c>
      <c r="AZ2" s="32">
        <f>T21/(2^3*(B9-1))</f>
        <v>2.2905113849999983E-5</v>
      </c>
      <c r="BA2" s="9"/>
      <c r="BB2" s="32">
        <f>AZ2/((2^3)*B9)</f>
        <v>5.7262784624999959E-7</v>
      </c>
      <c r="BC2" s="31"/>
      <c r="BD2" s="31"/>
      <c r="BE2" s="31"/>
      <c r="BF2" s="31"/>
      <c r="BG2" s="31"/>
      <c r="BH2" s="31"/>
      <c r="BI2" s="31"/>
      <c r="BJ2" s="33"/>
      <c r="BK2" s="32"/>
      <c r="BL2" s="9"/>
      <c r="BM2" s="32"/>
      <c r="BN2" s="9"/>
      <c r="BO2" s="9"/>
      <c r="BP2" s="9"/>
      <c r="BQ2" s="9"/>
      <c r="BR2" s="9"/>
      <c r="BS2" s="9"/>
      <c r="BT2" s="9"/>
      <c r="BU2" s="9"/>
    </row>
    <row r="3" spans="1:73" x14ac:dyDescent="0.3">
      <c r="A3" s="10"/>
      <c r="B3" s="10"/>
      <c r="C3" s="10" t="s">
        <v>8</v>
      </c>
      <c r="D3" s="10" t="s">
        <v>9</v>
      </c>
      <c r="E3" s="10" t="s">
        <v>8</v>
      </c>
      <c r="F3" s="10" t="s">
        <v>9</v>
      </c>
      <c r="G3" s="9"/>
      <c r="H3" s="9"/>
      <c r="I3" s="9"/>
      <c r="J3" s="9"/>
      <c r="K3" s="9"/>
      <c r="L3" s="10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W41" si="2">W2+1</f>
        <v>2</v>
      </c>
      <c r="X3" s="9">
        <v>-8.9680000000000037E-3</v>
      </c>
      <c r="Y3" s="9">
        <f t="shared" si="0"/>
        <v>3.7499999999999999E-2</v>
      </c>
      <c r="Z3" s="9">
        <f t="shared" si="1"/>
        <v>-1.7831960007664582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32"/>
      <c r="AR3" s="9"/>
      <c r="AS3" s="9"/>
      <c r="AT3" s="9"/>
      <c r="AU3" s="9"/>
      <c r="AV3" s="9"/>
      <c r="AW3" s="31"/>
      <c r="AX3" s="31"/>
      <c r="AY3" s="48" t="s">
        <v>10</v>
      </c>
      <c r="AZ3" s="48"/>
      <c r="BA3" s="48"/>
      <c r="BB3" s="48"/>
      <c r="BC3" s="48"/>
      <c r="BD3" s="48"/>
      <c r="BE3" s="48"/>
      <c r="BF3" s="31"/>
      <c r="BG3" s="31"/>
      <c r="BH3" s="31"/>
      <c r="BI3" s="31"/>
      <c r="BJ3" s="33"/>
      <c r="BK3" s="10"/>
      <c r="BL3" s="10"/>
      <c r="BM3" s="10"/>
      <c r="BN3" s="10"/>
      <c r="BO3" s="10"/>
      <c r="BP3" s="10"/>
      <c r="BQ3" s="9"/>
      <c r="BR3" s="9"/>
      <c r="BS3" s="9"/>
      <c r="BT3" s="9"/>
      <c r="BU3" s="9"/>
    </row>
    <row r="4" spans="1:73" x14ac:dyDescent="0.3">
      <c r="A4" s="10"/>
      <c r="B4" s="10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/>
      <c r="H4" s="9"/>
      <c r="I4" s="9"/>
      <c r="J4" s="9"/>
      <c r="K4" s="9"/>
      <c r="L4" s="10"/>
      <c r="M4" s="9"/>
      <c r="N4" s="9"/>
      <c r="O4" s="9"/>
      <c r="P4" s="9"/>
      <c r="Q4" s="9"/>
      <c r="R4" s="9"/>
      <c r="S4" s="9"/>
      <c r="T4" s="9"/>
      <c r="U4" s="9"/>
      <c r="V4" s="9"/>
      <c r="W4" s="9">
        <f t="shared" si="2"/>
        <v>3</v>
      </c>
      <c r="X4" s="32">
        <v>-7.527999999999993E-3</v>
      </c>
      <c r="Y4" s="9">
        <f t="shared" si="0"/>
        <v>6.25E-2</v>
      </c>
      <c r="Z4" s="9">
        <f t="shared" si="1"/>
        <v>-1.5353724165064226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31"/>
      <c r="AX4" s="9"/>
      <c r="AY4" s="10" t="s">
        <v>16</v>
      </c>
      <c r="AZ4" s="10" t="s">
        <v>17</v>
      </c>
      <c r="BA4" s="10" t="s">
        <v>18</v>
      </c>
      <c r="BB4" s="10" t="s">
        <v>19</v>
      </c>
      <c r="BC4" s="10" t="s">
        <v>20</v>
      </c>
      <c r="BD4" s="10" t="s">
        <v>21</v>
      </c>
      <c r="BE4" s="10" t="s">
        <v>22</v>
      </c>
      <c r="BF4" s="31"/>
      <c r="BG4" s="31"/>
      <c r="BH4" s="31"/>
      <c r="BI4" s="31"/>
      <c r="BJ4" s="33"/>
      <c r="BK4" s="10"/>
      <c r="BL4" s="10"/>
      <c r="BM4" s="10"/>
      <c r="BN4" s="10"/>
      <c r="BO4" s="10"/>
      <c r="BP4" s="10"/>
      <c r="BQ4" s="9"/>
      <c r="BR4" s="9"/>
      <c r="BS4" s="9"/>
      <c r="BT4" s="9"/>
      <c r="BU4" s="9"/>
    </row>
    <row r="5" spans="1:73" x14ac:dyDescent="0.3">
      <c r="A5" s="10"/>
      <c r="B5" s="10" t="s">
        <v>23</v>
      </c>
      <c r="C5" s="9" t="s">
        <v>24</v>
      </c>
      <c r="D5" s="9" t="s">
        <v>25</v>
      </c>
      <c r="E5" s="9" t="s">
        <v>26</v>
      </c>
      <c r="F5" s="9" t="s">
        <v>27</v>
      </c>
      <c r="G5" s="9"/>
      <c r="H5" s="9"/>
      <c r="I5" s="9"/>
      <c r="J5" s="9"/>
      <c r="K5" s="9"/>
      <c r="L5" s="10"/>
      <c r="M5" s="9"/>
      <c r="N5" s="9"/>
      <c r="O5" s="9"/>
      <c r="P5" s="9"/>
      <c r="Q5" s="9"/>
      <c r="R5" s="9"/>
      <c r="S5" s="9"/>
      <c r="T5" s="9"/>
      <c r="U5" s="9"/>
      <c r="V5" s="9"/>
      <c r="W5" s="9">
        <f t="shared" si="2"/>
        <v>4</v>
      </c>
      <c r="X5" s="9">
        <v>-2.7774000000000063E-3</v>
      </c>
      <c r="Y5" s="9">
        <f t="shared" si="0"/>
        <v>8.7499999999999994E-2</v>
      </c>
      <c r="Z5" s="9">
        <f t="shared" si="1"/>
        <v>-1.3563557837186089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0" t="s">
        <v>28</v>
      </c>
      <c r="AP5" s="10" t="s">
        <v>29</v>
      </c>
      <c r="AQ5" s="10" t="s">
        <v>30</v>
      </c>
      <c r="AR5" s="10" t="s">
        <v>31</v>
      </c>
      <c r="AS5" s="10" t="s">
        <v>32</v>
      </c>
      <c r="AT5" s="10" t="s">
        <v>33</v>
      </c>
      <c r="AU5" s="9"/>
      <c r="AV5" s="9"/>
      <c r="AW5" s="31"/>
      <c r="AX5" s="10" t="s">
        <v>34</v>
      </c>
      <c r="AY5" s="41">
        <f t="shared" ref="AY5:BE5" si="3">C$21 - $BJ$8*SQRT($BB$2)</f>
        <v>-1.8665032321495443E-2</v>
      </c>
      <c r="AZ5" s="41">
        <f t="shared" si="3"/>
        <v>2.2622617678504556E-2</v>
      </c>
      <c r="BA5" s="9">
        <f t="shared" si="3"/>
        <v>7.5335176785045572E-3</v>
      </c>
      <c r="BB5" s="41">
        <f t="shared" si="3"/>
        <v>-1.8168782321495443E-2</v>
      </c>
      <c r="BC5" s="9">
        <f t="shared" si="3"/>
        <v>-7.5764823214954412E-3</v>
      </c>
      <c r="BD5" s="9">
        <f t="shared" si="3"/>
        <v>5.3968676785045569E-3</v>
      </c>
      <c r="BE5" s="9">
        <f t="shared" si="3"/>
        <v>-7.5064323214954426E-3</v>
      </c>
      <c r="BF5" s="31"/>
      <c r="BG5" s="31"/>
      <c r="BH5" s="31"/>
      <c r="BI5" s="33"/>
      <c r="BJ5" s="31"/>
      <c r="BK5" s="9"/>
      <c r="BL5" s="32"/>
      <c r="BM5" s="9"/>
      <c r="BN5" s="9"/>
      <c r="BO5" s="9"/>
      <c r="BP5" s="9"/>
      <c r="BQ5" s="9"/>
      <c r="BR5" s="10"/>
      <c r="BS5" s="9"/>
      <c r="BT5" s="9"/>
      <c r="BU5" s="9"/>
    </row>
    <row r="6" spans="1:73" x14ac:dyDescent="0.3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M6" s="9"/>
      <c r="N6" s="9"/>
      <c r="O6" s="9"/>
      <c r="P6" s="9"/>
      <c r="Q6" s="9"/>
      <c r="R6" s="9"/>
      <c r="S6" s="9"/>
      <c r="T6" s="9"/>
      <c r="U6" s="9"/>
      <c r="V6" s="9"/>
      <c r="W6" s="9">
        <f t="shared" si="2"/>
        <v>5</v>
      </c>
      <c r="X6" s="9">
        <v>-1.1294000000000026E-3</v>
      </c>
      <c r="Y6" s="9">
        <f t="shared" si="0"/>
        <v>0.1125</v>
      </c>
      <c r="Z6" s="9">
        <f t="shared" si="1"/>
        <v>-1.2125225194936162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>
        <f t="shared" ref="AO6:AT13" si="4">O12</f>
        <v>5.8702000000000008E-3</v>
      </c>
      <c r="AP6" s="9">
        <f t="shared" si="4"/>
        <v>8.7999999999989129E-6</v>
      </c>
      <c r="AQ6" s="9">
        <f t="shared" si="4"/>
        <v>7.7999999999996475E-6</v>
      </c>
      <c r="AR6" s="9">
        <f t="shared" si="4"/>
        <v>-1.3200000000000538E-5</v>
      </c>
      <c r="AS6" s="9">
        <f t="shared" si="4"/>
        <v>-2.0000000000054696E-7</v>
      </c>
      <c r="AT6" s="9">
        <f t="shared" si="4"/>
        <v>-3.2000000000009451E-6</v>
      </c>
      <c r="AU6" s="9"/>
      <c r="AV6" s="9"/>
      <c r="AW6" s="31"/>
      <c r="AX6" s="10" t="s">
        <v>35</v>
      </c>
      <c r="AY6" s="41">
        <f t="shared" ref="AY6:BE6" si="5">C$21 + $BJ$8*SQRT($BB$2)</f>
        <v>-1.6175417678504559E-2</v>
      </c>
      <c r="AZ6" s="41">
        <f t="shared" si="5"/>
        <v>2.511223232149544E-2</v>
      </c>
      <c r="BA6" s="9">
        <f t="shared" si="5"/>
        <v>1.002313232149544E-2</v>
      </c>
      <c r="BB6" s="41">
        <f t="shared" si="5"/>
        <v>-1.5679167678504559E-2</v>
      </c>
      <c r="BC6" s="9">
        <f t="shared" si="5"/>
        <v>-5.0868676785045591E-3</v>
      </c>
      <c r="BD6" s="9">
        <f t="shared" si="5"/>
        <v>7.8864823214954399E-3</v>
      </c>
      <c r="BE6" s="9">
        <f t="shared" si="5"/>
        <v>-5.0168176785045605E-3</v>
      </c>
      <c r="BF6" s="31"/>
      <c r="BK6" s="9"/>
      <c r="BL6" s="9"/>
      <c r="BM6" s="9"/>
      <c r="BN6" s="9"/>
      <c r="BO6" s="9"/>
      <c r="BP6" s="9"/>
      <c r="BQ6" s="9"/>
      <c r="BR6" s="10"/>
      <c r="BS6" s="10"/>
      <c r="BT6" s="10"/>
      <c r="BU6" s="10"/>
    </row>
    <row r="7" spans="1:7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10"/>
      <c r="M7" s="9"/>
      <c r="N7" s="9"/>
      <c r="O7" s="9"/>
      <c r="P7" s="9"/>
      <c r="Q7" s="9"/>
      <c r="R7" s="9"/>
      <c r="S7" s="9"/>
      <c r="T7" s="9"/>
      <c r="U7" s="9"/>
      <c r="V7" s="9"/>
      <c r="W7" s="9">
        <f t="shared" si="2"/>
        <v>6</v>
      </c>
      <c r="X7" s="9">
        <v>-7.034000000000068E-4</v>
      </c>
      <c r="Y7" s="9">
        <f t="shared" si="0"/>
        <v>0.13750000000000001</v>
      </c>
      <c r="Z7" s="9">
        <f t="shared" si="1"/>
        <v>-1.0902138107501458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>
        <f t="shared" si="4"/>
        <v>5.0177999999999993E-3</v>
      </c>
      <c r="AP7" s="9">
        <f t="shared" si="4"/>
        <v>2.2000000000008124E-6</v>
      </c>
      <c r="AQ7" s="9">
        <f t="shared" si="4"/>
        <v>1.1200000000000272E-5</v>
      </c>
      <c r="AR7" s="9">
        <f t="shared" si="4"/>
        <v>-5.799999999999382E-6</v>
      </c>
      <c r="AS7" s="9">
        <f t="shared" si="4"/>
        <v>-1.9799999999999505E-5</v>
      </c>
      <c r="AT7" s="9">
        <f t="shared" si="4"/>
        <v>1.2200000000000405E-5</v>
      </c>
      <c r="AU7" s="9"/>
      <c r="AV7" s="9"/>
      <c r="AW7" s="31"/>
      <c r="AX7" s="10"/>
      <c r="AY7" s="9"/>
      <c r="AZ7" s="9"/>
      <c r="BA7" s="9"/>
      <c r="BB7" s="9"/>
      <c r="BC7" s="9"/>
      <c r="BD7" s="9"/>
      <c r="BE7" s="9"/>
      <c r="BF7" s="31"/>
      <c r="BG7" s="10" t="s">
        <v>36</v>
      </c>
      <c r="BH7" s="10" t="s">
        <v>37</v>
      </c>
      <c r="BI7" s="10" t="s">
        <v>38</v>
      </c>
      <c r="BJ7" s="10" t="s">
        <v>39</v>
      </c>
      <c r="BK7" s="10" t="s">
        <v>40</v>
      </c>
      <c r="BL7" s="9"/>
      <c r="BM7" s="9"/>
      <c r="BN7" s="9"/>
      <c r="BO7" s="9"/>
      <c r="BP7" s="9"/>
      <c r="BQ7" s="9"/>
      <c r="BR7" s="9"/>
      <c r="BS7" s="9"/>
      <c r="BT7" s="9"/>
      <c r="BU7" s="9"/>
    </row>
    <row r="8" spans="1:73" x14ac:dyDescent="0.3">
      <c r="A8" s="10" t="s">
        <v>41</v>
      </c>
      <c r="B8" s="9">
        <v>3</v>
      </c>
      <c r="C8" s="9"/>
      <c r="D8" s="9"/>
      <c r="E8" s="9"/>
      <c r="F8" s="9"/>
      <c r="G8" s="9"/>
      <c r="H8" s="9"/>
      <c r="I8" s="9"/>
      <c r="J8" s="9"/>
      <c r="K8" s="9"/>
      <c r="L8" s="10"/>
      <c r="M8" s="9"/>
      <c r="N8" s="9"/>
      <c r="O8" s="9"/>
      <c r="P8" s="9"/>
      <c r="Q8" s="9"/>
      <c r="R8" s="9"/>
      <c r="S8" s="9"/>
      <c r="T8" s="9"/>
      <c r="U8" s="9"/>
      <c r="V8" s="9"/>
      <c r="W8" s="9">
        <f t="shared" si="2"/>
        <v>7</v>
      </c>
      <c r="X8" s="9">
        <v>-4.9099999999999491E-4</v>
      </c>
      <c r="Y8" s="9">
        <f t="shared" si="0"/>
        <v>0.16250000000000001</v>
      </c>
      <c r="Z8" s="9">
        <f t="shared" si="1"/>
        <v>-0.98244278839304833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>
        <f t="shared" si="4"/>
        <v>6.1646400000000004E-2</v>
      </c>
      <c r="AP8" s="9">
        <f t="shared" si="4"/>
        <v>-1.1294000000000026E-3</v>
      </c>
      <c r="AQ8" s="9">
        <f t="shared" si="4"/>
        <v>-2.7774000000000063E-3</v>
      </c>
      <c r="AR8" s="9">
        <f t="shared" si="4"/>
        <v>-2.540000000000181E-5</v>
      </c>
      <c r="AS8" s="9">
        <f t="shared" si="4"/>
        <v>-7.034000000000068E-4</v>
      </c>
      <c r="AT8" s="9">
        <f t="shared" si="4"/>
        <v>4.6355999999999897E-3</v>
      </c>
      <c r="AU8" s="9"/>
      <c r="AV8" s="9"/>
      <c r="AW8" s="31"/>
      <c r="AX8" s="10"/>
      <c r="AY8" s="9"/>
      <c r="AZ8" s="9"/>
      <c r="BA8" s="9"/>
      <c r="BB8" s="9"/>
      <c r="BC8" s="9"/>
      <c r="BD8" s="9"/>
      <c r="BE8" s="9"/>
      <c r="BF8" s="31"/>
      <c r="BG8" s="9">
        <v>0.9</v>
      </c>
      <c r="BH8" s="9">
        <v>0.1</v>
      </c>
      <c r="BI8" s="9">
        <v>0.05</v>
      </c>
      <c r="BJ8" s="9">
        <v>1.645</v>
      </c>
      <c r="BK8" s="9"/>
      <c r="BL8" s="9"/>
      <c r="BM8" s="9"/>
      <c r="BN8" s="9"/>
      <c r="BO8" s="9"/>
      <c r="BP8" s="9"/>
      <c r="BQ8" s="9"/>
      <c r="BR8" s="34"/>
      <c r="BS8" s="9"/>
      <c r="BT8" s="9"/>
      <c r="BU8" s="9"/>
    </row>
    <row r="9" spans="1:73" x14ac:dyDescent="0.3">
      <c r="A9" s="10" t="s">
        <v>42</v>
      </c>
      <c r="B9" s="9">
        <v>5</v>
      </c>
      <c r="C9" s="9"/>
      <c r="D9" s="9"/>
      <c r="E9" s="9"/>
      <c r="F9" s="9"/>
      <c r="G9" s="9"/>
      <c r="H9" s="9"/>
      <c r="I9" s="9"/>
      <c r="J9" s="9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>
        <f t="shared" si="2"/>
        <v>8</v>
      </c>
      <c r="X9" s="9">
        <v>-2.9160000000000297E-4</v>
      </c>
      <c r="Y9" s="9">
        <f t="shared" si="0"/>
        <v>0.1875</v>
      </c>
      <c r="Z9" s="9">
        <f t="shared" si="1"/>
        <v>-0.88512253646756878</v>
      </c>
      <c r="AA9" s="9"/>
      <c r="AB9" s="9"/>
      <c r="AC9" s="9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9">
        <f t="shared" si="4"/>
        <v>1.8144600000000004E-2</v>
      </c>
      <c r="AP9" s="9">
        <f t="shared" si="4"/>
        <v>7.6399999999997303E-5</v>
      </c>
      <c r="AQ9" s="9">
        <f t="shared" si="4"/>
        <v>2.1439999999999654E-4</v>
      </c>
      <c r="AR9" s="9">
        <f t="shared" si="4"/>
        <v>3.8399999999997464E-5</v>
      </c>
      <c r="AS9" s="9">
        <f t="shared" si="4"/>
        <v>-2.9160000000000297E-4</v>
      </c>
      <c r="AT9" s="9">
        <f t="shared" si="4"/>
        <v>-3.7600000000002215E-5</v>
      </c>
      <c r="AU9" s="9"/>
      <c r="AV9" s="10"/>
      <c r="AW9" s="33"/>
      <c r="AX9" s="10"/>
      <c r="AY9" s="48" t="s">
        <v>43</v>
      </c>
      <c r="AZ9" s="48"/>
      <c r="BA9" s="48"/>
      <c r="BB9" s="48"/>
      <c r="BC9" s="48"/>
      <c r="BD9" s="48"/>
      <c r="BE9" s="48"/>
      <c r="BF9" s="33"/>
      <c r="BG9" s="9">
        <v>0.95</v>
      </c>
      <c r="BH9" s="9">
        <v>0.05</v>
      </c>
      <c r="BI9" s="9">
        <v>2.5000000000000001E-2</v>
      </c>
      <c r="BJ9" s="9">
        <v>1.96</v>
      </c>
      <c r="BK9" s="9"/>
      <c r="BL9" s="10"/>
      <c r="BM9" s="10"/>
      <c r="BN9" s="10"/>
      <c r="BO9" s="10"/>
      <c r="BP9" s="10"/>
      <c r="BQ9" s="10"/>
      <c r="BR9" s="34"/>
      <c r="BS9" s="9"/>
      <c r="BT9" s="9"/>
      <c r="BU9" s="9"/>
    </row>
    <row r="10" spans="1:73" x14ac:dyDescent="0.3">
      <c r="A10" s="9"/>
      <c r="B10" s="9"/>
      <c r="C10" s="49" t="s">
        <v>44</v>
      </c>
      <c r="D10" s="49"/>
      <c r="E10" s="49"/>
      <c r="F10" s="49" t="s">
        <v>45</v>
      </c>
      <c r="G10" s="49"/>
      <c r="H10" s="49"/>
      <c r="I10" s="49"/>
      <c r="J10" s="49" t="s">
        <v>46</v>
      </c>
      <c r="K10" s="49"/>
      <c r="L10" s="49"/>
      <c r="M10" s="49"/>
      <c r="N10" s="49"/>
      <c r="O10" s="10" t="s">
        <v>47</v>
      </c>
      <c r="P10" s="49" t="s">
        <v>48</v>
      </c>
      <c r="Q10" s="49"/>
      <c r="R10" s="49"/>
      <c r="S10" s="49"/>
      <c r="T10" s="49"/>
      <c r="U10" s="9"/>
      <c r="V10" s="9"/>
      <c r="W10" s="9">
        <f t="shared" si="2"/>
        <v>9</v>
      </c>
      <c r="X10" s="9">
        <v>-7.560000000000032E-5</v>
      </c>
      <c r="Y10" s="9">
        <f t="shared" si="0"/>
        <v>0.21249999999999999</v>
      </c>
      <c r="Z10" s="9">
        <f t="shared" si="1"/>
        <v>-0.79563858464786175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f t="shared" si="4"/>
        <v>1.02836E-2</v>
      </c>
      <c r="AP10" s="9">
        <f t="shared" si="4"/>
        <v>-7.560000000000032E-5</v>
      </c>
      <c r="AQ10" s="9">
        <f t="shared" si="4"/>
        <v>9.8400000000000223E-5</v>
      </c>
      <c r="AR10" s="9">
        <f t="shared" si="4"/>
        <v>-3.0600000000000419E-5</v>
      </c>
      <c r="AS10" s="9">
        <f t="shared" si="4"/>
        <v>2.339999999999981E-5</v>
      </c>
      <c r="AT10" s="9">
        <f t="shared" si="4"/>
        <v>-1.560000000000103E-5</v>
      </c>
      <c r="AU10" s="9"/>
      <c r="AV10" s="9"/>
      <c r="AW10" s="31"/>
      <c r="AX10" s="10"/>
      <c r="AY10" s="10" t="s">
        <v>16</v>
      </c>
      <c r="AZ10" s="10" t="s">
        <v>17</v>
      </c>
      <c r="BA10" s="10" t="s">
        <v>18</v>
      </c>
      <c r="BB10" s="10" t="s">
        <v>19</v>
      </c>
      <c r="BC10" s="10" t="s">
        <v>20</v>
      </c>
      <c r="BD10" s="10" t="s">
        <v>21</v>
      </c>
      <c r="BE10" s="10" t="s">
        <v>22</v>
      </c>
      <c r="BF10" s="31"/>
      <c r="BG10" s="9">
        <v>0.98</v>
      </c>
      <c r="BH10" s="9">
        <v>0.02</v>
      </c>
      <c r="BI10" s="9">
        <v>0.01</v>
      </c>
      <c r="BJ10" s="9">
        <v>2.3260000000000001</v>
      </c>
      <c r="BK10" s="9"/>
      <c r="BL10" s="10"/>
      <c r="BM10" s="10"/>
      <c r="BN10" s="3"/>
      <c r="BO10" s="3"/>
      <c r="BP10" s="10"/>
      <c r="BQ10" s="9"/>
      <c r="BR10" s="9"/>
      <c r="BS10" s="9"/>
      <c r="BT10" s="9"/>
      <c r="BU10" s="9"/>
    </row>
    <row r="11" spans="1:73" x14ac:dyDescent="0.3">
      <c r="A11" s="10"/>
      <c r="B11" s="10" t="s">
        <v>49</v>
      </c>
      <c r="C11" s="10" t="s">
        <v>50</v>
      </c>
      <c r="D11" s="10" t="s">
        <v>51</v>
      </c>
      <c r="E11" s="10" t="s">
        <v>52</v>
      </c>
      <c r="F11" s="10" t="s">
        <v>53</v>
      </c>
      <c r="G11" s="3" t="s">
        <v>54</v>
      </c>
      <c r="H11" s="3" t="s">
        <v>55</v>
      </c>
      <c r="I11" s="10" t="s">
        <v>56</v>
      </c>
      <c r="J11" s="10" t="s">
        <v>57</v>
      </c>
      <c r="K11" s="10" t="s">
        <v>58</v>
      </c>
      <c r="L11" s="10" t="s">
        <v>59</v>
      </c>
      <c r="M11" s="10" t="s">
        <v>60</v>
      </c>
      <c r="N11" s="10" t="s">
        <v>61</v>
      </c>
      <c r="O11" s="10" t="s">
        <v>62</v>
      </c>
      <c r="P11" s="10" t="s">
        <v>63</v>
      </c>
      <c r="Q11" s="10" t="s">
        <v>64</v>
      </c>
      <c r="R11" s="10" t="s">
        <v>65</v>
      </c>
      <c r="S11" s="10" t="s">
        <v>66</v>
      </c>
      <c r="T11" s="10" t="s">
        <v>67</v>
      </c>
      <c r="U11" s="10" t="s">
        <v>68</v>
      </c>
      <c r="V11" s="9"/>
      <c r="W11" s="9">
        <f t="shared" si="2"/>
        <v>10</v>
      </c>
      <c r="X11" s="9">
        <v>-6.3999999999999821E-5</v>
      </c>
      <c r="Y11" s="9">
        <f t="shared" si="0"/>
        <v>0.23749999999999999</v>
      </c>
      <c r="Z11" s="9">
        <f t="shared" si="1"/>
        <v>-0.71220615305972634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>
        <f t="shared" si="4"/>
        <v>9.1509999999999994E-3</v>
      </c>
      <c r="AP11" s="9">
        <f t="shared" si="4"/>
        <v>-7.0000000000000617E-6</v>
      </c>
      <c r="AQ11" s="9">
        <f t="shared" si="4"/>
        <v>7.7999999999999944E-5</v>
      </c>
      <c r="AR11" s="9">
        <f t="shared" si="4"/>
        <v>-6.3999999999999821E-5</v>
      </c>
      <c r="AS11" s="9">
        <f t="shared" si="4"/>
        <v>-2.5999999999999981E-5</v>
      </c>
      <c r="AT11" s="9">
        <f t="shared" si="4"/>
        <v>1.899999999999992E-5</v>
      </c>
      <c r="AU11" s="9"/>
      <c r="AV11" s="9"/>
      <c r="AW11" s="31"/>
      <c r="AX11" s="10" t="s">
        <v>34</v>
      </c>
      <c r="AY11" s="41">
        <f t="shared" ref="AY11:BE11" si="6">C$21 - $BJ$9*SQRT($BB$2)</f>
        <v>-1.890339968093074E-2</v>
      </c>
      <c r="AZ11" s="41">
        <f t="shared" si="6"/>
        <v>2.2384250319069258E-2</v>
      </c>
      <c r="BA11" s="9">
        <f t="shared" si="6"/>
        <v>7.29515031906926E-3</v>
      </c>
      <c r="BB11" s="41">
        <f t="shared" si="6"/>
        <v>-1.840714968093074E-2</v>
      </c>
      <c r="BC11" s="9">
        <f t="shared" si="6"/>
        <v>-7.8148496809307393E-3</v>
      </c>
      <c r="BD11" s="9">
        <f t="shared" si="6"/>
        <v>5.1585003190692596E-3</v>
      </c>
      <c r="BE11" s="9">
        <f t="shared" si="6"/>
        <v>-7.7447996809307399E-3</v>
      </c>
      <c r="BF11" s="31"/>
      <c r="BG11" s="31"/>
      <c r="BH11" s="31"/>
      <c r="BI11" s="31"/>
      <c r="BJ11" s="31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</row>
    <row r="12" spans="1:73" x14ac:dyDescent="0.3">
      <c r="A12" s="10" t="s">
        <v>12</v>
      </c>
      <c r="B12" s="9">
        <v>1</v>
      </c>
      <c r="C12" s="9">
        <v>-1</v>
      </c>
      <c r="D12" s="9">
        <v>-1</v>
      </c>
      <c r="E12" s="9">
        <v>-1</v>
      </c>
      <c r="F12" s="9">
        <f t="shared" ref="F12:F19" si="7">C12*D12</f>
        <v>1</v>
      </c>
      <c r="G12" s="9">
        <f t="shared" ref="G12:G19" si="8">C12*E12</f>
        <v>1</v>
      </c>
      <c r="H12" s="9">
        <f t="shared" ref="H12:H19" si="9">D12*E12</f>
        <v>1</v>
      </c>
      <c r="I12" s="9">
        <f t="shared" ref="I12:I19" si="10">C12*D12*E12</f>
        <v>-1</v>
      </c>
      <c r="J12" s="27">
        <v>5.8789999999999997E-3</v>
      </c>
      <c r="K12" s="27">
        <v>5.8780000000000004E-3</v>
      </c>
      <c r="L12" s="27">
        <v>5.8570000000000002E-3</v>
      </c>
      <c r="M12" s="27">
        <v>5.8700000000000002E-3</v>
      </c>
      <c r="N12" s="27">
        <v>5.8669999999999998E-3</v>
      </c>
      <c r="O12" s="9">
        <f t="shared" ref="O12:O19" si="11">SUM(J12:N12)/B$9</f>
        <v>5.8702000000000008E-3</v>
      </c>
      <c r="P12" s="9">
        <f t="shared" ref="P12:T19" si="12">J12-$O12</f>
        <v>8.7999999999989129E-6</v>
      </c>
      <c r="Q12" s="9">
        <f t="shared" si="12"/>
        <v>7.7999999999996475E-6</v>
      </c>
      <c r="R12" s="9">
        <f t="shared" si="12"/>
        <v>-1.3200000000000538E-5</v>
      </c>
      <c r="S12" s="9">
        <f t="shared" si="12"/>
        <v>-2.0000000000054696E-7</v>
      </c>
      <c r="T12" s="9">
        <f t="shared" si="12"/>
        <v>-3.2000000000009451E-6</v>
      </c>
      <c r="U12" s="9">
        <f t="shared" ref="U12:U19" si="13">SUM(P12:T12)</f>
        <v>-3.4694469519536142E-18</v>
      </c>
      <c r="V12" s="9"/>
      <c r="W12" s="9">
        <f t="shared" si="2"/>
        <v>11</v>
      </c>
      <c r="X12" s="9">
        <v>-3.7600000000002215E-5</v>
      </c>
      <c r="Y12" s="9">
        <f t="shared" si="0"/>
        <v>0.26250000000000001</v>
      </c>
      <c r="Z12" s="9">
        <f t="shared" si="1"/>
        <v>-0.63354426662063601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>
        <f t="shared" si="4"/>
        <v>0.117673</v>
      </c>
      <c r="AP12" s="9">
        <f t="shared" si="4"/>
        <v>-9.8049999999999943E-3</v>
      </c>
      <c r="AQ12" s="9">
        <f t="shared" si="4"/>
        <v>-7.527999999999993E-3</v>
      </c>
      <c r="AR12" s="9">
        <f t="shared" si="4"/>
        <v>-8.9680000000000037E-3</v>
      </c>
      <c r="AS12" s="9">
        <f t="shared" si="4"/>
        <v>5.3279999999999994E-3</v>
      </c>
      <c r="AT12" s="9">
        <f t="shared" si="4"/>
        <v>2.0972999999999992E-2</v>
      </c>
      <c r="AU12" s="9"/>
      <c r="AV12" s="9"/>
      <c r="AW12" s="31"/>
      <c r="AX12" s="10" t="s">
        <v>35</v>
      </c>
      <c r="AY12" s="41">
        <f t="shared" ref="AY12:BE12" si="14">C$21 + $BJ$9*SQRT($BB$2)</f>
        <v>-1.5937050319069262E-2</v>
      </c>
      <c r="AZ12" s="41">
        <f t="shared" si="14"/>
        <v>2.5350599680930737E-2</v>
      </c>
      <c r="BA12" s="9">
        <f t="shared" si="14"/>
        <v>1.0261499680930737E-2</v>
      </c>
      <c r="BB12" s="41">
        <f t="shared" si="14"/>
        <v>-1.5440800319069262E-2</v>
      </c>
      <c r="BC12" s="9">
        <f t="shared" si="14"/>
        <v>-4.8485003190692618E-3</v>
      </c>
      <c r="BD12" s="9">
        <f t="shared" si="14"/>
        <v>8.1248496809307371E-3</v>
      </c>
      <c r="BE12" s="9">
        <f t="shared" si="14"/>
        <v>-4.7784503190692633E-3</v>
      </c>
      <c r="BF12" s="31"/>
      <c r="BG12" s="31"/>
      <c r="BH12" s="31"/>
      <c r="BI12" s="33"/>
      <c r="BJ12" s="31"/>
      <c r="BK12" s="9"/>
      <c r="BL12" s="9"/>
      <c r="BM12" s="32"/>
      <c r="BN12" s="9"/>
      <c r="BO12" s="9"/>
      <c r="BP12" s="9"/>
      <c r="BQ12" s="9"/>
      <c r="BR12" s="9"/>
      <c r="BS12" s="9"/>
      <c r="BT12" s="9"/>
      <c r="BU12" s="9"/>
    </row>
    <row r="13" spans="1:73" x14ac:dyDescent="0.3">
      <c r="A13" s="10" t="s">
        <v>14</v>
      </c>
      <c r="B13" s="9">
        <v>1</v>
      </c>
      <c r="C13" s="9">
        <v>1</v>
      </c>
      <c r="D13" s="9">
        <v>-1</v>
      </c>
      <c r="E13" s="9">
        <v>-1</v>
      </c>
      <c r="F13" s="9">
        <f t="shared" si="7"/>
        <v>-1</v>
      </c>
      <c r="G13" s="9">
        <f t="shared" si="8"/>
        <v>-1</v>
      </c>
      <c r="H13" s="9">
        <f t="shared" si="9"/>
        <v>1</v>
      </c>
      <c r="I13" s="9">
        <f t="shared" si="10"/>
        <v>1</v>
      </c>
      <c r="J13" s="27">
        <v>5.0200000000000002E-3</v>
      </c>
      <c r="K13" s="27">
        <v>5.0289999999999996E-3</v>
      </c>
      <c r="L13" s="27">
        <v>5.012E-3</v>
      </c>
      <c r="M13" s="27">
        <v>4.9979999999999998E-3</v>
      </c>
      <c r="N13" s="27">
        <v>5.0299999999999997E-3</v>
      </c>
      <c r="O13" s="9">
        <f t="shared" si="11"/>
        <v>5.0177999999999993E-3</v>
      </c>
      <c r="P13" s="9">
        <f t="shared" si="12"/>
        <v>2.2000000000008124E-6</v>
      </c>
      <c r="Q13" s="9">
        <f t="shared" si="12"/>
        <v>1.1200000000000272E-5</v>
      </c>
      <c r="R13" s="9">
        <f t="shared" si="12"/>
        <v>-5.799999999999382E-6</v>
      </c>
      <c r="S13" s="9">
        <f t="shared" si="12"/>
        <v>-1.9799999999999505E-5</v>
      </c>
      <c r="T13" s="9">
        <f t="shared" si="12"/>
        <v>1.2200000000000405E-5</v>
      </c>
      <c r="U13" s="9">
        <f t="shared" si="13"/>
        <v>2.6020852139652106E-18</v>
      </c>
      <c r="V13" s="9"/>
      <c r="W13" s="9">
        <f t="shared" si="2"/>
        <v>12</v>
      </c>
      <c r="X13" s="32">
        <v>-3.0600000000000419E-5</v>
      </c>
      <c r="Y13" s="9">
        <f t="shared" si="0"/>
        <v>0.28749999999999998</v>
      </c>
      <c r="Z13" s="9">
        <f t="shared" si="1"/>
        <v>-0.55869546353610011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>
        <f t="shared" si="4"/>
        <v>2.3797999999999996E-2</v>
      </c>
      <c r="AP13" s="9">
        <f t="shared" si="4"/>
        <v>4.200000000000384E-5</v>
      </c>
      <c r="AQ13" s="9">
        <f t="shared" si="4"/>
        <v>1.6900000000000248E-4</v>
      </c>
      <c r="AR13" s="9">
        <f t="shared" si="4"/>
        <v>2.4500000000000216E-4</v>
      </c>
      <c r="AS13" s="9">
        <f t="shared" si="4"/>
        <v>-4.9099999999999491E-4</v>
      </c>
      <c r="AT13" s="9">
        <f t="shared" si="4"/>
        <v>3.5000000000003778E-5</v>
      </c>
      <c r="AU13" s="9"/>
      <c r="AV13" s="9"/>
      <c r="AW13" s="31"/>
      <c r="AX13" s="10"/>
      <c r="AY13" s="9"/>
      <c r="AZ13" s="9"/>
      <c r="BA13" s="9"/>
      <c r="BB13" s="9"/>
      <c r="BC13" s="9"/>
      <c r="BD13" s="9"/>
      <c r="BE13" s="9"/>
      <c r="BF13" s="31"/>
      <c r="BG13" s="31"/>
      <c r="BH13" s="31"/>
      <c r="BI13" s="31"/>
      <c r="BJ13" s="31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</row>
    <row r="14" spans="1:73" x14ac:dyDescent="0.3">
      <c r="A14" s="10" t="s">
        <v>13</v>
      </c>
      <c r="B14" s="9">
        <v>1</v>
      </c>
      <c r="C14" s="9">
        <v>-1</v>
      </c>
      <c r="D14" s="9">
        <v>1</v>
      </c>
      <c r="E14" s="9">
        <v>-1</v>
      </c>
      <c r="F14" s="9">
        <f t="shared" si="7"/>
        <v>-1</v>
      </c>
      <c r="G14" s="9">
        <f t="shared" si="8"/>
        <v>1</v>
      </c>
      <c r="H14" s="9">
        <f t="shared" si="9"/>
        <v>-1</v>
      </c>
      <c r="I14" s="9">
        <f t="shared" si="10"/>
        <v>1</v>
      </c>
      <c r="J14" s="27">
        <v>6.0517000000000001E-2</v>
      </c>
      <c r="K14" s="27">
        <v>5.8868999999999998E-2</v>
      </c>
      <c r="L14" s="27">
        <v>6.1621000000000002E-2</v>
      </c>
      <c r="M14" s="27">
        <v>6.0942999999999997E-2</v>
      </c>
      <c r="N14" s="27">
        <v>6.6281999999999994E-2</v>
      </c>
      <c r="O14" s="9">
        <f t="shared" si="11"/>
        <v>6.1646400000000004E-2</v>
      </c>
      <c r="P14" s="9">
        <f t="shared" si="12"/>
        <v>-1.1294000000000026E-3</v>
      </c>
      <c r="Q14" s="9">
        <f t="shared" si="12"/>
        <v>-2.7774000000000063E-3</v>
      </c>
      <c r="R14" s="9">
        <f t="shared" si="12"/>
        <v>-2.540000000000181E-5</v>
      </c>
      <c r="S14" s="9">
        <f t="shared" si="12"/>
        <v>-7.034000000000068E-4</v>
      </c>
      <c r="T14" s="9">
        <f t="shared" si="12"/>
        <v>4.6355999999999897E-3</v>
      </c>
      <c r="U14" s="9">
        <f t="shared" si="13"/>
        <v>-2.7755575615628914E-17</v>
      </c>
      <c r="V14" s="9"/>
      <c r="W14" s="9">
        <f t="shared" si="2"/>
        <v>13</v>
      </c>
      <c r="X14" s="9">
        <v>-2.5999999999999981E-5</v>
      </c>
      <c r="Y14" s="9">
        <f t="shared" si="0"/>
        <v>0.3125</v>
      </c>
      <c r="Z14" s="9">
        <f t="shared" si="1"/>
        <v>-0.48691908378101556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31"/>
      <c r="AX14" s="10"/>
      <c r="AY14" s="9"/>
      <c r="AZ14" s="9"/>
      <c r="BA14" s="9"/>
      <c r="BB14" s="9"/>
      <c r="BC14" s="9"/>
      <c r="BD14" s="9"/>
      <c r="BE14" s="9"/>
      <c r="BF14" s="31"/>
      <c r="BG14" s="31"/>
      <c r="BH14" s="31"/>
      <c r="BI14" s="31"/>
      <c r="BJ14" s="31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</row>
    <row r="15" spans="1:73" x14ac:dyDescent="0.3">
      <c r="A15" s="10" t="s">
        <v>15</v>
      </c>
      <c r="B15" s="9">
        <v>1</v>
      </c>
      <c r="C15" s="9">
        <v>1</v>
      </c>
      <c r="D15" s="9">
        <v>1</v>
      </c>
      <c r="E15" s="9">
        <v>-1</v>
      </c>
      <c r="F15" s="9">
        <f t="shared" si="7"/>
        <v>1</v>
      </c>
      <c r="G15" s="9">
        <f t="shared" si="8"/>
        <v>-1</v>
      </c>
      <c r="H15" s="9">
        <f t="shared" si="9"/>
        <v>-1</v>
      </c>
      <c r="I15" s="9">
        <f t="shared" si="10"/>
        <v>-1</v>
      </c>
      <c r="J15" s="27">
        <v>1.8221000000000001E-2</v>
      </c>
      <c r="K15" s="27">
        <v>1.8359E-2</v>
      </c>
      <c r="L15" s="27">
        <v>1.8183000000000001E-2</v>
      </c>
      <c r="M15" s="27">
        <v>1.7853000000000001E-2</v>
      </c>
      <c r="N15" s="27">
        <v>1.8107000000000002E-2</v>
      </c>
      <c r="O15" s="9">
        <f t="shared" si="11"/>
        <v>1.8144600000000004E-2</v>
      </c>
      <c r="P15" s="9">
        <f t="shared" si="12"/>
        <v>7.6399999999997303E-5</v>
      </c>
      <c r="Q15" s="9">
        <f t="shared" si="12"/>
        <v>2.1439999999999654E-4</v>
      </c>
      <c r="R15" s="9">
        <f t="shared" si="12"/>
        <v>3.8399999999997464E-5</v>
      </c>
      <c r="S15" s="9">
        <f t="shared" si="12"/>
        <v>-2.9160000000000297E-4</v>
      </c>
      <c r="T15" s="9">
        <f t="shared" si="12"/>
        <v>-3.7600000000002215E-5</v>
      </c>
      <c r="U15" s="9">
        <f t="shared" si="13"/>
        <v>-1.3877787807814457E-17</v>
      </c>
      <c r="V15" s="9"/>
      <c r="W15" s="9">
        <f t="shared" si="2"/>
        <v>14</v>
      </c>
      <c r="X15" s="32">
        <v>-2.540000000000181E-5</v>
      </c>
      <c r="Y15" s="9">
        <f t="shared" si="0"/>
        <v>0.33750000000000002</v>
      </c>
      <c r="Z15" s="9">
        <f t="shared" si="1"/>
        <v>-0.41762456729499392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31"/>
      <c r="AX15" s="10"/>
      <c r="AY15" s="48" t="s">
        <v>69</v>
      </c>
      <c r="AZ15" s="48"/>
      <c r="BA15" s="48"/>
      <c r="BB15" s="48"/>
      <c r="BC15" s="48"/>
      <c r="BD15" s="48"/>
      <c r="BE15" s="48"/>
      <c r="BF15" s="31"/>
      <c r="BG15" s="31"/>
      <c r="BH15" s="31"/>
      <c r="BI15" s="31"/>
      <c r="BJ15" s="31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</row>
    <row r="16" spans="1:73" x14ac:dyDescent="0.3">
      <c r="A16" s="10" t="s">
        <v>24</v>
      </c>
      <c r="B16" s="9">
        <v>1</v>
      </c>
      <c r="C16" s="9">
        <v>-1</v>
      </c>
      <c r="D16" s="9">
        <v>-1</v>
      </c>
      <c r="E16" s="9">
        <v>1</v>
      </c>
      <c r="F16" s="9">
        <f t="shared" si="7"/>
        <v>1</v>
      </c>
      <c r="G16" s="9">
        <f t="shared" si="8"/>
        <v>-1</v>
      </c>
      <c r="H16" s="9">
        <f t="shared" si="9"/>
        <v>-1</v>
      </c>
      <c r="I16" s="9">
        <f t="shared" si="10"/>
        <v>1</v>
      </c>
      <c r="J16" s="27">
        <v>1.0208E-2</v>
      </c>
      <c r="K16" s="27">
        <v>1.0382000000000001E-2</v>
      </c>
      <c r="L16" s="27">
        <v>1.0253E-2</v>
      </c>
      <c r="M16" s="27">
        <v>1.0307E-2</v>
      </c>
      <c r="N16" s="27">
        <v>1.0267999999999999E-2</v>
      </c>
      <c r="O16" s="9">
        <f t="shared" si="11"/>
        <v>1.02836E-2</v>
      </c>
      <c r="P16" s="9">
        <f t="shared" si="12"/>
        <v>-7.560000000000032E-5</v>
      </c>
      <c r="Q16" s="9">
        <f t="shared" si="12"/>
        <v>9.8400000000000223E-5</v>
      </c>
      <c r="R16" s="9">
        <f t="shared" si="12"/>
        <v>-3.0600000000000419E-5</v>
      </c>
      <c r="S16" s="9">
        <f t="shared" si="12"/>
        <v>2.339999999999981E-5</v>
      </c>
      <c r="T16" s="9">
        <f t="shared" si="12"/>
        <v>-1.560000000000103E-5</v>
      </c>
      <c r="U16" s="9">
        <f t="shared" si="13"/>
        <v>-1.7347234759768071E-18</v>
      </c>
      <c r="V16" s="9"/>
      <c r="W16" s="9">
        <f t="shared" si="2"/>
        <v>15</v>
      </c>
      <c r="X16" s="9">
        <v>-1.9799999999999505E-5</v>
      </c>
      <c r="Y16" s="9">
        <f t="shared" si="0"/>
        <v>0.36249999999999999</v>
      </c>
      <c r="Z16" s="9">
        <f t="shared" si="1"/>
        <v>-0.35032780057080043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31"/>
      <c r="AX16" s="10"/>
      <c r="AY16" s="10" t="s">
        <v>16</v>
      </c>
      <c r="AZ16" s="10" t="s">
        <v>17</v>
      </c>
      <c r="BA16" s="10" t="s">
        <v>18</v>
      </c>
      <c r="BB16" s="10" t="s">
        <v>19</v>
      </c>
      <c r="BC16" s="10" t="s">
        <v>20</v>
      </c>
      <c r="BD16" s="10" t="s">
        <v>21</v>
      </c>
      <c r="BE16" s="10" t="s">
        <v>22</v>
      </c>
      <c r="BF16" s="31"/>
      <c r="BG16" s="31"/>
      <c r="BH16" s="31"/>
      <c r="BI16" s="31"/>
      <c r="BJ16" s="31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</row>
    <row r="17" spans="1:73" x14ac:dyDescent="0.3">
      <c r="A17" s="10" t="s">
        <v>26</v>
      </c>
      <c r="B17" s="9">
        <v>1</v>
      </c>
      <c r="C17" s="9">
        <v>1</v>
      </c>
      <c r="D17" s="9">
        <v>-1</v>
      </c>
      <c r="E17" s="9">
        <v>1</v>
      </c>
      <c r="F17" s="9">
        <f t="shared" si="7"/>
        <v>-1</v>
      </c>
      <c r="G17" s="9">
        <f t="shared" si="8"/>
        <v>1</v>
      </c>
      <c r="H17" s="9">
        <f t="shared" si="9"/>
        <v>-1</v>
      </c>
      <c r="I17" s="9">
        <f t="shared" si="10"/>
        <v>-1</v>
      </c>
      <c r="J17" s="27">
        <v>9.1439999999999994E-3</v>
      </c>
      <c r="K17" s="27">
        <v>9.2289999999999994E-3</v>
      </c>
      <c r="L17" s="27">
        <v>9.0869999999999996E-3</v>
      </c>
      <c r="M17" s="27">
        <v>9.1249999999999994E-3</v>
      </c>
      <c r="N17" s="27">
        <v>9.1699999999999993E-3</v>
      </c>
      <c r="O17" s="9">
        <f t="shared" si="11"/>
        <v>9.1509999999999994E-3</v>
      </c>
      <c r="P17" s="9">
        <f t="shared" si="12"/>
        <v>-7.0000000000000617E-6</v>
      </c>
      <c r="Q17" s="9">
        <f t="shared" si="12"/>
        <v>7.7999999999999944E-5</v>
      </c>
      <c r="R17" s="9">
        <f t="shared" si="12"/>
        <v>-6.3999999999999821E-5</v>
      </c>
      <c r="S17" s="9">
        <f t="shared" si="12"/>
        <v>-2.5999999999999981E-5</v>
      </c>
      <c r="T17" s="9">
        <f t="shared" si="12"/>
        <v>1.899999999999992E-5</v>
      </c>
      <c r="U17" s="9">
        <f t="shared" si="13"/>
        <v>0</v>
      </c>
      <c r="V17" s="9"/>
      <c r="W17" s="9">
        <f t="shared" si="2"/>
        <v>16</v>
      </c>
      <c r="X17" s="9">
        <v>-1.560000000000103E-5</v>
      </c>
      <c r="Y17" s="9">
        <f t="shared" si="0"/>
        <v>0.38750000000000001</v>
      </c>
      <c r="Z17" s="9">
        <f t="shared" si="1"/>
        <v>-0.28462136457812015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31"/>
      <c r="AX17" s="10" t="s">
        <v>34</v>
      </c>
      <c r="AY17" s="41">
        <f t="shared" ref="AY17:BE17" si="15">C$21 - $BJ$10*SQRT($BB$2)</f>
        <v>-1.9180359850941277E-2</v>
      </c>
      <c r="AZ17" s="41">
        <f t="shared" si="15"/>
        <v>2.2107290149058722E-2</v>
      </c>
      <c r="BA17" s="9">
        <f t="shared" si="15"/>
        <v>7.0181901490587242E-3</v>
      </c>
      <c r="BB17" s="41">
        <f t="shared" si="15"/>
        <v>-1.8684109850941277E-2</v>
      </c>
      <c r="BC17" s="9">
        <f t="shared" si="15"/>
        <v>-8.0918098509412742E-3</v>
      </c>
      <c r="BD17" s="9">
        <f t="shared" si="15"/>
        <v>4.8815401490587239E-3</v>
      </c>
      <c r="BE17" s="9">
        <f t="shared" si="15"/>
        <v>-8.0217598509412756E-3</v>
      </c>
      <c r="BF17" s="31"/>
      <c r="BG17" s="31"/>
      <c r="BH17" s="31"/>
      <c r="BI17" s="31"/>
      <c r="BJ17" s="31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</row>
    <row r="18" spans="1:73" x14ac:dyDescent="0.3">
      <c r="A18" s="10" t="s">
        <v>25</v>
      </c>
      <c r="B18" s="9">
        <v>1</v>
      </c>
      <c r="C18" s="9">
        <v>-1</v>
      </c>
      <c r="D18" s="9">
        <v>1</v>
      </c>
      <c r="E18" s="9">
        <v>1</v>
      </c>
      <c r="F18" s="9">
        <f t="shared" si="7"/>
        <v>-1</v>
      </c>
      <c r="G18" s="9">
        <f t="shared" si="8"/>
        <v>-1</v>
      </c>
      <c r="H18" s="9">
        <f t="shared" si="9"/>
        <v>1</v>
      </c>
      <c r="I18" s="9">
        <f t="shared" si="10"/>
        <v>-1</v>
      </c>
      <c r="J18" s="27">
        <v>0.10786800000000001</v>
      </c>
      <c r="K18" s="27">
        <v>0.11014500000000001</v>
      </c>
      <c r="L18" s="27">
        <v>0.108705</v>
      </c>
      <c r="M18" s="27">
        <v>0.123001</v>
      </c>
      <c r="N18" s="27">
        <v>0.13864599999999999</v>
      </c>
      <c r="O18" s="9">
        <f t="shared" si="11"/>
        <v>0.117673</v>
      </c>
      <c r="P18" s="9">
        <f t="shared" si="12"/>
        <v>-9.8049999999999943E-3</v>
      </c>
      <c r="Q18" s="9">
        <f t="shared" si="12"/>
        <v>-7.527999999999993E-3</v>
      </c>
      <c r="R18" s="9">
        <f t="shared" si="12"/>
        <v>-8.9680000000000037E-3</v>
      </c>
      <c r="S18" s="9">
        <f t="shared" si="12"/>
        <v>5.3279999999999994E-3</v>
      </c>
      <c r="T18" s="9">
        <f t="shared" si="12"/>
        <v>2.0972999999999992E-2</v>
      </c>
      <c r="U18" s="9">
        <f t="shared" si="13"/>
        <v>0</v>
      </c>
      <c r="V18" s="9"/>
      <c r="W18" s="9">
        <f t="shared" si="2"/>
        <v>17</v>
      </c>
      <c r="X18" s="9">
        <v>-1.3200000000000538E-5</v>
      </c>
      <c r="Y18" s="9">
        <f t="shared" si="0"/>
        <v>0.41249999999999998</v>
      </c>
      <c r="Z18" s="9">
        <f t="shared" si="1"/>
        <v>-0.2201534734278485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31"/>
      <c r="AX18" s="10" t="s">
        <v>35</v>
      </c>
      <c r="AY18" s="41">
        <f t="shared" ref="AY18:BE18" si="16">C$21 + $BJ$10*SQRT($BB$2)</f>
        <v>-1.5660090149058725E-2</v>
      </c>
      <c r="AZ18" s="41">
        <f t="shared" si="16"/>
        <v>2.5627559850941273E-2</v>
      </c>
      <c r="BA18" s="9">
        <f t="shared" si="16"/>
        <v>1.0538459850941272E-2</v>
      </c>
      <c r="BB18" s="41">
        <f t="shared" si="16"/>
        <v>-1.5163840149058727E-2</v>
      </c>
      <c r="BC18" s="9">
        <f t="shared" si="16"/>
        <v>-4.5715401490587261E-3</v>
      </c>
      <c r="BD18" s="9">
        <f t="shared" si="16"/>
        <v>8.401809850941272E-3</v>
      </c>
      <c r="BE18" s="9">
        <f t="shared" si="16"/>
        <v>-4.5014901490587275E-3</v>
      </c>
      <c r="BF18" s="31"/>
      <c r="BG18" s="31"/>
      <c r="BH18" s="31"/>
      <c r="BI18" s="31"/>
      <c r="BJ18" s="31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</row>
    <row r="19" spans="1:73" x14ac:dyDescent="0.3">
      <c r="A19" s="10" t="s">
        <v>27</v>
      </c>
      <c r="B19" s="9">
        <v>1</v>
      </c>
      <c r="C19" s="9">
        <v>1</v>
      </c>
      <c r="D19" s="9">
        <v>1</v>
      </c>
      <c r="E19" s="9">
        <v>1</v>
      </c>
      <c r="F19" s="9">
        <f t="shared" si="7"/>
        <v>1</v>
      </c>
      <c r="G19" s="9">
        <f t="shared" si="8"/>
        <v>1</v>
      </c>
      <c r="H19" s="9">
        <f t="shared" si="9"/>
        <v>1</v>
      </c>
      <c r="I19" s="9">
        <f t="shared" si="10"/>
        <v>1</v>
      </c>
      <c r="J19" s="27">
        <v>2.384E-2</v>
      </c>
      <c r="K19" s="27">
        <v>2.3966999999999999E-2</v>
      </c>
      <c r="L19" s="27">
        <v>2.4042999999999998E-2</v>
      </c>
      <c r="M19" s="27">
        <v>2.3307000000000001E-2</v>
      </c>
      <c r="N19" s="27">
        <v>2.3833E-2</v>
      </c>
      <c r="O19" s="9">
        <f t="shared" si="11"/>
        <v>2.3797999999999996E-2</v>
      </c>
      <c r="P19" s="9">
        <f t="shared" si="12"/>
        <v>4.200000000000384E-5</v>
      </c>
      <c r="Q19" s="9">
        <f t="shared" si="12"/>
        <v>1.6900000000000248E-4</v>
      </c>
      <c r="R19" s="9">
        <f t="shared" si="12"/>
        <v>2.4500000000000216E-4</v>
      </c>
      <c r="S19" s="9">
        <f t="shared" si="12"/>
        <v>-4.9099999999999491E-4</v>
      </c>
      <c r="T19" s="9">
        <f t="shared" si="12"/>
        <v>3.5000000000003778E-5</v>
      </c>
      <c r="U19" s="9">
        <f t="shared" si="13"/>
        <v>1.7347234759768071E-17</v>
      </c>
      <c r="V19" s="9"/>
      <c r="W19" s="9">
        <f t="shared" si="2"/>
        <v>18</v>
      </c>
      <c r="X19" s="9">
        <v>-7.0000000000000617E-6</v>
      </c>
      <c r="Y19" s="9">
        <f t="shared" si="0"/>
        <v>0.4375</v>
      </c>
      <c r="Z19" s="9">
        <f t="shared" si="1"/>
        <v>-0.15661248908966294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</row>
    <row r="20" spans="1:73" x14ac:dyDescent="0.3">
      <c r="A20" s="10" t="s">
        <v>70</v>
      </c>
      <c r="B20" s="9">
        <f t="shared" ref="B20:I20" si="17">SUM(B28:B35)</f>
        <v>0.25158459999999999</v>
      </c>
      <c r="C20" s="9">
        <f t="shared" si="17"/>
        <v>-0.13936180000000001</v>
      </c>
      <c r="D20" s="9">
        <f t="shared" si="17"/>
        <v>0.19093939999999998</v>
      </c>
      <c r="E20" s="9">
        <f t="shared" si="17"/>
        <v>7.0226599999999986E-2</v>
      </c>
      <c r="F20" s="9">
        <f t="shared" si="17"/>
        <v>-0.13539180000000001</v>
      </c>
      <c r="G20" s="9">
        <f t="shared" si="17"/>
        <v>-5.0653400000000001E-2</v>
      </c>
      <c r="H20" s="9">
        <f t="shared" si="17"/>
        <v>5.3133399999999983E-2</v>
      </c>
      <c r="I20" s="9">
        <f t="shared" si="17"/>
        <v>-5.0093000000000013E-2</v>
      </c>
      <c r="J20" s="9"/>
      <c r="K20" s="9"/>
      <c r="L20" s="10"/>
      <c r="M20" s="9"/>
      <c r="N20" s="9"/>
      <c r="O20" s="10"/>
      <c r="P20" s="9">
        <f>SUM(P12*P12, P13*P13, P14*P14, P15*P15,P16*P16,P17*P17, P18*P18, P19*P19)</f>
        <v>9.7427016959999893E-5</v>
      </c>
      <c r="Q20" s="9">
        <f>SUM(Q12*Q12, Q13*Q13, Q14*Q14, Q15*Q15,Q16*Q16,Q17*Q17, Q18*Q18, Q19*Q19)</f>
        <v>6.4475215959999932E-5</v>
      </c>
      <c r="R20" s="9">
        <f>SUM(R12*R12, R13*R13, R14*R14, R15*R15,R16*R16,R17*R17, R18*R18, R19*R19)</f>
        <v>8.0492408960000075E-5</v>
      </c>
      <c r="S20" s="9">
        <f>SUM(S12*S12, S13*S13, S14*S14, S15*S15,S16*S16,S17*S17, S18*S18, S19*S19)</f>
        <v>2.9210082760000001E-5</v>
      </c>
      <c r="T20" s="9">
        <f>SUM(T12*T12, T13*T13, T14*T14, T15*T15,T16*T16,T17*T17, T18*T18, T19*T19)</f>
        <v>4.6135891855999953E-4</v>
      </c>
      <c r="U20" s="10" t="s">
        <v>71</v>
      </c>
      <c r="V20" s="9"/>
      <c r="W20" s="9">
        <f t="shared" si="2"/>
        <v>19</v>
      </c>
      <c r="X20" s="9">
        <v>-5.799999999999382E-6</v>
      </c>
      <c r="Y20" s="9">
        <f t="shared" si="0"/>
        <v>0.46250000000000002</v>
      </c>
      <c r="Z20" s="9">
        <f t="shared" si="1"/>
        <v>-9.3715063830990888E-2</v>
      </c>
      <c r="AA20" s="32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</row>
    <row r="21" spans="1:73" x14ac:dyDescent="0.3">
      <c r="A21" s="10" t="s">
        <v>72</v>
      </c>
      <c r="B21" s="9">
        <f t="shared" ref="B21:I21" si="18">B20/8</f>
        <v>3.1448074999999999E-2</v>
      </c>
      <c r="C21" s="9">
        <f t="shared" si="18"/>
        <v>-1.7420225000000001E-2</v>
      </c>
      <c r="D21" s="9">
        <f t="shared" si="18"/>
        <v>2.3867424999999998E-2</v>
      </c>
      <c r="E21" s="9">
        <f t="shared" si="18"/>
        <v>8.7783249999999983E-3</v>
      </c>
      <c r="F21" s="9">
        <f t="shared" si="18"/>
        <v>-1.6923975000000001E-2</v>
      </c>
      <c r="G21" s="9">
        <f t="shared" si="18"/>
        <v>-6.3316750000000002E-3</v>
      </c>
      <c r="H21" s="9">
        <f t="shared" si="18"/>
        <v>6.6416749999999979E-3</v>
      </c>
      <c r="I21" s="9">
        <f t="shared" si="18"/>
        <v>-6.2616250000000016E-3</v>
      </c>
      <c r="J21" s="9"/>
      <c r="K21" s="9"/>
      <c r="L21" s="10"/>
      <c r="M21" s="9"/>
      <c r="N21" s="9"/>
      <c r="O21" s="10"/>
      <c r="P21" s="9"/>
      <c r="Q21" s="9"/>
      <c r="R21" s="9"/>
      <c r="S21" s="9"/>
      <c r="T21" s="9">
        <f>SUM(P20:T20)</f>
        <v>7.3296364319999944E-4</v>
      </c>
      <c r="U21" s="10" t="s">
        <v>73</v>
      </c>
      <c r="V21" s="9"/>
      <c r="W21" s="9">
        <f t="shared" si="2"/>
        <v>20</v>
      </c>
      <c r="X21" s="9">
        <v>-3.2000000000009451E-6</v>
      </c>
      <c r="Y21" s="9">
        <f t="shared" si="0"/>
        <v>0.48749999999999999</v>
      </c>
      <c r="Z21" s="9">
        <f t="shared" si="1"/>
        <v>-3.119663243458989E-2</v>
      </c>
      <c r="AA21" s="32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</row>
    <row r="22" spans="1:73" x14ac:dyDescent="0.3">
      <c r="A22" s="10" t="s">
        <v>74</v>
      </c>
      <c r="B22" s="9"/>
      <c r="C22" s="9">
        <f t="shared" ref="C22:I22" si="19">8*$B$9*C21*C21</f>
        <v>1.2138569562025001E-2</v>
      </c>
      <c r="D22" s="9">
        <f t="shared" si="19"/>
        <v>2.2786159045224994E-2</v>
      </c>
      <c r="E22" s="9">
        <f t="shared" si="19"/>
        <v>3.0823595922249989E-3</v>
      </c>
      <c r="F22" s="9">
        <f t="shared" si="19"/>
        <v>1.1456837192025003E-2</v>
      </c>
      <c r="G22" s="9">
        <f t="shared" si="19"/>
        <v>1.6036043322250001E-3</v>
      </c>
      <c r="H22" s="9">
        <f t="shared" si="19"/>
        <v>1.764473872224999E-3</v>
      </c>
      <c r="I22" s="9">
        <f t="shared" si="19"/>
        <v>1.5683179056250006E-3</v>
      </c>
      <c r="J22" s="9"/>
      <c r="K22" s="9"/>
      <c r="L22" s="10"/>
      <c r="M22" s="9"/>
      <c r="N22" s="9"/>
      <c r="O22" s="10"/>
      <c r="P22" s="9"/>
      <c r="Q22" s="9"/>
      <c r="R22" s="9"/>
      <c r="S22" s="9"/>
      <c r="T22" s="9"/>
      <c r="U22" s="9"/>
      <c r="V22" s="9"/>
      <c r="W22" s="9">
        <f t="shared" si="2"/>
        <v>21</v>
      </c>
      <c r="X22" s="9">
        <v>-2.0000000000054696E-7</v>
      </c>
      <c r="Y22" s="9">
        <f t="shared" si="0"/>
        <v>0.51249999999999996</v>
      </c>
      <c r="Z22" s="9">
        <f t="shared" si="1"/>
        <v>3.119663243458989E-2</v>
      </c>
      <c r="AA22" s="32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</row>
    <row r="23" spans="1:73" x14ac:dyDescent="0.3">
      <c r="A23" s="10" t="s">
        <v>75</v>
      </c>
      <c r="B23" s="9"/>
      <c r="C23" s="35">
        <f t="shared" ref="C23:I23" si="20">C22/$B24</f>
        <v>0.2201677177434688</v>
      </c>
      <c r="D23" s="35">
        <f t="shared" si="20"/>
        <v>0.41329224234308937</v>
      </c>
      <c r="E23" s="35">
        <f t="shared" si="20"/>
        <v>5.5907417527016633E-2</v>
      </c>
      <c r="F23" s="35">
        <f t="shared" si="20"/>
        <v>0.20780254907612328</v>
      </c>
      <c r="G23" s="35">
        <f t="shared" si="20"/>
        <v>2.9085956478270451E-2</v>
      </c>
      <c r="H23" s="35">
        <f t="shared" si="20"/>
        <v>3.2003786235332274E-2</v>
      </c>
      <c r="I23" s="35">
        <f t="shared" si="20"/>
        <v>2.8445936089364902E-2</v>
      </c>
      <c r="J23" s="9"/>
      <c r="K23" s="9"/>
      <c r="L23" s="10"/>
      <c r="M23" s="9"/>
      <c r="N23" s="9"/>
      <c r="O23" s="10"/>
      <c r="P23" s="9"/>
      <c r="Q23" s="9"/>
      <c r="R23" s="9"/>
      <c r="S23" s="9"/>
      <c r="T23" s="9"/>
      <c r="U23" s="9"/>
      <c r="V23" s="9"/>
      <c r="W23" s="9">
        <f t="shared" si="2"/>
        <v>22</v>
      </c>
      <c r="X23" s="9">
        <v>2.2000000000008124E-6</v>
      </c>
      <c r="Y23" s="9">
        <f t="shared" si="0"/>
        <v>0.53749999999999998</v>
      </c>
      <c r="Z23" s="9">
        <f t="shared" si="1"/>
        <v>9.3715063830990888E-2</v>
      </c>
      <c r="AA23" s="32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</row>
    <row r="24" spans="1:73" x14ac:dyDescent="0.3">
      <c r="A24" s="10" t="s">
        <v>76</v>
      </c>
      <c r="B24" s="9">
        <f>SUM(C22:I22, T21)</f>
        <v>5.5133285144774988E-2</v>
      </c>
      <c r="C24" s="9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  <c r="O24" s="10"/>
      <c r="P24" s="9"/>
      <c r="Q24" s="9"/>
      <c r="R24" s="9"/>
      <c r="S24" s="9"/>
      <c r="T24" s="9"/>
      <c r="U24" s="9"/>
      <c r="V24" s="9"/>
      <c r="W24" s="9">
        <f t="shared" si="2"/>
        <v>23</v>
      </c>
      <c r="X24" s="9">
        <v>7.7999999999996475E-6</v>
      </c>
      <c r="Y24" s="9">
        <f t="shared" si="0"/>
        <v>0.5625</v>
      </c>
      <c r="Z24" s="9">
        <f t="shared" si="1"/>
        <v>0.15661248908966294</v>
      </c>
      <c r="AA24" s="3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</row>
    <row r="25" spans="1:73" x14ac:dyDescent="0.3">
      <c r="A25" s="10" t="s">
        <v>77</v>
      </c>
      <c r="B25" s="35">
        <f>T21/B24</f>
        <v>1.3294394507334429E-2</v>
      </c>
      <c r="C25" s="9"/>
      <c r="D25" s="9"/>
      <c r="E25" s="9"/>
      <c r="F25" s="9"/>
      <c r="G25" s="9"/>
      <c r="H25" s="9"/>
      <c r="I25" s="9"/>
      <c r="J25" s="9"/>
      <c r="K25" s="9"/>
      <c r="L25" s="10"/>
      <c r="M25" s="9"/>
      <c r="N25" s="9"/>
      <c r="O25" s="10"/>
      <c r="P25" s="9"/>
      <c r="Q25" s="9"/>
      <c r="R25" s="9"/>
      <c r="S25" s="9"/>
      <c r="T25" s="9"/>
      <c r="U25" s="9"/>
      <c r="V25" s="9"/>
      <c r="W25" s="9">
        <f t="shared" si="2"/>
        <v>24</v>
      </c>
      <c r="X25" s="9">
        <v>8.7999999999989129E-6</v>
      </c>
      <c r="Y25" s="9">
        <f t="shared" si="0"/>
        <v>0.58750000000000002</v>
      </c>
      <c r="Z25" s="9">
        <f t="shared" si="1"/>
        <v>0.2201534734278485</v>
      </c>
      <c r="AA25" s="32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</row>
    <row r="26" spans="1:7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10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f t="shared" si="2"/>
        <v>25</v>
      </c>
      <c r="X26" s="9">
        <v>1.1200000000000272E-5</v>
      </c>
      <c r="Y26" s="9">
        <f t="shared" si="0"/>
        <v>0.61250000000000004</v>
      </c>
      <c r="Z26" s="9">
        <f t="shared" si="1"/>
        <v>0.28462136457812015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</row>
    <row r="27" spans="1:73" x14ac:dyDescent="0.3">
      <c r="A27" s="9"/>
      <c r="B27" s="49" t="s">
        <v>78</v>
      </c>
      <c r="C27" s="49"/>
      <c r="D27" s="49"/>
      <c r="E27" s="49"/>
      <c r="F27" s="49"/>
      <c r="G27" s="49"/>
      <c r="H27" s="49"/>
      <c r="I27" s="49"/>
      <c r="J27" s="9"/>
      <c r="K27" s="9"/>
      <c r="L27" s="10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f t="shared" si="2"/>
        <v>26</v>
      </c>
      <c r="X27" s="9">
        <v>1.2200000000000405E-5</v>
      </c>
      <c r="Y27" s="9">
        <f t="shared" si="0"/>
        <v>0.63749999999999996</v>
      </c>
      <c r="Z27" s="9">
        <f t="shared" si="1"/>
        <v>0.35032780057080043</v>
      </c>
      <c r="AA27" s="9"/>
      <c r="AB27" s="9"/>
      <c r="AC27" s="9"/>
      <c r="AD27" s="9"/>
      <c r="AE27" s="10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</row>
    <row r="28" spans="1:73" x14ac:dyDescent="0.3">
      <c r="A28" s="9"/>
      <c r="B28" s="9">
        <f t="shared" ref="B28:I35" si="21">$O12*B12</f>
        <v>5.8702000000000008E-3</v>
      </c>
      <c r="C28" s="9">
        <f t="shared" si="21"/>
        <v>-5.8702000000000008E-3</v>
      </c>
      <c r="D28" s="9">
        <f t="shared" si="21"/>
        <v>-5.8702000000000008E-3</v>
      </c>
      <c r="E28" s="9">
        <f t="shared" si="21"/>
        <v>-5.8702000000000008E-3</v>
      </c>
      <c r="F28" s="9">
        <f t="shared" si="21"/>
        <v>5.8702000000000008E-3</v>
      </c>
      <c r="G28" s="9">
        <f t="shared" si="21"/>
        <v>5.8702000000000008E-3</v>
      </c>
      <c r="H28" s="9">
        <f t="shared" si="21"/>
        <v>5.8702000000000008E-3</v>
      </c>
      <c r="I28" s="9">
        <f t="shared" si="21"/>
        <v>-5.8702000000000008E-3</v>
      </c>
      <c r="J28" s="9"/>
      <c r="K28" s="9"/>
      <c r="L28" s="10"/>
      <c r="M28" s="9"/>
      <c r="N28" s="9"/>
      <c r="O28" s="9"/>
      <c r="P28" s="9"/>
      <c r="Q28" s="9"/>
      <c r="R28" s="9"/>
      <c r="S28" s="9"/>
      <c r="T28" s="9"/>
      <c r="U28" s="9"/>
      <c r="V28" s="9"/>
      <c r="W28" s="9">
        <f t="shared" si="2"/>
        <v>27</v>
      </c>
      <c r="X28" s="9">
        <v>1.899999999999992E-5</v>
      </c>
      <c r="Y28" s="9">
        <f t="shared" si="0"/>
        <v>0.66249999999999998</v>
      </c>
      <c r="Z28" s="9">
        <f t="shared" si="1"/>
        <v>0.41762456729499392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</row>
    <row r="29" spans="1:73" x14ac:dyDescent="0.3">
      <c r="A29" s="9"/>
      <c r="B29" s="9">
        <f t="shared" si="21"/>
        <v>5.0177999999999993E-3</v>
      </c>
      <c r="C29" s="9">
        <f t="shared" si="21"/>
        <v>5.0177999999999993E-3</v>
      </c>
      <c r="D29" s="9">
        <f t="shared" si="21"/>
        <v>-5.0177999999999993E-3</v>
      </c>
      <c r="E29" s="9">
        <f t="shared" si="21"/>
        <v>-5.0177999999999993E-3</v>
      </c>
      <c r="F29" s="9">
        <f t="shared" si="21"/>
        <v>-5.0177999999999993E-3</v>
      </c>
      <c r="G29" s="9">
        <f t="shared" si="21"/>
        <v>-5.0177999999999993E-3</v>
      </c>
      <c r="H29" s="9">
        <f t="shared" si="21"/>
        <v>5.0177999999999993E-3</v>
      </c>
      <c r="I29" s="9">
        <f t="shared" si="21"/>
        <v>5.0177999999999993E-3</v>
      </c>
      <c r="J29" s="9"/>
      <c r="K29" s="9"/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f t="shared" si="2"/>
        <v>28</v>
      </c>
      <c r="X29" s="32">
        <v>2.339999999999981E-5</v>
      </c>
      <c r="Y29" s="9">
        <f t="shared" si="0"/>
        <v>0.6875</v>
      </c>
      <c r="Z29" s="9">
        <f t="shared" si="1"/>
        <v>0.48691908378101556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</row>
    <row r="30" spans="1:73" x14ac:dyDescent="0.3">
      <c r="A30" s="9"/>
      <c r="B30" s="9">
        <f t="shared" si="21"/>
        <v>6.1646400000000004E-2</v>
      </c>
      <c r="C30" s="9">
        <f t="shared" si="21"/>
        <v>-6.1646400000000004E-2</v>
      </c>
      <c r="D30" s="9">
        <f t="shared" si="21"/>
        <v>6.1646400000000004E-2</v>
      </c>
      <c r="E30" s="9">
        <f t="shared" si="21"/>
        <v>-6.1646400000000004E-2</v>
      </c>
      <c r="F30" s="9">
        <f t="shared" si="21"/>
        <v>-6.1646400000000004E-2</v>
      </c>
      <c r="G30" s="9">
        <f t="shared" si="21"/>
        <v>6.1646400000000004E-2</v>
      </c>
      <c r="H30" s="9">
        <f t="shared" si="21"/>
        <v>-6.1646400000000004E-2</v>
      </c>
      <c r="I30" s="9">
        <f t="shared" si="21"/>
        <v>6.1646400000000004E-2</v>
      </c>
      <c r="J30" s="9"/>
      <c r="K30" s="9"/>
      <c r="L30" s="10"/>
      <c r="M30" s="9"/>
      <c r="N30" s="9"/>
      <c r="O30" s="9"/>
      <c r="P30" s="9"/>
      <c r="Q30" s="9"/>
      <c r="R30" s="9"/>
      <c r="S30" s="9"/>
      <c r="T30" s="9"/>
      <c r="U30" s="9"/>
      <c r="V30" s="9"/>
      <c r="W30" s="9">
        <f t="shared" si="2"/>
        <v>29</v>
      </c>
      <c r="X30" s="9">
        <v>3.5000000000003778E-5</v>
      </c>
      <c r="Y30" s="9">
        <f t="shared" si="0"/>
        <v>0.71250000000000002</v>
      </c>
      <c r="Z30" s="9">
        <f t="shared" si="1"/>
        <v>0.55869546353610011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</row>
    <row r="31" spans="1:73" x14ac:dyDescent="0.3">
      <c r="A31" s="9"/>
      <c r="B31" s="9">
        <f t="shared" si="21"/>
        <v>1.8144600000000004E-2</v>
      </c>
      <c r="C31" s="9">
        <f t="shared" si="21"/>
        <v>1.8144600000000004E-2</v>
      </c>
      <c r="D31" s="9">
        <f t="shared" si="21"/>
        <v>1.8144600000000004E-2</v>
      </c>
      <c r="E31" s="9">
        <f t="shared" si="21"/>
        <v>-1.8144600000000004E-2</v>
      </c>
      <c r="F31" s="9">
        <f t="shared" si="21"/>
        <v>1.8144600000000004E-2</v>
      </c>
      <c r="G31" s="9">
        <f t="shared" si="21"/>
        <v>-1.8144600000000004E-2</v>
      </c>
      <c r="H31" s="9">
        <f t="shared" si="21"/>
        <v>-1.8144600000000004E-2</v>
      </c>
      <c r="I31" s="9">
        <f t="shared" si="21"/>
        <v>-1.8144600000000004E-2</v>
      </c>
      <c r="J31" s="9"/>
      <c r="K31" s="9"/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9">
        <f t="shared" si="2"/>
        <v>30</v>
      </c>
      <c r="X31" s="9">
        <v>3.8399999999997464E-5</v>
      </c>
      <c r="Y31" s="9">
        <f t="shared" si="0"/>
        <v>0.73750000000000004</v>
      </c>
      <c r="Z31" s="9">
        <f t="shared" si="1"/>
        <v>0.63354426662063601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</row>
    <row r="32" spans="1:73" x14ac:dyDescent="0.3">
      <c r="A32" s="9"/>
      <c r="B32" s="9">
        <f t="shared" si="21"/>
        <v>1.02836E-2</v>
      </c>
      <c r="C32" s="9">
        <f t="shared" si="21"/>
        <v>-1.02836E-2</v>
      </c>
      <c r="D32" s="9">
        <f t="shared" si="21"/>
        <v>-1.02836E-2</v>
      </c>
      <c r="E32" s="9">
        <f t="shared" si="21"/>
        <v>1.02836E-2</v>
      </c>
      <c r="F32" s="9">
        <f t="shared" si="21"/>
        <v>1.02836E-2</v>
      </c>
      <c r="G32" s="9">
        <f t="shared" si="21"/>
        <v>-1.02836E-2</v>
      </c>
      <c r="H32" s="9">
        <f t="shared" si="21"/>
        <v>-1.02836E-2</v>
      </c>
      <c r="I32" s="9">
        <f t="shared" si="21"/>
        <v>1.02836E-2</v>
      </c>
      <c r="J32" s="9"/>
      <c r="K32" s="10"/>
      <c r="L32" s="10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f t="shared" si="2"/>
        <v>31</v>
      </c>
      <c r="X32" s="32">
        <v>4.200000000000384E-5</v>
      </c>
      <c r="Y32" s="9">
        <f t="shared" si="0"/>
        <v>0.76249999999999996</v>
      </c>
      <c r="Z32" s="9">
        <f t="shared" si="1"/>
        <v>0.71220615305972634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</row>
    <row r="33" spans="1:73" x14ac:dyDescent="0.3">
      <c r="A33" s="9"/>
      <c r="B33" s="9">
        <f t="shared" si="21"/>
        <v>9.1509999999999994E-3</v>
      </c>
      <c r="C33" s="9">
        <f t="shared" si="21"/>
        <v>9.1509999999999994E-3</v>
      </c>
      <c r="D33" s="9">
        <f t="shared" si="21"/>
        <v>-9.1509999999999994E-3</v>
      </c>
      <c r="E33" s="9">
        <f t="shared" si="21"/>
        <v>9.1509999999999994E-3</v>
      </c>
      <c r="F33" s="9">
        <f t="shared" si="21"/>
        <v>-9.1509999999999994E-3</v>
      </c>
      <c r="G33" s="9">
        <f t="shared" si="21"/>
        <v>9.1509999999999994E-3</v>
      </c>
      <c r="H33" s="9">
        <f t="shared" si="21"/>
        <v>-9.1509999999999994E-3</v>
      </c>
      <c r="I33" s="9">
        <f t="shared" si="21"/>
        <v>-9.1509999999999994E-3</v>
      </c>
      <c r="J33" s="9"/>
      <c r="K33" s="9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>
        <f t="shared" si="2"/>
        <v>32</v>
      </c>
      <c r="X33" s="9">
        <v>7.6399999999997303E-5</v>
      </c>
      <c r="Y33" s="9">
        <f t="shared" si="0"/>
        <v>0.78749999999999998</v>
      </c>
      <c r="Z33" s="9">
        <f t="shared" si="1"/>
        <v>0.79563858464786175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</row>
    <row r="34" spans="1:73" x14ac:dyDescent="0.3">
      <c r="A34" s="9"/>
      <c r="B34" s="9">
        <f t="shared" si="21"/>
        <v>0.117673</v>
      </c>
      <c r="C34" s="9">
        <f t="shared" si="21"/>
        <v>-0.117673</v>
      </c>
      <c r="D34" s="9">
        <f t="shared" si="21"/>
        <v>0.117673</v>
      </c>
      <c r="E34" s="9">
        <f t="shared" si="21"/>
        <v>0.117673</v>
      </c>
      <c r="F34" s="9">
        <f t="shared" si="21"/>
        <v>-0.117673</v>
      </c>
      <c r="G34" s="9">
        <f t="shared" si="21"/>
        <v>-0.117673</v>
      </c>
      <c r="H34" s="9">
        <f t="shared" si="21"/>
        <v>0.117673</v>
      </c>
      <c r="I34" s="9">
        <f t="shared" si="21"/>
        <v>-0.117673</v>
      </c>
      <c r="J34" s="9"/>
      <c r="K34" s="9"/>
      <c r="L34" s="10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f t="shared" si="2"/>
        <v>33</v>
      </c>
      <c r="X34" s="32">
        <v>7.7999999999999944E-5</v>
      </c>
      <c r="Y34" s="9">
        <f t="shared" si="0"/>
        <v>0.8125</v>
      </c>
      <c r="Z34" s="9">
        <f t="shared" si="1"/>
        <v>0.88512253646756878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</row>
    <row r="35" spans="1:73" x14ac:dyDescent="0.3">
      <c r="A35" s="9"/>
      <c r="B35" s="9">
        <f t="shared" si="21"/>
        <v>2.3797999999999996E-2</v>
      </c>
      <c r="C35" s="9">
        <f t="shared" si="21"/>
        <v>2.3797999999999996E-2</v>
      </c>
      <c r="D35" s="9">
        <f t="shared" si="21"/>
        <v>2.3797999999999996E-2</v>
      </c>
      <c r="E35" s="9">
        <f t="shared" si="21"/>
        <v>2.3797999999999996E-2</v>
      </c>
      <c r="F35" s="9">
        <f t="shared" si="21"/>
        <v>2.3797999999999996E-2</v>
      </c>
      <c r="G35" s="9">
        <f t="shared" si="21"/>
        <v>2.3797999999999996E-2</v>
      </c>
      <c r="H35" s="9">
        <f t="shared" si="21"/>
        <v>2.3797999999999996E-2</v>
      </c>
      <c r="I35" s="9">
        <f t="shared" si="21"/>
        <v>2.3797999999999996E-2</v>
      </c>
      <c r="J35" s="9"/>
      <c r="K35" s="9"/>
      <c r="L35" s="10"/>
      <c r="M35" s="9"/>
      <c r="N35" s="9"/>
      <c r="O35" s="9"/>
      <c r="P35" s="9"/>
      <c r="Q35" s="9"/>
      <c r="R35" s="9"/>
      <c r="S35" s="9"/>
      <c r="T35" s="9"/>
      <c r="U35" s="9"/>
      <c r="V35" s="9"/>
      <c r="W35" s="9">
        <f t="shared" si="2"/>
        <v>34</v>
      </c>
      <c r="X35" s="9">
        <v>9.8400000000000223E-5</v>
      </c>
      <c r="Y35" s="9">
        <f t="shared" si="0"/>
        <v>0.83750000000000002</v>
      </c>
      <c r="Z35" s="9">
        <f t="shared" si="1"/>
        <v>0.98244278839304833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</row>
    <row r="36" spans="1:73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>
        <f t="shared" si="2"/>
        <v>35</v>
      </c>
      <c r="X36" s="9">
        <v>1.6900000000000248E-4</v>
      </c>
      <c r="Y36" s="9">
        <f t="shared" si="0"/>
        <v>0.86250000000000004</v>
      </c>
      <c r="Z36" s="9">
        <f t="shared" si="1"/>
        <v>1.0902138107501465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</row>
    <row r="37" spans="1:7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0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f t="shared" si="2"/>
        <v>36</v>
      </c>
      <c r="X37" s="32">
        <v>2.1439999999999654E-4</v>
      </c>
      <c r="Y37" s="9">
        <f t="shared" si="0"/>
        <v>0.88749999999999996</v>
      </c>
      <c r="Z37" s="9">
        <f t="shared" si="1"/>
        <v>1.2125225194936162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</row>
    <row r="38" spans="1:73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0"/>
      <c r="M38" s="9"/>
      <c r="N38" s="9"/>
      <c r="O38" s="9"/>
      <c r="P38" s="9"/>
      <c r="Q38" s="9"/>
      <c r="R38" s="9"/>
      <c r="S38" s="9"/>
      <c r="T38" s="9"/>
      <c r="U38" s="9"/>
      <c r="V38" s="9"/>
      <c r="W38" s="9">
        <f t="shared" si="2"/>
        <v>37</v>
      </c>
      <c r="X38" s="9">
        <v>2.4500000000000216E-4</v>
      </c>
      <c r="Y38" s="9">
        <f t="shared" si="0"/>
        <v>0.91249999999999998</v>
      </c>
      <c r="Z38" s="9">
        <f t="shared" si="1"/>
        <v>1.3563557837186089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</row>
    <row r="39" spans="1:73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10"/>
      <c r="M39" s="9"/>
      <c r="N39" s="9"/>
      <c r="O39" s="9"/>
      <c r="P39" s="9"/>
      <c r="Q39" s="9"/>
      <c r="R39" s="9"/>
      <c r="S39" s="9"/>
      <c r="T39" s="9"/>
      <c r="U39" s="9"/>
      <c r="V39" s="9"/>
      <c r="W39" s="9">
        <f t="shared" si="2"/>
        <v>38</v>
      </c>
      <c r="X39" s="9">
        <v>4.6355999999999897E-3</v>
      </c>
      <c r="Y39" s="9">
        <f t="shared" si="0"/>
        <v>0.9375</v>
      </c>
      <c r="Z39" s="9">
        <f t="shared" si="1"/>
        <v>1.5353724165064226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</row>
    <row r="40" spans="1:73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10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f t="shared" si="2"/>
        <v>39</v>
      </c>
      <c r="X40" s="9">
        <v>5.3279999999999994E-3</v>
      </c>
      <c r="Y40" s="9">
        <f t="shared" si="0"/>
        <v>0.96250000000000002</v>
      </c>
      <c r="Z40" s="9">
        <f t="shared" si="1"/>
        <v>1.7831960007664582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</row>
    <row r="41" spans="1:73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10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f t="shared" si="2"/>
        <v>40</v>
      </c>
      <c r="X41" s="9">
        <v>2.0972999999999992E-2</v>
      </c>
      <c r="Y41" s="9">
        <f t="shared" si="0"/>
        <v>0.98750000000000004</v>
      </c>
      <c r="Z41" s="9">
        <f t="shared" si="1"/>
        <v>2.2427860924225032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</row>
    <row r="42" spans="1:73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</row>
    <row r="43" spans="1:7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10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</row>
    <row r="44" spans="1:7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10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</row>
    <row r="45" spans="1:73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10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</row>
    <row r="46" spans="1:73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0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</row>
    <row r="47" spans="1:73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1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</row>
    <row r="48" spans="1:73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10"/>
      <c r="Z48" s="10"/>
      <c r="AA48" s="10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</row>
  </sheetData>
  <sortState xmlns:xlrd2="http://schemas.microsoft.com/office/spreadsheetml/2017/richdata2" ref="X2:X41">
    <sortCondition ref="X2:X41"/>
  </sortState>
  <mergeCells count="8">
    <mergeCell ref="AY15:BE15"/>
    <mergeCell ref="B27:I27"/>
    <mergeCell ref="AY3:BE3"/>
    <mergeCell ref="AY9:BE9"/>
    <mergeCell ref="C10:E10"/>
    <mergeCell ref="F10:I10"/>
    <mergeCell ref="J10:N10"/>
    <mergeCell ref="P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2ADA-2CC5-4EB0-A4D9-4CA3B213EF72}">
  <dimension ref="A1:AW42"/>
  <sheetViews>
    <sheetView topLeftCell="A7" workbookViewId="0">
      <selection activeCell="K12" sqref="K12:O19"/>
    </sheetView>
  </sheetViews>
  <sheetFormatPr defaultRowHeight="14.4" x14ac:dyDescent="0.3"/>
  <cols>
    <col min="1" max="1" width="36.88671875" customWidth="1"/>
    <col min="2" max="2" width="17" style="7" customWidth="1"/>
    <col min="3" max="3" width="11.88671875" style="7" customWidth="1"/>
    <col min="4" max="4" width="13.5546875" style="7" customWidth="1"/>
    <col min="5" max="5" width="13.109375" style="7" customWidth="1"/>
    <col min="6" max="6" width="19.44140625" style="7" customWidth="1"/>
    <col min="7" max="7" width="9.5546875" customWidth="1"/>
    <col min="8" max="8" width="18.33203125" customWidth="1"/>
    <col min="9" max="9" width="14.109375" customWidth="1"/>
    <col min="10" max="10" width="10.6640625" customWidth="1"/>
  </cols>
  <sheetData>
    <row r="1" spans="1:49" x14ac:dyDescent="0.3">
      <c r="A1" s="9"/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9"/>
      <c r="I1" s="9"/>
      <c r="J1" s="9"/>
      <c r="K1" s="30" t="s">
        <v>85</v>
      </c>
      <c r="L1" s="30" t="s">
        <v>86</v>
      </c>
      <c r="M1" s="9"/>
      <c r="N1" s="9"/>
    </row>
    <row r="2" spans="1:49" x14ac:dyDescent="0.3">
      <c r="A2" s="11" t="s">
        <v>87</v>
      </c>
      <c r="B2" s="19">
        <f t="shared" ref="B2:B21" si="0">K$2</f>
        <v>8</v>
      </c>
      <c r="C2" s="19">
        <f t="shared" ref="C2:C11" si="1">K$3</f>
        <v>3</v>
      </c>
      <c r="D2" s="19">
        <f>K$4</f>
        <v>1</v>
      </c>
      <c r="E2" s="19">
        <v>0</v>
      </c>
      <c r="F2" s="19">
        <v>5.8789999999999997E-3</v>
      </c>
      <c r="G2" s="11">
        <v>1</v>
      </c>
      <c r="H2" s="9"/>
      <c r="I2" s="9"/>
      <c r="J2" s="10" t="s">
        <v>88</v>
      </c>
      <c r="K2" s="27">
        <v>8</v>
      </c>
      <c r="L2" s="27">
        <v>12</v>
      </c>
      <c r="M2" s="9"/>
      <c r="N2" s="9"/>
    </row>
    <row r="3" spans="1:49" x14ac:dyDescent="0.3">
      <c r="A3" s="11" t="s">
        <v>89</v>
      </c>
      <c r="B3" s="19">
        <f t="shared" si="0"/>
        <v>8</v>
      </c>
      <c r="C3" s="19">
        <f t="shared" si="1"/>
        <v>3</v>
      </c>
      <c r="D3" s="19">
        <f>K$4</f>
        <v>1</v>
      </c>
      <c r="E3" s="19">
        <v>1</v>
      </c>
      <c r="F3" s="19">
        <v>5.8780000000000004E-3</v>
      </c>
      <c r="G3" s="11">
        <v>1</v>
      </c>
      <c r="H3" s="9"/>
      <c r="I3" s="9"/>
      <c r="J3" s="10" t="s">
        <v>90</v>
      </c>
      <c r="K3" s="27">
        <v>3</v>
      </c>
      <c r="L3" s="27">
        <v>7</v>
      </c>
      <c r="M3" s="9"/>
      <c r="N3" s="9"/>
    </row>
    <row r="4" spans="1:49" x14ac:dyDescent="0.3">
      <c r="A4" s="11" t="s">
        <v>91</v>
      </c>
      <c r="B4" s="19">
        <f t="shared" si="0"/>
        <v>8</v>
      </c>
      <c r="C4" s="19">
        <f t="shared" si="1"/>
        <v>3</v>
      </c>
      <c r="D4" s="19">
        <f>K$4</f>
        <v>1</v>
      </c>
      <c r="E4" s="19">
        <v>2</v>
      </c>
      <c r="F4" s="19">
        <v>5.8570000000000002E-3</v>
      </c>
      <c r="G4" s="11">
        <v>1</v>
      </c>
      <c r="H4" s="9"/>
      <c r="I4" s="9"/>
      <c r="J4" s="10" t="s">
        <v>92</v>
      </c>
      <c r="K4" s="27">
        <v>1</v>
      </c>
      <c r="L4" s="27">
        <v>5</v>
      </c>
      <c r="M4" s="9"/>
      <c r="N4" s="9"/>
    </row>
    <row r="5" spans="1:49" x14ac:dyDescent="0.3">
      <c r="A5" s="11" t="s">
        <v>93</v>
      </c>
      <c r="B5" s="19">
        <f t="shared" si="0"/>
        <v>8</v>
      </c>
      <c r="C5" s="19">
        <f t="shared" si="1"/>
        <v>3</v>
      </c>
      <c r="D5" s="19">
        <f>K$4</f>
        <v>1</v>
      </c>
      <c r="E5" s="19">
        <v>3</v>
      </c>
      <c r="F5" s="19">
        <v>5.8700000000000002E-3</v>
      </c>
      <c r="G5" s="11">
        <v>1</v>
      </c>
      <c r="H5" s="9"/>
      <c r="I5" s="9"/>
      <c r="J5" s="9"/>
      <c r="K5" s="9"/>
      <c r="L5" s="9"/>
      <c r="M5" s="9"/>
      <c r="N5" s="9"/>
    </row>
    <row r="6" spans="1:49" x14ac:dyDescent="0.3">
      <c r="A6" s="11" t="s">
        <v>94</v>
      </c>
      <c r="B6" s="19">
        <f t="shared" si="0"/>
        <v>8</v>
      </c>
      <c r="C6" s="19">
        <f t="shared" si="1"/>
        <v>3</v>
      </c>
      <c r="D6" s="19">
        <f>K$4</f>
        <v>1</v>
      </c>
      <c r="E6" s="19">
        <v>4</v>
      </c>
      <c r="F6" s="19">
        <v>5.8669999999999998E-3</v>
      </c>
      <c r="G6" s="11">
        <v>1</v>
      </c>
      <c r="H6" s="9"/>
      <c r="I6" s="9"/>
      <c r="J6" s="9"/>
      <c r="K6" s="9"/>
      <c r="L6" s="9"/>
      <c r="M6" s="9"/>
      <c r="N6" s="9"/>
    </row>
    <row r="7" spans="1:49" x14ac:dyDescent="0.3">
      <c r="A7" s="12" t="s">
        <v>95</v>
      </c>
      <c r="B7" s="20">
        <f t="shared" si="0"/>
        <v>8</v>
      </c>
      <c r="C7" s="39">
        <f t="shared" si="1"/>
        <v>3</v>
      </c>
      <c r="D7" s="20">
        <f>L$4</f>
        <v>5</v>
      </c>
      <c r="E7" s="20">
        <v>0</v>
      </c>
      <c r="F7" s="20">
        <v>1.0208E-2</v>
      </c>
      <c r="G7" s="12">
        <v>2</v>
      </c>
      <c r="H7" s="9"/>
      <c r="I7" s="9"/>
      <c r="J7" s="9"/>
      <c r="K7" s="9"/>
      <c r="L7" s="9"/>
      <c r="M7" s="9"/>
      <c r="N7" s="9"/>
    </row>
    <row r="8" spans="1:49" x14ac:dyDescent="0.3">
      <c r="A8" s="12" t="s">
        <v>96</v>
      </c>
      <c r="B8" s="20">
        <f t="shared" si="0"/>
        <v>8</v>
      </c>
      <c r="C8" s="39">
        <f t="shared" si="1"/>
        <v>3</v>
      </c>
      <c r="D8" s="20">
        <f>L$4</f>
        <v>5</v>
      </c>
      <c r="E8" s="20">
        <v>1</v>
      </c>
      <c r="F8" s="20">
        <v>1.0382000000000001E-2</v>
      </c>
      <c r="G8" s="12">
        <v>2</v>
      </c>
      <c r="H8" s="9"/>
      <c r="I8" s="9"/>
      <c r="J8" s="9"/>
      <c r="K8" s="9"/>
      <c r="L8" s="9"/>
      <c r="M8" s="9"/>
      <c r="N8" s="9"/>
    </row>
    <row r="9" spans="1:49" x14ac:dyDescent="0.3">
      <c r="A9" s="12" t="s">
        <v>97</v>
      </c>
      <c r="B9" s="20">
        <f t="shared" si="0"/>
        <v>8</v>
      </c>
      <c r="C9" s="39">
        <f t="shared" si="1"/>
        <v>3</v>
      </c>
      <c r="D9" s="20">
        <f>L$4</f>
        <v>5</v>
      </c>
      <c r="E9" s="20">
        <v>2</v>
      </c>
      <c r="F9" s="20">
        <v>1.0253E-2</v>
      </c>
      <c r="G9" s="12">
        <v>2</v>
      </c>
      <c r="H9" s="9"/>
      <c r="I9" s="9"/>
      <c r="J9" s="9"/>
      <c r="K9" s="9"/>
      <c r="L9" s="9"/>
      <c r="M9" s="9"/>
      <c r="N9" s="9"/>
    </row>
    <row r="10" spans="1:49" x14ac:dyDescent="0.3">
      <c r="A10" s="12" t="s">
        <v>98</v>
      </c>
      <c r="B10" s="20">
        <f t="shared" si="0"/>
        <v>8</v>
      </c>
      <c r="C10" s="39">
        <f t="shared" si="1"/>
        <v>3</v>
      </c>
      <c r="D10" s="20">
        <f>L$4</f>
        <v>5</v>
      </c>
      <c r="E10" s="20">
        <v>3</v>
      </c>
      <c r="F10" s="20">
        <v>1.0307E-2</v>
      </c>
      <c r="G10" s="12">
        <v>2</v>
      </c>
      <c r="H10" s="9"/>
      <c r="I10" s="9"/>
      <c r="J10" s="9"/>
      <c r="K10" s="9"/>
      <c r="L10" s="9"/>
      <c r="M10" s="9"/>
      <c r="N10" s="9"/>
    </row>
    <row r="11" spans="1:49" x14ac:dyDescent="0.3">
      <c r="A11" s="12" t="s">
        <v>99</v>
      </c>
      <c r="B11" s="20">
        <f t="shared" si="0"/>
        <v>8</v>
      </c>
      <c r="C11" s="39">
        <f t="shared" si="1"/>
        <v>3</v>
      </c>
      <c r="D11" s="20">
        <f>L$4</f>
        <v>5</v>
      </c>
      <c r="E11" s="20">
        <v>4</v>
      </c>
      <c r="F11" s="20">
        <v>1.0267999999999999E-2</v>
      </c>
      <c r="G11" s="12">
        <v>2</v>
      </c>
      <c r="H11" s="9"/>
      <c r="I11" s="9"/>
      <c r="J11" s="9"/>
      <c r="K11" s="9"/>
      <c r="L11" s="9"/>
      <c r="M11" s="9"/>
      <c r="N11" s="9"/>
    </row>
    <row r="12" spans="1:49" x14ac:dyDescent="0.3">
      <c r="A12" s="13" t="s">
        <v>100</v>
      </c>
      <c r="B12" s="21">
        <f t="shared" si="0"/>
        <v>8</v>
      </c>
      <c r="C12" s="21">
        <f t="shared" ref="C12:C21" si="2">L$3</f>
        <v>7</v>
      </c>
      <c r="D12" s="21">
        <f>K$4</f>
        <v>1</v>
      </c>
      <c r="E12" s="21">
        <v>0</v>
      </c>
      <c r="F12" s="21">
        <v>6.0517000000000001E-2</v>
      </c>
      <c r="G12" s="13">
        <v>3</v>
      </c>
      <c r="H12" s="9"/>
      <c r="I12" s="9"/>
      <c r="J12" s="10" t="s">
        <v>12</v>
      </c>
      <c r="K12" s="19">
        <v>5.8789999999999997E-3</v>
      </c>
      <c r="L12" s="19">
        <v>5.8780000000000004E-3</v>
      </c>
      <c r="M12" s="19">
        <v>5.8570000000000002E-3</v>
      </c>
      <c r="N12" s="19">
        <v>5.8700000000000002E-3</v>
      </c>
      <c r="O12" s="19">
        <v>5.8669999999999998E-3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x14ac:dyDescent="0.3">
      <c r="A13" s="13" t="s">
        <v>101</v>
      </c>
      <c r="B13" s="21">
        <f t="shared" si="0"/>
        <v>8</v>
      </c>
      <c r="C13" s="21">
        <f t="shared" si="2"/>
        <v>7</v>
      </c>
      <c r="D13" s="21">
        <f>K$4</f>
        <v>1</v>
      </c>
      <c r="E13" s="21">
        <v>1</v>
      </c>
      <c r="F13" s="21">
        <v>5.8868999999999998E-2</v>
      </c>
      <c r="G13" s="13">
        <v>3</v>
      </c>
      <c r="H13" s="9"/>
      <c r="I13" s="9"/>
      <c r="J13" s="10" t="s">
        <v>14</v>
      </c>
      <c r="K13" s="23">
        <v>5.0200000000000002E-3</v>
      </c>
      <c r="L13" s="23">
        <v>5.0289999999999996E-3</v>
      </c>
      <c r="M13" s="23">
        <v>5.012E-3</v>
      </c>
      <c r="N13" s="23">
        <v>4.9979999999999998E-3</v>
      </c>
      <c r="O13" s="23">
        <v>5.0299999999999997E-3</v>
      </c>
    </row>
    <row r="14" spans="1:49" x14ac:dyDescent="0.3">
      <c r="A14" s="13" t="s">
        <v>102</v>
      </c>
      <c r="B14" s="21">
        <f t="shared" si="0"/>
        <v>8</v>
      </c>
      <c r="C14" s="21">
        <f t="shared" si="2"/>
        <v>7</v>
      </c>
      <c r="D14" s="21">
        <f>K$4</f>
        <v>1</v>
      </c>
      <c r="E14" s="21">
        <v>2</v>
      </c>
      <c r="F14" s="21">
        <v>6.1621000000000002E-2</v>
      </c>
      <c r="G14" s="13">
        <v>3</v>
      </c>
      <c r="H14" s="9"/>
      <c r="I14" s="9"/>
      <c r="J14" s="10" t="s">
        <v>13</v>
      </c>
      <c r="K14" s="21">
        <v>6.0517000000000001E-2</v>
      </c>
      <c r="L14" s="21">
        <v>5.8868999999999998E-2</v>
      </c>
      <c r="M14" s="21">
        <v>6.1621000000000002E-2</v>
      </c>
      <c r="N14" s="21">
        <v>6.0942999999999997E-2</v>
      </c>
      <c r="O14" s="21">
        <v>6.6281999999999994E-2</v>
      </c>
    </row>
    <row r="15" spans="1:49" x14ac:dyDescent="0.3">
      <c r="A15" s="13" t="s">
        <v>103</v>
      </c>
      <c r="B15" s="21">
        <f t="shared" si="0"/>
        <v>8</v>
      </c>
      <c r="C15" s="21">
        <f t="shared" si="2"/>
        <v>7</v>
      </c>
      <c r="D15" s="21">
        <f>K$4</f>
        <v>1</v>
      </c>
      <c r="E15" s="21">
        <v>3</v>
      </c>
      <c r="F15" s="21">
        <v>6.0942999999999997E-2</v>
      </c>
      <c r="G15" s="13">
        <v>3</v>
      </c>
      <c r="H15" s="9"/>
      <c r="I15" s="9"/>
      <c r="J15" s="10" t="s">
        <v>15</v>
      </c>
      <c r="K15" s="25">
        <v>1.8221000000000001E-2</v>
      </c>
      <c r="L15" s="25">
        <v>1.8359E-2</v>
      </c>
      <c r="M15" s="25">
        <v>1.8183000000000001E-2</v>
      </c>
      <c r="N15" s="25">
        <v>1.7853000000000001E-2</v>
      </c>
      <c r="O15" s="25">
        <v>1.8107000000000002E-2</v>
      </c>
    </row>
    <row r="16" spans="1:49" x14ac:dyDescent="0.3">
      <c r="A16" s="13" t="s">
        <v>104</v>
      </c>
      <c r="B16" s="21">
        <f t="shared" si="0"/>
        <v>8</v>
      </c>
      <c r="C16" s="21">
        <f t="shared" si="2"/>
        <v>7</v>
      </c>
      <c r="D16" s="21">
        <f>K$4</f>
        <v>1</v>
      </c>
      <c r="E16" s="21">
        <v>4</v>
      </c>
      <c r="F16" s="21">
        <v>6.6281999999999994E-2</v>
      </c>
      <c r="G16" s="13">
        <v>3</v>
      </c>
      <c r="H16" s="9"/>
      <c r="I16" s="9"/>
      <c r="J16" s="10" t="s">
        <v>24</v>
      </c>
      <c r="K16" s="20">
        <v>1.0208E-2</v>
      </c>
      <c r="L16" s="20">
        <v>1.0382000000000001E-2</v>
      </c>
      <c r="M16" s="20">
        <v>1.0253E-2</v>
      </c>
      <c r="N16" s="20">
        <v>1.0307E-2</v>
      </c>
      <c r="O16" s="20">
        <v>1.0267999999999999E-2</v>
      </c>
    </row>
    <row r="17" spans="1:15" x14ac:dyDescent="0.3">
      <c r="A17" s="14" t="s">
        <v>105</v>
      </c>
      <c r="B17" s="22">
        <f t="shared" si="0"/>
        <v>8</v>
      </c>
      <c r="C17" s="38">
        <f t="shared" si="2"/>
        <v>7</v>
      </c>
      <c r="D17" s="22">
        <f>L$4</f>
        <v>5</v>
      </c>
      <c r="E17" s="22">
        <v>0</v>
      </c>
      <c r="F17" s="22">
        <v>0.10786800000000001</v>
      </c>
      <c r="G17" s="14">
        <v>4</v>
      </c>
      <c r="H17" s="9"/>
      <c r="I17" s="9"/>
      <c r="J17" s="10" t="s">
        <v>26</v>
      </c>
      <c r="K17" s="24">
        <v>9.1439999999999994E-3</v>
      </c>
      <c r="L17" s="24">
        <v>9.2289999999999994E-3</v>
      </c>
      <c r="M17" s="24">
        <v>9.0869999999999996E-3</v>
      </c>
      <c r="N17" s="24">
        <v>9.1249999999999994E-3</v>
      </c>
      <c r="O17" s="24">
        <v>9.1699999999999993E-3</v>
      </c>
    </row>
    <row r="18" spans="1:15" x14ac:dyDescent="0.3">
      <c r="A18" s="14" t="s">
        <v>106</v>
      </c>
      <c r="B18" s="22">
        <f t="shared" si="0"/>
        <v>8</v>
      </c>
      <c r="C18" s="38">
        <f t="shared" si="2"/>
        <v>7</v>
      </c>
      <c r="D18" s="22">
        <f>L$4</f>
        <v>5</v>
      </c>
      <c r="E18" s="22">
        <v>1</v>
      </c>
      <c r="F18" s="22">
        <v>0.11014500000000001</v>
      </c>
      <c r="G18" s="14">
        <v>4</v>
      </c>
      <c r="H18" s="9"/>
      <c r="I18" s="9"/>
      <c r="J18" s="10" t="s">
        <v>25</v>
      </c>
      <c r="K18" s="22">
        <v>0.10786800000000001</v>
      </c>
      <c r="L18" s="22">
        <v>0.11014500000000001</v>
      </c>
      <c r="M18" s="22">
        <v>0.108705</v>
      </c>
      <c r="N18" s="22">
        <v>0.123001</v>
      </c>
      <c r="O18" s="22">
        <v>0.13864599999999999</v>
      </c>
    </row>
    <row r="19" spans="1:15" x14ac:dyDescent="0.3">
      <c r="A19" s="14" t="s">
        <v>107</v>
      </c>
      <c r="B19" s="22">
        <f t="shared" si="0"/>
        <v>8</v>
      </c>
      <c r="C19" s="38">
        <f t="shared" si="2"/>
        <v>7</v>
      </c>
      <c r="D19" s="22">
        <f>L$4</f>
        <v>5</v>
      </c>
      <c r="E19" s="22">
        <v>2</v>
      </c>
      <c r="F19" s="22">
        <v>0.108705</v>
      </c>
      <c r="G19" s="14">
        <v>4</v>
      </c>
      <c r="H19" s="9"/>
      <c r="I19" s="9"/>
      <c r="J19" s="10" t="s">
        <v>27</v>
      </c>
      <c r="K19" s="26">
        <v>2.384E-2</v>
      </c>
      <c r="L19" s="26">
        <v>2.3966999999999999E-2</v>
      </c>
      <c r="M19" s="26">
        <v>2.4042999999999998E-2</v>
      </c>
      <c r="N19" s="26">
        <v>2.3307000000000001E-2</v>
      </c>
      <c r="O19" s="26">
        <v>2.3833E-2</v>
      </c>
    </row>
    <row r="20" spans="1:15" x14ac:dyDescent="0.3">
      <c r="A20" s="14" t="s">
        <v>108</v>
      </c>
      <c r="B20" s="22">
        <f t="shared" si="0"/>
        <v>8</v>
      </c>
      <c r="C20" s="38">
        <f t="shared" si="2"/>
        <v>7</v>
      </c>
      <c r="D20" s="22">
        <f>L$4</f>
        <v>5</v>
      </c>
      <c r="E20" s="22">
        <v>3</v>
      </c>
      <c r="F20" s="22">
        <v>0.123001</v>
      </c>
      <c r="G20" s="14">
        <v>4</v>
      </c>
      <c r="H20" s="9"/>
      <c r="I20" s="9"/>
      <c r="J20" s="27"/>
      <c r="K20" s="27"/>
      <c r="L20" s="27"/>
      <c r="M20" s="27"/>
      <c r="N20" s="27"/>
    </row>
    <row r="21" spans="1:15" x14ac:dyDescent="0.3">
      <c r="A21" s="14" t="s">
        <v>109</v>
      </c>
      <c r="B21" s="22">
        <f t="shared" si="0"/>
        <v>8</v>
      </c>
      <c r="C21" s="38">
        <f t="shared" si="2"/>
        <v>7</v>
      </c>
      <c r="D21" s="22">
        <f>L$4</f>
        <v>5</v>
      </c>
      <c r="E21" s="22">
        <v>4</v>
      </c>
      <c r="F21" s="22">
        <v>0.13864599999999999</v>
      </c>
      <c r="G21" s="14">
        <v>4</v>
      </c>
      <c r="H21" s="9"/>
      <c r="I21" s="9"/>
      <c r="J21" s="27"/>
      <c r="K21" s="27"/>
      <c r="L21" s="27"/>
      <c r="M21" s="27"/>
      <c r="N21" s="27"/>
    </row>
    <row r="22" spans="1:15" x14ac:dyDescent="0.3">
      <c r="A22" s="15" t="s">
        <v>110</v>
      </c>
      <c r="B22" s="23">
        <f t="shared" ref="B22:B41" si="3">L$2</f>
        <v>12</v>
      </c>
      <c r="C22" s="23">
        <f t="shared" ref="C22:C31" si="4">K$3</f>
        <v>3</v>
      </c>
      <c r="D22" s="23">
        <f>K$4</f>
        <v>1</v>
      </c>
      <c r="E22" s="23">
        <v>0</v>
      </c>
      <c r="F22" s="23">
        <v>5.0200000000000002E-3</v>
      </c>
      <c r="G22" s="15">
        <v>5</v>
      </c>
      <c r="H22" s="9"/>
      <c r="I22" s="9"/>
      <c r="J22" s="9"/>
      <c r="K22" s="9"/>
      <c r="L22" s="9"/>
      <c r="M22" s="9"/>
      <c r="N22" s="9"/>
    </row>
    <row r="23" spans="1:15" x14ac:dyDescent="0.3">
      <c r="A23" s="15" t="s">
        <v>111</v>
      </c>
      <c r="B23" s="23">
        <f t="shared" si="3"/>
        <v>12</v>
      </c>
      <c r="C23" s="23">
        <f t="shared" si="4"/>
        <v>3</v>
      </c>
      <c r="D23" s="23">
        <f>K$4</f>
        <v>1</v>
      </c>
      <c r="E23" s="23">
        <v>1</v>
      </c>
      <c r="F23" s="23">
        <v>5.0289999999999996E-3</v>
      </c>
      <c r="G23" s="15">
        <v>5</v>
      </c>
      <c r="H23" s="9"/>
      <c r="I23" s="9"/>
      <c r="J23" s="9"/>
      <c r="K23" s="9"/>
      <c r="L23" s="9"/>
      <c r="M23" s="9"/>
      <c r="N23" s="9"/>
    </row>
    <row r="24" spans="1:15" x14ac:dyDescent="0.3">
      <c r="A24" s="15" t="s">
        <v>112</v>
      </c>
      <c r="B24" s="23">
        <f t="shared" si="3"/>
        <v>12</v>
      </c>
      <c r="C24" s="23">
        <f t="shared" si="4"/>
        <v>3</v>
      </c>
      <c r="D24" s="23">
        <f>K$4</f>
        <v>1</v>
      </c>
      <c r="E24" s="23">
        <v>2</v>
      </c>
      <c r="F24" s="23">
        <v>5.012E-3</v>
      </c>
      <c r="G24" s="15">
        <v>5</v>
      </c>
      <c r="H24" s="9"/>
      <c r="I24" s="9"/>
      <c r="J24" s="9"/>
      <c r="K24" s="9"/>
      <c r="L24" s="9"/>
      <c r="M24" s="9"/>
      <c r="N24" s="9"/>
    </row>
    <row r="25" spans="1:15" x14ac:dyDescent="0.3">
      <c r="A25" s="15" t="s">
        <v>113</v>
      </c>
      <c r="B25" s="23">
        <f t="shared" si="3"/>
        <v>12</v>
      </c>
      <c r="C25" s="23">
        <f t="shared" si="4"/>
        <v>3</v>
      </c>
      <c r="D25" s="23">
        <f>K$4</f>
        <v>1</v>
      </c>
      <c r="E25" s="23">
        <v>3</v>
      </c>
      <c r="F25" s="23">
        <v>4.9979999999999998E-3</v>
      </c>
      <c r="G25" s="15">
        <v>5</v>
      </c>
      <c r="H25" s="9"/>
      <c r="I25" s="9"/>
      <c r="J25" s="9"/>
      <c r="K25" s="9"/>
      <c r="L25" s="9"/>
      <c r="M25" s="9"/>
      <c r="N25" s="9"/>
    </row>
    <row r="26" spans="1:15" x14ac:dyDescent="0.3">
      <c r="A26" s="15" t="s">
        <v>114</v>
      </c>
      <c r="B26" s="23">
        <f t="shared" si="3"/>
        <v>12</v>
      </c>
      <c r="C26" s="23">
        <f t="shared" si="4"/>
        <v>3</v>
      </c>
      <c r="D26" s="23">
        <f>K$4</f>
        <v>1</v>
      </c>
      <c r="E26" s="23">
        <v>4</v>
      </c>
      <c r="F26" s="23">
        <v>5.0299999999999997E-3</v>
      </c>
      <c r="G26" s="15">
        <v>5</v>
      </c>
      <c r="H26" s="9"/>
      <c r="I26" s="9"/>
      <c r="J26" s="9"/>
      <c r="K26" s="9"/>
      <c r="L26" s="9"/>
      <c r="M26" s="9"/>
      <c r="N26" s="9"/>
    </row>
    <row r="27" spans="1:15" x14ac:dyDescent="0.3">
      <c r="A27" s="16" t="s">
        <v>115</v>
      </c>
      <c r="B27" s="24">
        <f t="shared" si="3"/>
        <v>12</v>
      </c>
      <c r="C27" s="37">
        <f t="shared" si="4"/>
        <v>3</v>
      </c>
      <c r="D27" s="24">
        <f>L$4</f>
        <v>5</v>
      </c>
      <c r="E27" s="24">
        <v>0</v>
      </c>
      <c r="F27" s="24">
        <v>9.1439999999999994E-3</v>
      </c>
      <c r="G27" s="16">
        <v>6</v>
      </c>
      <c r="H27" s="9"/>
      <c r="I27" s="9"/>
      <c r="J27" s="9"/>
      <c r="K27" s="9"/>
      <c r="L27" s="9"/>
      <c r="M27" s="9"/>
      <c r="N27" s="9"/>
    </row>
    <row r="28" spans="1:15" x14ac:dyDescent="0.3">
      <c r="A28" s="16" t="s">
        <v>116</v>
      </c>
      <c r="B28" s="24">
        <f t="shared" si="3"/>
        <v>12</v>
      </c>
      <c r="C28" s="37">
        <f t="shared" si="4"/>
        <v>3</v>
      </c>
      <c r="D28" s="24">
        <f>L$4</f>
        <v>5</v>
      </c>
      <c r="E28" s="24">
        <v>1</v>
      </c>
      <c r="F28" s="24">
        <v>9.2289999999999994E-3</v>
      </c>
      <c r="G28" s="16">
        <v>6</v>
      </c>
      <c r="H28" s="9"/>
      <c r="I28" s="9"/>
      <c r="J28" s="9"/>
      <c r="K28" s="9"/>
      <c r="L28" s="9"/>
      <c r="M28" s="9"/>
      <c r="N28" s="9"/>
    </row>
    <row r="29" spans="1:15" x14ac:dyDescent="0.3">
      <c r="A29" s="16" t="s">
        <v>117</v>
      </c>
      <c r="B29" s="24">
        <f t="shared" si="3"/>
        <v>12</v>
      </c>
      <c r="C29" s="37">
        <f t="shared" si="4"/>
        <v>3</v>
      </c>
      <c r="D29" s="24">
        <f>L$4</f>
        <v>5</v>
      </c>
      <c r="E29" s="24">
        <v>2</v>
      </c>
      <c r="F29" s="24">
        <v>9.0869999999999996E-3</v>
      </c>
      <c r="G29" s="16">
        <v>6</v>
      </c>
      <c r="H29" s="9"/>
      <c r="I29" s="9"/>
      <c r="J29" s="9"/>
      <c r="K29" s="9"/>
      <c r="L29" s="9"/>
      <c r="M29" s="9"/>
      <c r="N29" s="9"/>
    </row>
    <row r="30" spans="1:15" x14ac:dyDescent="0.3">
      <c r="A30" s="16" t="s">
        <v>118</v>
      </c>
      <c r="B30" s="24">
        <f t="shared" si="3"/>
        <v>12</v>
      </c>
      <c r="C30" s="37">
        <f t="shared" si="4"/>
        <v>3</v>
      </c>
      <c r="D30" s="24">
        <f>L$4</f>
        <v>5</v>
      </c>
      <c r="E30" s="24">
        <v>3</v>
      </c>
      <c r="F30" s="24">
        <v>9.1249999999999994E-3</v>
      </c>
      <c r="G30" s="16">
        <v>6</v>
      </c>
      <c r="H30" s="9"/>
      <c r="I30" s="9"/>
      <c r="J30" s="9"/>
      <c r="K30" s="9"/>
      <c r="L30" s="9"/>
      <c r="M30" s="9"/>
      <c r="N30" s="9"/>
    </row>
    <row r="31" spans="1:15" x14ac:dyDescent="0.3">
      <c r="A31" s="16" t="s">
        <v>119</v>
      </c>
      <c r="B31" s="24">
        <f t="shared" si="3"/>
        <v>12</v>
      </c>
      <c r="C31" s="37">
        <f t="shared" si="4"/>
        <v>3</v>
      </c>
      <c r="D31" s="24">
        <f>L$4</f>
        <v>5</v>
      </c>
      <c r="E31" s="24">
        <v>4</v>
      </c>
      <c r="F31" s="24">
        <v>9.1699999999999993E-3</v>
      </c>
      <c r="G31" s="16">
        <v>6</v>
      </c>
      <c r="H31" s="9"/>
      <c r="I31" s="9"/>
      <c r="J31" s="9"/>
      <c r="K31" s="9"/>
      <c r="L31" s="9"/>
      <c r="M31" s="9"/>
      <c r="N31" s="9"/>
    </row>
    <row r="32" spans="1:15" x14ac:dyDescent="0.3">
      <c r="A32" s="17" t="s">
        <v>120</v>
      </c>
      <c r="B32" s="25">
        <f t="shared" si="3"/>
        <v>12</v>
      </c>
      <c r="C32" s="25">
        <f t="shared" ref="C32:C41" si="5">L$3</f>
        <v>7</v>
      </c>
      <c r="D32" s="25">
        <f>K$4</f>
        <v>1</v>
      </c>
      <c r="E32" s="25">
        <v>0</v>
      </c>
      <c r="F32" s="25">
        <v>1.8221000000000001E-2</v>
      </c>
      <c r="G32" s="17">
        <v>7</v>
      </c>
      <c r="H32" s="9"/>
      <c r="I32" s="9"/>
      <c r="J32" s="9"/>
      <c r="K32" s="9"/>
      <c r="L32" s="9"/>
      <c r="M32" s="9"/>
      <c r="N32" s="9"/>
    </row>
    <row r="33" spans="1:14" x14ac:dyDescent="0.3">
      <c r="A33" s="17" t="s">
        <v>121</v>
      </c>
      <c r="B33" s="25">
        <f t="shared" si="3"/>
        <v>12</v>
      </c>
      <c r="C33" s="25">
        <f t="shared" si="5"/>
        <v>7</v>
      </c>
      <c r="D33" s="25">
        <f>K$4</f>
        <v>1</v>
      </c>
      <c r="E33" s="25">
        <v>1</v>
      </c>
      <c r="F33" s="25">
        <v>1.8359E-2</v>
      </c>
      <c r="G33" s="17">
        <v>7</v>
      </c>
      <c r="H33" s="9"/>
      <c r="I33" s="9"/>
      <c r="J33" s="9"/>
      <c r="K33" s="9"/>
      <c r="L33" s="9"/>
      <c r="M33" s="9"/>
      <c r="N33" s="9"/>
    </row>
    <row r="34" spans="1:14" x14ac:dyDescent="0.3">
      <c r="A34" s="17" t="s">
        <v>122</v>
      </c>
      <c r="B34" s="25">
        <f t="shared" si="3"/>
        <v>12</v>
      </c>
      <c r="C34" s="25">
        <f t="shared" si="5"/>
        <v>7</v>
      </c>
      <c r="D34" s="25">
        <f>K$4</f>
        <v>1</v>
      </c>
      <c r="E34" s="25">
        <v>2</v>
      </c>
      <c r="F34" s="25">
        <v>1.8183000000000001E-2</v>
      </c>
      <c r="G34" s="17">
        <v>7</v>
      </c>
      <c r="H34" s="9"/>
      <c r="I34" s="9"/>
      <c r="J34" s="9"/>
      <c r="K34" s="9"/>
      <c r="L34" s="9"/>
      <c r="M34" s="9"/>
      <c r="N34" s="9"/>
    </row>
    <row r="35" spans="1:14" x14ac:dyDescent="0.3">
      <c r="A35" s="17" t="s">
        <v>123</v>
      </c>
      <c r="B35" s="25">
        <f t="shared" si="3"/>
        <v>12</v>
      </c>
      <c r="C35" s="25">
        <f t="shared" si="5"/>
        <v>7</v>
      </c>
      <c r="D35" s="25">
        <f>K$4</f>
        <v>1</v>
      </c>
      <c r="E35" s="25">
        <v>3</v>
      </c>
      <c r="F35" s="25">
        <v>1.7853000000000001E-2</v>
      </c>
      <c r="G35" s="17">
        <v>7</v>
      </c>
      <c r="H35" s="9"/>
      <c r="I35" s="9"/>
      <c r="J35" s="9"/>
      <c r="K35" s="9"/>
      <c r="L35" s="9"/>
      <c r="M35" s="9"/>
      <c r="N35" s="9"/>
    </row>
    <row r="36" spans="1:14" x14ac:dyDescent="0.3">
      <c r="A36" s="17" t="s">
        <v>124</v>
      </c>
      <c r="B36" s="25">
        <f t="shared" si="3"/>
        <v>12</v>
      </c>
      <c r="C36" s="25">
        <f t="shared" si="5"/>
        <v>7</v>
      </c>
      <c r="D36" s="25">
        <f>K$4</f>
        <v>1</v>
      </c>
      <c r="E36" s="25">
        <v>4</v>
      </c>
      <c r="F36" s="25">
        <v>1.8107000000000002E-2</v>
      </c>
      <c r="G36" s="17">
        <v>7</v>
      </c>
      <c r="H36" s="9"/>
      <c r="I36" s="9"/>
      <c r="J36" s="9"/>
      <c r="K36" s="9"/>
      <c r="L36" s="9"/>
      <c r="M36" s="9"/>
      <c r="N36" s="9"/>
    </row>
    <row r="37" spans="1:14" x14ac:dyDescent="0.3">
      <c r="A37" s="18" t="s">
        <v>125</v>
      </c>
      <c r="B37" s="36">
        <f t="shared" si="3"/>
        <v>12</v>
      </c>
      <c r="C37" s="36">
        <f t="shared" si="5"/>
        <v>7</v>
      </c>
      <c r="D37" s="26">
        <f>L$4</f>
        <v>5</v>
      </c>
      <c r="E37" s="26">
        <v>0</v>
      </c>
      <c r="F37" s="26">
        <v>2.384E-2</v>
      </c>
      <c r="G37" s="18">
        <v>8</v>
      </c>
      <c r="H37" s="9"/>
      <c r="I37" s="9"/>
      <c r="J37" s="9"/>
      <c r="K37" s="9"/>
      <c r="L37" s="9"/>
      <c r="M37" s="9"/>
      <c r="N37" s="9"/>
    </row>
    <row r="38" spans="1:14" x14ac:dyDescent="0.3">
      <c r="A38" s="18" t="s">
        <v>126</v>
      </c>
      <c r="B38" s="36">
        <f t="shared" si="3"/>
        <v>12</v>
      </c>
      <c r="C38" s="36">
        <f t="shared" si="5"/>
        <v>7</v>
      </c>
      <c r="D38" s="26">
        <f>L$4</f>
        <v>5</v>
      </c>
      <c r="E38" s="26">
        <v>1</v>
      </c>
      <c r="F38" s="26">
        <v>2.3966999999999999E-2</v>
      </c>
      <c r="G38" s="18">
        <v>8</v>
      </c>
      <c r="H38" s="9"/>
      <c r="I38" s="9"/>
      <c r="J38" s="9"/>
      <c r="K38" s="9"/>
      <c r="L38" s="9"/>
      <c r="M38" s="9"/>
      <c r="N38" s="9"/>
    </row>
    <row r="39" spans="1:14" x14ac:dyDescent="0.3">
      <c r="A39" s="18" t="s">
        <v>127</v>
      </c>
      <c r="B39" s="36">
        <f t="shared" si="3"/>
        <v>12</v>
      </c>
      <c r="C39" s="36">
        <f t="shared" si="5"/>
        <v>7</v>
      </c>
      <c r="D39" s="26">
        <f>L$4</f>
        <v>5</v>
      </c>
      <c r="E39" s="26">
        <v>2</v>
      </c>
      <c r="F39" s="26">
        <v>2.4042999999999998E-2</v>
      </c>
      <c r="G39" s="18">
        <v>8</v>
      </c>
      <c r="H39" s="9"/>
      <c r="I39" s="9"/>
      <c r="J39" s="9"/>
      <c r="K39" s="9"/>
      <c r="L39" s="9"/>
      <c r="M39" s="9"/>
      <c r="N39" s="9"/>
    </row>
    <row r="40" spans="1:14" x14ac:dyDescent="0.3">
      <c r="A40" s="18" t="s">
        <v>128</v>
      </c>
      <c r="B40" s="36">
        <f t="shared" si="3"/>
        <v>12</v>
      </c>
      <c r="C40" s="36">
        <f t="shared" si="5"/>
        <v>7</v>
      </c>
      <c r="D40" s="26">
        <f>L$4</f>
        <v>5</v>
      </c>
      <c r="E40" s="26">
        <v>3</v>
      </c>
      <c r="F40" s="26">
        <v>2.3307000000000001E-2</v>
      </c>
      <c r="G40" s="18">
        <v>8</v>
      </c>
      <c r="H40" s="9"/>
      <c r="I40" s="9"/>
      <c r="J40" s="9"/>
      <c r="K40" s="9"/>
      <c r="L40" s="9"/>
      <c r="M40" s="9"/>
      <c r="N40" s="9"/>
    </row>
    <row r="41" spans="1:14" x14ac:dyDescent="0.3">
      <c r="A41" s="18" t="s">
        <v>129</v>
      </c>
      <c r="B41" s="36">
        <f t="shared" si="3"/>
        <v>12</v>
      </c>
      <c r="C41" s="36">
        <f t="shared" si="5"/>
        <v>7</v>
      </c>
      <c r="D41" s="26">
        <f>L$4</f>
        <v>5</v>
      </c>
      <c r="E41" s="26">
        <v>4</v>
      </c>
      <c r="F41" s="26">
        <v>2.3833E-2</v>
      </c>
      <c r="G41" s="18">
        <v>8</v>
      </c>
      <c r="H41" s="9"/>
      <c r="I41" s="9"/>
      <c r="J41" s="9"/>
      <c r="K41" s="9"/>
      <c r="L41" s="9"/>
      <c r="M41" s="9"/>
      <c r="N41" s="9"/>
    </row>
    <row r="42" spans="1:14" x14ac:dyDescent="0.3">
      <c r="C42" s="27"/>
    </row>
  </sheetData>
  <sortState xmlns:xlrd2="http://schemas.microsoft.com/office/spreadsheetml/2017/richdata2" ref="A2:G41">
    <sortCondition ref="G2:G41"/>
    <sortCondition ref="E2:E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8C2C-D982-401D-ABE5-D3CC86C81318}">
  <dimension ref="A1:BU48"/>
  <sheetViews>
    <sheetView tabSelected="1" topLeftCell="AW1" workbookViewId="0">
      <selection activeCell="BE18" sqref="BE18"/>
    </sheetView>
  </sheetViews>
  <sheetFormatPr defaultRowHeight="14.4" x14ac:dyDescent="0.3"/>
  <cols>
    <col min="3" max="3" width="19.88671875" customWidth="1"/>
    <col min="4" max="4" width="13.6640625" customWidth="1"/>
    <col min="5" max="5" width="13" customWidth="1"/>
    <col min="6" max="15" width="9.109375" bestFit="1" customWidth="1"/>
    <col min="16" max="16" width="15.6640625" customWidth="1"/>
    <col min="17" max="17" width="13.44140625" customWidth="1"/>
    <col min="18" max="18" width="14" customWidth="1"/>
    <col min="19" max="19" width="13.33203125" customWidth="1"/>
    <col min="20" max="20" width="9.33203125" bestFit="1" customWidth="1"/>
    <col min="21" max="41" width="9.109375" bestFit="1" customWidth="1"/>
    <col min="42" max="42" width="12.6640625" bestFit="1" customWidth="1"/>
    <col min="43" max="43" width="12" bestFit="1" customWidth="1"/>
    <col min="44" max="44" width="11.6640625" bestFit="1" customWidth="1"/>
    <col min="45" max="45" width="12.6640625" bestFit="1" customWidth="1"/>
    <col min="46" max="51" width="9.109375" bestFit="1" customWidth="1"/>
    <col min="52" max="52" width="9.33203125" bestFit="1" customWidth="1"/>
    <col min="53" max="58" width="9.109375" bestFit="1" customWidth="1"/>
    <col min="59" max="59" width="12.33203125" customWidth="1"/>
  </cols>
  <sheetData>
    <row r="1" spans="1:73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10" t="s">
        <v>0</v>
      </c>
      <c r="X1" s="10" t="s">
        <v>1</v>
      </c>
      <c r="Y1" s="10" t="s">
        <v>2</v>
      </c>
      <c r="Z1" s="10" t="s">
        <v>3</v>
      </c>
      <c r="AA1" s="10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0"/>
      <c r="AQ1" s="10"/>
      <c r="AR1" s="10"/>
      <c r="AS1" s="10"/>
      <c r="AT1" s="10"/>
      <c r="AU1" s="10"/>
      <c r="AV1" s="9"/>
      <c r="AW1" s="31"/>
      <c r="AX1" s="31"/>
      <c r="AY1" s="31"/>
      <c r="AZ1" s="31"/>
      <c r="BA1" s="31"/>
      <c r="BB1" s="10" t="s">
        <v>4</v>
      </c>
      <c r="BC1" s="31"/>
      <c r="BD1" s="31"/>
      <c r="BE1" s="31"/>
      <c r="BF1" s="31"/>
      <c r="BG1" s="31"/>
      <c r="BH1" s="31"/>
      <c r="BI1" s="31"/>
      <c r="BJ1" s="31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</row>
    <row r="2" spans="1:73" x14ac:dyDescent="0.3">
      <c r="A2" s="10"/>
      <c r="B2" s="10"/>
      <c r="C2" s="10" t="s">
        <v>5</v>
      </c>
      <c r="D2" s="10"/>
      <c r="E2" s="10" t="s">
        <v>6</v>
      </c>
      <c r="F2" s="10"/>
      <c r="G2" s="9"/>
      <c r="H2" s="9"/>
      <c r="I2" s="9"/>
      <c r="J2" s="9"/>
      <c r="K2" s="9"/>
      <c r="L2" s="10"/>
      <c r="M2" s="9"/>
      <c r="N2" s="9"/>
      <c r="O2" s="9"/>
      <c r="P2" s="9"/>
      <c r="Q2" s="9"/>
      <c r="R2" s="9"/>
      <c r="S2" s="9"/>
      <c r="T2" s="9"/>
      <c r="U2" s="9"/>
      <c r="V2" s="9"/>
      <c r="W2" s="9">
        <v>1</v>
      </c>
      <c r="X2" s="32">
        <v>-1.2735999999999928E-3</v>
      </c>
      <c r="Y2" s="9">
        <f t="shared" ref="Y2:Y41" si="0">(W2-0.5)/W$41</f>
        <v>1.2500000000000001E-2</v>
      </c>
      <c r="Z2" s="9">
        <f t="shared" ref="Z2:Z41" si="1">4.91*(Y2^0.14-(1-Y2)^0.14)</f>
        <v>-2.2427860924225023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31"/>
      <c r="AX2" s="31"/>
      <c r="AY2" s="10" t="s">
        <v>7</v>
      </c>
      <c r="AZ2" s="32">
        <f>T21/(2^3*(B9-1))</f>
        <v>2.8111963749999997E-7</v>
      </c>
      <c r="BA2" s="9"/>
      <c r="BB2" s="32">
        <f>AZ2/((2^3)*B9)</f>
        <v>7.0279909374999995E-9</v>
      </c>
      <c r="BC2" s="31"/>
      <c r="BD2" s="31"/>
      <c r="BE2" s="31"/>
      <c r="BF2" s="31"/>
      <c r="BG2" s="31"/>
      <c r="BH2" s="31"/>
      <c r="BI2" s="31"/>
      <c r="BJ2" s="33"/>
      <c r="BK2" s="32"/>
      <c r="BL2" s="9"/>
      <c r="BM2" s="32"/>
      <c r="BN2" s="9"/>
      <c r="BO2" s="9"/>
      <c r="BP2" s="9"/>
      <c r="BQ2" s="9"/>
      <c r="BR2" s="9"/>
      <c r="BS2" s="9"/>
      <c r="BT2" s="9"/>
      <c r="BU2" s="9"/>
    </row>
    <row r="3" spans="1:73" x14ac:dyDescent="0.3">
      <c r="A3" s="10"/>
      <c r="B3" s="10"/>
      <c r="C3" s="10" t="s">
        <v>8</v>
      </c>
      <c r="D3" s="10" t="s">
        <v>9</v>
      </c>
      <c r="E3" s="10" t="s">
        <v>8</v>
      </c>
      <c r="F3" s="10" t="s">
        <v>9</v>
      </c>
      <c r="G3" s="9"/>
      <c r="H3" s="9"/>
      <c r="I3" s="9"/>
      <c r="J3" s="9"/>
      <c r="K3" s="9"/>
      <c r="L3" s="10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W41" si="2">W2+1</f>
        <v>2</v>
      </c>
      <c r="X3" s="9">
        <v>-7.3680000000000273E-4</v>
      </c>
      <c r="Y3" s="9">
        <f t="shared" si="0"/>
        <v>3.7499999999999999E-2</v>
      </c>
      <c r="Z3" s="9">
        <f t="shared" si="1"/>
        <v>-1.7831960007664582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32"/>
      <c r="AR3" s="9"/>
      <c r="AS3" s="9"/>
      <c r="AT3" s="9"/>
      <c r="AU3" s="9"/>
      <c r="AV3" s="9"/>
      <c r="AW3" s="31"/>
      <c r="AX3" s="31"/>
      <c r="AY3" s="48" t="s">
        <v>10</v>
      </c>
      <c r="AZ3" s="48"/>
      <c r="BA3" s="48"/>
      <c r="BB3" s="48"/>
      <c r="BC3" s="48"/>
      <c r="BD3" s="48"/>
      <c r="BE3" s="48"/>
      <c r="BF3" s="31"/>
      <c r="BG3" s="31"/>
      <c r="BH3" s="31"/>
      <c r="BI3" s="31"/>
      <c r="BJ3" s="33"/>
      <c r="BK3" s="10"/>
      <c r="BL3" s="10"/>
      <c r="BM3" s="10"/>
      <c r="BN3" s="10"/>
      <c r="BO3" s="10"/>
      <c r="BP3" s="10"/>
      <c r="BQ3" s="9"/>
      <c r="BR3" s="9"/>
      <c r="BS3" s="9"/>
      <c r="BT3" s="9"/>
      <c r="BU3" s="9"/>
    </row>
    <row r="4" spans="1:73" x14ac:dyDescent="0.3">
      <c r="A4" s="10"/>
      <c r="B4" s="10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/>
      <c r="H4" s="9"/>
      <c r="I4" s="9"/>
      <c r="J4" s="9"/>
      <c r="K4" s="9"/>
      <c r="L4" s="10"/>
      <c r="M4" s="9"/>
      <c r="N4" s="9"/>
      <c r="O4" s="9"/>
      <c r="P4" s="9"/>
      <c r="Q4" s="9"/>
      <c r="R4" s="9"/>
      <c r="S4" s="9"/>
      <c r="T4" s="9"/>
      <c r="U4" s="9"/>
      <c r="V4" s="9"/>
      <c r="W4" s="9">
        <f t="shared" si="2"/>
        <v>3</v>
      </c>
      <c r="X4" s="9">
        <v>-7.1359999999999479E-4</v>
      </c>
      <c r="Y4" s="9">
        <f t="shared" si="0"/>
        <v>6.25E-2</v>
      </c>
      <c r="Z4" s="9">
        <f t="shared" si="1"/>
        <v>-1.5353724165064226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31"/>
      <c r="AX4" s="9"/>
      <c r="AY4" s="10" t="s">
        <v>16</v>
      </c>
      <c r="AZ4" s="10" t="s">
        <v>17</v>
      </c>
      <c r="BA4" s="10" t="s">
        <v>18</v>
      </c>
      <c r="BB4" s="10" t="s">
        <v>19</v>
      </c>
      <c r="BC4" s="10" t="s">
        <v>20</v>
      </c>
      <c r="BD4" s="10" t="s">
        <v>21</v>
      </c>
      <c r="BE4" s="10" t="s">
        <v>22</v>
      </c>
      <c r="BF4" s="31"/>
      <c r="BG4" s="31"/>
      <c r="BH4" s="31"/>
      <c r="BI4" s="31"/>
      <c r="BJ4" s="33"/>
      <c r="BK4" s="10"/>
      <c r="BL4" s="10"/>
      <c r="BM4" s="10"/>
      <c r="BN4" s="10"/>
      <c r="BO4" s="10"/>
      <c r="BP4" s="10"/>
      <c r="BQ4" s="9"/>
      <c r="BR4" s="9"/>
      <c r="BS4" s="9"/>
      <c r="BT4" s="9"/>
      <c r="BU4" s="9"/>
    </row>
    <row r="5" spans="1:73" x14ac:dyDescent="0.3">
      <c r="A5" s="10"/>
      <c r="B5" s="10" t="s">
        <v>23</v>
      </c>
      <c r="C5" s="9" t="s">
        <v>24</v>
      </c>
      <c r="D5" s="9" t="s">
        <v>25</v>
      </c>
      <c r="E5" s="9" t="s">
        <v>26</v>
      </c>
      <c r="F5" s="9" t="s">
        <v>27</v>
      </c>
      <c r="G5" s="9"/>
      <c r="H5" s="9"/>
      <c r="I5" s="9"/>
      <c r="J5" s="9"/>
      <c r="K5" s="9"/>
      <c r="L5" s="10"/>
      <c r="M5" s="9"/>
      <c r="N5" s="9"/>
      <c r="O5" s="9"/>
      <c r="P5" s="9"/>
      <c r="Q5" s="9"/>
      <c r="R5" s="9"/>
      <c r="S5" s="9"/>
      <c r="T5" s="9"/>
      <c r="U5" s="9"/>
      <c r="V5" s="9"/>
      <c r="W5" s="9">
        <f t="shared" si="2"/>
        <v>4</v>
      </c>
      <c r="X5" s="9">
        <v>-4.0359999999999702E-4</v>
      </c>
      <c r="Y5" s="9">
        <f t="shared" si="0"/>
        <v>8.7499999999999994E-2</v>
      </c>
      <c r="Z5" s="9">
        <f t="shared" si="1"/>
        <v>-1.3563557837186089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0" t="s">
        <v>28</v>
      </c>
      <c r="AP5" s="10" t="s">
        <v>29</v>
      </c>
      <c r="AQ5" s="10" t="s">
        <v>30</v>
      </c>
      <c r="AR5" s="10" t="s">
        <v>31</v>
      </c>
      <c r="AS5" s="10" t="s">
        <v>32</v>
      </c>
      <c r="AT5" s="10" t="s">
        <v>33</v>
      </c>
      <c r="AU5" s="9"/>
      <c r="AV5" s="9"/>
      <c r="AW5" s="31"/>
      <c r="AX5" s="10" t="s">
        <v>34</v>
      </c>
      <c r="AY5" s="41">
        <f t="shared" ref="AY5:BE5" si="3">C$21 - $BJ$8*SQRT($BB$2)</f>
        <v>-5.9037304718879864E-3</v>
      </c>
      <c r="AZ5" s="41">
        <f t="shared" si="3"/>
        <v>1.1250119528112012E-2</v>
      </c>
      <c r="BA5" s="9">
        <f t="shared" si="3"/>
        <v>3.2984195281120124E-3</v>
      </c>
      <c r="BB5" s="41">
        <f t="shared" si="3"/>
        <v>-5.5313304718879863E-3</v>
      </c>
      <c r="BC5" s="9">
        <f t="shared" si="3"/>
        <v>-1.2693304718879865E-3</v>
      </c>
      <c r="BD5" s="9">
        <f t="shared" si="3"/>
        <v>1.2099195281120106E-3</v>
      </c>
      <c r="BE5" s="9">
        <f t="shared" si="3"/>
        <v>-1.2182304718879864E-3</v>
      </c>
      <c r="BF5" s="31"/>
      <c r="BG5" s="31"/>
      <c r="BH5" s="31"/>
      <c r="BI5" s="33"/>
      <c r="BJ5" s="31"/>
      <c r="BK5" s="9"/>
      <c r="BL5" s="32"/>
      <c r="BM5" s="9"/>
      <c r="BN5" s="9"/>
      <c r="BO5" s="9"/>
      <c r="BP5" s="9"/>
      <c r="BQ5" s="9"/>
      <c r="BR5" s="10"/>
      <c r="BS5" s="9"/>
      <c r="BT5" s="9"/>
      <c r="BU5" s="9"/>
    </row>
    <row r="6" spans="1:73" x14ac:dyDescent="0.3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M6" s="9"/>
      <c r="N6" s="9"/>
      <c r="O6" s="9"/>
      <c r="P6" s="9"/>
      <c r="Q6" s="9"/>
      <c r="R6" s="9"/>
      <c r="S6" s="9"/>
      <c r="T6" s="9"/>
      <c r="U6" s="9"/>
      <c r="V6" s="9"/>
      <c r="W6" s="9">
        <f t="shared" si="2"/>
        <v>5</v>
      </c>
      <c r="X6" s="9">
        <v>-3.5780000000000534E-4</v>
      </c>
      <c r="Y6" s="9">
        <f t="shared" si="0"/>
        <v>0.1125</v>
      </c>
      <c r="Z6" s="9">
        <f t="shared" si="1"/>
        <v>-1.2125225194936162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>
        <f t="shared" ref="AO6:AT13" si="4">O12</f>
        <v>5.5561999999999999E-3</v>
      </c>
      <c r="AP6" s="9">
        <f t="shared" si="4"/>
        <v>1.2800000000000311E-5</v>
      </c>
      <c r="AQ6" s="9">
        <f t="shared" si="4"/>
        <v>1.5799999999999842E-5</v>
      </c>
      <c r="AR6" s="9">
        <f t="shared" si="4"/>
        <v>-2.4200000000000263E-5</v>
      </c>
      <c r="AS6" s="9">
        <f t="shared" si="4"/>
        <v>-1.1999999999998123E-6</v>
      </c>
      <c r="AT6" s="9">
        <f t="shared" si="4"/>
        <v>-3.2000000000000778E-6</v>
      </c>
      <c r="AU6" s="9"/>
      <c r="AV6" s="9"/>
      <c r="AW6" s="31"/>
      <c r="AX6" s="10" t="s">
        <v>35</v>
      </c>
      <c r="AY6" s="41">
        <f t="shared" ref="AY6:BE6" si="5">C$21 + $BJ$8*SQRT($BB$2)</f>
        <v>-5.6279195281120128E-3</v>
      </c>
      <c r="AZ6" s="41">
        <f t="shared" si="5"/>
        <v>1.1525930471887987E-2</v>
      </c>
      <c r="BA6" s="9">
        <f t="shared" si="5"/>
        <v>3.5742304718879869E-3</v>
      </c>
      <c r="BB6" s="41">
        <f t="shared" si="5"/>
        <v>-5.2555195281120126E-3</v>
      </c>
      <c r="BC6" s="9">
        <f t="shared" si="5"/>
        <v>-9.9351952811201202E-4</v>
      </c>
      <c r="BD6" s="9">
        <f t="shared" si="5"/>
        <v>1.4857304718879851E-3</v>
      </c>
      <c r="BE6" s="9">
        <f t="shared" si="5"/>
        <v>-9.4241952811201192E-4</v>
      </c>
      <c r="BF6" s="31"/>
      <c r="BK6" s="9"/>
      <c r="BL6" s="9"/>
      <c r="BM6" s="9"/>
      <c r="BN6" s="9"/>
      <c r="BO6" s="9"/>
      <c r="BP6" s="9"/>
      <c r="BQ6" s="9"/>
      <c r="BR6" s="10"/>
      <c r="BS6" s="10"/>
      <c r="BT6" s="10"/>
      <c r="BU6" s="10"/>
    </row>
    <row r="7" spans="1:7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10"/>
      <c r="M7" s="9"/>
      <c r="N7" s="9"/>
      <c r="O7" s="9"/>
      <c r="P7" s="9"/>
      <c r="Q7" s="9"/>
      <c r="R7" s="9"/>
      <c r="S7" s="9"/>
      <c r="T7" s="9"/>
      <c r="U7" s="9"/>
      <c r="V7" s="9"/>
      <c r="W7" s="9">
        <f t="shared" si="2"/>
        <v>6</v>
      </c>
      <c r="X7" s="9">
        <v>-2.7560000000000084E-4</v>
      </c>
      <c r="Y7" s="9">
        <f t="shared" si="0"/>
        <v>0.13750000000000001</v>
      </c>
      <c r="Z7" s="9">
        <f t="shared" si="1"/>
        <v>-1.0902138107501458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>
        <f t="shared" si="4"/>
        <v>4.9135999999999989E-3</v>
      </c>
      <c r="AP7" s="9">
        <f t="shared" si="4"/>
        <v>1.1400000000000819E-5</v>
      </c>
      <c r="AQ7" s="9">
        <f t="shared" si="4"/>
        <v>2.6400000000001075E-5</v>
      </c>
      <c r="AR7" s="9">
        <f t="shared" si="4"/>
        <v>-4.3599999999998675E-5</v>
      </c>
      <c r="AS7" s="9">
        <f t="shared" si="4"/>
        <v>-5.5999999999988351E-6</v>
      </c>
      <c r="AT7" s="9">
        <f t="shared" si="4"/>
        <v>1.1400000000000819E-5</v>
      </c>
      <c r="AU7" s="9"/>
      <c r="AV7" s="9"/>
      <c r="AW7" s="31"/>
      <c r="AX7" s="10"/>
      <c r="AY7" s="9"/>
      <c r="AZ7" s="9"/>
      <c r="BA7" s="9"/>
      <c r="BB7" s="9"/>
      <c r="BC7" s="9"/>
      <c r="BD7" s="9"/>
      <c r="BE7" s="9"/>
      <c r="BF7" s="31"/>
      <c r="BG7" s="10" t="s">
        <v>36</v>
      </c>
      <c r="BH7" s="10" t="s">
        <v>37</v>
      </c>
      <c r="BI7" s="10" t="s">
        <v>38</v>
      </c>
      <c r="BJ7" s="10" t="s">
        <v>39</v>
      </c>
      <c r="BK7" s="10" t="s">
        <v>40</v>
      </c>
      <c r="BL7" s="9"/>
      <c r="BM7" s="9"/>
      <c r="BN7" s="9"/>
      <c r="BO7" s="9"/>
      <c r="BP7" s="9"/>
      <c r="BQ7" s="9"/>
      <c r="BR7" s="9"/>
      <c r="BS7" s="9"/>
      <c r="BT7" s="9"/>
      <c r="BU7" s="9"/>
    </row>
    <row r="8" spans="1:73" x14ac:dyDescent="0.3">
      <c r="A8" s="10" t="s">
        <v>41</v>
      </c>
      <c r="B8" s="9">
        <v>3</v>
      </c>
      <c r="C8" s="9"/>
      <c r="D8" s="9"/>
      <c r="E8" s="9"/>
      <c r="F8" s="9"/>
      <c r="G8" s="9"/>
      <c r="H8" s="9"/>
      <c r="I8" s="9"/>
      <c r="J8" s="9"/>
      <c r="K8" s="9"/>
      <c r="L8" s="10"/>
      <c r="M8" s="9"/>
      <c r="N8" s="9"/>
      <c r="O8" s="9"/>
      <c r="P8" s="9"/>
      <c r="Q8" s="9"/>
      <c r="R8" s="9"/>
      <c r="S8" s="9"/>
      <c r="T8" s="9"/>
      <c r="U8" s="9"/>
      <c r="V8" s="9"/>
      <c r="W8" s="9">
        <f t="shared" si="2"/>
        <v>7</v>
      </c>
      <c r="X8" s="32">
        <v>-2.0680000000000004E-4</v>
      </c>
      <c r="Y8" s="9">
        <f t="shared" si="0"/>
        <v>0.16250000000000001</v>
      </c>
      <c r="Z8" s="9">
        <f t="shared" si="1"/>
        <v>-0.98244278839304833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>
        <f t="shared" si="4"/>
        <v>3.4262800000000003E-2</v>
      </c>
      <c r="AP8" s="9">
        <f t="shared" si="4"/>
        <v>-2.0680000000000004E-4</v>
      </c>
      <c r="AQ8" s="9">
        <f t="shared" si="4"/>
        <v>3.0319999999999653E-4</v>
      </c>
      <c r="AR8" s="9">
        <f t="shared" si="4"/>
        <v>-3.5780000000000534E-4</v>
      </c>
      <c r="AS8" s="9">
        <f t="shared" si="4"/>
        <v>-7.3680000000000273E-4</v>
      </c>
      <c r="AT8" s="9">
        <f t="shared" si="4"/>
        <v>9.981999999999977E-4</v>
      </c>
      <c r="AU8" s="9"/>
      <c r="AV8" s="9"/>
      <c r="AW8" s="31"/>
      <c r="AX8" s="10"/>
      <c r="AY8" s="9"/>
      <c r="AZ8" s="9"/>
      <c r="BA8" s="9"/>
      <c r="BB8" s="9"/>
      <c r="BC8" s="9"/>
      <c r="BD8" s="9"/>
      <c r="BE8" s="9"/>
      <c r="BF8" s="31"/>
      <c r="BG8" s="9">
        <v>0.9</v>
      </c>
      <c r="BH8" s="9">
        <v>0.1</v>
      </c>
      <c r="BI8" s="9">
        <v>0.05</v>
      </c>
      <c r="BJ8" s="9">
        <v>1.645</v>
      </c>
      <c r="BK8" s="9"/>
      <c r="BL8" s="9"/>
      <c r="BM8" s="9"/>
      <c r="BN8" s="9"/>
      <c r="BO8" s="9"/>
      <c r="BP8" s="9"/>
      <c r="BQ8" s="9"/>
      <c r="BR8" s="34"/>
      <c r="BS8" s="9"/>
      <c r="BT8" s="9"/>
      <c r="BU8" s="9"/>
    </row>
    <row r="9" spans="1:73" x14ac:dyDescent="0.3">
      <c r="A9" s="10" t="s">
        <v>42</v>
      </c>
      <c r="B9" s="9">
        <v>5</v>
      </c>
      <c r="C9" s="9"/>
      <c r="D9" s="9"/>
      <c r="E9" s="9"/>
      <c r="F9" s="9"/>
      <c r="G9" s="9"/>
      <c r="H9" s="9"/>
      <c r="I9" s="9"/>
      <c r="J9" s="9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>
        <f t="shared" si="2"/>
        <v>8</v>
      </c>
      <c r="X9" s="9">
        <v>-8.8600000000001178E-5</v>
      </c>
      <c r="Y9" s="9">
        <f t="shared" si="0"/>
        <v>0.1875</v>
      </c>
      <c r="Z9" s="9">
        <f t="shared" si="1"/>
        <v>-0.88512253646756878</v>
      </c>
      <c r="AA9" s="9"/>
      <c r="AB9" s="9"/>
      <c r="AC9" s="9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9">
        <f t="shared" si="4"/>
        <v>1.6367800000000002E-2</v>
      </c>
      <c r="AP9" s="9">
        <f t="shared" si="4"/>
        <v>6.0199999999999837E-5</v>
      </c>
      <c r="AQ9" s="9">
        <f t="shared" si="4"/>
        <v>1.111999999999988E-4</v>
      </c>
      <c r="AR9" s="9">
        <f t="shared" si="4"/>
        <v>-5.9800000000002212E-5</v>
      </c>
      <c r="AS9" s="9">
        <f t="shared" si="4"/>
        <v>-8.5800000000000459E-5</v>
      </c>
      <c r="AT9" s="9">
        <f t="shared" si="4"/>
        <v>-2.5800000000002904E-5</v>
      </c>
      <c r="AU9" s="9"/>
      <c r="AV9" s="10"/>
      <c r="AW9" s="33"/>
      <c r="AX9" s="10"/>
      <c r="AY9" s="48" t="s">
        <v>43</v>
      </c>
      <c r="AZ9" s="48"/>
      <c r="BA9" s="48"/>
      <c r="BB9" s="48"/>
      <c r="BC9" s="48"/>
      <c r="BD9" s="48"/>
      <c r="BE9" s="48"/>
      <c r="BF9" s="33"/>
      <c r="BG9" s="9">
        <v>0.95</v>
      </c>
      <c r="BH9" s="9">
        <v>0.05</v>
      </c>
      <c r="BI9" s="9">
        <v>2.5000000000000001E-2</v>
      </c>
      <c r="BJ9" s="9">
        <v>1.96</v>
      </c>
      <c r="BK9" s="9"/>
      <c r="BL9" s="10"/>
      <c r="BM9" s="10"/>
      <c r="BN9" s="10"/>
      <c r="BO9" s="10"/>
      <c r="BP9" s="10"/>
      <c r="BQ9" s="10"/>
      <c r="BR9" s="34"/>
      <c r="BS9" s="9"/>
      <c r="BT9" s="9"/>
      <c r="BU9" s="9"/>
    </row>
    <row r="10" spans="1:73" x14ac:dyDescent="0.3">
      <c r="A10" s="9"/>
      <c r="B10" s="9"/>
      <c r="C10" s="49" t="s">
        <v>44</v>
      </c>
      <c r="D10" s="49"/>
      <c r="E10" s="49"/>
      <c r="F10" s="49" t="s">
        <v>45</v>
      </c>
      <c r="G10" s="49"/>
      <c r="H10" s="49"/>
      <c r="I10" s="49"/>
      <c r="J10" s="49" t="s">
        <v>46</v>
      </c>
      <c r="K10" s="49"/>
      <c r="L10" s="49"/>
      <c r="M10" s="49"/>
      <c r="N10" s="49"/>
      <c r="O10" s="10" t="s">
        <v>47</v>
      </c>
      <c r="P10" s="49" t="s">
        <v>48</v>
      </c>
      <c r="Q10" s="49"/>
      <c r="R10" s="49"/>
      <c r="S10" s="49"/>
      <c r="T10" s="49"/>
      <c r="U10" s="9"/>
      <c r="V10" s="9"/>
      <c r="W10" s="9">
        <f t="shared" si="2"/>
        <v>9</v>
      </c>
      <c r="X10" s="32">
        <v>-8.5800000000000459E-5</v>
      </c>
      <c r="Y10" s="9">
        <f t="shared" si="0"/>
        <v>0.21249999999999999</v>
      </c>
      <c r="Z10" s="9">
        <f t="shared" si="1"/>
        <v>-0.79563858464786175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f t="shared" si="4"/>
        <v>9.8353999999999994E-3</v>
      </c>
      <c r="AP10" s="9">
        <f t="shared" si="4"/>
        <v>-5.5399999999998853E-5</v>
      </c>
      <c r="AQ10" s="9">
        <f t="shared" si="4"/>
        <v>1.3759999999999988E-4</v>
      </c>
      <c r="AR10" s="9">
        <f t="shared" si="4"/>
        <v>-6.7399999999998711E-5</v>
      </c>
      <c r="AS10" s="9">
        <f t="shared" si="4"/>
        <v>-2.8399999999999606E-5</v>
      </c>
      <c r="AT10" s="9">
        <f t="shared" si="4"/>
        <v>1.3600000000000764E-5</v>
      </c>
      <c r="AU10" s="9"/>
      <c r="AV10" s="9"/>
      <c r="AW10" s="31"/>
      <c r="AX10" s="10"/>
      <c r="AY10" s="10" t="s">
        <v>16</v>
      </c>
      <c r="AZ10" s="10" t="s">
        <v>17</v>
      </c>
      <c r="BA10" s="10" t="s">
        <v>18</v>
      </c>
      <c r="BB10" s="10" t="s">
        <v>19</v>
      </c>
      <c r="BC10" s="10" t="s">
        <v>20</v>
      </c>
      <c r="BD10" s="10" t="s">
        <v>21</v>
      </c>
      <c r="BE10" s="10" t="s">
        <v>22</v>
      </c>
      <c r="BF10" s="31"/>
      <c r="BG10" s="9">
        <v>0.98</v>
      </c>
      <c r="BH10" s="9">
        <v>0.02</v>
      </c>
      <c r="BI10" s="9">
        <v>0.01</v>
      </c>
      <c r="BJ10" s="9">
        <v>2.3260000000000001</v>
      </c>
      <c r="BK10" s="9"/>
      <c r="BL10" s="10"/>
      <c r="BM10" s="10"/>
      <c r="BN10" s="3"/>
      <c r="BO10" s="3"/>
      <c r="BP10" s="10"/>
      <c r="BQ10" s="9"/>
      <c r="BR10" s="9"/>
      <c r="BS10" s="9"/>
      <c r="BT10" s="9"/>
      <c r="BU10" s="9"/>
    </row>
    <row r="11" spans="1:73" x14ac:dyDescent="0.3">
      <c r="A11" s="10"/>
      <c r="B11" s="10" t="s">
        <v>49</v>
      </c>
      <c r="C11" s="10" t="s">
        <v>50</v>
      </c>
      <c r="D11" s="10" t="s">
        <v>51</v>
      </c>
      <c r="E11" s="10" t="s">
        <v>52</v>
      </c>
      <c r="F11" s="10" t="s">
        <v>53</v>
      </c>
      <c r="G11" s="3" t="s">
        <v>54</v>
      </c>
      <c r="H11" s="3" t="s">
        <v>55</v>
      </c>
      <c r="I11" s="10" t="s">
        <v>56</v>
      </c>
      <c r="J11" s="10" t="s">
        <v>57</v>
      </c>
      <c r="K11" s="10" t="s">
        <v>58</v>
      </c>
      <c r="L11" s="10" t="s">
        <v>59</v>
      </c>
      <c r="M11" s="10" t="s">
        <v>60</v>
      </c>
      <c r="N11" s="10" t="s">
        <v>61</v>
      </c>
      <c r="O11" s="10" t="s">
        <v>62</v>
      </c>
      <c r="P11" s="10" t="s">
        <v>63</v>
      </c>
      <c r="Q11" s="10" t="s">
        <v>64</v>
      </c>
      <c r="R11" s="10" t="s">
        <v>65</v>
      </c>
      <c r="S11" s="10" t="s">
        <v>66</v>
      </c>
      <c r="T11" s="10" t="s">
        <v>67</v>
      </c>
      <c r="U11" s="10" t="s">
        <v>68</v>
      </c>
      <c r="V11" s="9"/>
      <c r="W11" s="9">
        <f t="shared" si="2"/>
        <v>10</v>
      </c>
      <c r="X11" s="9">
        <v>-6.7399999999998711E-5</v>
      </c>
      <c r="Y11" s="9">
        <f t="shared" si="0"/>
        <v>0.23749999999999999</v>
      </c>
      <c r="Z11" s="9">
        <f t="shared" si="1"/>
        <v>-0.71220615305972634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>
        <f t="shared" si="4"/>
        <v>8.9884000000000006E-3</v>
      </c>
      <c r="AP11" s="9">
        <f t="shared" si="4"/>
        <v>-5.6399999999999853E-5</v>
      </c>
      <c r="AQ11" s="9">
        <f t="shared" si="4"/>
        <v>9.0599999999999709E-5</v>
      </c>
      <c r="AR11" s="9">
        <f t="shared" si="4"/>
        <v>2.8600000000000153E-5</v>
      </c>
      <c r="AS11" s="9">
        <f t="shared" si="4"/>
        <v>-4.640000000000026E-5</v>
      </c>
      <c r="AT11" s="9">
        <f t="shared" si="4"/>
        <v>-1.6399999999999748E-5</v>
      </c>
      <c r="AU11" s="9"/>
      <c r="AV11" s="9"/>
      <c r="AW11" s="31"/>
      <c r="AX11" s="10" t="s">
        <v>34</v>
      </c>
      <c r="AY11" s="41">
        <f t="shared" ref="AY11:BE11" si="6">C$21 - $BJ$9*SQRT($BB$2)</f>
        <v>-5.9301379026750478E-3</v>
      </c>
      <c r="AZ11" s="41">
        <f t="shared" si="6"/>
        <v>1.122371209732495E-2</v>
      </c>
      <c r="BA11" s="9">
        <f t="shared" si="6"/>
        <v>3.272012097324951E-3</v>
      </c>
      <c r="BB11" s="41">
        <f t="shared" si="6"/>
        <v>-5.5577379026750477E-3</v>
      </c>
      <c r="BC11" s="9">
        <f t="shared" si="6"/>
        <v>-1.2957379026750479E-3</v>
      </c>
      <c r="BD11" s="9">
        <f t="shared" si="6"/>
        <v>1.1835120973249492E-3</v>
      </c>
      <c r="BE11" s="9">
        <f t="shared" si="6"/>
        <v>-1.2446379026750478E-3</v>
      </c>
      <c r="BF11" s="31"/>
      <c r="BG11" s="31"/>
      <c r="BH11" s="31"/>
      <c r="BI11" s="31"/>
      <c r="BJ11" s="31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</row>
    <row r="12" spans="1:73" x14ac:dyDescent="0.3">
      <c r="A12" s="10" t="s">
        <v>12</v>
      </c>
      <c r="B12" s="9">
        <v>1</v>
      </c>
      <c r="C12" s="9">
        <v>-1</v>
      </c>
      <c r="D12" s="9">
        <v>-1</v>
      </c>
      <c r="E12" s="9">
        <v>-1</v>
      </c>
      <c r="F12" s="9">
        <f t="shared" ref="F12:F19" si="7">C12*D12</f>
        <v>1</v>
      </c>
      <c r="G12" s="9">
        <f t="shared" ref="G12:G19" si="8">C12*E12</f>
        <v>1</v>
      </c>
      <c r="H12" s="9">
        <f t="shared" ref="H12:H19" si="9">D12*E12</f>
        <v>1</v>
      </c>
      <c r="I12" s="9">
        <f t="shared" ref="I12:I19" si="10">C12*D12*E12</f>
        <v>-1</v>
      </c>
      <c r="J12" s="27">
        <v>5.5690000000000002E-3</v>
      </c>
      <c r="K12" s="27">
        <v>5.5719999999999997E-3</v>
      </c>
      <c r="L12" s="27">
        <v>5.5319999999999996E-3</v>
      </c>
      <c r="M12" s="27">
        <v>5.555E-3</v>
      </c>
      <c r="N12" s="27">
        <v>5.5529999999999998E-3</v>
      </c>
      <c r="O12" s="9">
        <f t="shared" ref="O12:O19" si="11">SUM(J12:N12)/B$9</f>
        <v>5.5561999999999999E-3</v>
      </c>
      <c r="P12" s="9">
        <f t="shared" ref="P12:T19" si="12">J12-$O12</f>
        <v>1.2800000000000311E-5</v>
      </c>
      <c r="Q12" s="9">
        <f t="shared" si="12"/>
        <v>1.5799999999999842E-5</v>
      </c>
      <c r="R12" s="9">
        <f t="shared" si="12"/>
        <v>-2.4200000000000263E-5</v>
      </c>
      <c r="S12" s="9">
        <f t="shared" si="12"/>
        <v>-1.1999999999998123E-6</v>
      </c>
      <c r="T12" s="9">
        <f t="shared" si="12"/>
        <v>-3.2000000000000778E-6</v>
      </c>
      <c r="U12" s="9">
        <f t="shared" ref="U12:U19" si="13">SUM(P12:T12)</f>
        <v>0</v>
      </c>
      <c r="V12" s="9"/>
      <c r="W12" s="9">
        <f t="shared" si="2"/>
        <v>11</v>
      </c>
      <c r="X12" s="9">
        <v>-5.9800000000002212E-5</v>
      </c>
      <c r="Y12" s="9">
        <f t="shared" si="0"/>
        <v>0.26250000000000001</v>
      </c>
      <c r="Z12" s="9">
        <f t="shared" si="1"/>
        <v>-0.63354426662063601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>
        <f t="shared" si="4"/>
        <v>4.8254599999999995E-2</v>
      </c>
      <c r="AP12" s="9">
        <f t="shared" si="4"/>
        <v>-4.0359999999999702E-4</v>
      </c>
      <c r="AQ12" s="9">
        <f t="shared" si="4"/>
        <v>-7.1359999999999479E-4</v>
      </c>
      <c r="AR12" s="9">
        <f t="shared" si="4"/>
        <v>2.4640000000000772E-4</v>
      </c>
      <c r="AS12" s="9">
        <f t="shared" si="4"/>
        <v>-1.2735999999999928E-3</v>
      </c>
      <c r="AT12" s="9">
        <f t="shared" si="4"/>
        <v>2.1444000000000046E-3</v>
      </c>
      <c r="AU12" s="9"/>
      <c r="AV12" s="9"/>
      <c r="AW12" s="31"/>
      <c r="AX12" s="10" t="s">
        <v>35</v>
      </c>
      <c r="AY12" s="41">
        <f t="shared" ref="AY12:BE12" si="14">C$21 + $BJ$9*SQRT($BB$2)</f>
        <v>-5.6015120973249514E-3</v>
      </c>
      <c r="AZ12" s="41">
        <f t="shared" si="14"/>
        <v>1.1552337902675049E-2</v>
      </c>
      <c r="BA12" s="9">
        <f t="shared" si="14"/>
        <v>3.6006379026750483E-3</v>
      </c>
      <c r="BB12" s="41">
        <f t="shared" si="14"/>
        <v>-5.2291120973249512E-3</v>
      </c>
      <c r="BC12" s="9">
        <f t="shared" si="14"/>
        <v>-9.6711209732495062E-4</v>
      </c>
      <c r="BD12" s="9">
        <f t="shared" si="14"/>
        <v>1.5121379026750465E-3</v>
      </c>
      <c r="BE12" s="9">
        <f t="shared" si="14"/>
        <v>-9.1601209732495052E-4</v>
      </c>
      <c r="BF12" s="31"/>
      <c r="BG12" s="31"/>
      <c r="BH12" s="31"/>
      <c r="BI12" s="33"/>
      <c r="BJ12" s="31"/>
      <c r="BK12" s="9"/>
      <c r="BL12" s="9"/>
      <c r="BM12" s="32"/>
      <c r="BN12" s="9"/>
      <c r="BO12" s="9"/>
      <c r="BP12" s="9"/>
      <c r="BQ12" s="9"/>
      <c r="BR12" s="9"/>
      <c r="BS12" s="9"/>
      <c r="BT12" s="9"/>
      <c r="BU12" s="9"/>
    </row>
    <row r="13" spans="1:73" x14ac:dyDescent="0.3">
      <c r="A13" s="10" t="s">
        <v>14</v>
      </c>
      <c r="B13" s="9">
        <v>1</v>
      </c>
      <c r="C13" s="9">
        <v>1</v>
      </c>
      <c r="D13" s="9">
        <v>-1</v>
      </c>
      <c r="E13" s="9">
        <v>-1</v>
      </c>
      <c r="F13" s="9">
        <f t="shared" si="7"/>
        <v>-1</v>
      </c>
      <c r="G13" s="9">
        <f t="shared" si="8"/>
        <v>-1</v>
      </c>
      <c r="H13" s="9">
        <f t="shared" si="9"/>
        <v>1</v>
      </c>
      <c r="I13" s="9">
        <f t="shared" si="10"/>
        <v>1</v>
      </c>
      <c r="J13" s="27">
        <v>4.9249999999999997E-3</v>
      </c>
      <c r="K13" s="27">
        <v>4.9399999999999999E-3</v>
      </c>
      <c r="L13" s="27">
        <v>4.8700000000000002E-3</v>
      </c>
      <c r="M13" s="27">
        <v>4.908E-3</v>
      </c>
      <c r="N13" s="27">
        <v>4.9249999999999997E-3</v>
      </c>
      <c r="O13" s="9">
        <f t="shared" si="11"/>
        <v>4.9135999999999989E-3</v>
      </c>
      <c r="P13" s="9">
        <f t="shared" si="12"/>
        <v>1.1400000000000819E-5</v>
      </c>
      <c r="Q13" s="9">
        <f t="shared" si="12"/>
        <v>2.6400000000001075E-5</v>
      </c>
      <c r="R13" s="9">
        <f t="shared" si="12"/>
        <v>-4.3599999999998675E-5</v>
      </c>
      <c r="S13" s="9">
        <f t="shared" si="12"/>
        <v>-5.5999999999988351E-6</v>
      </c>
      <c r="T13" s="9">
        <f t="shared" si="12"/>
        <v>1.1400000000000819E-5</v>
      </c>
      <c r="U13" s="9">
        <f t="shared" si="13"/>
        <v>5.2041704279304213E-18</v>
      </c>
      <c r="V13" s="9"/>
      <c r="W13" s="9">
        <f t="shared" si="2"/>
        <v>12</v>
      </c>
      <c r="X13" s="9">
        <v>-5.6399999999999853E-5</v>
      </c>
      <c r="Y13" s="9">
        <f t="shared" si="0"/>
        <v>0.28749999999999998</v>
      </c>
      <c r="Z13" s="9">
        <f t="shared" si="1"/>
        <v>-0.55869546353610011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>
        <f t="shared" si="4"/>
        <v>2.15126E-2</v>
      </c>
      <c r="AP13" s="9">
        <f t="shared" si="4"/>
        <v>7.7400000000001773E-5</v>
      </c>
      <c r="AQ13" s="9">
        <f t="shared" si="4"/>
        <v>2.7740000000000056E-4</v>
      </c>
      <c r="AR13" s="9">
        <f t="shared" si="4"/>
        <v>-8.8600000000001178E-5</v>
      </c>
      <c r="AS13" s="9">
        <f t="shared" si="4"/>
        <v>-2.7560000000000084E-4</v>
      </c>
      <c r="AT13" s="9">
        <f t="shared" si="4"/>
        <v>9.3999999999996864E-6</v>
      </c>
      <c r="AU13" s="9"/>
      <c r="AV13" s="9"/>
      <c r="AW13" s="31"/>
      <c r="AX13" s="10"/>
      <c r="AY13" s="9"/>
      <c r="AZ13" s="9"/>
      <c r="BA13" s="9"/>
      <c r="BB13" s="9"/>
      <c r="BC13" s="9"/>
      <c r="BD13" s="9"/>
      <c r="BE13" s="9"/>
      <c r="BF13" s="31"/>
      <c r="BG13" s="31"/>
      <c r="BH13" s="31"/>
      <c r="BI13" s="31"/>
      <c r="BJ13" s="31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</row>
    <row r="14" spans="1:73" x14ac:dyDescent="0.3">
      <c r="A14" s="10" t="s">
        <v>13</v>
      </c>
      <c r="B14" s="9">
        <v>1</v>
      </c>
      <c r="C14" s="9">
        <v>-1</v>
      </c>
      <c r="D14" s="9">
        <v>1</v>
      </c>
      <c r="E14" s="9">
        <v>-1</v>
      </c>
      <c r="F14" s="9">
        <f t="shared" si="7"/>
        <v>-1</v>
      </c>
      <c r="G14" s="9">
        <f t="shared" si="8"/>
        <v>1</v>
      </c>
      <c r="H14" s="9">
        <f t="shared" si="9"/>
        <v>-1</v>
      </c>
      <c r="I14" s="9">
        <f t="shared" si="10"/>
        <v>1</v>
      </c>
      <c r="J14" s="27">
        <v>3.4056000000000003E-2</v>
      </c>
      <c r="K14" s="27">
        <v>3.4566E-2</v>
      </c>
      <c r="L14" s="27">
        <v>3.3904999999999998E-2</v>
      </c>
      <c r="M14" s="27">
        <v>3.3526E-2</v>
      </c>
      <c r="N14" s="27">
        <v>3.5261000000000001E-2</v>
      </c>
      <c r="O14" s="9">
        <f t="shared" si="11"/>
        <v>3.4262800000000003E-2</v>
      </c>
      <c r="P14" s="9">
        <f t="shared" si="12"/>
        <v>-2.0680000000000004E-4</v>
      </c>
      <c r="Q14" s="9">
        <f t="shared" si="12"/>
        <v>3.0319999999999653E-4</v>
      </c>
      <c r="R14" s="9">
        <f t="shared" si="12"/>
        <v>-3.5780000000000534E-4</v>
      </c>
      <c r="S14" s="9">
        <f t="shared" si="12"/>
        <v>-7.3680000000000273E-4</v>
      </c>
      <c r="T14" s="9">
        <f t="shared" si="12"/>
        <v>9.981999999999977E-4</v>
      </c>
      <c r="U14" s="9">
        <f t="shared" si="13"/>
        <v>-1.3877787807814457E-17</v>
      </c>
      <c r="V14" s="9"/>
      <c r="W14" s="9">
        <f t="shared" si="2"/>
        <v>13</v>
      </c>
      <c r="X14" s="9">
        <v>-5.5399999999998853E-5</v>
      </c>
      <c r="Y14" s="9">
        <f t="shared" si="0"/>
        <v>0.3125</v>
      </c>
      <c r="Z14" s="9">
        <f t="shared" si="1"/>
        <v>-0.48691908378101556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31"/>
      <c r="AX14" s="10"/>
      <c r="AY14" s="9"/>
      <c r="AZ14" s="9"/>
      <c r="BA14" s="9"/>
      <c r="BB14" s="9"/>
      <c r="BC14" s="9"/>
      <c r="BD14" s="9"/>
      <c r="BE14" s="9"/>
      <c r="BF14" s="31"/>
      <c r="BG14" s="31"/>
      <c r="BH14" s="31"/>
      <c r="BI14" s="31"/>
      <c r="BJ14" s="31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</row>
    <row r="15" spans="1:73" x14ac:dyDescent="0.3">
      <c r="A15" s="10" t="s">
        <v>15</v>
      </c>
      <c r="B15" s="9">
        <v>1</v>
      </c>
      <c r="C15" s="9">
        <v>1</v>
      </c>
      <c r="D15" s="9">
        <v>1</v>
      </c>
      <c r="E15" s="9">
        <v>-1</v>
      </c>
      <c r="F15" s="9">
        <f t="shared" si="7"/>
        <v>1</v>
      </c>
      <c r="G15" s="9">
        <f t="shared" si="8"/>
        <v>-1</v>
      </c>
      <c r="H15" s="9">
        <f t="shared" si="9"/>
        <v>-1</v>
      </c>
      <c r="I15" s="9">
        <f t="shared" si="10"/>
        <v>-1</v>
      </c>
      <c r="J15" s="27">
        <v>1.6428000000000002E-2</v>
      </c>
      <c r="K15" s="27">
        <v>1.6479000000000001E-2</v>
      </c>
      <c r="L15" s="27">
        <v>1.6308E-2</v>
      </c>
      <c r="M15" s="27">
        <v>1.6282000000000001E-2</v>
      </c>
      <c r="N15" s="27">
        <v>1.6341999999999999E-2</v>
      </c>
      <c r="O15" s="9">
        <f t="shared" si="11"/>
        <v>1.6367800000000002E-2</v>
      </c>
      <c r="P15" s="9">
        <f t="shared" si="12"/>
        <v>6.0199999999999837E-5</v>
      </c>
      <c r="Q15" s="9">
        <f t="shared" si="12"/>
        <v>1.111999999999988E-4</v>
      </c>
      <c r="R15" s="9">
        <f t="shared" si="12"/>
        <v>-5.9800000000002212E-5</v>
      </c>
      <c r="S15" s="9">
        <f t="shared" si="12"/>
        <v>-8.5800000000000459E-5</v>
      </c>
      <c r="T15" s="9">
        <f t="shared" si="12"/>
        <v>-2.5800000000002904E-5</v>
      </c>
      <c r="U15" s="9">
        <f t="shared" si="13"/>
        <v>-6.9388939039072284E-18</v>
      </c>
      <c r="V15" s="9"/>
      <c r="W15" s="9">
        <f t="shared" si="2"/>
        <v>14</v>
      </c>
      <c r="X15" s="9">
        <v>-4.640000000000026E-5</v>
      </c>
      <c r="Y15" s="9">
        <f t="shared" si="0"/>
        <v>0.33750000000000002</v>
      </c>
      <c r="Z15" s="9">
        <f t="shared" si="1"/>
        <v>-0.41762456729499392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31"/>
      <c r="AX15" s="10"/>
      <c r="AY15" s="48" t="s">
        <v>69</v>
      </c>
      <c r="AZ15" s="48"/>
      <c r="BA15" s="48"/>
      <c r="BB15" s="48"/>
      <c r="BC15" s="48"/>
      <c r="BD15" s="48"/>
      <c r="BE15" s="48"/>
      <c r="BF15" s="31"/>
      <c r="BG15" s="31"/>
      <c r="BH15" s="31"/>
      <c r="BI15" s="31"/>
      <c r="BJ15" s="31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</row>
    <row r="16" spans="1:73" x14ac:dyDescent="0.3">
      <c r="A16" s="10" t="s">
        <v>24</v>
      </c>
      <c r="B16" s="9">
        <v>1</v>
      </c>
      <c r="C16" s="9">
        <v>-1</v>
      </c>
      <c r="D16" s="9">
        <v>-1</v>
      </c>
      <c r="E16" s="9">
        <v>1</v>
      </c>
      <c r="F16" s="9">
        <f t="shared" si="7"/>
        <v>1</v>
      </c>
      <c r="G16" s="9">
        <f t="shared" si="8"/>
        <v>-1</v>
      </c>
      <c r="H16" s="9">
        <f t="shared" si="9"/>
        <v>-1</v>
      </c>
      <c r="I16" s="9">
        <f t="shared" si="10"/>
        <v>1</v>
      </c>
      <c r="J16" s="27">
        <v>9.7800000000000005E-3</v>
      </c>
      <c r="K16" s="27">
        <v>9.9729999999999992E-3</v>
      </c>
      <c r="L16" s="27">
        <v>9.7680000000000006E-3</v>
      </c>
      <c r="M16" s="27">
        <v>9.8069999999999997E-3</v>
      </c>
      <c r="N16" s="27">
        <v>9.8490000000000001E-3</v>
      </c>
      <c r="O16" s="9">
        <f t="shared" si="11"/>
        <v>9.8353999999999994E-3</v>
      </c>
      <c r="P16" s="9">
        <f t="shared" si="12"/>
        <v>-5.5399999999998853E-5</v>
      </c>
      <c r="Q16" s="9">
        <f t="shared" si="12"/>
        <v>1.3759999999999988E-4</v>
      </c>
      <c r="R16" s="9">
        <f t="shared" si="12"/>
        <v>-6.7399999999998711E-5</v>
      </c>
      <c r="S16" s="9">
        <f t="shared" si="12"/>
        <v>-2.8399999999999606E-5</v>
      </c>
      <c r="T16" s="9">
        <f t="shared" si="12"/>
        <v>1.3600000000000764E-5</v>
      </c>
      <c r="U16" s="9">
        <f t="shared" si="13"/>
        <v>3.4694469519536142E-18</v>
      </c>
      <c r="V16" s="9"/>
      <c r="W16" s="9">
        <f t="shared" si="2"/>
        <v>15</v>
      </c>
      <c r="X16" s="9">
        <v>-4.3599999999998675E-5</v>
      </c>
      <c r="Y16" s="9">
        <f t="shared" si="0"/>
        <v>0.36249999999999999</v>
      </c>
      <c r="Z16" s="9">
        <f t="shared" si="1"/>
        <v>-0.35032780057080043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31"/>
      <c r="AX16" s="10"/>
      <c r="AY16" s="10" t="s">
        <v>16</v>
      </c>
      <c r="AZ16" s="10" t="s">
        <v>17</v>
      </c>
      <c r="BA16" s="10" t="s">
        <v>18</v>
      </c>
      <c r="BB16" s="10" t="s">
        <v>19</v>
      </c>
      <c r="BC16" s="10" t="s">
        <v>20</v>
      </c>
      <c r="BD16" s="10" t="s">
        <v>21</v>
      </c>
      <c r="BE16" s="10" t="s">
        <v>22</v>
      </c>
      <c r="BF16" s="31"/>
      <c r="BG16" s="31"/>
      <c r="BH16" s="31"/>
      <c r="BI16" s="31"/>
      <c r="BJ16" s="31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</row>
    <row r="17" spans="1:73" x14ac:dyDescent="0.3">
      <c r="A17" s="10" t="s">
        <v>26</v>
      </c>
      <c r="B17" s="9">
        <v>1</v>
      </c>
      <c r="C17" s="9">
        <v>1</v>
      </c>
      <c r="D17" s="9">
        <v>-1</v>
      </c>
      <c r="E17" s="9">
        <v>1</v>
      </c>
      <c r="F17" s="9">
        <f t="shared" si="7"/>
        <v>-1</v>
      </c>
      <c r="G17" s="9">
        <f t="shared" si="8"/>
        <v>1</v>
      </c>
      <c r="H17" s="9">
        <f t="shared" si="9"/>
        <v>-1</v>
      </c>
      <c r="I17" s="9">
        <f t="shared" si="10"/>
        <v>-1</v>
      </c>
      <c r="J17" s="27">
        <v>8.9320000000000007E-3</v>
      </c>
      <c r="K17" s="27">
        <v>9.0790000000000003E-3</v>
      </c>
      <c r="L17" s="27">
        <v>9.0170000000000007E-3</v>
      </c>
      <c r="M17" s="27">
        <v>8.9420000000000003E-3</v>
      </c>
      <c r="N17" s="27">
        <v>8.9720000000000008E-3</v>
      </c>
      <c r="O17" s="9">
        <f t="shared" si="11"/>
        <v>8.9884000000000006E-3</v>
      </c>
      <c r="P17" s="9">
        <f t="shared" si="12"/>
        <v>-5.6399999999999853E-5</v>
      </c>
      <c r="Q17" s="9">
        <f t="shared" si="12"/>
        <v>9.0599999999999709E-5</v>
      </c>
      <c r="R17" s="9">
        <f t="shared" si="12"/>
        <v>2.8600000000000153E-5</v>
      </c>
      <c r="S17" s="9">
        <f t="shared" si="12"/>
        <v>-4.640000000000026E-5</v>
      </c>
      <c r="T17" s="9">
        <f t="shared" si="12"/>
        <v>-1.6399999999999748E-5</v>
      </c>
      <c r="U17" s="9">
        <f t="shared" si="13"/>
        <v>0</v>
      </c>
      <c r="V17" s="9"/>
      <c r="W17" s="9">
        <f t="shared" si="2"/>
        <v>16</v>
      </c>
      <c r="X17" s="9">
        <v>-2.8399999999999606E-5</v>
      </c>
      <c r="Y17" s="9">
        <f t="shared" si="0"/>
        <v>0.38750000000000001</v>
      </c>
      <c r="Z17" s="9">
        <f t="shared" si="1"/>
        <v>-0.28462136457812015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31"/>
      <c r="AX17" s="10" t="s">
        <v>34</v>
      </c>
      <c r="AY17" s="41">
        <f t="shared" ref="AY17:BE17" si="15">C$21 - $BJ$10*SQRT($BB$2)</f>
        <v>-5.9608208222562053E-3</v>
      </c>
      <c r="AZ17" s="41">
        <f t="shared" si="15"/>
        <v>1.1193029177743794E-2</v>
      </c>
      <c r="BA17" s="9">
        <f t="shared" si="15"/>
        <v>3.2413291777437939E-3</v>
      </c>
      <c r="BB17" s="41">
        <f t="shared" si="15"/>
        <v>-5.5884208222562052E-3</v>
      </c>
      <c r="BC17" s="9">
        <f t="shared" si="15"/>
        <v>-1.326420822256205E-3</v>
      </c>
      <c r="BD17" s="9">
        <f t="shared" si="15"/>
        <v>1.1528291777437921E-3</v>
      </c>
      <c r="BE17" s="9">
        <f t="shared" si="15"/>
        <v>-1.2753208222562049E-3</v>
      </c>
      <c r="BF17" s="31"/>
      <c r="BG17" s="31"/>
      <c r="BH17" s="31"/>
      <c r="BI17" s="31"/>
      <c r="BJ17" s="31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</row>
    <row r="18" spans="1:73" x14ac:dyDescent="0.3">
      <c r="A18" s="10" t="s">
        <v>25</v>
      </c>
      <c r="B18" s="9">
        <v>1</v>
      </c>
      <c r="C18" s="9">
        <v>-1</v>
      </c>
      <c r="D18" s="9">
        <v>1</v>
      </c>
      <c r="E18" s="9">
        <v>1</v>
      </c>
      <c r="F18" s="9">
        <f t="shared" si="7"/>
        <v>-1</v>
      </c>
      <c r="G18" s="9">
        <f t="shared" si="8"/>
        <v>-1</v>
      </c>
      <c r="H18" s="9">
        <f t="shared" si="9"/>
        <v>1</v>
      </c>
      <c r="I18" s="9">
        <f t="shared" si="10"/>
        <v>-1</v>
      </c>
      <c r="J18" s="27">
        <v>4.7850999999999998E-2</v>
      </c>
      <c r="K18" s="27">
        <v>4.7541E-2</v>
      </c>
      <c r="L18" s="27">
        <v>4.8501000000000002E-2</v>
      </c>
      <c r="M18" s="27">
        <v>4.6981000000000002E-2</v>
      </c>
      <c r="N18" s="27">
        <v>5.0398999999999999E-2</v>
      </c>
      <c r="O18" s="9">
        <f t="shared" si="11"/>
        <v>4.8254599999999995E-2</v>
      </c>
      <c r="P18" s="9">
        <f t="shared" si="12"/>
        <v>-4.0359999999999702E-4</v>
      </c>
      <c r="Q18" s="9">
        <f t="shared" si="12"/>
        <v>-7.1359999999999479E-4</v>
      </c>
      <c r="R18" s="9">
        <f t="shared" si="12"/>
        <v>2.4640000000000772E-4</v>
      </c>
      <c r="S18" s="9">
        <f t="shared" si="12"/>
        <v>-1.2735999999999928E-3</v>
      </c>
      <c r="T18" s="9">
        <f t="shared" si="12"/>
        <v>2.1444000000000046E-3</v>
      </c>
      <c r="U18" s="9">
        <f t="shared" si="13"/>
        <v>2.7755575615628914E-17</v>
      </c>
      <c r="V18" s="9"/>
      <c r="W18" s="9">
        <f t="shared" si="2"/>
        <v>17</v>
      </c>
      <c r="X18" s="32">
        <v>-2.5800000000002904E-5</v>
      </c>
      <c r="Y18" s="9">
        <f t="shared" si="0"/>
        <v>0.41249999999999998</v>
      </c>
      <c r="Z18" s="9">
        <f t="shared" si="1"/>
        <v>-0.2201534734278485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31"/>
      <c r="AX18" s="10" t="s">
        <v>35</v>
      </c>
      <c r="AY18" s="41">
        <f t="shared" ref="AY18:BE18" si="16">C$21 + $BJ$10*SQRT($BB$2)</f>
        <v>-5.5708291777437939E-3</v>
      </c>
      <c r="AZ18" s="41">
        <f t="shared" si="16"/>
        <v>1.1583020822256205E-2</v>
      </c>
      <c r="BA18" s="9">
        <f t="shared" si="16"/>
        <v>3.6313208222562053E-3</v>
      </c>
      <c r="BB18" s="41">
        <f t="shared" si="16"/>
        <v>-5.1984291777437937E-3</v>
      </c>
      <c r="BC18" s="9">
        <f t="shared" si="16"/>
        <v>-9.3642917774379355E-4</v>
      </c>
      <c r="BD18" s="9">
        <f t="shared" si="16"/>
        <v>1.5428208222562035E-3</v>
      </c>
      <c r="BE18" s="9">
        <f t="shared" si="16"/>
        <v>-8.8532917774379345E-4</v>
      </c>
      <c r="BF18" s="31"/>
      <c r="BG18" s="31"/>
      <c r="BH18" s="31"/>
      <c r="BI18" s="31"/>
      <c r="BJ18" s="31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</row>
    <row r="19" spans="1:73" x14ac:dyDescent="0.3">
      <c r="A19" s="10" t="s">
        <v>27</v>
      </c>
      <c r="B19" s="9">
        <v>1</v>
      </c>
      <c r="C19" s="9">
        <v>1</v>
      </c>
      <c r="D19" s="9">
        <v>1</v>
      </c>
      <c r="E19" s="9">
        <v>1</v>
      </c>
      <c r="F19" s="9">
        <f t="shared" si="7"/>
        <v>1</v>
      </c>
      <c r="G19" s="9">
        <f t="shared" si="8"/>
        <v>1</v>
      </c>
      <c r="H19" s="9">
        <f t="shared" si="9"/>
        <v>1</v>
      </c>
      <c r="I19" s="9">
        <f t="shared" si="10"/>
        <v>1</v>
      </c>
      <c r="J19" s="27">
        <v>2.1590000000000002E-2</v>
      </c>
      <c r="K19" s="27">
        <v>2.179E-2</v>
      </c>
      <c r="L19" s="27">
        <v>2.1423999999999999E-2</v>
      </c>
      <c r="M19" s="27">
        <v>2.1236999999999999E-2</v>
      </c>
      <c r="N19" s="27">
        <v>2.1521999999999999E-2</v>
      </c>
      <c r="O19" s="9">
        <f t="shared" si="11"/>
        <v>2.15126E-2</v>
      </c>
      <c r="P19" s="9">
        <f t="shared" si="12"/>
        <v>7.7400000000001773E-5</v>
      </c>
      <c r="Q19" s="9">
        <f t="shared" si="12"/>
        <v>2.7740000000000056E-4</v>
      </c>
      <c r="R19" s="9">
        <f t="shared" si="12"/>
        <v>-8.8600000000001178E-5</v>
      </c>
      <c r="S19" s="9">
        <f t="shared" si="12"/>
        <v>-2.7560000000000084E-4</v>
      </c>
      <c r="T19" s="9">
        <f t="shared" si="12"/>
        <v>9.3999999999996864E-6</v>
      </c>
      <c r="U19" s="9">
        <f t="shared" si="13"/>
        <v>0</v>
      </c>
      <c r="V19" s="9"/>
      <c r="W19" s="9">
        <f t="shared" si="2"/>
        <v>18</v>
      </c>
      <c r="X19" s="9">
        <v>-2.4200000000000263E-5</v>
      </c>
      <c r="Y19" s="9">
        <f t="shared" si="0"/>
        <v>0.4375</v>
      </c>
      <c r="Z19" s="9">
        <f t="shared" si="1"/>
        <v>-0.15661248908966294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</row>
    <row r="20" spans="1:73" x14ac:dyDescent="0.3">
      <c r="A20" s="10" t="s">
        <v>70</v>
      </c>
      <c r="B20" s="9">
        <f t="shared" ref="B20:I20" si="17">SUM(B28:B35)</f>
        <v>0.14969139999999997</v>
      </c>
      <c r="C20" s="9">
        <f t="shared" si="17"/>
        <v>-4.6126599999999997E-2</v>
      </c>
      <c r="D20" s="9">
        <f t="shared" si="17"/>
        <v>9.1104199999999996E-2</v>
      </c>
      <c r="E20" s="9">
        <f t="shared" si="17"/>
        <v>2.7490599999999997E-2</v>
      </c>
      <c r="F20" s="9">
        <f t="shared" si="17"/>
        <v>-4.3147399999999995E-2</v>
      </c>
      <c r="G20" s="9">
        <f t="shared" si="17"/>
        <v>-9.0513999999999942E-3</v>
      </c>
      <c r="H20" s="9">
        <f t="shared" si="17"/>
        <v>1.0782599999999982E-2</v>
      </c>
      <c r="I20" s="9">
        <f t="shared" si="17"/>
        <v>-8.6425999999999933E-3</v>
      </c>
      <c r="J20" s="9"/>
      <c r="K20" s="9"/>
      <c r="L20" s="10"/>
      <c r="M20" s="9"/>
      <c r="N20" s="9"/>
      <c r="O20" s="10"/>
      <c r="P20" s="9">
        <f>SUM(P12*P12, P13*P13, P14*P14, P15*P15,P16*P16,P17*P17, P18*P18, P19*P19)</f>
        <v>2.2181791999999773E-7</v>
      </c>
      <c r="Q20" s="9">
        <f>SUM(Q12*Q12, Q13*Q13, Q14*Q14, Q15*Q15,Q16*Q16,Q17*Q17, Q18*Q18, Q19*Q19)</f>
        <v>7.1856011999999043E-7</v>
      </c>
      <c r="R20" s="9">
        <f>SUM(R12*R12, R13*R13, R14*R14, R15*R15,R16*R16,R17*R17, R18*R18, R19*R19)</f>
        <v>2.0800712000000781E-7</v>
      </c>
      <c r="S20" s="9">
        <f>SUM(S12*S12, S13*S13, S14*S14, S15*S15,S16*S16,S17*S17, S18*S18, S19*S19)</f>
        <v>2.2512405199999862E-6</v>
      </c>
      <c r="T20" s="9">
        <f>SUM(T12*T12, T13*T13, T14*T14, T15*T15,T16*T16,T17*T17, T18*T18, T19*T19)</f>
        <v>5.5962027200000165E-6</v>
      </c>
      <c r="U20" s="10" t="s">
        <v>71</v>
      </c>
      <c r="V20" s="9"/>
      <c r="W20" s="9">
        <f t="shared" si="2"/>
        <v>19</v>
      </c>
      <c r="X20" s="9">
        <v>-1.6399999999999748E-5</v>
      </c>
      <c r="Y20" s="9">
        <f t="shared" si="0"/>
        <v>0.46250000000000002</v>
      </c>
      <c r="Z20" s="9">
        <f t="shared" si="1"/>
        <v>-9.3715063830990888E-2</v>
      </c>
      <c r="AA20" s="32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</row>
    <row r="21" spans="1:73" x14ac:dyDescent="0.3">
      <c r="A21" s="10" t="s">
        <v>72</v>
      </c>
      <c r="B21" s="9">
        <f t="shared" ref="B21:I21" si="18">B20/8</f>
        <v>1.8711424999999997E-2</v>
      </c>
      <c r="C21" s="9">
        <f t="shared" si="18"/>
        <v>-5.7658249999999996E-3</v>
      </c>
      <c r="D21" s="9">
        <f t="shared" si="18"/>
        <v>1.1388025E-2</v>
      </c>
      <c r="E21" s="9">
        <f t="shared" si="18"/>
        <v>3.4363249999999996E-3</v>
      </c>
      <c r="F21" s="9">
        <f t="shared" si="18"/>
        <v>-5.3934249999999994E-3</v>
      </c>
      <c r="G21" s="9">
        <f t="shared" si="18"/>
        <v>-1.1314249999999993E-3</v>
      </c>
      <c r="H21" s="9">
        <f t="shared" si="18"/>
        <v>1.3478249999999978E-3</v>
      </c>
      <c r="I21" s="9">
        <f t="shared" si="18"/>
        <v>-1.0803249999999992E-3</v>
      </c>
      <c r="J21" s="9"/>
      <c r="K21" s="9"/>
      <c r="L21" s="10"/>
      <c r="M21" s="9"/>
      <c r="N21" s="9"/>
      <c r="O21" s="10"/>
      <c r="P21" s="9"/>
      <c r="Q21" s="9"/>
      <c r="R21" s="9"/>
      <c r="S21" s="9"/>
      <c r="T21" s="9">
        <f>SUM(P20:T20)</f>
        <v>8.9958283999999992E-6</v>
      </c>
      <c r="U21" s="10" t="s">
        <v>73</v>
      </c>
      <c r="V21" s="9"/>
      <c r="W21" s="9">
        <f t="shared" si="2"/>
        <v>20</v>
      </c>
      <c r="X21" s="9">
        <v>-5.5999999999988351E-6</v>
      </c>
      <c r="Y21" s="9">
        <f t="shared" si="0"/>
        <v>0.48749999999999999</v>
      </c>
      <c r="Z21" s="9">
        <f t="shared" si="1"/>
        <v>-3.119663243458989E-2</v>
      </c>
      <c r="AA21" s="32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</row>
    <row r="22" spans="1:73" x14ac:dyDescent="0.3">
      <c r="A22" s="10" t="s">
        <v>74</v>
      </c>
      <c r="B22" s="9"/>
      <c r="C22" s="9">
        <f t="shared" ref="C22:I22" si="19">8*$B$9*C21*C21</f>
        <v>1.3297895172249999E-3</v>
      </c>
      <c r="D22" s="9">
        <f t="shared" si="19"/>
        <v>5.1874845360249996E-3</v>
      </c>
      <c r="E22" s="9">
        <f t="shared" si="19"/>
        <v>4.7233318022499993E-4</v>
      </c>
      <c r="F22" s="9">
        <f t="shared" si="19"/>
        <v>1.1635613292249997E-3</v>
      </c>
      <c r="G22" s="9">
        <f t="shared" si="19"/>
        <v>5.1204901224999934E-5</v>
      </c>
      <c r="H22" s="9">
        <f t="shared" si="19"/>
        <v>7.2665289224999768E-5</v>
      </c>
      <c r="I22" s="9">
        <f t="shared" si="19"/>
        <v>4.6684084224999929E-5</v>
      </c>
      <c r="J22" s="9"/>
      <c r="K22" s="9"/>
      <c r="L22" s="10"/>
      <c r="M22" s="9"/>
      <c r="N22" s="9"/>
      <c r="O22" s="10"/>
      <c r="P22" s="9"/>
      <c r="Q22" s="9"/>
      <c r="R22" s="9"/>
      <c r="S22" s="9"/>
      <c r="T22" s="9"/>
      <c r="U22" s="9"/>
      <c r="V22" s="9"/>
      <c r="W22" s="9">
        <f t="shared" si="2"/>
        <v>21</v>
      </c>
      <c r="X22" s="32">
        <v>-3.2000000000000778E-6</v>
      </c>
      <c r="Y22" s="9">
        <f t="shared" si="0"/>
        <v>0.51249999999999996</v>
      </c>
      <c r="Z22" s="9">
        <f t="shared" si="1"/>
        <v>3.119663243458989E-2</v>
      </c>
      <c r="AA22" s="32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</row>
    <row r="23" spans="1:73" x14ac:dyDescent="0.3">
      <c r="A23" s="10" t="s">
        <v>75</v>
      </c>
      <c r="B23" s="9"/>
      <c r="C23" s="35">
        <f t="shared" ref="C23:I23" si="20">C22/$B24</f>
        <v>0.15958651318528827</v>
      </c>
      <c r="D23" s="35">
        <f t="shared" si="20"/>
        <v>0.62254406323971667</v>
      </c>
      <c r="E23" s="35">
        <f t="shared" si="20"/>
        <v>5.6684162656902765E-2</v>
      </c>
      <c r="F23" s="35">
        <f t="shared" si="20"/>
        <v>0.13963765919568347</v>
      </c>
      <c r="G23" s="35">
        <f t="shared" si="20"/>
        <v>6.1450414059116111E-3</v>
      </c>
      <c r="H23" s="35">
        <f t="shared" si="20"/>
        <v>8.7204779303852072E-3</v>
      </c>
      <c r="I23" s="35">
        <f t="shared" si="20"/>
        <v>5.6025033482464256E-3</v>
      </c>
      <c r="J23" s="9"/>
      <c r="K23" s="9"/>
      <c r="L23" s="10"/>
      <c r="M23" s="9"/>
      <c r="N23" s="9"/>
      <c r="O23" s="10"/>
      <c r="P23" s="9"/>
      <c r="Q23" s="9"/>
      <c r="R23" s="9"/>
      <c r="S23" s="9"/>
      <c r="T23" s="9"/>
      <c r="U23" s="9"/>
      <c r="V23" s="9"/>
      <c r="W23" s="9">
        <f t="shared" si="2"/>
        <v>22</v>
      </c>
      <c r="X23" s="9">
        <v>-1.1999999999998123E-6</v>
      </c>
      <c r="Y23" s="9">
        <f t="shared" si="0"/>
        <v>0.53749999999999998</v>
      </c>
      <c r="Z23" s="9">
        <f t="shared" si="1"/>
        <v>9.3715063830990888E-2</v>
      </c>
      <c r="AA23" s="32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</row>
    <row r="24" spans="1:73" x14ac:dyDescent="0.3">
      <c r="A24" s="10" t="s">
        <v>76</v>
      </c>
      <c r="B24" s="9">
        <f>SUM(C22:I22, T21)</f>
        <v>8.3327186657750005E-3</v>
      </c>
      <c r="C24" s="9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  <c r="O24" s="10"/>
      <c r="P24" s="9"/>
      <c r="Q24" s="9"/>
      <c r="R24" s="9"/>
      <c r="S24" s="9"/>
      <c r="T24" s="9"/>
      <c r="U24" s="9"/>
      <c r="V24" s="9"/>
      <c r="W24" s="9">
        <f t="shared" si="2"/>
        <v>23</v>
      </c>
      <c r="X24" s="9">
        <v>9.3999999999996864E-6</v>
      </c>
      <c r="Y24" s="9">
        <f t="shared" si="0"/>
        <v>0.5625</v>
      </c>
      <c r="Z24" s="9">
        <f t="shared" si="1"/>
        <v>0.15661248908966294</v>
      </c>
      <c r="AA24" s="3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</row>
    <row r="25" spans="1:73" x14ac:dyDescent="0.3">
      <c r="A25" s="10" t="s">
        <v>77</v>
      </c>
      <c r="B25" s="35">
        <f>T21/B24</f>
        <v>1.0795790378653478E-3</v>
      </c>
      <c r="C25" s="9"/>
      <c r="D25" s="9"/>
      <c r="E25" s="9"/>
      <c r="F25" s="9"/>
      <c r="G25" s="9"/>
      <c r="H25" s="9"/>
      <c r="I25" s="9"/>
      <c r="J25" s="9"/>
      <c r="K25" s="9"/>
      <c r="L25" s="10"/>
      <c r="M25" s="9"/>
      <c r="N25" s="9"/>
      <c r="O25" s="10"/>
      <c r="P25" s="9"/>
      <c r="Q25" s="9"/>
      <c r="R25" s="9"/>
      <c r="S25" s="9"/>
      <c r="T25" s="9"/>
      <c r="U25" s="9"/>
      <c r="V25" s="9"/>
      <c r="W25" s="9">
        <f t="shared" si="2"/>
        <v>24</v>
      </c>
      <c r="X25" s="9">
        <v>1.1400000000000819E-5</v>
      </c>
      <c r="Y25" s="9">
        <f t="shared" si="0"/>
        <v>0.58750000000000002</v>
      </c>
      <c r="Z25" s="9">
        <f t="shared" si="1"/>
        <v>0.2201534734278485</v>
      </c>
      <c r="AA25" s="32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</row>
    <row r="26" spans="1:7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10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f t="shared" si="2"/>
        <v>25</v>
      </c>
      <c r="X26" s="9">
        <v>1.1400000000000819E-5</v>
      </c>
      <c r="Y26" s="9">
        <f t="shared" si="0"/>
        <v>0.61250000000000004</v>
      </c>
      <c r="Z26" s="9">
        <f t="shared" si="1"/>
        <v>0.28462136457812015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</row>
    <row r="27" spans="1:73" x14ac:dyDescent="0.3">
      <c r="A27" s="9"/>
      <c r="B27" s="49" t="s">
        <v>78</v>
      </c>
      <c r="C27" s="49"/>
      <c r="D27" s="49"/>
      <c r="E27" s="49"/>
      <c r="F27" s="49"/>
      <c r="G27" s="49"/>
      <c r="H27" s="49"/>
      <c r="I27" s="49"/>
      <c r="J27" s="9"/>
      <c r="K27" s="9"/>
      <c r="L27" s="10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f t="shared" si="2"/>
        <v>26</v>
      </c>
      <c r="X27" s="9">
        <v>1.2800000000000311E-5</v>
      </c>
      <c r="Y27" s="9">
        <f t="shared" si="0"/>
        <v>0.63749999999999996</v>
      </c>
      <c r="Z27" s="9">
        <f t="shared" si="1"/>
        <v>0.35032780057080043</v>
      </c>
      <c r="AA27" s="9"/>
      <c r="AB27" s="9"/>
      <c r="AC27" s="9"/>
      <c r="AD27" s="9"/>
      <c r="AE27" s="10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</row>
    <row r="28" spans="1:73" x14ac:dyDescent="0.3">
      <c r="A28" s="9"/>
      <c r="B28" s="9">
        <f t="shared" ref="B28:I35" si="21">$O12*B12</f>
        <v>5.5561999999999999E-3</v>
      </c>
      <c r="C28" s="9">
        <f t="shared" si="21"/>
        <v>-5.5561999999999999E-3</v>
      </c>
      <c r="D28" s="9">
        <f t="shared" si="21"/>
        <v>-5.5561999999999999E-3</v>
      </c>
      <c r="E28" s="9">
        <f t="shared" si="21"/>
        <v>-5.5561999999999999E-3</v>
      </c>
      <c r="F28" s="9">
        <f t="shared" si="21"/>
        <v>5.5561999999999999E-3</v>
      </c>
      <c r="G28" s="9">
        <f t="shared" si="21"/>
        <v>5.5561999999999999E-3</v>
      </c>
      <c r="H28" s="9">
        <f t="shared" si="21"/>
        <v>5.5561999999999999E-3</v>
      </c>
      <c r="I28" s="9">
        <f t="shared" si="21"/>
        <v>-5.5561999999999999E-3</v>
      </c>
      <c r="J28" s="9"/>
      <c r="K28" s="9"/>
      <c r="L28" s="10"/>
      <c r="M28" s="9"/>
      <c r="N28" s="9"/>
      <c r="O28" s="9"/>
      <c r="P28" s="9"/>
      <c r="Q28" s="9"/>
      <c r="R28" s="9"/>
      <c r="S28" s="9"/>
      <c r="T28" s="9"/>
      <c r="U28" s="9"/>
      <c r="V28" s="9"/>
      <c r="W28" s="9">
        <f t="shared" si="2"/>
        <v>27</v>
      </c>
      <c r="X28" s="9">
        <v>1.3600000000000764E-5</v>
      </c>
      <c r="Y28" s="9">
        <f t="shared" si="0"/>
        <v>0.66249999999999998</v>
      </c>
      <c r="Z28" s="9">
        <f t="shared" si="1"/>
        <v>0.41762456729499392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</row>
    <row r="29" spans="1:73" x14ac:dyDescent="0.3">
      <c r="A29" s="9"/>
      <c r="B29" s="9">
        <f t="shared" si="21"/>
        <v>4.9135999999999989E-3</v>
      </c>
      <c r="C29" s="9">
        <f t="shared" si="21"/>
        <v>4.9135999999999989E-3</v>
      </c>
      <c r="D29" s="9">
        <f t="shared" si="21"/>
        <v>-4.9135999999999989E-3</v>
      </c>
      <c r="E29" s="9">
        <f t="shared" si="21"/>
        <v>-4.9135999999999989E-3</v>
      </c>
      <c r="F29" s="9">
        <f t="shared" si="21"/>
        <v>-4.9135999999999989E-3</v>
      </c>
      <c r="G29" s="9">
        <f t="shared" si="21"/>
        <v>-4.9135999999999989E-3</v>
      </c>
      <c r="H29" s="9">
        <f t="shared" si="21"/>
        <v>4.9135999999999989E-3</v>
      </c>
      <c r="I29" s="9">
        <f t="shared" si="21"/>
        <v>4.9135999999999989E-3</v>
      </c>
      <c r="J29" s="9"/>
      <c r="K29" s="9"/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f t="shared" si="2"/>
        <v>28</v>
      </c>
      <c r="X29" s="9">
        <v>1.5799999999999842E-5</v>
      </c>
      <c r="Y29" s="9">
        <f t="shared" si="0"/>
        <v>0.6875</v>
      </c>
      <c r="Z29" s="9">
        <f t="shared" si="1"/>
        <v>0.48691908378101556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</row>
    <row r="30" spans="1:73" x14ac:dyDescent="0.3">
      <c r="A30" s="9"/>
      <c r="B30" s="9">
        <f t="shared" si="21"/>
        <v>3.4262800000000003E-2</v>
      </c>
      <c r="C30" s="9">
        <f t="shared" si="21"/>
        <v>-3.4262800000000003E-2</v>
      </c>
      <c r="D30" s="9">
        <f t="shared" si="21"/>
        <v>3.4262800000000003E-2</v>
      </c>
      <c r="E30" s="9">
        <f t="shared" si="21"/>
        <v>-3.4262800000000003E-2</v>
      </c>
      <c r="F30" s="9">
        <f t="shared" si="21"/>
        <v>-3.4262800000000003E-2</v>
      </c>
      <c r="G30" s="9">
        <f t="shared" si="21"/>
        <v>3.4262800000000003E-2</v>
      </c>
      <c r="H30" s="9">
        <f t="shared" si="21"/>
        <v>-3.4262800000000003E-2</v>
      </c>
      <c r="I30" s="9">
        <f t="shared" si="21"/>
        <v>3.4262800000000003E-2</v>
      </c>
      <c r="J30" s="9"/>
      <c r="K30" s="9"/>
      <c r="L30" s="10"/>
      <c r="M30" s="9"/>
      <c r="N30" s="9"/>
      <c r="O30" s="9"/>
      <c r="P30" s="9"/>
      <c r="Q30" s="9"/>
      <c r="R30" s="9"/>
      <c r="S30" s="9"/>
      <c r="T30" s="9"/>
      <c r="U30" s="9"/>
      <c r="V30" s="9"/>
      <c r="W30" s="9">
        <f t="shared" si="2"/>
        <v>29</v>
      </c>
      <c r="X30" s="9">
        <v>2.6400000000001075E-5</v>
      </c>
      <c r="Y30" s="9">
        <f t="shared" si="0"/>
        <v>0.71250000000000002</v>
      </c>
      <c r="Z30" s="9">
        <f t="shared" si="1"/>
        <v>0.55869546353610011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</row>
    <row r="31" spans="1:73" x14ac:dyDescent="0.3">
      <c r="A31" s="9"/>
      <c r="B31" s="9">
        <f t="shared" si="21"/>
        <v>1.6367800000000002E-2</v>
      </c>
      <c r="C31" s="9">
        <f t="shared" si="21"/>
        <v>1.6367800000000002E-2</v>
      </c>
      <c r="D31" s="9">
        <f t="shared" si="21"/>
        <v>1.6367800000000002E-2</v>
      </c>
      <c r="E31" s="9">
        <f t="shared" si="21"/>
        <v>-1.6367800000000002E-2</v>
      </c>
      <c r="F31" s="9">
        <f t="shared" si="21"/>
        <v>1.6367800000000002E-2</v>
      </c>
      <c r="G31" s="9">
        <f t="shared" si="21"/>
        <v>-1.6367800000000002E-2</v>
      </c>
      <c r="H31" s="9">
        <f t="shared" si="21"/>
        <v>-1.6367800000000002E-2</v>
      </c>
      <c r="I31" s="9">
        <f t="shared" si="21"/>
        <v>-1.6367800000000002E-2</v>
      </c>
      <c r="J31" s="9"/>
      <c r="K31" s="9"/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9">
        <f t="shared" si="2"/>
        <v>30</v>
      </c>
      <c r="X31" s="9">
        <v>2.8600000000000153E-5</v>
      </c>
      <c r="Y31" s="9">
        <f t="shared" si="0"/>
        <v>0.73750000000000004</v>
      </c>
      <c r="Z31" s="9">
        <f t="shared" si="1"/>
        <v>0.63354426662063601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</row>
    <row r="32" spans="1:73" x14ac:dyDescent="0.3">
      <c r="A32" s="9"/>
      <c r="B32" s="9">
        <f t="shared" si="21"/>
        <v>9.8353999999999994E-3</v>
      </c>
      <c r="C32" s="9">
        <f t="shared" si="21"/>
        <v>-9.8353999999999994E-3</v>
      </c>
      <c r="D32" s="9">
        <f t="shared" si="21"/>
        <v>-9.8353999999999994E-3</v>
      </c>
      <c r="E32" s="9">
        <f t="shared" si="21"/>
        <v>9.8353999999999994E-3</v>
      </c>
      <c r="F32" s="9">
        <f t="shared" si="21"/>
        <v>9.8353999999999994E-3</v>
      </c>
      <c r="G32" s="9">
        <f t="shared" si="21"/>
        <v>-9.8353999999999994E-3</v>
      </c>
      <c r="H32" s="9">
        <f t="shared" si="21"/>
        <v>-9.8353999999999994E-3</v>
      </c>
      <c r="I32" s="9">
        <f t="shared" si="21"/>
        <v>9.8353999999999994E-3</v>
      </c>
      <c r="J32" s="9"/>
      <c r="K32" s="10"/>
      <c r="L32" s="10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f t="shared" si="2"/>
        <v>31</v>
      </c>
      <c r="X32" s="9">
        <v>6.0199999999999837E-5</v>
      </c>
      <c r="Y32" s="9">
        <f t="shared" si="0"/>
        <v>0.76249999999999996</v>
      </c>
      <c r="Z32" s="9">
        <f t="shared" si="1"/>
        <v>0.71220615305972634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</row>
    <row r="33" spans="1:73" x14ac:dyDescent="0.3">
      <c r="A33" s="9"/>
      <c r="B33" s="9">
        <f t="shared" si="21"/>
        <v>8.9884000000000006E-3</v>
      </c>
      <c r="C33" s="9">
        <f t="shared" si="21"/>
        <v>8.9884000000000006E-3</v>
      </c>
      <c r="D33" s="9">
        <f t="shared" si="21"/>
        <v>-8.9884000000000006E-3</v>
      </c>
      <c r="E33" s="9">
        <f t="shared" si="21"/>
        <v>8.9884000000000006E-3</v>
      </c>
      <c r="F33" s="9">
        <f t="shared" si="21"/>
        <v>-8.9884000000000006E-3</v>
      </c>
      <c r="G33" s="9">
        <f t="shared" si="21"/>
        <v>8.9884000000000006E-3</v>
      </c>
      <c r="H33" s="9">
        <f t="shared" si="21"/>
        <v>-8.9884000000000006E-3</v>
      </c>
      <c r="I33" s="9">
        <f t="shared" si="21"/>
        <v>-8.9884000000000006E-3</v>
      </c>
      <c r="J33" s="9"/>
      <c r="K33" s="9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>
        <f t="shared" si="2"/>
        <v>32</v>
      </c>
      <c r="X33" s="9">
        <v>7.7400000000001773E-5</v>
      </c>
      <c r="Y33" s="9">
        <f t="shared" si="0"/>
        <v>0.78749999999999998</v>
      </c>
      <c r="Z33" s="9">
        <f t="shared" si="1"/>
        <v>0.79563858464786175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</row>
    <row r="34" spans="1:73" x14ac:dyDescent="0.3">
      <c r="A34" s="9"/>
      <c r="B34" s="9">
        <f t="shared" si="21"/>
        <v>4.8254599999999995E-2</v>
      </c>
      <c r="C34" s="9">
        <f t="shared" si="21"/>
        <v>-4.8254599999999995E-2</v>
      </c>
      <c r="D34" s="9">
        <f t="shared" si="21"/>
        <v>4.8254599999999995E-2</v>
      </c>
      <c r="E34" s="9">
        <f t="shared" si="21"/>
        <v>4.8254599999999995E-2</v>
      </c>
      <c r="F34" s="9">
        <f t="shared" si="21"/>
        <v>-4.8254599999999995E-2</v>
      </c>
      <c r="G34" s="9">
        <f t="shared" si="21"/>
        <v>-4.8254599999999995E-2</v>
      </c>
      <c r="H34" s="9">
        <f t="shared" si="21"/>
        <v>4.8254599999999995E-2</v>
      </c>
      <c r="I34" s="9">
        <f t="shared" si="21"/>
        <v>-4.8254599999999995E-2</v>
      </c>
      <c r="J34" s="9"/>
      <c r="K34" s="9"/>
      <c r="L34" s="10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f t="shared" si="2"/>
        <v>33</v>
      </c>
      <c r="X34" s="32">
        <v>9.0599999999999709E-5</v>
      </c>
      <c r="Y34" s="9">
        <f t="shared" si="0"/>
        <v>0.8125</v>
      </c>
      <c r="Z34" s="9">
        <f t="shared" si="1"/>
        <v>0.88512253646756878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</row>
    <row r="35" spans="1:73" x14ac:dyDescent="0.3">
      <c r="A35" s="9"/>
      <c r="B35" s="9">
        <f t="shared" si="21"/>
        <v>2.15126E-2</v>
      </c>
      <c r="C35" s="9">
        <f t="shared" si="21"/>
        <v>2.15126E-2</v>
      </c>
      <c r="D35" s="9">
        <f t="shared" si="21"/>
        <v>2.15126E-2</v>
      </c>
      <c r="E35" s="9">
        <f t="shared" si="21"/>
        <v>2.15126E-2</v>
      </c>
      <c r="F35" s="9">
        <f t="shared" si="21"/>
        <v>2.15126E-2</v>
      </c>
      <c r="G35" s="9">
        <f t="shared" si="21"/>
        <v>2.15126E-2</v>
      </c>
      <c r="H35" s="9">
        <f t="shared" si="21"/>
        <v>2.15126E-2</v>
      </c>
      <c r="I35" s="9">
        <f t="shared" si="21"/>
        <v>2.15126E-2</v>
      </c>
      <c r="J35" s="9"/>
      <c r="K35" s="9"/>
      <c r="L35" s="10"/>
      <c r="M35" s="9"/>
      <c r="N35" s="9"/>
      <c r="O35" s="9"/>
      <c r="P35" s="9"/>
      <c r="Q35" s="9"/>
      <c r="R35" s="9"/>
      <c r="S35" s="9"/>
      <c r="T35" s="9"/>
      <c r="U35" s="9"/>
      <c r="V35" s="9"/>
      <c r="W35" s="9">
        <f t="shared" si="2"/>
        <v>34</v>
      </c>
      <c r="X35" s="32">
        <v>1.111999999999988E-4</v>
      </c>
      <c r="Y35" s="9">
        <f t="shared" si="0"/>
        <v>0.83750000000000002</v>
      </c>
      <c r="Z35" s="9">
        <f t="shared" si="1"/>
        <v>0.98244278839304833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</row>
    <row r="36" spans="1:73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>
        <f t="shared" si="2"/>
        <v>35</v>
      </c>
      <c r="X36" s="9">
        <v>1.3759999999999988E-4</v>
      </c>
      <c r="Y36" s="9">
        <f t="shared" si="0"/>
        <v>0.86250000000000004</v>
      </c>
      <c r="Z36" s="9">
        <f t="shared" si="1"/>
        <v>1.0902138107501465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</row>
    <row r="37" spans="1:7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0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f t="shared" si="2"/>
        <v>36</v>
      </c>
      <c r="X37" s="9">
        <v>2.4640000000000772E-4</v>
      </c>
      <c r="Y37" s="9">
        <f t="shared" si="0"/>
        <v>0.88749999999999996</v>
      </c>
      <c r="Z37" s="9">
        <f t="shared" si="1"/>
        <v>1.2125225194936162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</row>
    <row r="38" spans="1:73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0"/>
      <c r="M38" s="9"/>
      <c r="N38" s="9"/>
      <c r="O38" s="9"/>
      <c r="P38" s="9"/>
      <c r="Q38" s="9"/>
      <c r="R38" s="9"/>
      <c r="S38" s="9"/>
      <c r="T38" s="9"/>
      <c r="U38" s="9"/>
      <c r="V38" s="9"/>
      <c r="W38" s="9">
        <f t="shared" si="2"/>
        <v>37</v>
      </c>
      <c r="X38" s="9">
        <v>2.7740000000000056E-4</v>
      </c>
      <c r="Y38" s="9">
        <f t="shared" si="0"/>
        <v>0.91249999999999998</v>
      </c>
      <c r="Z38" s="9">
        <f t="shared" si="1"/>
        <v>1.3563557837186089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</row>
    <row r="39" spans="1:73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10"/>
      <c r="M39" s="9"/>
      <c r="N39" s="9"/>
      <c r="O39" s="9"/>
      <c r="P39" s="9"/>
      <c r="Q39" s="9"/>
      <c r="R39" s="9"/>
      <c r="S39" s="9"/>
      <c r="T39" s="9"/>
      <c r="U39" s="9"/>
      <c r="V39" s="9"/>
      <c r="W39" s="9">
        <f t="shared" si="2"/>
        <v>38</v>
      </c>
      <c r="X39" s="9">
        <v>3.0319999999999653E-4</v>
      </c>
      <c r="Y39" s="9">
        <f t="shared" si="0"/>
        <v>0.9375</v>
      </c>
      <c r="Z39" s="9">
        <f t="shared" si="1"/>
        <v>1.5353724165064226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</row>
    <row r="40" spans="1:73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10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f t="shared" si="2"/>
        <v>39</v>
      </c>
      <c r="X40" s="9">
        <v>9.981999999999977E-4</v>
      </c>
      <c r="Y40" s="9">
        <f t="shared" si="0"/>
        <v>0.96250000000000002</v>
      </c>
      <c r="Z40" s="9">
        <f t="shared" si="1"/>
        <v>1.7831960007664582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</row>
    <row r="41" spans="1:73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10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f t="shared" si="2"/>
        <v>40</v>
      </c>
      <c r="X41" s="9">
        <v>2.1444000000000046E-3</v>
      </c>
      <c r="Y41" s="9">
        <f t="shared" si="0"/>
        <v>0.98750000000000004</v>
      </c>
      <c r="Z41" s="9">
        <f t="shared" si="1"/>
        <v>2.2427860924225032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</row>
    <row r="42" spans="1:73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</row>
    <row r="43" spans="1:7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10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</row>
    <row r="44" spans="1:7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10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</row>
    <row r="45" spans="1:73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10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</row>
    <row r="46" spans="1:73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0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</row>
    <row r="47" spans="1:73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1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</row>
    <row r="48" spans="1:73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10"/>
      <c r="Z48" s="10"/>
      <c r="AA48" s="10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</row>
  </sheetData>
  <sortState xmlns:xlrd2="http://schemas.microsoft.com/office/spreadsheetml/2017/richdata2" ref="X2:X41">
    <sortCondition ref="X2:X41"/>
  </sortState>
  <mergeCells count="8">
    <mergeCell ref="AY15:BE15"/>
    <mergeCell ref="B27:I27"/>
    <mergeCell ref="AY3:BE3"/>
    <mergeCell ref="AY9:BE9"/>
    <mergeCell ref="C10:E10"/>
    <mergeCell ref="F10:I10"/>
    <mergeCell ref="J10:N10"/>
    <mergeCell ref="P10:T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35F2-A6A4-494F-AB58-7C08BA08047F}">
  <dimension ref="A1:AW42"/>
  <sheetViews>
    <sheetView workbookViewId="0">
      <selection activeCell="K12" sqref="K12:O19"/>
    </sheetView>
  </sheetViews>
  <sheetFormatPr defaultRowHeight="14.4" x14ac:dyDescent="0.3"/>
  <cols>
    <col min="1" max="1" width="36.88671875" customWidth="1"/>
    <col min="2" max="2" width="17" style="7" customWidth="1"/>
    <col min="3" max="3" width="11.88671875" style="7" customWidth="1"/>
    <col min="4" max="4" width="13.5546875" style="7" customWidth="1"/>
    <col min="5" max="5" width="13.109375" style="7" customWidth="1"/>
    <col min="6" max="6" width="19.44140625" style="7" customWidth="1"/>
    <col min="7" max="7" width="9.5546875" customWidth="1"/>
    <col min="8" max="8" width="18.33203125" customWidth="1"/>
    <col min="9" max="9" width="14.109375" customWidth="1"/>
    <col min="10" max="10" width="10.6640625" customWidth="1"/>
  </cols>
  <sheetData>
    <row r="1" spans="1:49" x14ac:dyDescent="0.3">
      <c r="A1" s="9"/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9"/>
      <c r="I1" s="9"/>
      <c r="J1" s="9"/>
      <c r="K1" s="30" t="s">
        <v>85</v>
      </c>
      <c r="L1" s="30" t="s">
        <v>86</v>
      </c>
      <c r="M1" s="9"/>
      <c r="N1" s="9"/>
    </row>
    <row r="2" spans="1:49" x14ac:dyDescent="0.3">
      <c r="A2" s="11" t="s">
        <v>93</v>
      </c>
      <c r="B2" s="19">
        <f t="shared" ref="B2:B21" si="0">K$2</f>
        <v>9</v>
      </c>
      <c r="C2" s="19">
        <f t="shared" ref="C2:C11" si="1">K$3</f>
        <v>3</v>
      </c>
      <c r="D2" s="19">
        <f>K$4</f>
        <v>1</v>
      </c>
      <c r="E2" s="19"/>
      <c r="F2" s="19"/>
      <c r="G2" s="11">
        <v>1</v>
      </c>
      <c r="H2" s="9"/>
      <c r="I2" s="9"/>
      <c r="J2" s="10" t="s">
        <v>88</v>
      </c>
      <c r="K2" s="27">
        <v>9</v>
      </c>
      <c r="L2" s="27">
        <v>13</v>
      </c>
      <c r="M2" s="9"/>
      <c r="N2" s="9"/>
    </row>
    <row r="3" spans="1:49" x14ac:dyDescent="0.3">
      <c r="A3" s="11" t="s">
        <v>94</v>
      </c>
      <c r="B3" s="19">
        <f t="shared" si="0"/>
        <v>9</v>
      </c>
      <c r="C3" s="19">
        <f t="shared" si="1"/>
        <v>3</v>
      </c>
      <c r="D3" s="19">
        <f>K$4</f>
        <v>1</v>
      </c>
      <c r="E3" s="19"/>
      <c r="F3" s="19"/>
      <c r="G3" s="11">
        <v>1</v>
      </c>
      <c r="H3" s="9"/>
      <c r="I3" s="9"/>
      <c r="J3" s="10" t="s">
        <v>90</v>
      </c>
      <c r="K3" s="27">
        <v>3</v>
      </c>
      <c r="L3" s="27">
        <v>7</v>
      </c>
      <c r="M3" s="9"/>
      <c r="N3" s="9"/>
    </row>
    <row r="4" spans="1:49" x14ac:dyDescent="0.3">
      <c r="A4" s="11" t="s">
        <v>87</v>
      </c>
      <c r="B4" s="19">
        <f t="shared" si="0"/>
        <v>9</v>
      </c>
      <c r="C4" s="19">
        <f t="shared" si="1"/>
        <v>3</v>
      </c>
      <c r="D4" s="19">
        <f>K$4</f>
        <v>1</v>
      </c>
      <c r="E4" s="19"/>
      <c r="F4" s="19"/>
      <c r="G4" s="11">
        <v>1</v>
      </c>
      <c r="H4" s="9"/>
      <c r="I4" s="9"/>
      <c r="J4" s="10" t="s">
        <v>92</v>
      </c>
      <c r="K4" s="27">
        <v>1</v>
      </c>
      <c r="L4" s="27">
        <v>5</v>
      </c>
      <c r="M4" s="9"/>
      <c r="N4" s="9"/>
    </row>
    <row r="5" spans="1:49" x14ac:dyDescent="0.3">
      <c r="A5" s="11" t="s">
        <v>89</v>
      </c>
      <c r="B5" s="19">
        <f t="shared" si="0"/>
        <v>9</v>
      </c>
      <c r="C5" s="19">
        <f t="shared" si="1"/>
        <v>3</v>
      </c>
      <c r="D5" s="19">
        <f>K$4</f>
        <v>1</v>
      </c>
      <c r="E5" s="19"/>
      <c r="F5" s="19"/>
      <c r="G5" s="11">
        <v>1</v>
      </c>
      <c r="H5" s="9"/>
      <c r="I5" s="9"/>
      <c r="J5" s="9"/>
      <c r="K5" s="9"/>
      <c r="L5" s="9"/>
      <c r="M5" s="9"/>
      <c r="N5" s="9"/>
    </row>
    <row r="6" spans="1:49" x14ac:dyDescent="0.3">
      <c r="A6" s="11" t="s">
        <v>91</v>
      </c>
      <c r="B6" s="19">
        <f t="shared" si="0"/>
        <v>9</v>
      </c>
      <c r="C6" s="19">
        <f t="shared" si="1"/>
        <v>3</v>
      </c>
      <c r="D6" s="19">
        <f>K$4</f>
        <v>1</v>
      </c>
      <c r="E6" s="19"/>
      <c r="F6" s="19"/>
      <c r="G6" s="11">
        <v>1</v>
      </c>
      <c r="H6" s="9"/>
      <c r="I6" s="9"/>
      <c r="J6" s="9"/>
      <c r="K6" s="9"/>
      <c r="L6" s="9"/>
      <c r="M6" s="9"/>
      <c r="N6" s="9"/>
    </row>
    <row r="7" spans="1:49" x14ac:dyDescent="0.3">
      <c r="A7" s="12" t="s">
        <v>98</v>
      </c>
      <c r="B7" s="20">
        <f t="shared" si="0"/>
        <v>9</v>
      </c>
      <c r="C7" s="39">
        <f t="shared" si="1"/>
        <v>3</v>
      </c>
      <c r="D7" s="20">
        <f>L$4</f>
        <v>5</v>
      </c>
      <c r="E7" s="20"/>
      <c r="F7" s="20"/>
      <c r="G7" s="12">
        <v>2</v>
      </c>
      <c r="H7" s="9"/>
      <c r="I7" s="9"/>
      <c r="J7" s="9"/>
      <c r="K7" s="9"/>
      <c r="L7" s="9"/>
      <c r="M7" s="9"/>
      <c r="N7" s="9"/>
    </row>
    <row r="8" spans="1:49" x14ac:dyDescent="0.3">
      <c r="A8" s="12" t="s">
        <v>97</v>
      </c>
      <c r="B8" s="20">
        <f t="shared" si="0"/>
        <v>9</v>
      </c>
      <c r="C8" s="39">
        <f t="shared" si="1"/>
        <v>3</v>
      </c>
      <c r="D8" s="20">
        <f>L$4</f>
        <v>5</v>
      </c>
      <c r="E8" s="20"/>
      <c r="F8" s="20"/>
      <c r="G8" s="12">
        <v>2</v>
      </c>
      <c r="H8" s="9"/>
      <c r="I8" s="9"/>
      <c r="J8" s="9"/>
      <c r="K8" s="9"/>
      <c r="L8" s="9"/>
      <c r="M8" s="9"/>
      <c r="N8" s="9"/>
    </row>
    <row r="9" spans="1:49" x14ac:dyDescent="0.3">
      <c r="A9" s="12" t="s">
        <v>96</v>
      </c>
      <c r="B9" s="20">
        <f t="shared" si="0"/>
        <v>9</v>
      </c>
      <c r="C9" s="39">
        <f t="shared" si="1"/>
        <v>3</v>
      </c>
      <c r="D9" s="20">
        <f>L$4</f>
        <v>5</v>
      </c>
      <c r="E9" s="20"/>
      <c r="F9" s="20"/>
      <c r="G9" s="12">
        <v>2</v>
      </c>
      <c r="H9" s="9"/>
      <c r="I9" s="9"/>
      <c r="J9" s="9"/>
      <c r="K9" s="9"/>
      <c r="L9" s="9"/>
      <c r="M9" s="9"/>
      <c r="N9" s="9"/>
    </row>
    <row r="10" spans="1:49" x14ac:dyDescent="0.3">
      <c r="A10" s="12" t="s">
        <v>99</v>
      </c>
      <c r="B10" s="20">
        <f t="shared" si="0"/>
        <v>9</v>
      </c>
      <c r="C10" s="39">
        <f t="shared" si="1"/>
        <v>3</v>
      </c>
      <c r="D10" s="20">
        <f>L$4</f>
        <v>5</v>
      </c>
      <c r="E10" s="20"/>
      <c r="F10" s="20"/>
      <c r="G10" s="12">
        <v>2</v>
      </c>
      <c r="H10" s="9"/>
      <c r="I10" s="9"/>
      <c r="J10" s="9"/>
      <c r="K10" s="9"/>
      <c r="L10" s="9"/>
      <c r="M10" s="9"/>
      <c r="N10" s="9"/>
    </row>
    <row r="11" spans="1:49" x14ac:dyDescent="0.3">
      <c r="A11" s="12" t="s">
        <v>95</v>
      </c>
      <c r="B11" s="20">
        <f t="shared" si="0"/>
        <v>9</v>
      </c>
      <c r="C11" s="39">
        <f t="shared" si="1"/>
        <v>3</v>
      </c>
      <c r="D11" s="20">
        <f>L$4</f>
        <v>5</v>
      </c>
      <c r="E11" s="20"/>
      <c r="F11" s="20"/>
      <c r="G11" s="12">
        <v>2</v>
      </c>
      <c r="H11" s="9"/>
      <c r="I11" s="9"/>
      <c r="J11" s="9"/>
      <c r="K11" s="9"/>
      <c r="L11" s="9"/>
      <c r="M11" s="9"/>
      <c r="N11" s="9"/>
    </row>
    <row r="12" spans="1:49" x14ac:dyDescent="0.3">
      <c r="A12" s="13" t="s">
        <v>101</v>
      </c>
      <c r="B12" s="21">
        <f t="shared" si="0"/>
        <v>9</v>
      </c>
      <c r="C12" s="21">
        <f t="shared" ref="C12:C21" si="2">L$3</f>
        <v>7</v>
      </c>
      <c r="D12" s="21">
        <f>K$4</f>
        <v>1</v>
      </c>
      <c r="E12" s="21"/>
      <c r="F12" s="21"/>
      <c r="G12" s="13">
        <v>3</v>
      </c>
      <c r="H12" s="9"/>
      <c r="I12" s="9"/>
      <c r="J12" s="10" t="s">
        <v>12</v>
      </c>
      <c r="K12" s="19">
        <v>5.5690000000000002E-3</v>
      </c>
      <c r="L12" s="19">
        <v>5.5719999999999997E-3</v>
      </c>
      <c r="M12" s="19">
        <v>5.5319999999999996E-3</v>
      </c>
      <c r="N12" s="19">
        <v>5.555E-3</v>
      </c>
      <c r="O12" s="19">
        <v>5.5529999999999998E-3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x14ac:dyDescent="0.3">
      <c r="A13" s="13" t="s">
        <v>104</v>
      </c>
      <c r="B13" s="21">
        <f t="shared" si="0"/>
        <v>9</v>
      </c>
      <c r="C13" s="21">
        <f t="shared" si="2"/>
        <v>7</v>
      </c>
      <c r="D13" s="21">
        <f>K$4</f>
        <v>1</v>
      </c>
      <c r="E13" s="21"/>
      <c r="F13" s="21"/>
      <c r="G13" s="13">
        <v>3</v>
      </c>
      <c r="H13" s="9"/>
      <c r="I13" s="9"/>
      <c r="J13" s="10" t="s">
        <v>14</v>
      </c>
      <c r="K13" s="23">
        <v>4.9249999999999997E-3</v>
      </c>
      <c r="L13" s="23">
        <v>4.9399999999999999E-3</v>
      </c>
      <c r="M13" s="23">
        <v>4.8700000000000002E-3</v>
      </c>
      <c r="N13" s="23">
        <v>4.908E-3</v>
      </c>
      <c r="O13" s="23">
        <v>4.9249999999999997E-3</v>
      </c>
    </row>
    <row r="14" spans="1:49" x14ac:dyDescent="0.3">
      <c r="A14" s="13" t="s">
        <v>102</v>
      </c>
      <c r="B14" s="21">
        <f t="shared" si="0"/>
        <v>9</v>
      </c>
      <c r="C14" s="21">
        <f t="shared" si="2"/>
        <v>7</v>
      </c>
      <c r="D14" s="21">
        <f>K$4</f>
        <v>1</v>
      </c>
      <c r="E14" s="21"/>
      <c r="F14" s="21"/>
      <c r="G14" s="13">
        <v>3</v>
      </c>
      <c r="H14" s="9"/>
      <c r="I14" s="9"/>
      <c r="J14" s="10" t="s">
        <v>13</v>
      </c>
      <c r="K14" s="21">
        <v>3.4056000000000003E-2</v>
      </c>
      <c r="L14" s="21">
        <v>3.4566E-2</v>
      </c>
      <c r="M14" s="21">
        <v>3.3904999999999998E-2</v>
      </c>
      <c r="N14" s="21">
        <v>3.3526E-2</v>
      </c>
      <c r="O14" s="21">
        <v>3.5261000000000001E-2</v>
      </c>
    </row>
    <row r="15" spans="1:49" x14ac:dyDescent="0.3">
      <c r="A15" s="13" t="s">
        <v>103</v>
      </c>
      <c r="B15" s="21">
        <f t="shared" si="0"/>
        <v>9</v>
      </c>
      <c r="C15" s="21">
        <f t="shared" si="2"/>
        <v>7</v>
      </c>
      <c r="D15" s="21">
        <f>K$4</f>
        <v>1</v>
      </c>
      <c r="E15" s="21"/>
      <c r="F15" s="21"/>
      <c r="G15" s="13">
        <v>3</v>
      </c>
      <c r="H15" s="9"/>
      <c r="I15" s="9"/>
      <c r="J15" s="10" t="s">
        <v>15</v>
      </c>
      <c r="K15" s="25">
        <v>1.6428000000000002E-2</v>
      </c>
      <c r="L15" s="25">
        <v>1.6479000000000001E-2</v>
      </c>
      <c r="M15" s="25">
        <v>1.6308E-2</v>
      </c>
      <c r="N15" s="25">
        <v>1.6282000000000001E-2</v>
      </c>
      <c r="O15" s="25">
        <v>1.6341999999999999E-2</v>
      </c>
    </row>
    <row r="16" spans="1:49" x14ac:dyDescent="0.3">
      <c r="A16" s="13" t="s">
        <v>100</v>
      </c>
      <c r="B16" s="21">
        <f t="shared" si="0"/>
        <v>9</v>
      </c>
      <c r="C16" s="21">
        <f t="shared" si="2"/>
        <v>7</v>
      </c>
      <c r="D16" s="21">
        <f>K$4</f>
        <v>1</v>
      </c>
      <c r="E16" s="21"/>
      <c r="F16" s="21"/>
      <c r="G16" s="13">
        <v>3</v>
      </c>
      <c r="H16" s="9"/>
      <c r="I16" s="9"/>
      <c r="J16" s="10" t="s">
        <v>24</v>
      </c>
      <c r="K16" s="20">
        <v>9.7800000000000005E-3</v>
      </c>
      <c r="L16" s="20">
        <v>9.9729999999999992E-3</v>
      </c>
      <c r="M16" s="20">
        <v>9.7680000000000006E-3</v>
      </c>
      <c r="N16" s="20">
        <v>9.8069999999999997E-3</v>
      </c>
      <c r="O16" s="20">
        <v>9.8490000000000001E-3</v>
      </c>
    </row>
    <row r="17" spans="1:15" x14ac:dyDescent="0.3">
      <c r="A17" s="14" t="s">
        <v>108</v>
      </c>
      <c r="B17" s="22">
        <f t="shared" si="0"/>
        <v>9</v>
      </c>
      <c r="C17" s="38">
        <f t="shared" si="2"/>
        <v>7</v>
      </c>
      <c r="D17" s="22">
        <f>L$4</f>
        <v>5</v>
      </c>
      <c r="E17" s="22"/>
      <c r="F17" s="22"/>
      <c r="G17" s="14">
        <v>4</v>
      </c>
      <c r="H17" s="9"/>
      <c r="I17" s="9"/>
      <c r="J17" s="10" t="s">
        <v>26</v>
      </c>
      <c r="K17" s="24">
        <v>8.9320000000000007E-3</v>
      </c>
      <c r="L17" s="24">
        <v>9.0790000000000003E-3</v>
      </c>
      <c r="M17" s="24">
        <v>9.0170000000000007E-3</v>
      </c>
      <c r="N17" s="24">
        <v>8.9420000000000003E-3</v>
      </c>
      <c r="O17" s="24">
        <v>8.9720000000000008E-3</v>
      </c>
    </row>
    <row r="18" spans="1:15" x14ac:dyDescent="0.3">
      <c r="A18" s="14" t="s">
        <v>107</v>
      </c>
      <c r="B18" s="22">
        <f t="shared" si="0"/>
        <v>9</v>
      </c>
      <c r="C18" s="38">
        <f t="shared" si="2"/>
        <v>7</v>
      </c>
      <c r="D18" s="22">
        <f>L$4</f>
        <v>5</v>
      </c>
      <c r="E18" s="22"/>
      <c r="F18" s="22"/>
      <c r="G18" s="14">
        <v>4</v>
      </c>
      <c r="H18" s="9"/>
      <c r="I18" s="9"/>
      <c r="J18" s="10" t="s">
        <v>25</v>
      </c>
      <c r="K18" s="22">
        <v>4.7850999999999998E-2</v>
      </c>
      <c r="L18" s="22">
        <v>4.7541E-2</v>
      </c>
      <c r="M18" s="22">
        <v>4.8501000000000002E-2</v>
      </c>
      <c r="N18" s="22">
        <v>4.6981000000000002E-2</v>
      </c>
      <c r="O18" s="22">
        <v>5.0398999999999999E-2</v>
      </c>
    </row>
    <row r="19" spans="1:15" x14ac:dyDescent="0.3">
      <c r="A19" s="14" t="s">
        <v>105</v>
      </c>
      <c r="B19" s="22">
        <f t="shared" si="0"/>
        <v>9</v>
      </c>
      <c r="C19" s="38">
        <f t="shared" si="2"/>
        <v>7</v>
      </c>
      <c r="D19" s="22">
        <f>L$4</f>
        <v>5</v>
      </c>
      <c r="E19" s="22"/>
      <c r="F19" s="22"/>
      <c r="G19" s="14">
        <v>4</v>
      </c>
      <c r="H19" s="9"/>
      <c r="I19" s="9"/>
      <c r="J19" s="10" t="s">
        <v>27</v>
      </c>
      <c r="K19" s="26">
        <v>2.1590000000000002E-2</v>
      </c>
      <c r="L19" s="26">
        <v>2.179E-2</v>
      </c>
      <c r="M19" s="26">
        <v>2.1423999999999999E-2</v>
      </c>
      <c r="N19" s="26">
        <v>2.1236999999999999E-2</v>
      </c>
      <c r="O19" s="26">
        <v>2.1521999999999999E-2</v>
      </c>
    </row>
    <row r="20" spans="1:15" x14ac:dyDescent="0.3">
      <c r="A20" s="14" t="s">
        <v>106</v>
      </c>
      <c r="B20" s="22">
        <f t="shared" si="0"/>
        <v>9</v>
      </c>
      <c r="C20" s="38">
        <f t="shared" si="2"/>
        <v>7</v>
      </c>
      <c r="D20" s="22">
        <f>L$4</f>
        <v>5</v>
      </c>
      <c r="E20" s="22"/>
      <c r="F20" s="22"/>
      <c r="G20" s="14">
        <v>4</v>
      </c>
      <c r="H20" s="9"/>
      <c r="I20" s="9"/>
      <c r="J20" s="27"/>
      <c r="K20" s="27"/>
      <c r="L20" s="27"/>
      <c r="M20" s="27"/>
      <c r="N20" s="27"/>
    </row>
    <row r="21" spans="1:15" x14ac:dyDescent="0.3">
      <c r="A21" s="14" t="s">
        <v>109</v>
      </c>
      <c r="B21" s="22">
        <f t="shared" si="0"/>
        <v>9</v>
      </c>
      <c r="C21" s="38">
        <f t="shared" si="2"/>
        <v>7</v>
      </c>
      <c r="D21" s="22">
        <f>L$4</f>
        <v>5</v>
      </c>
      <c r="E21" s="22"/>
      <c r="F21" s="22"/>
      <c r="G21" s="14">
        <v>4</v>
      </c>
      <c r="H21" s="9"/>
      <c r="I21" s="9"/>
      <c r="J21" s="27"/>
      <c r="K21" s="27"/>
      <c r="L21" s="27"/>
      <c r="M21" s="27"/>
      <c r="N21" s="27"/>
    </row>
    <row r="22" spans="1:15" x14ac:dyDescent="0.3">
      <c r="A22" s="15" t="s">
        <v>110</v>
      </c>
      <c r="B22" s="23">
        <f t="shared" ref="B22:B41" si="3">L$2</f>
        <v>13</v>
      </c>
      <c r="C22" s="23">
        <f t="shared" ref="C22:C31" si="4">K$3</f>
        <v>3</v>
      </c>
      <c r="D22" s="23">
        <f>K$4</f>
        <v>1</v>
      </c>
      <c r="E22" s="23"/>
      <c r="F22" s="23"/>
      <c r="G22" s="15">
        <v>5</v>
      </c>
      <c r="H22" s="9"/>
      <c r="I22" s="9"/>
      <c r="J22" s="9"/>
      <c r="K22" s="9"/>
      <c r="L22" s="9"/>
      <c r="M22" s="9"/>
      <c r="N22" s="9"/>
    </row>
    <row r="23" spans="1:15" x14ac:dyDescent="0.3">
      <c r="A23" s="15" t="s">
        <v>112</v>
      </c>
      <c r="B23" s="23">
        <f t="shared" si="3"/>
        <v>13</v>
      </c>
      <c r="C23" s="23">
        <f t="shared" si="4"/>
        <v>3</v>
      </c>
      <c r="D23" s="23">
        <f>K$4</f>
        <v>1</v>
      </c>
      <c r="E23" s="23"/>
      <c r="F23" s="23"/>
      <c r="G23" s="15">
        <v>5</v>
      </c>
      <c r="H23" s="9"/>
      <c r="I23" s="9"/>
      <c r="J23" s="9"/>
      <c r="K23" s="9"/>
      <c r="L23" s="9"/>
      <c r="M23" s="9"/>
      <c r="N23" s="9"/>
    </row>
    <row r="24" spans="1:15" x14ac:dyDescent="0.3">
      <c r="A24" s="15" t="s">
        <v>111</v>
      </c>
      <c r="B24" s="23">
        <f t="shared" si="3"/>
        <v>13</v>
      </c>
      <c r="C24" s="23">
        <f t="shared" si="4"/>
        <v>3</v>
      </c>
      <c r="D24" s="23">
        <f>K$4</f>
        <v>1</v>
      </c>
      <c r="E24" s="23"/>
      <c r="F24" s="23"/>
      <c r="G24" s="15">
        <v>5</v>
      </c>
      <c r="H24" s="9"/>
      <c r="I24" s="9"/>
      <c r="J24" s="9"/>
      <c r="K24" s="9"/>
      <c r="L24" s="9"/>
      <c r="M24" s="9"/>
      <c r="N24" s="9"/>
    </row>
    <row r="25" spans="1:15" x14ac:dyDescent="0.3">
      <c r="A25" s="15" t="s">
        <v>114</v>
      </c>
      <c r="B25" s="23">
        <f t="shared" si="3"/>
        <v>13</v>
      </c>
      <c r="C25" s="23">
        <f t="shared" si="4"/>
        <v>3</v>
      </c>
      <c r="D25" s="23">
        <f>K$4</f>
        <v>1</v>
      </c>
      <c r="E25" s="23"/>
      <c r="F25" s="23"/>
      <c r="G25" s="15">
        <v>5</v>
      </c>
      <c r="H25" s="9"/>
      <c r="I25" s="9"/>
      <c r="J25" s="9"/>
      <c r="K25" s="9"/>
      <c r="L25" s="9"/>
      <c r="M25" s="9"/>
      <c r="N25" s="9"/>
    </row>
    <row r="26" spans="1:15" x14ac:dyDescent="0.3">
      <c r="A26" s="15" t="s">
        <v>113</v>
      </c>
      <c r="B26" s="23">
        <f t="shared" si="3"/>
        <v>13</v>
      </c>
      <c r="C26" s="23">
        <f t="shared" si="4"/>
        <v>3</v>
      </c>
      <c r="D26" s="23">
        <f>K$4</f>
        <v>1</v>
      </c>
      <c r="E26" s="23"/>
      <c r="F26" s="23"/>
      <c r="G26" s="15">
        <v>5</v>
      </c>
      <c r="H26" s="9"/>
      <c r="I26" s="9"/>
      <c r="J26" s="9"/>
      <c r="K26" s="9"/>
      <c r="L26" s="9"/>
      <c r="M26" s="9"/>
      <c r="N26" s="9"/>
    </row>
    <row r="27" spans="1:15" x14ac:dyDescent="0.3">
      <c r="A27" s="16" t="s">
        <v>118</v>
      </c>
      <c r="B27" s="24">
        <f t="shared" si="3"/>
        <v>13</v>
      </c>
      <c r="C27" s="37">
        <f t="shared" si="4"/>
        <v>3</v>
      </c>
      <c r="D27" s="24">
        <f>L$4</f>
        <v>5</v>
      </c>
      <c r="E27" s="24"/>
      <c r="F27" s="24"/>
      <c r="G27" s="16">
        <v>6</v>
      </c>
      <c r="H27" s="9"/>
      <c r="I27" s="9"/>
      <c r="J27" s="9"/>
      <c r="K27" s="9"/>
      <c r="L27" s="9"/>
      <c r="M27" s="9"/>
      <c r="N27" s="9"/>
    </row>
    <row r="28" spans="1:15" x14ac:dyDescent="0.3">
      <c r="A28" s="16" t="s">
        <v>117</v>
      </c>
      <c r="B28" s="24">
        <f t="shared" si="3"/>
        <v>13</v>
      </c>
      <c r="C28" s="37">
        <f t="shared" si="4"/>
        <v>3</v>
      </c>
      <c r="D28" s="24">
        <f>L$4</f>
        <v>5</v>
      </c>
      <c r="E28" s="24"/>
      <c r="F28" s="24"/>
      <c r="G28" s="16">
        <v>6</v>
      </c>
      <c r="H28" s="9"/>
      <c r="I28" s="9"/>
      <c r="J28" s="9"/>
      <c r="K28" s="9"/>
      <c r="L28" s="9"/>
      <c r="M28" s="9"/>
      <c r="N28" s="9"/>
    </row>
    <row r="29" spans="1:15" x14ac:dyDescent="0.3">
      <c r="A29" s="16" t="s">
        <v>116</v>
      </c>
      <c r="B29" s="24">
        <f t="shared" si="3"/>
        <v>13</v>
      </c>
      <c r="C29" s="37">
        <f t="shared" si="4"/>
        <v>3</v>
      </c>
      <c r="D29" s="24">
        <f>L$4</f>
        <v>5</v>
      </c>
      <c r="E29" s="24"/>
      <c r="F29" s="24"/>
      <c r="G29" s="16">
        <v>6</v>
      </c>
      <c r="H29" s="9"/>
      <c r="I29" s="9"/>
      <c r="J29" s="9"/>
      <c r="K29" s="9"/>
      <c r="L29" s="9"/>
      <c r="M29" s="9"/>
      <c r="N29" s="9"/>
    </row>
    <row r="30" spans="1:15" x14ac:dyDescent="0.3">
      <c r="A30" s="16" t="s">
        <v>119</v>
      </c>
      <c r="B30" s="24">
        <f t="shared" si="3"/>
        <v>13</v>
      </c>
      <c r="C30" s="37">
        <f t="shared" si="4"/>
        <v>3</v>
      </c>
      <c r="D30" s="24">
        <f>L$4</f>
        <v>5</v>
      </c>
      <c r="E30" s="24"/>
      <c r="F30" s="24"/>
      <c r="G30" s="16">
        <v>6</v>
      </c>
      <c r="H30" s="9"/>
      <c r="I30" s="9"/>
      <c r="J30" s="9"/>
      <c r="K30" s="9"/>
      <c r="L30" s="9"/>
      <c r="M30" s="9"/>
      <c r="N30" s="9"/>
    </row>
    <row r="31" spans="1:15" x14ac:dyDescent="0.3">
      <c r="A31" s="16" t="s">
        <v>115</v>
      </c>
      <c r="B31" s="24">
        <f t="shared" si="3"/>
        <v>13</v>
      </c>
      <c r="C31" s="37">
        <f t="shared" si="4"/>
        <v>3</v>
      </c>
      <c r="D31" s="24">
        <f>L$4</f>
        <v>5</v>
      </c>
      <c r="E31" s="24"/>
      <c r="F31" s="24"/>
      <c r="G31" s="16">
        <v>6</v>
      </c>
      <c r="H31" s="9"/>
      <c r="I31" s="9"/>
      <c r="J31" s="9"/>
      <c r="K31" s="9"/>
      <c r="L31" s="9"/>
      <c r="M31" s="9"/>
      <c r="N31" s="9"/>
    </row>
    <row r="32" spans="1:15" x14ac:dyDescent="0.3">
      <c r="A32" s="17" t="s">
        <v>121</v>
      </c>
      <c r="B32" s="25">
        <f t="shared" si="3"/>
        <v>13</v>
      </c>
      <c r="C32" s="25">
        <f t="shared" ref="C32:C41" si="5">L$3</f>
        <v>7</v>
      </c>
      <c r="D32" s="25">
        <f>K$4</f>
        <v>1</v>
      </c>
      <c r="E32" s="25"/>
      <c r="F32" s="25"/>
      <c r="G32" s="17">
        <v>7</v>
      </c>
      <c r="H32" s="9"/>
      <c r="I32" s="9"/>
      <c r="J32" s="9"/>
      <c r="K32" s="9"/>
      <c r="L32" s="9"/>
      <c r="M32" s="9"/>
      <c r="N32" s="9"/>
    </row>
    <row r="33" spans="1:14" x14ac:dyDescent="0.3">
      <c r="A33" s="17" t="s">
        <v>124</v>
      </c>
      <c r="B33" s="25">
        <f t="shared" si="3"/>
        <v>13</v>
      </c>
      <c r="C33" s="25">
        <f t="shared" si="5"/>
        <v>7</v>
      </c>
      <c r="D33" s="25">
        <f>K$4</f>
        <v>1</v>
      </c>
      <c r="E33" s="25"/>
      <c r="F33" s="25"/>
      <c r="G33" s="17">
        <v>7</v>
      </c>
      <c r="H33" s="9"/>
      <c r="I33" s="9"/>
      <c r="J33" s="9"/>
      <c r="K33" s="9"/>
      <c r="L33" s="9"/>
      <c r="M33" s="9"/>
      <c r="N33" s="9"/>
    </row>
    <row r="34" spans="1:14" x14ac:dyDescent="0.3">
      <c r="A34" s="17" t="s">
        <v>122</v>
      </c>
      <c r="B34" s="25">
        <f t="shared" si="3"/>
        <v>13</v>
      </c>
      <c r="C34" s="25">
        <f t="shared" si="5"/>
        <v>7</v>
      </c>
      <c r="D34" s="25">
        <f>K$4</f>
        <v>1</v>
      </c>
      <c r="E34" s="25"/>
      <c r="F34" s="25"/>
      <c r="G34" s="17">
        <v>7</v>
      </c>
      <c r="H34" s="9"/>
      <c r="I34" s="9"/>
      <c r="J34" s="9"/>
      <c r="K34" s="9"/>
      <c r="L34" s="9"/>
      <c r="M34" s="9"/>
      <c r="N34" s="9"/>
    </row>
    <row r="35" spans="1:14" x14ac:dyDescent="0.3">
      <c r="A35" s="17" t="s">
        <v>123</v>
      </c>
      <c r="B35" s="25">
        <f t="shared" si="3"/>
        <v>13</v>
      </c>
      <c r="C35" s="25">
        <f t="shared" si="5"/>
        <v>7</v>
      </c>
      <c r="D35" s="25">
        <f>K$4</f>
        <v>1</v>
      </c>
      <c r="E35" s="25"/>
      <c r="F35" s="25"/>
      <c r="G35" s="17">
        <v>7</v>
      </c>
      <c r="H35" s="9"/>
      <c r="I35" s="9"/>
      <c r="J35" s="9"/>
      <c r="K35" s="9"/>
      <c r="L35" s="9"/>
      <c r="M35" s="9"/>
      <c r="N35" s="9"/>
    </row>
    <row r="36" spans="1:14" x14ac:dyDescent="0.3">
      <c r="A36" s="17" t="s">
        <v>120</v>
      </c>
      <c r="B36" s="25">
        <f t="shared" si="3"/>
        <v>13</v>
      </c>
      <c r="C36" s="25">
        <f t="shared" si="5"/>
        <v>7</v>
      </c>
      <c r="D36" s="25">
        <f>K$4</f>
        <v>1</v>
      </c>
      <c r="E36" s="25"/>
      <c r="F36" s="25"/>
      <c r="G36" s="17">
        <v>7</v>
      </c>
      <c r="H36" s="9"/>
      <c r="I36" s="9"/>
      <c r="J36" s="9"/>
      <c r="K36" s="9"/>
      <c r="L36" s="9"/>
      <c r="M36" s="9"/>
      <c r="N36" s="9"/>
    </row>
    <row r="37" spans="1:14" x14ac:dyDescent="0.3">
      <c r="A37" s="18" t="s">
        <v>126</v>
      </c>
      <c r="B37" s="36">
        <f t="shared" si="3"/>
        <v>13</v>
      </c>
      <c r="C37" s="36">
        <f t="shared" si="5"/>
        <v>7</v>
      </c>
      <c r="D37" s="26">
        <f>L$4</f>
        <v>5</v>
      </c>
      <c r="E37" s="26"/>
      <c r="F37" s="26"/>
      <c r="G37" s="18">
        <v>8</v>
      </c>
      <c r="H37" s="9"/>
      <c r="I37" s="9"/>
      <c r="J37" s="9"/>
      <c r="K37" s="9"/>
      <c r="L37" s="9"/>
      <c r="M37" s="9"/>
      <c r="N37" s="9"/>
    </row>
    <row r="38" spans="1:14" x14ac:dyDescent="0.3">
      <c r="A38" s="18" t="s">
        <v>127</v>
      </c>
      <c r="B38" s="36">
        <f t="shared" si="3"/>
        <v>13</v>
      </c>
      <c r="C38" s="36">
        <f t="shared" si="5"/>
        <v>7</v>
      </c>
      <c r="D38" s="26">
        <f>L$4</f>
        <v>5</v>
      </c>
      <c r="E38" s="26"/>
      <c r="F38" s="26"/>
      <c r="G38" s="18">
        <v>8</v>
      </c>
      <c r="H38" s="9"/>
      <c r="I38" s="9"/>
      <c r="J38" s="9"/>
      <c r="K38" s="9"/>
      <c r="L38" s="9"/>
      <c r="M38" s="9"/>
      <c r="N38" s="9"/>
    </row>
    <row r="39" spans="1:14" x14ac:dyDescent="0.3">
      <c r="A39" s="18" t="s">
        <v>128</v>
      </c>
      <c r="B39" s="36">
        <f t="shared" si="3"/>
        <v>13</v>
      </c>
      <c r="C39" s="36">
        <f t="shared" si="5"/>
        <v>7</v>
      </c>
      <c r="D39" s="26">
        <f>L$4</f>
        <v>5</v>
      </c>
      <c r="E39" s="26"/>
      <c r="F39" s="26"/>
      <c r="G39" s="18">
        <v>8</v>
      </c>
      <c r="H39" s="9"/>
      <c r="I39" s="9"/>
      <c r="J39" s="9"/>
      <c r="K39" s="9"/>
      <c r="L39" s="9"/>
      <c r="M39" s="9"/>
      <c r="N39" s="9"/>
    </row>
    <row r="40" spans="1:14" x14ac:dyDescent="0.3">
      <c r="A40" s="18" t="s">
        <v>129</v>
      </c>
      <c r="B40" s="36">
        <f t="shared" si="3"/>
        <v>13</v>
      </c>
      <c r="C40" s="36">
        <f t="shared" si="5"/>
        <v>7</v>
      </c>
      <c r="D40" s="26">
        <f>L$4</f>
        <v>5</v>
      </c>
      <c r="E40" s="26"/>
      <c r="F40" s="26"/>
      <c r="G40" s="18">
        <v>8</v>
      </c>
      <c r="H40" s="9"/>
      <c r="I40" s="9"/>
      <c r="J40" s="9"/>
      <c r="K40" s="9"/>
      <c r="L40" s="9"/>
      <c r="M40" s="9"/>
      <c r="N40" s="9"/>
    </row>
    <row r="41" spans="1:14" x14ac:dyDescent="0.3">
      <c r="A41" s="18" t="s">
        <v>125</v>
      </c>
      <c r="B41" s="36">
        <f t="shared" si="3"/>
        <v>13</v>
      </c>
      <c r="C41" s="36">
        <f t="shared" si="5"/>
        <v>7</v>
      </c>
      <c r="D41" s="26">
        <f>L$4</f>
        <v>5</v>
      </c>
      <c r="E41" s="26"/>
      <c r="F41" s="26"/>
      <c r="G41" s="18">
        <v>8</v>
      </c>
      <c r="H41" s="9"/>
      <c r="I41" s="9"/>
      <c r="J41" s="9"/>
      <c r="K41" s="9"/>
      <c r="L41" s="9"/>
      <c r="M41" s="9"/>
      <c r="N41" s="9"/>
    </row>
    <row r="42" spans="1:14" x14ac:dyDescent="0.3">
      <c r="C42" s="27"/>
    </row>
  </sheetData>
  <sortState xmlns:xlrd2="http://schemas.microsoft.com/office/spreadsheetml/2017/richdata2" ref="A2:G41">
    <sortCondition ref="G2:G41"/>
    <sortCondition ref="E2:E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67A6-324D-487E-BDCB-966BEFAD7E17}">
  <dimension ref="A1:BU48"/>
  <sheetViews>
    <sheetView topLeftCell="K9" workbookViewId="0"/>
  </sheetViews>
  <sheetFormatPr defaultRowHeight="14.4" x14ac:dyDescent="0.3"/>
  <cols>
    <col min="3" max="3" width="19.88671875" customWidth="1"/>
    <col min="4" max="4" width="13.6640625" customWidth="1"/>
    <col min="5" max="5" width="13" customWidth="1"/>
    <col min="6" max="9" width="9.109375" bestFit="1" customWidth="1"/>
    <col min="10" max="10" width="11.33203125" customWidth="1"/>
    <col min="11" max="11" width="11.88671875" customWidth="1"/>
    <col min="12" max="12" width="11.5546875" customWidth="1"/>
    <col min="13" max="13" width="11" customWidth="1"/>
    <col min="14" max="14" width="15.109375" customWidth="1"/>
    <col min="15" max="15" width="12.5546875" customWidth="1"/>
    <col min="16" max="16" width="15.6640625" customWidth="1"/>
    <col min="17" max="17" width="13.44140625" customWidth="1"/>
    <col min="18" max="18" width="14" customWidth="1"/>
    <col min="19" max="19" width="13.33203125" customWidth="1"/>
    <col min="20" max="20" width="9.33203125" bestFit="1" customWidth="1"/>
    <col min="21" max="41" width="9.109375" bestFit="1" customWidth="1"/>
    <col min="42" max="42" width="12.6640625" bestFit="1" customWidth="1"/>
    <col min="43" max="43" width="12" bestFit="1" customWidth="1"/>
    <col min="44" max="44" width="11.6640625" bestFit="1" customWidth="1"/>
    <col min="45" max="45" width="12.6640625" bestFit="1" customWidth="1"/>
    <col min="46" max="46" width="9.88671875" bestFit="1" customWidth="1"/>
    <col min="47" max="51" width="9.109375" bestFit="1" customWidth="1"/>
    <col min="52" max="52" width="9.33203125" bestFit="1" customWidth="1"/>
    <col min="53" max="58" width="9.109375" bestFit="1" customWidth="1"/>
    <col min="59" max="59" width="12.33203125" customWidth="1"/>
  </cols>
  <sheetData>
    <row r="1" spans="1:73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10" t="s">
        <v>0</v>
      </c>
      <c r="X1" s="10" t="s">
        <v>1</v>
      </c>
      <c r="Y1" s="10" t="s">
        <v>2</v>
      </c>
      <c r="Z1" s="10" t="s">
        <v>3</v>
      </c>
      <c r="AA1" s="10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0"/>
      <c r="AQ1" s="10"/>
      <c r="AR1" s="10"/>
      <c r="AS1" s="10"/>
      <c r="AT1" s="10"/>
      <c r="AU1" s="10"/>
      <c r="AV1" s="9"/>
      <c r="AW1" s="31"/>
      <c r="AX1" s="31"/>
      <c r="AY1" s="31"/>
      <c r="AZ1" s="31"/>
      <c r="BA1" s="31"/>
      <c r="BB1" s="10" t="s">
        <v>4</v>
      </c>
      <c r="BC1" s="31"/>
      <c r="BD1" s="31"/>
      <c r="BE1" s="31"/>
      <c r="BF1" s="31"/>
      <c r="BG1" s="31"/>
      <c r="BH1" s="31"/>
      <c r="BI1" s="31"/>
      <c r="BJ1" s="31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</row>
    <row r="2" spans="1:73" x14ac:dyDescent="0.3">
      <c r="A2" s="10"/>
      <c r="B2" s="10"/>
      <c r="C2" s="10" t="s">
        <v>5</v>
      </c>
      <c r="D2" s="10"/>
      <c r="E2" s="10" t="s">
        <v>6</v>
      </c>
      <c r="F2" s="10"/>
      <c r="G2" s="9"/>
      <c r="H2" s="9"/>
      <c r="I2" s="9"/>
      <c r="J2" s="9"/>
      <c r="K2" s="9"/>
      <c r="L2" s="10"/>
      <c r="M2" s="9"/>
      <c r="N2" s="9"/>
      <c r="O2" s="9"/>
      <c r="P2" s="9"/>
      <c r="Q2" s="9"/>
      <c r="R2" s="9"/>
      <c r="S2" s="9"/>
      <c r="T2" s="9"/>
      <c r="U2" s="9"/>
      <c r="V2" s="9"/>
      <c r="W2" s="9">
        <v>1</v>
      </c>
      <c r="X2" s="32">
        <v>1.2999999999999991E-5</v>
      </c>
      <c r="Y2" s="9">
        <f t="shared" ref="Y2:Y41" si="0">(W2-0.5)/W$41</f>
        <v>1.2500000000000001E-2</v>
      </c>
      <c r="Z2" s="9">
        <f t="shared" ref="Z2:Z41" si="1">4.91*(Y2^0.14-(1-Y2)^0.14)</f>
        <v>-2.2427860924225023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31"/>
      <c r="AX2" s="31"/>
      <c r="AY2" s="10" t="s">
        <v>7</v>
      </c>
      <c r="AZ2" s="32">
        <f>T21/(2^3*(B9-1))</f>
        <v>5.0266472500000097E-7</v>
      </c>
      <c r="BA2" s="9"/>
      <c r="BB2" s="32">
        <f>AZ2/((2^3)*B9)</f>
        <v>1.2566618125000024E-8</v>
      </c>
      <c r="BC2" s="31"/>
      <c r="BD2" s="31"/>
      <c r="BE2" s="31"/>
      <c r="BF2" s="31"/>
      <c r="BG2" s="31"/>
      <c r="BH2" s="31"/>
      <c r="BI2" s="31"/>
      <c r="BJ2" s="33"/>
      <c r="BK2" s="32"/>
      <c r="BL2" s="9"/>
      <c r="BM2" s="32"/>
      <c r="BN2" s="9"/>
      <c r="BO2" s="9"/>
      <c r="BP2" s="9"/>
      <c r="BQ2" s="9"/>
      <c r="BR2" s="9"/>
      <c r="BS2" s="9"/>
      <c r="BT2" s="9"/>
      <c r="BU2" s="9"/>
    </row>
    <row r="3" spans="1:73" x14ac:dyDescent="0.3">
      <c r="A3" s="10"/>
      <c r="B3" s="10"/>
      <c r="C3" s="10" t="s">
        <v>8</v>
      </c>
      <c r="D3" s="10" t="s">
        <v>9</v>
      </c>
      <c r="E3" s="10" t="s">
        <v>8</v>
      </c>
      <c r="F3" s="10" t="s">
        <v>9</v>
      </c>
      <c r="G3" s="9"/>
      <c r="H3" s="9"/>
      <c r="I3" s="9"/>
      <c r="J3" s="9"/>
      <c r="K3" s="9"/>
      <c r="L3" s="10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W41" si="2">W2+1</f>
        <v>2</v>
      </c>
      <c r="X3" s="9">
        <v>-1.9161999999999998E-3</v>
      </c>
      <c r="Y3" s="9">
        <f t="shared" si="0"/>
        <v>3.7499999999999999E-2</v>
      </c>
      <c r="Z3" s="9">
        <f t="shared" si="1"/>
        <v>-1.7831960007664582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32"/>
      <c r="AR3" s="9"/>
      <c r="AS3" s="9"/>
      <c r="AT3" s="9"/>
      <c r="AU3" s="9"/>
      <c r="AV3" s="9"/>
      <c r="AW3" s="31"/>
      <c r="AX3" s="31"/>
      <c r="AY3" s="48" t="s">
        <v>10</v>
      </c>
      <c r="AZ3" s="48"/>
      <c r="BA3" s="48"/>
      <c r="BB3" s="48"/>
      <c r="BC3" s="48"/>
      <c r="BD3" s="48"/>
      <c r="BE3" s="48"/>
      <c r="BF3" s="31"/>
      <c r="BG3" s="31"/>
      <c r="BH3" s="31"/>
      <c r="BI3" s="31"/>
      <c r="BJ3" s="33"/>
      <c r="BK3" s="10"/>
      <c r="BL3" s="10"/>
      <c r="BM3" s="10"/>
      <c r="BN3" s="10"/>
      <c r="BO3" s="10"/>
      <c r="BP3" s="10"/>
      <c r="BQ3" s="9"/>
      <c r="BR3" s="9"/>
      <c r="BS3" s="9"/>
      <c r="BT3" s="9"/>
      <c r="BU3" s="9"/>
    </row>
    <row r="4" spans="1:73" x14ac:dyDescent="0.3">
      <c r="A4" s="10"/>
      <c r="B4" s="10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/>
      <c r="H4" s="9"/>
      <c r="I4" s="9"/>
      <c r="J4" s="9"/>
      <c r="K4" s="9"/>
      <c r="L4" s="10"/>
      <c r="M4" s="9"/>
      <c r="N4" s="9"/>
      <c r="O4" s="9"/>
      <c r="P4" s="9"/>
      <c r="Q4" s="9"/>
      <c r="R4" s="9"/>
      <c r="S4" s="9"/>
      <c r="T4" s="9"/>
      <c r="U4" s="9"/>
      <c r="V4" s="9"/>
      <c r="W4" s="9">
        <f t="shared" si="2"/>
        <v>3</v>
      </c>
      <c r="X4" s="9">
        <v>-1.1321999999999999E-3</v>
      </c>
      <c r="Y4" s="9">
        <f t="shared" si="0"/>
        <v>6.25E-2</v>
      </c>
      <c r="Z4" s="9">
        <f t="shared" si="1"/>
        <v>-1.5353724165064226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31"/>
      <c r="AX4" s="9"/>
      <c r="AY4" s="10" t="s">
        <v>16</v>
      </c>
      <c r="AZ4" s="10" t="s">
        <v>17</v>
      </c>
      <c r="BA4" s="10" t="s">
        <v>18</v>
      </c>
      <c r="BB4" s="10" t="s">
        <v>19</v>
      </c>
      <c r="BC4" s="10" t="s">
        <v>20</v>
      </c>
      <c r="BD4" s="10" t="s">
        <v>21</v>
      </c>
      <c r="BE4" s="10" t="s">
        <v>22</v>
      </c>
      <c r="BF4" s="31"/>
      <c r="BG4" s="31"/>
      <c r="BH4" s="31"/>
      <c r="BI4" s="31"/>
      <c r="BJ4" s="33"/>
      <c r="BK4" s="10"/>
      <c r="BL4" s="10"/>
      <c r="BM4" s="10"/>
      <c r="BN4" s="10"/>
      <c r="BO4" s="10"/>
      <c r="BP4" s="10"/>
      <c r="BQ4" s="9"/>
      <c r="BR4" s="9"/>
      <c r="BS4" s="9"/>
      <c r="BT4" s="9"/>
      <c r="BU4" s="9"/>
    </row>
    <row r="5" spans="1:73" x14ac:dyDescent="0.3">
      <c r="A5" s="10"/>
      <c r="B5" s="10" t="s">
        <v>23</v>
      </c>
      <c r="C5" s="9" t="s">
        <v>24</v>
      </c>
      <c r="D5" s="9" t="s">
        <v>25</v>
      </c>
      <c r="E5" s="9" t="s">
        <v>26</v>
      </c>
      <c r="F5" s="9" t="s">
        <v>27</v>
      </c>
      <c r="G5" s="9"/>
      <c r="H5" s="9"/>
      <c r="I5" s="9"/>
      <c r="J5" s="9"/>
      <c r="K5" s="9"/>
      <c r="L5" s="10"/>
      <c r="M5" s="9"/>
      <c r="N5" s="9"/>
      <c r="O5" s="9"/>
      <c r="P5" s="9"/>
      <c r="Q5" s="9"/>
      <c r="R5" s="9"/>
      <c r="S5" s="9"/>
      <c r="T5" s="9"/>
      <c r="U5" s="9"/>
      <c r="V5" s="9"/>
      <c r="W5" s="9">
        <f t="shared" si="2"/>
        <v>4</v>
      </c>
      <c r="X5" s="9">
        <v>-8.1119999999999109E-4</v>
      </c>
      <c r="Y5" s="9">
        <f t="shared" si="0"/>
        <v>8.7499999999999994E-2</v>
      </c>
      <c r="Z5" s="9">
        <f t="shared" si="1"/>
        <v>-1.3563557837186089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0" t="s">
        <v>28</v>
      </c>
      <c r="AP5" s="10" t="s">
        <v>29</v>
      </c>
      <c r="AQ5" s="10" t="s">
        <v>30</v>
      </c>
      <c r="AR5" s="10" t="s">
        <v>31</v>
      </c>
      <c r="AS5" s="10" t="s">
        <v>32</v>
      </c>
      <c r="AT5" s="10" t="s">
        <v>33</v>
      </c>
      <c r="AU5" s="9"/>
      <c r="AV5" s="9"/>
      <c r="AW5" s="31"/>
      <c r="AX5" s="10" t="s">
        <v>34</v>
      </c>
      <c r="AY5" s="41">
        <f t="shared" ref="AY5:BE5" si="3">C$21 - $BJ$8*SQRT($BB$2)</f>
        <v>-6.8898810270482027E-3</v>
      </c>
      <c r="AZ5" s="41">
        <f t="shared" si="3"/>
        <v>1.2520318972951795E-2</v>
      </c>
      <c r="BA5" s="42">
        <f t="shared" si="3"/>
        <v>4.2214189729517966E-3</v>
      </c>
      <c r="BB5" s="41">
        <f t="shared" si="3"/>
        <v>-6.5645310270482041E-3</v>
      </c>
      <c r="BC5" s="42">
        <f t="shared" si="3"/>
        <v>-2.0748310270482049E-3</v>
      </c>
      <c r="BD5" s="42">
        <f t="shared" si="3"/>
        <v>2.2050689729517965E-3</v>
      </c>
      <c r="BE5" s="42">
        <f t="shared" si="3"/>
        <v>-2.0616810270482049E-3</v>
      </c>
      <c r="BF5" s="31"/>
      <c r="BG5" s="31"/>
      <c r="BH5" s="31"/>
      <c r="BI5" s="33"/>
      <c r="BJ5" s="31"/>
      <c r="BK5" s="9"/>
      <c r="BL5" s="32"/>
      <c r="BM5" s="9"/>
      <c r="BN5" s="9"/>
      <c r="BO5" s="9"/>
      <c r="BP5" s="9"/>
      <c r="BQ5" s="9"/>
      <c r="BR5" s="10"/>
      <c r="BS5" s="9"/>
      <c r="BT5" s="9"/>
      <c r="BU5" s="9"/>
    </row>
    <row r="6" spans="1:73" x14ac:dyDescent="0.3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M6" s="9"/>
      <c r="N6" s="9"/>
      <c r="O6" s="9"/>
      <c r="P6" s="9"/>
      <c r="Q6" s="9"/>
      <c r="R6" s="9"/>
      <c r="S6" s="9"/>
      <c r="T6" s="9"/>
      <c r="U6" s="9"/>
      <c r="V6" s="9"/>
      <c r="W6" s="9">
        <f t="shared" si="2"/>
        <v>5</v>
      </c>
      <c r="X6" s="32">
        <v>-5.5219999999999575E-4</v>
      </c>
      <c r="Y6" s="9">
        <f t="shared" si="0"/>
        <v>0.1125</v>
      </c>
      <c r="Z6" s="9">
        <f t="shared" si="1"/>
        <v>-1.2125225194936162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>
        <f t="shared" ref="AO6:AT13" si="4">O12</f>
        <v>5.5269999999999998E-3</v>
      </c>
      <c r="AP6" s="45">
        <f t="shared" si="4"/>
        <v>1.2999999999999991E-5</v>
      </c>
      <c r="AQ6" s="45">
        <f t="shared" si="4"/>
        <v>1.5000000000000256E-5</v>
      </c>
      <c r="AR6" s="45">
        <f t="shared" si="4"/>
        <v>-2.2999999999999583E-5</v>
      </c>
      <c r="AS6" s="45">
        <f t="shared" si="4"/>
        <v>0</v>
      </c>
      <c r="AT6" s="45">
        <f t="shared" si="4"/>
        <v>-4.9999999999997963E-6</v>
      </c>
      <c r="AU6" s="9"/>
      <c r="AV6" s="9"/>
      <c r="AW6" s="31"/>
      <c r="AX6" s="10" t="s">
        <v>35</v>
      </c>
      <c r="AY6" s="41">
        <f t="shared" ref="AY6:BE6" si="5">C$21 + $BJ$8*SQRT($BB$2)</f>
        <v>-6.5210689729517934E-3</v>
      </c>
      <c r="AZ6" s="41">
        <f t="shared" si="5"/>
        <v>1.2889131027048206E-2</v>
      </c>
      <c r="BA6" s="42">
        <f t="shared" si="5"/>
        <v>4.5902310270482059E-3</v>
      </c>
      <c r="BB6" s="41">
        <f t="shared" si="5"/>
        <v>-6.1957189729517949E-3</v>
      </c>
      <c r="BC6" s="42">
        <f t="shared" si="5"/>
        <v>-1.7060189729517956E-3</v>
      </c>
      <c r="BD6" s="42">
        <f t="shared" si="5"/>
        <v>2.5738810270482058E-3</v>
      </c>
      <c r="BE6" s="42">
        <f t="shared" si="5"/>
        <v>-1.6928689729517957E-3</v>
      </c>
      <c r="BF6" s="31"/>
      <c r="BK6" s="9"/>
      <c r="BL6" s="9"/>
      <c r="BM6" s="9"/>
      <c r="BN6" s="9"/>
      <c r="BO6" s="9"/>
      <c r="BP6" s="9"/>
      <c r="BQ6" s="9"/>
      <c r="BR6" s="10"/>
      <c r="BS6" s="10"/>
      <c r="BT6" s="10"/>
      <c r="BU6" s="10"/>
    </row>
    <row r="7" spans="1:7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10"/>
      <c r="M7" s="9"/>
      <c r="N7" s="9"/>
      <c r="O7" s="9"/>
      <c r="P7" s="9"/>
      <c r="Q7" s="9"/>
      <c r="R7" s="9"/>
      <c r="S7" s="9"/>
      <c r="T7" s="9"/>
      <c r="U7" s="9"/>
      <c r="V7" s="9"/>
      <c r="W7" s="9">
        <f t="shared" si="2"/>
        <v>6</v>
      </c>
      <c r="X7" s="9">
        <v>-3.5519999999999302E-4</v>
      </c>
      <c r="Y7" s="9">
        <f t="shared" si="0"/>
        <v>0.13750000000000001</v>
      </c>
      <c r="Z7" s="9">
        <f t="shared" si="1"/>
        <v>-1.0902138107501458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>
        <f t="shared" si="4"/>
        <v>4.9026E-3</v>
      </c>
      <c r="AP7" s="45">
        <f t="shared" si="4"/>
        <v>1.1399999999999952E-5</v>
      </c>
      <c r="AQ7" s="45">
        <f t="shared" si="4"/>
        <v>2.6400000000000208E-5</v>
      </c>
      <c r="AR7" s="45">
        <f t="shared" si="4"/>
        <v>-4.2600000000000277E-5</v>
      </c>
      <c r="AS7" s="45">
        <f t="shared" si="4"/>
        <v>-5.5999999999997024E-6</v>
      </c>
      <c r="AT7" s="45">
        <f t="shared" si="4"/>
        <v>1.0399999999999819E-5</v>
      </c>
      <c r="AU7" s="9"/>
      <c r="AV7" s="9"/>
      <c r="AW7" s="31"/>
      <c r="AX7" s="10"/>
      <c r="AY7" s="42"/>
      <c r="AZ7" s="42"/>
      <c r="BA7" s="42"/>
      <c r="BB7" s="42"/>
      <c r="BC7" s="42"/>
      <c r="BD7" s="42"/>
      <c r="BE7" s="42"/>
      <c r="BF7" s="31"/>
      <c r="BG7" s="10" t="s">
        <v>36</v>
      </c>
      <c r="BH7" s="10" t="s">
        <v>37</v>
      </c>
      <c r="BI7" s="10" t="s">
        <v>38</v>
      </c>
      <c r="BJ7" s="10" t="s">
        <v>39</v>
      </c>
      <c r="BK7" s="10" t="s">
        <v>40</v>
      </c>
      <c r="BL7" s="9"/>
      <c r="BM7" s="9"/>
      <c r="BN7" s="9"/>
      <c r="BO7" s="9"/>
      <c r="BP7" s="9"/>
      <c r="BQ7" s="9"/>
      <c r="BR7" s="9"/>
      <c r="BS7" s="9"/>
      <c r="BT7" s="9"/>
      <c r="BU7" s="9"/>
    </row>
    <row r="8" spans="1:73" x14ac:dyDescent="0.3">
      <c r="A8" s="10" t="s">
        <v>41</v>
      </c>
      <c r="B8" s="9">
        <v>3</v>
      </c>
      <c r="C8" s="9"/>
      <c r="D8" s="9"/>
      <c r="E8" s="9"/>
      <c r="F8" s="9"/>
      <c r="G8" s="9"/>
      <c r="H8" s="9"/>
      <c r="I8" s="9"/>
      <c r="J8" s="9"/>
      <c r="K8" s="9"/>
      <c r="L8" s="10"/>
      <c r="M8" s="9"/>
      <c r="N8" s="9"/>
      <c r="O8" s="9"/>
      <c r="P8" s="9"/>
      <c r="Q8" s="9"/>
      <c r="R8" s="9"/>
      <c r="S8" s="9"/>
      <c r="T8" s="9"/>
      <c r="U8" s="9"/>
      <c r="V8" s="9"/>
      <c r="W8" s="9">
        <f t="shared" si="2"/>
        <v>7</v>
      </c>
      <c r="X8" s="9">
        <v>-3.4059999999999993E-4</v>
      </c>
      <c r="Y8" s="9">
        <f t="shared" si="0"/>
        <v>0.16250000000000001</v>
      </c>
      <c r="Z8" s="9">
        <f t="shared" si="1"/>
        <v>-0.98244278839304833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>
        <f t="shared" si="4"/>
        <v>3.5163199999999992E-2</v>
      </c>
      <c r="AP8" s="45">
        <f t="shared" si="4"/>
        <v>-2.3219999999999491E-4</v>
      </c>
      <c r="AQ8" s="45">
        <f t="shared" si="4"/>
        <v>3.5080000000000527E-4</v>
      </c>
      <c r="AR8" s="45">
        <f t="shared" si="4"/>
        <v>-3.5519999999999302E-4</v>
      </c>
      <c r="AS8" s="45">
        <f t="shared" si="4"/>
        <v>-8.1119999999999109E-4</v>
      </c>
      <c r="AT8" s="45">
        <f t="shared" si="4"/>
        <v>1.0478000000000084E-3</v>
      </c>
      <c r="AU8" s="9"/>
      <c r="AV8" s="9"/>
      <c r="AW8" s="31"/>
      <c r="AX8" s="10"/>
      <c r="AY8" s="42"/>
      <c r="AZ8" s="42"/>
      <c r="BA8" s="42"/>
      <c r="BB8" s="42"/>
      <c r="BC8" s="42"/>
      <c r="BD8" s="42"/>
      <c r="BE8" s="42"/>
      <c r="BF8" s="31"/>
      <c r="BG8" s="9">
        <v>0.9</v>
      </c>
      <c r="BH8" s="9">
        <v>0.1</v>
      </c>
      <c r="BI8" s="9">
        <v>0.05</v>
      </c>
      <c r="BJ8" s="9">
        <v>1.645</v>
      </c>
      <c r="BK8" s="9"/>
      <c r="BL8" s="9"/>
      <c r="BM8" s="9"/>
      <c r="BN8" s="9"/>
      <c r="BO8" s="9"/>
      <c r="BP8" s="9"/>
      <c r="BQ8" s="9"/>
      <c r="BR8" s="34"/>
      <c r="BS8" s="9"/>
      <c r="BT8" s="9"/>
      <c r="BU8" s="9"/>
    </row>
    <row r="9" spans="1:73" x14ac:dyDescent="0.3">
      <c r="A9" s="10" t="s">
        <v>42</v>
      </c>
      <c r="B9" s="9">
        <v>5</v>
      </c>
      <c r="C9" s="9"/>
      <c r="D9" s="9"/>
      <c r="E9" s="9"/>
      <c r="F9" s="9"/>
      <c r="G9" s="9"/>
      <c r="H9" s="9"/>
      <c r="I9" s="9"/>
      <c r="J9" s="9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>
        <f t="shared" si="2"/>
        <v>8</v>
      </c>
      <c r="X9" s="9">
        <v>-2.3219999999999491E-4</v>
      </c>
      <c r="Y9" s="9">
        <f t="shared" si="0"/>
        <v>0.1875</v>
      </c>
      <c r="Z9" s="9">
        <f t="shared" si="1"/>
        <v>-0.88512253646756878</v>
      </c>
      <c r="AA9" s="9"/>
      <c r="AB9" s="9"/>
      <c r="AC9" s="9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9">
        <f t="shared" si="4"/>
        <v>1.6527399999999998E-2</v>
      </c>
      <c r="AP9" s="45">
        <f t="shared" si="4"/>
        <v>6.2600000000002931E-5</v>
      </c>
      <c r="AQ9" s="45">
        <f t="shared" si="4"/>
        <v>1.1060000000000236E-4</v>
      </c>
      <c r="AR9" s="45">
        <f t="shared" si="4"/>
        <v>-6.439999999999918E-5</v>
      </c>
      <c r="AS9" s="45">
        <f t="shared" si="4"/>
        <v>-8.7399999999997896E-5</v>
      </c>
      <c r="AT9" s="45">
        <f t="shared" si="4"/>
        <v>-2.139999999999781E-5</v>
      </c>
      <c r="AU9" s="9"/>
      <c r="AV9" s="10"/>
      <c r="AW9" s="33"/>
      <c r="AX9" s="10"/>
      <c r="AY9" s="50" t="s">
        <v>43</v>
      </c>
      <c r="AZ9" s="50"/>
      <c r="BA9" s="50"/>
      <c r="BB9" s="50"/>
      <c r="BC9" s="50"/>
      <c r="BD9" s="50"/>
      <c r="BE9" s="50"/>
      <c r="BF9" s="33"/>
      <c r="BG9" s="9">
        <v>0.95</v>
      </c>
      <c r="BH9" s="9">
        <v>0.05</v>
      </c>
      <c r="BI9" s="9">
        <v>2.5000000000000001E-2</v>
      </c>
      <c r="BJ9" s="9">
        <v>1.96</v>
      </c>
      <c r="BK9" s="9"/>
      <c r="BL9" s="10"/>
      <c r="BM9" s="10"/>
      <c r="BN9" s="10"/>
      <c r="BO9" s="10"/>
      <c r="BP9" s="10"/>
      <c r="BQ9" s="10"/>
      <c r="BR9" s="34"/>
      <c r="BS9" s="9"/>
      <c r="BT9" s="9"/>
      <c r="BU9" s="9"/>
    </row>
    <row r="10" spans="1:73" x14ac:dyDescent="0.3">
      <c r="A10" s="9"/>
      <c r="B10" s="9"/>
      <c r="C10" s="49" t="s">
        <v>44</v>
      </c>
      <c r="D10" s="49"/>
      <c r="E10" s="49"/>
      <c r="F10" s="49" t="s">
        <v>45</v>
      </c>
      <c r="G10" s="49"/>
      <c r="H10" s="49"/>
      <c r="I10" s="49"/>
      <c r="J10" s="49" t="s">
        <v>46</v>
      </c>
      <c r="K10" s="49"/>
      <c r="L10" s="49"/>
      <c r="M10" s="49"/>
      <c r="N10" s="49"/>
      <c r="O10" s="10" t="s">
        <v>47</v>
      </c>
      <c r="P10" s="49" t="s">
        <v>48</v>
      </c>
      <c r="Q10" s="49"/>
      <c r="R10" s="49"/>
      <c r="S10" s="49"/>
      <c r="T10" s="49"/>
      <c r="U10" s="9"/>
      <c r="V10" s="9"/>
      <c r="W10" s="9">
        <f t="shared" si="2"/>
        <v>9</v>
      </c>
      <c r="X10" s="9">
        <v>-1.2160000000000296E-4</v>
      </c>
      <c r="Y10" s="9">
        <f t="shared" si="0"/>
        <v>0.21249999999999999</v>
      </c>
      <c r="Z10" s="9">
        <f t="shared" si="1"/>
        <v>-0.79563858464786175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f t="shared" si="4"/>
        <v>9.5860000000000008E-3</v>
      </c>
      <c r="AP10" s="45">
        <f t="shared" si="4"/>
        <v>-3.900000000000084E-5</v>
      </c>
      <c r="AQ10" s="45">
        <f t="shared" si="4"/>
        <v>1.1299999999999852E-4</v>
      </c>
      <c r="AR10" s="45">
        <f t="shared" si="4"/>
        <v>-5.1999999999999963E-5</v>
      </c>
      <c r="AS10" s="45">
        <f t="shared" si="4"/>
        <v>-4.4000000000000636E-5</v>
      </c>
      <c r="AT10" s="45">
        <f t="shared" si="4"/>
        <v>2.1999999999999451E-5</v>
      </c>
      <c r="AU10" s="9"/>
      <c r="AV10" s="9"/>
      <c r="AW10" s="31"/>
      <c r="AX10" s="10"/>
      <c r="AY10" s="43" t="s">
        <v>16</v>
      </c>
      <c r="AZ10" s="43" t="s">
        <v>17</v>
      </c>
      <c r="BA10" s="43" t="s">
        <v>18</v>
      </c>
      <c r="BB10" s="43" t="s">
        <v>19</v>
      </c>
      <c r="BC10" s="43" t="s">
        <v>20</v>
      </c>
      <c r="BD10" s="43" t="s">
        <v>21</v>
      </c>
      <c r="BE10" s="43" t="s">
        <v>22</v>
      </c>
      <c r="BF10" s="31"/>
      <c r="BG10" s="9">
        <v>0.98</v>
      </c>
      <c r="BH10" s="9">
        <v>0.02</v>
      </c>
      <c r="BI10" s="9">
        <v>0.01</v>
      </c>
      <c r="BJ10" s="9">
        <v>2.3260000000000001</v>
      </c>
      <c r="BK10" s="9"/>
      <c r="BL10" s="10"/>
      <c r="BM10" s="10"/>
      <c r="BN10" s="3"/>
      <c r="BO10" s="3"/>
      <c r="BP10" s="10"/>
      <c r="BQ10" s="9"/>
      <c r="BR10" s="9"/>
      <c r="BS10" s="9"/>
      <c r="BT10" s="9"/>
      <c r="BU10" s="9"/>
    </row>
    <row r="11" spans="1:73" x14ac:dyDescent="0.3">
      <c r="A11" s="10"/>
      <c r="B11" s="10" t="s">
        <v>49</v>
      </c>
      <c r="C11" s="10" t="s">
        <v>50</v>
      </c>
      <c r="D11" s="10" t="s">
        <v>51</v>
      </c>
      <c r="E11" s="10" t="s">
        <v>52</v>
      </c>
      <c r="F11" s="10" t="s">
        <v>53</v>
      </c>
      <c r="G11" s="3" t="s">
        <v>54</v>
      </c>
      <c r="H11" s="3" t="s">
        <v>55</v>
      </c>
      <c r="I11" s="10" t="s">
        <v>56</v>
      </c>
      <c r="J11" s="10" t="s">
        <v>57</v>
      </c>
      <c r="K11" s="10" t="s">
        <v>58</v>
      </c>
      <c r="L11" s="10" t="s">
        <v>59</v>
      </c>
      <c r="M11" s="10" t="s">
        <v>60</v>
      </c>
      <c r="N11" s="10" t="s">
        <v>61</v>
      </c>
      <c r="O11" s="10" t="s">
        <v>62</v>
      </c>
      <c r="P11" s="10" t="s">
        <v>63</v>
      </c>
      <c r="Q11" s="10" t="s">
        <v>64</v>
      </c>
      <c r="R11" s="10" t="s">
        <v>65</v>
      </c>
      <c r="S11" s="10" t="s">
        <v>66</v>
      </c>
      <c r="T11" s="10" t="s">
        <v>67</v>
      </c>
      <c r="U11" s="10" t="s">
        <v>68</v>
      </c>
      <c r="V11" s="9"/>
      <c r="W11" s="9">
        <f t="shared" si="2"/>
        <v>10</v>
      </c>
      <c r="X11" s="9">
        <v>-8.7399999999997896E-5</v>
      </c>
      <c r="Y11" s="9">
        <f t="shared" si="0"/>
        <v>0.23749999999999999</v>
      </c>
      <c r="Z11" s="9">
        <f t="shared" si="1"/>
        <v>-0.71220615305972634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>
        <f t="shared" si="4"/>
        <v>8.9090000000000003E-3</v>
      </c>
      <c r="AP11" s="45">
        <f t="shared" si="4"/>
        <v>-4.9000000000000432E-5</v>
      </c>
      <c r="AQ11" s="45">
        <f t="shared" si="4"/>
        <v>8.7000000000000272E-5</v>
      </c>
      <c r="AR11" s="45">
        <f t="shared" si="4"/>
        <v>3.3000000000000043E-5</v>
      </c>
      <c r="AS11" s="45">
        <f t="shared" si="4"/>
        <v>-4.4999999999999901E-5</v>
      </c>
      <c r="AT11" s="45">
        <f t="shared" si="4"/>
        <v>-2.5999999999999981E-5</v>
      </c>
      <c r="AU11" s="9"/>
      <c r="AV11" s="9"/>
      <c r="AW11" s="31"/>
      <c r="AX11" s="10" t="s">
        <v>34</v>
      </c>
      <c r="AY11" s="41">
        <f t="shared" ref="AY11:BE11" si="6">C$21 - $BJ$9*SQRT($BB$2)</f>
        <v>-6.9251928194616888E-3</v>
      </c>
      <c r="AZ11" s="41">
        <f t="shared" si="6"/>
        <v>1.2485007180538309E-2</v>
      </c>
      <c r="BA11" s="42">
        <f t="shared" si="6"/>
        <v>4.1861071805383105E-3</v>
      </c>
      <c r="BB11" s="41">
        <f t="shared" si="6"/>
        <v>-6.5998428194616902E-3</v>
      </c>
      <c r="BC11" s="42">
        <f t="shared" si="6"/>
        <v>-2.110142819461691E-3</v>
      </c>
      <c r="BD11" s="42">
        <f t="shared" si="6"/>
        <v>2.1697571805383105E-3</v>
      </c>
      <c r="BE11" s="42">
        <f t="shared" si="6"/>
        <v>-2.096992819461691E-3</v>
      </c>
      <c r="BF11" s="31"/>
      <c r="BG11" s="31"/>
      <c r="BH11" s="31"/>
      <c r="BI11" s="31"/>
      <c r="BJ11" s="31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</row>
    <row r="12" spans="1:73" x14ac:dyDescent="0.3">
      <c r="A12" s="10" t="s">
        <v>12</v>
      </c>
      <c r="B12" s="9">
        <v>1</v>
      </c>
      <c r="C12" s="9">
        <v>-1</v>
      </c>
      <c r="D12" s="9">
        <v>-1</v>
      </c>
      <c r="E12" s="9">
        <v>-1</v>
      </c>
      <c r="F12" s="9">
        <f t="shared" ref="F12:F19" si="7">C12*D12</f>
        <v>1</v>
      </c>
      <c r="G12" s="9">
        <f t="shared" ref="G12:G19" si="8">C12*E12</f>
        <v>1</v>
      </c>
      <c r="H12" s="9">
        <f t="shared" ref="H12:H19" si="9">D12*E12</f>
        <v>1</v>
      </c>
      <c r="I12" s="9">
        <f t="shared" ref="I12:I19" si="10">C12*D12*E12</f>
        <v>-1</v>
      </c>
      <c r="J12" s="44">
        <v>5.5399999999999998E-3</v>
      </c>
      <c r="K12" s="44">
        <v>5.5420000000000001E-3</v>
      </c>
      <c r="L12" s="44">
        <v>5.5040000000000002E-3</v>
      </c>
      <c r="M12" s="44">
        <v>5.5269999999999998E-3</v>
      </c>
      <c r="N12" s="44">
        <v>5.522E-3</v>
      </c>
      <c r="O12" s="9">
        <f t="shared" ref="O12:O19" si="11">SUM(J12:N12)/B$9</f>
        <v>5.5269999999999998E-3</v>
      </c>
      <c r="P12" s="9">
        <f t="shared" ref="P12:T19" si="12">J12-$O12</f>
        <v>1.2999999999999991E-5</v>
      </c>
      <c r="Q12" s="9">
        <f t="shared" si="12"/>
        <v>1.5000000000000256E-5</v>
      </c>
      <c r="R12" s="9">
        <f t="shared" si="12"/>
        <v>-2.2999999999999583E-5</v>
      </c>
      <c r="S12" s="9">
        <f t="shared" si="12"/>
        <v>0</v>
      </c>
      <c r="T12" s="9">
        <f t="shared" si="12"/>
        <v>-4.9999999999997963E-6</v>
      </c>
      <c r="U12" s="9">
        <f t="shared" ref="U12:U19" si="13">SUM(P12:T12)</f>
        <v>8.6736173798840355E-19</v>
      </c>
      <c r="V12" s="9"/>
      <c r="W12" s="9">
        <f t="shared" si="2"/>
        <v>11</v>
      </c>
      <c r="X12" s="9">
        <v>-6.439999999999918E-5</v>
      </c>
      <c r="Y12" s="9">
        <f t="shared" si="0"/>
        <v>0.26250000000000001</v>
      </c>
      <c r="Z12" s="9">
        <f t="shared" si="1"/>
        <v>-0.63354426662063601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>
        <f t="shared" si="4"/>
        <v>5.6289199999999998E-2</v>
      </c>
      <c r="AP12" s="45">
        <f t="shared" si="4"/>
        <v>-5.5219999999999575E-4</v>
      </c>
      <c r="AQ12" s="45">
        <f t="shared" si="4"/>
        <v>-1.1321999999999999E-3</v>
      </c>
      <c r="AR12" s="45">
        <f t="shared" si="4"/>
        <v>8.0080000000000429E-4</v>
      </c>
      <c r="AS12" s="45">
        <f t="shared" si="4"/>
        <v>-1.9161999999999998E-3</v>
      </c>
      <c r="AT12" s="45">
        <f t="shared" si="4"/>
        <v>2.7998000000000051E-3</v>
      </c>
      <c r="AU12" s="9"/>
      <c r="AV12" s="9"/>
      <c r="AW12" s="31"/>
      <c r="AX12" s="10" t="s">
        <v>35</v>
      </c>
      <c r="AY12" s="41">
        <f t="shared" ref="AY12:BE12" si="14">C$21 + $BJ$9*SQRT($BB$2)</f>
        <v>-6.4857571805383074E-3</v>
      </c>
      <c r="AZ12" s="41">
        <f t="shared" si="14"/>
        <v>1.2924442819461691E-2</v>
      </c>
      <c r="BA12" s="42">
        <f t="shared" si="14"/>
        <v>4.6255428194616919E-3</v>
      </c>
      <c r="BB12" s="41">
        <f t="shared" si="14"/>
        <v>-6.1604071805383088E-3</v>
      </c>
      <c r="BC12" s="42">
        <f t="shared" si="14"/>
        <v>-1.6707071805383096E-3</v>
      </c>
      <c r="BD12" s="42">
        <f t="shared" si="14"/>
        <v>2.6091928194616918E-3</v>
      </c>
      <c r="BE12" s="42">
        <f t="shared" si="14"/>
        <v>-1.6575571805383096E-3</v>
      </c>
      <c r="BF12" s="31"/>
      <c r="BG12" s="31"/>
      <c r="BH12" s="31"/>
      <c r="BI12" s="33"/>
      <c r="BJ12" s="31"/>
      <c r="BK12" s="9"/>
      <c r="BL12" s="9"/>
      <c r="BM12" s="32"/>
      <c r="BN12" s="9"/>
      <c r="BO12" s="9"/>
      <c r="BP12" s="9"/>
      <c r="BQ12" s="9"/>
      <c r="BR12" s="9"/>
      <c r="BS12" s="9"/>
      <c r="BT12" s="9"/>
      <c r="BU12" s="9"/>
    </row>
    <row r="13" spans="1:73" x14ac:dyDescent="0.3">
      <c r="A13" s="10" t="s">
        <v>14</v>
      </c>
      <c r="B13" s="9">
        <v>1</v>
      </c>
      <c r="C13" s="9">
        <v>1</v>
      </c>
      <c r="D13" s="9">
        <v>-1</v>
      </c>
      <c r="E13" s="9">
        <v>-1</v>
      </c>
      <c r="F13" s="9">
        <f t="shared" si="7"/>
        <v>-1</v>
      </c>
      <c r="G13" s="9">
        <f t="shared" si="8"/>
        <v>-1</v>
      </c>
      <c r="H13" s="9">
        <f t="shared" si="9"/>
        <v>1</v>
      </c>
      <c r="I13" s="9">
        <f t="shared" si="10"/>
        <v>1</v>
      </c>
      <c r="J13" s="44">
        <v>4.914E-3</v>
      </c>
      <c r="K13" s="44">
        <v>4.9290000000000002E-3</v>
      </c>
      <c r="L13" s="44">
        <v>4.8599999999999997E-3</v>
      </c>
      <c r="M13" s="44">
        <v>4.8970000000000003E-3</v>
      </c>
      <c r="N13" s="44">
        <v>4.9129999999999998E-3</v>
      </c>
      <c r="O13" s="9">
        <f t="shared" si="11"/>
        <v>4.9026E-3</v>
      </c>
      <c r="P13" s="9">
        <f t="shared" si="12"/>
        <v>1.1399999999999952E-5</v>
      </c>
      <c r="Q13" s="9">
        <f t="shared" si="12"/>
        <v>2.6400000000000208E-5</v>
      </c>
      <c r="R13" s="9">
        <f t="shared" si="12"/>
        <v>-4.2600000000000277E-5</v>
      </c>
      <c r="S13" s="9">
        <f t="shared" si="12"/>
        <v>-5.5999999999997024E-6</v>
      </c>
      <c r="T13" s="9">
        <f t="shared" si="12"/>
        <v>1.0399999999999819E-5</v>
      </c>
      <c r="U13" s="9">
        <f t="shared" si="13"/>
        <v>0</v>
      </c>
      <c r="V13" s="9"/>
      <c r="W13" s="9">
        <f t="shared" si="2"/>
        <v>12</v>
      </c>
      <c r="X13" s="32">
        <v>-5.1999999999999963E-5</v>
      </c>
      <c r="Y13" s="9">
        <f t="shared" si="0"/>
        <v>0.28749999999999998</v>
      </c>
      <c r="Z13" s="9">
        <f t="shared" si="1"/>
        <v>-0.55869546353610011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>
        <f t="shared" si="4"/>
        <v>2.2582600000000001E-2</v>
      </c>
      <c r="AP13" s="45">
        <f t="shared" si="4"/>
        <v>1.323999999999978E-4</v>
      </c>
      <c r="AQ13" s="45">
        <f t="shared" si="4"/>
        <v>2.6340000000000044E-4</v>
      </c>
      <c r="AR13" s="45">
        <f t="shared" si="4"/>
        <v>-1.2160000000000296E-4</v>
      </c>
      <c r="AS13" s="45">
        <f t="shared" si="4"/>
        <v>-3.4059999999999993E-4</v>
      </c>
      <c r="AT13" s="45">
        <f t="shared" si="4"/>
        <v>6.6399999999997711E-5</v>
      </c>
      <c r="AU13" s="9"/>
      <c r="AV13" s="9"/>
      <c r="AW13" s="31"/>
      <c r="AX13" s="10"/>
      <c r="AY13" s="42"/>
      <c r="AZ13" s="42"/>
      <c r="BA13" s="42"/>
      <c r="BB13" s="42"/>
      <c r="BC13" s="42"/>
      <c r="BD13" s="42"/>
      <c r="BE13" s="42"/>
      <c r="BF13" s="31"/>
      <c r="BG13" s="31"/>
      <c r="BH13" s="31"/>
      <c r="BI13" s="31"/>
      <c r="BJ13" s="31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</row>
    <row r="14" spans="1:73" x14ac:dyDescent="0.3">
      <c r="A14" s="10" t="s">
        <v>13</v>
      </c>
      <c r="B14" s="9">
        <v>1</v>
      </c>
      <c r="C14" s="9">
        <v>-1</v>
      </c>
      <c r="D14" s="9">
        <v>1</v>
      </c>
      <c r="E14" s="9">
        <v>-1</v>
      </c>
      <c r="F14" s="9">
        <f t="shared" si="7"/>
        <v>-1</v>
      </c>
      <c r="G14" s="9">
        <f t="shared" si="8"/>
        <v>1</v>
      </c>
      <c r="H14" s="9">
        <f t="shared" si="9"/>
        <v>-1</v>
      </c>
      <c r="I14" s="9">
        <f t="shared" si="10"/>
        <v>1</v>
      </c>
      <c r="J14" s="44">
        <v>3.4930999999999997E-2</v>
      </c>
      <c r="K14" s="44">
        <v>3.5513999999999997E-2</v>
      </c>
      <c r="L14" s="44">
        <v>3.4807999999999999E-2</v>
      </c>
      <c r="M14" s="44">
        <v>3.4352000000000001E-2</v>
      </c>
      <c r="N14" s="44">
        <v>3.6211E-2</v>
      </c>
      <c r="O14" s="9">
        <f t="shared" si="11"/>
        <v>3.5163199999999992E-2</v>
      </c>
      <c r="P14" s="9">
        <f t="shared" si="12"/>
        <v>-2.3219999999999491E-4</v>
      </c>
      <c r="Q14" s="9">
        <f t="shared" si="12"/>
        <v>3.5080000000000527E-4</v>
      </c>
      <c r="R14" s="9">
        <f t="shared" si="12"/>
        <v>-3.5519999999999302E-4</v>
      </c>
      <c r="S14" s="9">
        <f t="shared" si="12"/>
        <v>-8.1119999999999109E-4</v>
      </c>
      <c r="T14" s="9">
        <f t="shared" si="12"/>
        <v>1.0478000000000084E-3</v>
      </c>
      <c r="U14" s="9">
        <f t="shared" si="13"/>
        <v>3.4694469519536142E-17</v>
      </c>
      <c r="V14" s="9"/>
      <c r="W14" s="9">
        <f t="shared" si="2"/>
        <v>13</v>
      </c>
      <c r="X14" s="9">
        <v>-4.9000000000000432E-5</v>
      </c>
      <c r="Y14" s="9">
        <f t="shared" si="0"/>
        <v>0.3125</v>
      </c>
      <c r="Z14" s="9">
        <f t="shared" si="1"/>
        <v>-0.48691908378101556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31"/>
      <c r="AX14" s="10"/>
      <c r="AY14" s="42"/>
      <c r="AZ14" s="42"/>
      <c r="BA14" s="42"/>
      <c r="BB14" s="42"/>
      <c r="BC14" s="42"/>
      <c r="BD14" s="42"/>
      <c r="BE14" s="42"/>
      <c r="BF14" s="31"/>
      <c r="BG14" s="31"/>
      <c r="BH14" s="31"/>
      <c r="BI14" s="31"/>
      <c r="BJ14" s="31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</row>
    <row r="15" spans="1:73" x14ac:dyDescent="0.3">
      <c r="A15" s="10" t="s">
        <v>15</v>
      </c>
      <c r="B15" s="9">
        <v>1</v>
      </c>
      <c r="C15" s="9">
        <v>1</v>
      </c>
      <c r="D15" s="9">
        <v>1</v>
      </c>
      <c r="E15" s="9">
        <v>-1</v>
      </c>
      <c r="F15" s="9">
        <f t="shared" si="7"/>
        <v>1</v>
      </c>
      <c r="G15" s="9">
        <f t="shared" si="8"/>
        <v>-1</v>
      </c>
      <c r="H15" s="9">
        <f t="shared" si="9"/>
        <v>-1</v>
      </c>
      <c r="I15" s="9">
        <f t="shared" si="10"/>
        <v>-1</v>
      </c>
      <c r="J15" s="44">
        <v>1.6590000000000001E-2</v>
      </c>
      <c r="K15" s="44">
        <v>1.6638E-2</v>
      </c>
      <c r="L15" s="44">
        <v>1.6462999999999998E-2</v>
      </c>
      <c r="M15" s="44">
        <v>1.644E-2</v>
      </c>
      <c r="N15" s="44">
        <v>1.6506E-2</v>
      </c>
      <c r="O15" s="9">
        <f t="shared" si="11"/>
        <v>1.6527399999999998E-2</v>
      </c>
      <c r="P15" s="9">
        <f t="shared" si="12"/>
        <v>6.2600000000002931E-5</v>
      </c>
      <c r="Q15" s="9">
        <f t="shared" si="12"/>
        <v>1.1060000000000236E-4</v>
      </c>
      <c r="R15" s="9">
        <f t="shared" si="12"/>
        <v>-6.439999999999918E-5</v>
      </c>
      <c r="S15" s="9">
        <f t="shared" si="12"/>
        <v>-8.7399999999997896E-5</v>
      </c>
      <c r="T15" s="9">
        <f t="shared" si="12"/>
        <v>-2.139999999999781E-5</v>
      </c>
      <c r="U15" s="9">
        <f t="shared" si="13"/>
        <v>1.0408340855860843E-17</v>
      </c>
      <c r="V15" s="9"/>
      <c r="W15" s="9">
        <f t="shared" si="2"/>
        <v>14</v>
      </c>
      <c r="X15" s="9">
        <v>-4.4999999999999901E-5</v>
      </c>
      <c r="Y15" s="9">
        <f t="shared" si="0"/>
        <v>0.33750000000000002</v>
      </c>
      <c r="Z15" s="9">
        <f t="shared" si="1"/>
        <v>-0.41762456729499392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31"/>
      <c r="AX15" s="10"/>
      <c r="AY15" s="50" t="s">
        <v>69</v>
      </c>
      <c r="AZ15" s="50"/>
      <c r="BA15" s="50"/>
      <c r="BB15" s="50"/>
      <c r="BC15" s="50"/>
      <c r="BD15" s="50"/>
      <c r="BE15" s="50"/>
      <c r="BF15" s="31"/>
      <c r="BG15" s="31"/>
      <c r="BH15" s="31"/>
      <c r="BI15" s="31"/>
      <c r="BJ15" s="31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</row>
    <row r="16" spans="1:73" x14ac:dyDescent="0.3">
      <c r="A16" s="10" t="s">
        <v>24</v>
      </c>
      <c r="B16" s="9">
        <v>1</v>
      </c>
      <c r="C16" s="9">
        <v>-1</v>
      </c>
      <c r="D16" s="9">
        <v>-1</v>
      </c>
      <c r="E16" s="9">
        <v>1</v>
      </c>
      <c r="F16" s="9">
        <f t="shared" si="7"/>
        <v>1</v>
      </c>
      <c r="G16" s="9">
        <f t="shared" si="8"/>
        <v>-1</v>
      </c>
      <c r="H16" s="9">
        <f t="shared" si="9"/>
        <v>-1</v>
      </c>
      <c r="I16" s="9">
        <f t="shared" si="10"/>
        <v>1</v>
      </c>
      <c r="J16" s="44">
        <v>9.5469999999999999E-3</v>
      </c>
      <c r="K16" s="44">
        <v>9.6989999999999993E-3</v>
      </c>
      <c r="L16" s="44">
        <v>9.5340000000000008E-3</v>
      </c>
      <c r="M16" s="44">
        <v>9.5420000000000001E-3</v>
      </c>
      <c r="N16" s="44">
        <v>9.6080000000000002E-3</v>
      </c>
      <c r="O16" s="9">
        <f t="shared" si="11"/>
        <v>9.5860000000000008E-3</v>
      </c>
      <c r="P16" s="9">
        <f t="shared" si="12"/>
        <v>-3.900000000000084E-5</v>
      </c>
      <c r="Q16" s="9">
        <f t="shared" si="12"/>
        <v>1.1299999999999852E-4</v>
      </c>
      <c r="R16" s="9">
        <f t="shared" si="12"/>
        <v>-5.1999999999999963E-5</v>
      </c>
      <c r="S16" s="9">
        <f t="shared" si="12"/>
        <v>-4.4000000000000636E-5</v>
      </c>
      <c r="T16" s="9">
        <f t="shared" si="12"/>
        <v>2.1999999999999451E-5</v>
      </c>
      <c r="U16" s="9">
        <f t="shared" si="13"/>
        <v>-3.4694469519536142E-18</v>
      </c>
      <c r="V16" s="9"/>
      <c r="W16" s="9">
        <f t="shared" si="2"/>
        <v>15</v>
      </c>
      <c r="X16" s="9">
        <v>-4.4000000000000636E-5</v>
      </c>
      <c r="Y16" s="9">
        <f t="shared" si="0"/>
        <v>0.36249999999999999</v>
      </c>
      <c r="Z16" s="9">
        <f t="shared" si="1"/>
        <v>-0.35032780057080043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31"/>
      <c r="AX16" s="10"/>
      <c r="AY16" s="43" t="s">
        <v>16</v>
      </c>
      <c r="AZ16" s="43" t="s">
        <v>17</v>
      </c>
      <c r="BA16" s="43" t="s">
        <v>18</v>
      </c>
      <c r="BB16" s="43" t="s">
        <v>19</v>
      </c>
      <c r="BC16" s="43" t="s">
        <v>20</v>
      </c>
      <c r="BD16" s="43" t="s">
        <v>21</v>
      </c>
      <c r="BE16" s="43" t="s">
        <v>22</v>
      </c>
      <c r="BF16" s="31"/>
      <c r="BG16" s="31"/>
      <c r="BH16" s="31"/>
      <c r="BI16" s="31"/>
      <c r="BJ16" s="31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</row>
    <row r="17" spans="1:73" x14ac:dyDescent="0.3">
      <c r="A17" s="10" t="s">
        <v>26</v>
      </c>
      <c r="B17" s="9">
        <v>1</v>
      </c>
      <c r="C17" s="9">
        <v>1</v>
      </c>
      <c r="D17" s="9">
        <v>-1</v>
      </c>
      <c r="E17" s="9">
        <v>1</v>
      </c>
      <c r="F17" s="9">
        <f t="shared" si="7"/>
        <v>-1</v>
      </c>
      <c r="G17" s="9">
        <f t="shared" si="8"/>
        <v>1</v>
      </c>
      <c r="H17" s="9">
        <f t="shared" si="9"/>
        <v>-1</v>
      </c>
      <c r="I17" s="9">
        <f t="shared" si="10"/>
        <v>-1</v>
      </c>
      <c r="J17" s="44">
        <v>8.8599999999999998E-3</v>
      </c>
      <c r="K17" s="44">
        <v>8.9960000000000005E-3</v>
      </c>
      <c r="L17" s="44">
        <v>8.9420000000000003E-3</v>
      </c>
      <c r="M17" s="44">
        <v>8.8640000000000004E-3</v>
      </c>
      <c r="N17" s="44">
        <v>8.8830000000000003E-3</v>
      </c>
      <c r="O17" s="9">
        <f t="shared" si="11"/>
        <v>8.9090000000000003E-3</v>
      </c>
      <c r="P17" s="9">
        <f t="shared" si="12"/>
        <v>-4.9000000000000432E-5</v>
      </c>
      <c r="Q17" s="9">
        <f t="shared" si="12"/>
        <v>8.7000000000000272E-5</v>
      </c>
      <c r="R17" s="9">
        <f t="shared" si="12"/>
        <v>3.3000000000000043E-5</v>
      </c>
      <c r="S17" s="9">
        <f t="shared" si="12"/>
        <v>-4.4999999999999901E-5</v>
      </c>
      <c r="T17" s="9">
        <f t="shared" si="12"/>
        <v>-2.5999999999999981E-5</v>
      </c>
      <c r="U17" s="9">
        <f t="shared" si="13"/>
        <v>0</v>
      </c>
      <c r="V17" s="9"/>
      <c r="W17" s="9">
        <f t="shared" si="2"/>
        <v>16</v>
      </c>
      <c r="X17" s="9">
        <v>-4.2600000000000277E-5</v>
      </c>
      <c r="Y17" s="9">
        <f t="shared" si="0"/>
        <v>0.38750000000000001</v>
      </c>
      <c r="Z17" s="9">
        <f t="shared" si="1"/>
        <v>-0.28462136457812015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31"/>
      <c r="AX17" s="10" t="s">
        <v>34</v>
      </c>
      <c r="AY17" s="41">
        <f t="shared" ref="AY17:BE17" si="15">C$21 - $BJ$10*SQRT($BB$2)</f>
        <v>-6.9662217592183105E-3</v>
      </c>
      <c r="AZ17" s="41">
        <f t="shared" si="15"/>
        <v>1.2443978240781688E-2</v>
      </c>
      <c r="BA17" s="42">
        <f t="shared" si="15"/>
        <v>4.1450782407816888E-3</v>
      </c>
      <c r="BB17" s="41">
        <f t="shared" si="15"/>
        <v>-6.6408717592183119E-3</v>
      </c>
      <c r="BC17" s="42">
        <f t="shared" si="15"/>
        <v>-2.1511717592183127E-3</v>
      </c>
      <c r="BD17" s="42">
        <f t="shared" si="15"/>
        <v>2.1287282407816887E-3</v>
      </c>
      <c r="BE17" s="42">
        <f t="shared" si="15"/>
        <v>-2.1380217592183127E-3</v>
      </c>
      <c r="BF17" s="31"/>
      <c r="BG17" s="31"/>
      <c r="BH17" s="31"/>
      <c r="BI17" s="31"/>
      <c r="BJ17" s="31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</row>
    <row r="18" spans="1:73" x14ac:dyDescent="0.3">
      <c r="A18" s="10" t="s">
        <v>25</v>
      </c>
      <c r="B18" s="9">
        <v>1</v>
      </c>
      <c r="C18" s="9">
        <v>-1</v>
      </c>
      <c r="D18" s="9">
        <v>1</v>
      </c>
      <c r="E18" s="9">
        <v>1</v>
      </c>
      <c r="F18" s="9">
        <f t="shared" si="7"/>
        <v>-1</v>
      </c>
      <c r="G18" s="9">
        <f t="shared" si="8"/>
        <v>-1</v>
      </c>
      <c r="H18" s="9">
        <f t="shared" si="9"/>
        <v>1</v>
      </c>
      <c r="I18" s="9">
        <f t="shared" si="10"/>
        <v>-1</v>
      </c>
      <c r="J18" s="44">
        <v>5.5737000000000002E-2</v>
      </c>
      <c r="K18" s="44">
        <v>5.5156999999999998E-2</v>
      </c>
      <c r="L18" s="44">
        <v>5.7090000000000002E-2</v>
      </c>
      <c r="M18" s="44">
        <v>5.4372999999999998E-2</v>
      </c>
      <c r="N18" s="44">
        <v>5.9089000000000003E-2</v>
      </c>
      <c r="O18" s="9">
        <f t="shared" si="11"/>
        <v>5.6289199999999998E-2</v>
      </c>
      <c r="P18" s="9">
        <f t="shared" si="12"/>
        <v>-5.5219999999999575E-4</v>
      </c>
      <c r="Q18" s="9">
        <f t="shared" si="12"/>
        <v>-1.1321999999999999E-3</v>
      </c>
      <c r="R18" s="9">
        <f t="shared" si="12"/>
        <v>8.0080000000000429E-4</v>
      </c>
      <c r="S18" s="9">
        <f t="shared" si="12"/>
        <v>-1.9161999999999998E-3</v>
      </c>
      <c r="T18" s="9">
        <f t="shared" si="12"/>
        <v>2.7998000000000051E-3</v>
      </c>
      <c r="U18" s="9">
        <f t="shared" si="13"/>
        <v>1.3877787807814457E-17</v>
      </c>
      <c r="V18" s="9"/>
      <c r="W18" s="9">
        <f t="shared" si="2"/>
        <v>17</v>
      </c>
      <c r="X18" s="9">
        <v>-3.900000000000084E-5</v>
      </c>
      <c r="Y18" s="9">
        <f t="shared" si="0"/>
        <v>0.41249999999999998</v>
      </c>
      <c r="Z18" s="9">
        <f t="shared" si="1"/>
        <v>-0.2201534734278485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31"/>
      <c r="AX18" s="10" t="s">
        <v>35</v>
      </c>
      <c r="AY18" s="41">
        <f t="shared" ref="AY18:BE18" si="16">C$21 + $BJ$10*SQRT($BB$2)</f>
        <v>-6.4447282407816857E-3</v>
      </c>
      <c r="AZ18" s="41">
        <f t="shared" si="16"/>
        <v>1.2965471759218312E-2</v>
      </c>
      <c r="BA18" s="42">
        <f t="shared" si="16"/>
        <v>4.6665717592183137E-3</v>
      </c>
      <c r="BB18" s="41">
        <f t="shared" si="16"/>
        <v>-6.1193782407816871E-3</v>
      </c>
      <c r="BC18" s="42">
        <f t="shared" si="16"/>
        <v>-1.6296782407816878E-3</v>
      </c>
      <c r="BD18" s="42">
        <f t="shared" si="16"/>
        <v>2.6502217592183136E-3</v>
      </c>
      <c r="BE18" s="42">
        <f t="shared" si="16"/>
        <v>-1.6165282407816879E-3</v>
      </c>
      <c r="BF18" s="31"/>
      <c r="BG18" s="31"/>
      <c r="BH18" s="31"/>
      <c r="BI18" s="31"/>
      <c r="BJ18" s="31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</row>
    <row r="19" spans="1:73" x14ac:dyDescent="0.3">
      <c r="A19" s="10" t="s">
        <v>27</v>
      </c>
      <c r="B19" s="9">
        <v>1</v>
      </c>
      <c r="C19" s="9">
        <v>1</v>
      </c>
      <c r="D19" s="9">
        <v>1</v>
      </c>
      <c r="E19" s="9">
        <v>1</v>
      </c>
      <c r="F19" s="9">
        <f t="shared" si="7"/>
        <v>1</v>
      </c>
      <c r="G19" s="9">
        <f t="shared" si="8"/>
        <v>1</v>
      </c>
      <c r="H19" s="9">
        <f t="shared" si="9"/>
        <v>1</v>
      </c>
      <c r="I19" s="9">
        <f t="shared" si="10"/>
        <v>1</v>
      </c>
      <c r="J19" s="44">
        <v>2.2714999999999999E-2</v>
      </c>
      <c r="K19" s="44">
        <v>2.2846000000000002E-2</v>
      </c>
      <c r="L19" s="44">
        <v>2.2460999999999998E-2</v>
      </c>
      <c r="M19" s="44">
        <v>2.2242000000000001E-2</v>
      </c>
      <c r="N19" s="44">
        <v>2.2648999999999999E-2</v>
      </c>
      <c r="O19" s="9">
        <f t="shared" si="11"/>
        <v>2.2582600000000001E-2</v>
      </c>
      <c r="P19" s="9">
        <f t="shared" si="12"/>
        <v>1.323999999999978E-4</v>
      </c>
      <c r="Q19" s="9">
        <f t="shared" si="12"/>
        <v>2.6340000000000044E-4</v>
      </c>
      <c r="R19" s="9">
        <f t="shared" si="12"/>
        <v>-1.2160000000000296E-4</v>
      </c>
      <c r="S19" s="9">
        <f t="shared" si="12"/>
        <v>-3.4059999999999993E-4</v>
      </c>
      <c r="T19" s="9">
        <f t="shared" si="12"/>
        <v>6.6399999999997711E-5</v>
      </c>
      <c r="U19" s="9">
        <f t="shared" si="13"/>
        <v>-6.9388939039072284E-18</v>
      </c>
      <c r="V19" s="9"/>
      <c r="W19" s="9">
        <f t="shared" si="2"/>
        <v>18</v>
      </c>
      <c r="X19" s="9">
        <v>-2.5999999999999981E-5</v>
      </c>
      <c r="Y19" s="9">
        <f t="shared" si="0"/>
        <v>0.4375</v>
      </c>
      <c r="Z19" s="9">
        <f t="shared" si="1"/>
        <v>-0.15661248908966294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</row>
    <row r="20" spans="1:73" x14ac:dyDescent="0.3">
      <c r="A20" s="10" t="s">
        <v>70</v>
      </c>
      <c r="B20" s="9">
        <f t="shared" ref="B20:I20" si="17">SUM(B28:B35)</f>
        <v>0.15948699999999999</v>
      </c>
      <c r="C20" s="9">
        <f t="shared" si="17"/>
        <v>-5.3643799999999985E-2</v>
      </c>
      <c r="D20" s="9">
        <f t="shared" si="17"/>
        <v>0.1016378</v>
      </c>
      <c r="E20" s="9">
        <f t="shared" si="17"/>
        <v>3.524660000000001E-2</v>
      </c>
      <c r="F20" s="9">
        <f t="shared" si="17"/>
        <v>-5.1040999999999996E-2</v>
      </c>
      <c r="G20" s="9">
        <f t="shared" si="17"/>
        <v>-1.5123400000000002E-2</v>
      </c>
      <c r="H20" s="9">
        <f t="shared" si="17"/>
        <v>1.9115800000000009E-2</v>
      </c>
      <c r="I20" s="9">
        <f t="shared" si="17"/>
        <v>-1.5018200000000002E-2</v>
      </c>
      <c r="J20" s="9"/>
      <c r="K20" s="9"/>
      <c r="L20" s="10"/>
      <c r="M20" s="9"/>
      <c r="N20" s="9"/>
      <c r="O20" s="10"/>
      <c r="P20" s="9">
        <f>SUM(P12*P12, P13*P13, P14*P14, P15*P15,P16*P16,P17*P17, P18*P18, P19*P19)</f>
        <v>3.8451115999999287E-7</v>
      </c>
      <c r="Q20" s="9">
        <f>SUM(Q12*Q12, Q13*Q13, Q14*Q14, Q15*Q15,Q16*Q16,Q17*Q17, Q18*Q18, Q19*Q19)</f>
        <v>1.5078093600000041E-6</v>
      </c>
      <c r="R20" s="9">
        <f>SUM(R12*R12, R13*R13, R14*R14, R15*R15,R16*R16,R17*R17, R18*R18, R19*R19)</f>
        <v>7.9251836000000258E-7</v>
      </c>
      <c r="S20" s="9">
        <f>SUM(S12*S12, S13*S13, S14*S14, S15*S15,S16*S16,S17*S17, S18*S18, S19*S19)</f>
        <v>4.4575073599999844E-6</v>
      </c>
      <c r="T20" s="9">
        <f>SUM(T12*T12, T13*T13, T14*T14, T15*T15,T16*T16,T17*T17, T18*T18, T19*T19)</f>
        <v>8.9429249600000469E-6</v>
      </c>
      <c r="U20" s="10" t="s">
        <v>71</v>
      </c>
      <c r="V20" s="9"/>
      <c r="W20" s="9">
        <f t="shared" si="2"/>
        <v>19</v>
      </c>
      <c r="X20" s="32">
        <v>-2.2999999999999583E-5</v>
      </c>
      <c r="Y20" s="9">
        <f t="shared" si="0"/>
        <v>0.46250000000000002</v>
      </c>
      <c r="Z20" s="9">
        <f t="shared" si="1"/>
        <v>-9.3715063830990888E-2</v>
      </c>
      <c r="AA20" s="32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</row>
    <row r="21" spans="1:73" x14ac:dyDescent="0.3">
      <c r="A21" s="10" t="s">
        <v>72</v>
      </c>
      <c r="B21" s="9">
        <f t="shared" ref="B21:I21" si="18">B20/8</f>
        <v>1.9935874999999999E-2</v>
      </c>
      <c r="C21" s="9">
        <f t="shared" si="18"/>
        <v>-6.7054749999999981E-3</v>
      </c>
      <c r="D21" s="9">
        <f t="shared" si="18"/>
        <v>1.2704725E-2</v>
      </c>
      <c r="E21" s="9">
        <f t="shared" si="18"/>
        <v>4.4058250000000012E-3</v>
      </c>
      <c r="F21" s="9">
        <f t="shared" si="18"/>
        <v>-6.3801249999999995E-3</v>
      </c>
      <c r="G21" s="9">
        <f t="shared" si="18"/>
        <v>-1.8904250000000003E-3</v>
      </c>
      <c r="H21" s="9">
        <f t="shared" si="18"/>
        <v>2.3894750000000011E-3</v>
      </c>
      <c r="I21" s="9">
        <f t="shared" si="18"/>
        <v>-1.8772750000000003E-3</v>
      </c>
      <c r="J21" s="9"/>
      <c r="K21" s="9"/>
      <c r="L21" s="10"/>
      <c r="M21" s="9"/>
      <c r="N21" s="9"/>
      <c r="O21" s="10"/>
      <c r="P21" s="9"/>
      <c r="Q21" s="9"/>
      <c r="R21" s="9"/>
      <c r="S21" s="9"/>
      <c r="T21" s="9">
        <f>SUM(P20:T20)</f>
        <v>1.6085271200000031E-5</v>
      </c>
      <c r="U21" s="10" t="s">
        <v>73</v>
      </c>
      <c r="V21" s="9"/>
      <c r="W21" s="9">
        <f t="shared" si="2"/>
        <v>20</v>
      </c>
      <c r="X21" s="9">
        <v>-2.139999999999781E-5</v>
      </c>
      <c r="Y21" s="9">
        <f t="shared" si="0"/>
        <v>0.48749999999999999</v>
      </c>
      <c r="Z21" s="9">
        <f t="shared" si="1"/>
        <v>-3.119663243458989E-2</v>
      </c>
      <c r="AA21" s="32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</row>
    <row r="22" spans="1:73" x14ac:dyDescent="0.3">
      <c r="A22" s="10" t="s">
        <v>74</v>
      </c>
      <c r="B22" s="9"/>
      <c r="C22" s="9">
        <f t="shared" ref="C22:I22" si="19">8*$B$9*C21*C21</f>
        <v>1.7985357990249989E-3</v>
      </c>
      <c r="D22" s="9">
        <f t="shared" si="19"/>
        <v>6.4564014930249998E-3</v>
      </c>
      <c r="E22" s="9">
        <f t="shared" si="19"/>
        <v>7.7645175722500042E-4</v>
      </c>
      <c r="F22" s="9">
        <f t="shared" si="19"/>
        <v>1.6282398006249995E-3</v>
      </c>
      <c r="G22" s="9">
        <f t="shared" si="19"/>
        <v>1.4294826722500005E-4</v>
      </c>
      <c r="H22" s="9">
        <f t="shared" si="19"/>
        <v>2.2838363102500024E-4</v>
      </c>
      <c r="I22" s="9">
        <f t="shared" si="19"/>
        <v>1.4096645702500006E-4</v>
      </c>
      <c r="J22" s="9"/>
      <c r="K22" s="9"/>
      <c r="L22" s="10"/>
      <c r="M22" s="9"/>
      <c r="N22" s="9"/>
      <c r="O22" s="10"/>
      <c r="P22" s="9"/>
      <c r="Q22" s="9"/>
      <c r="R22" s="9"/>
      <c r="S22" s="9"/>
      <c r="T22" s="9"/>
      <c r="U22" s="9"/>
      <c r="V22" s="9"/>
      <c r="W22" s="9">
        <f t="shared" si="2"/>
        <v>21</v>
      </c>
      <c r="X22" s="9">
        <v>-5.5999999999997024E-6</v>
      </c>
      <c r="Y22" s="9">
        <f t="shared" si="0"/>
        <v>0.51249999999999996</v>
      </c>
      <c r="Z22" s="9">
        <f t="shared" si="1"/>
        <v>3.119663243458989E-2</v>
      </c>
      <c r="AA22" s="32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</row>
    <row r="23" spans="1:73" x14ac:dyDescent="0.3">
      <c r="A23" s="10" t="s">
        <v>75</v>
      </c>
      <c r="B23" s="9"/>
      <c r="C23" s="35">
        <f t="shared" ref="C23:I23" si="20">C22/$B24</f>
        <v>0.16075561256504231</v>
      </c>
      <c r="D23" s="35">
        <f t="shared" si="20"/>
        <v>0.57708207839940873</v>
      </c>
      <c r="E23" s="35">
        <f t="shared" si="20"/>
        <v>6.9400329939261624E-2</v>
      </c>
      <c r="F23" s="35">
        <f t="shared" si="20"/>
        <v>0.14553432113731085</v>
      </c>
      <c r="G23" s="35">
        <f t="shared" si="20"/>
        <v>1.2776913462230637E-2</v>
      </c>
      <c r="H23" s="35">
        <f t="shared" si="20"/>
        <v>2.041324422074637E-2</v>
      </c>
      <c r="I23" s="35">
        <f t="shared" si="20"/>
        <v>1.2599776530699245E-2</v>
      </c>
      <c r="J23" s="9"/>
      <c r="K23" s="9"/>
      <c r="L23" s="10"/>
      <c r="M23" s="9"/>
      <c r="N23" s="9"/>
      <c r="O23" s="10"/>
      <c r="P23" s="9"/>
      <c r="Q23" s="9"/>
      <c r="R23" s="9"/>
      <c r="S23" s="9"/>
      <c r="T23" s="9"/>
      <c r="U23" s="9"/>
      <c r="V23" s="9"/>
      <c r="W23" s="9">
        <f t="shared" si="2"/>
        <v>22</v>
      </c>
      <c r="X23" s="32">
        <v>-4.9999999999997963E-6</v>
      </c>
      <c r="Y23" s="9">
        <f t="shared" si="0"/>
        <v>0.53749999999999998</v>
      </c>
      <c r="Z23" s="9">
        <f t="shared" si="1"/>
        <v>9.3715063830990888E-2</v>
      </c>
      <c r="AA23" s="32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</row>
    <row r="24" spans="1:73" x14ac:dyDescent="0.3">
      <c r="A24" s="10" t="s">
        <v>76</v>
      </c>
      <c r="B24" s="9">
        <f>SUM(C22:I22, T21)</f>
        <v>1.1188012476374999E-2</v>
      </c>
      <c r="C24" s="9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  <c r="O24" s="10"/>
      <c r="P24" s="9"/>
      <c r="Q24" s="9"/>
      <c r="R24" s="9"/>
      <c r="S24" s="9"/>
      <c r="T24" s="9"/>
      <c r="U24" s="9"/>
      <c r="V24" s="9"/>
      <c r="W24" s="9">
        <f t="shared" si="2"/>
        <v>23</v>
      </c>
      <c r="X24" s="9">
        <v>0</v>
      </c>
      <c r="Y24" s="9">
        <f t="shared" si="0"/>
        <v>0.5625</v>
      </c>
      <c r="Z24" s="9">
        <f t="shared" si="1"/>
        <v>0.15661248908966294</v>
      </c>
      <c r="AA24" s="3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</row>
    <row r="25" spans="1:73" x14ac:dyDescent="0.3">
      <c r="A25" s="10" t="s">
        <v>77</v>
      </c>
      <c r="B25" s="35">
        <f>T21/B24</f>
        <v>1.4377237453002717E-3</v>
      </c>
      <c r="C25" s="9"/>
      <c r="D25" s="9"/>
      <c r="E25" s="9"/>
      <c r="F25" s="9"/>
      <c r="G25" s="9"/>
      <c r="H25" s="9"/>
      <c r="I25" s="9"/>
      <c r="J25" s="9"/>
      <c r="K25" s="9"/>
      <c r="L25" s="10"/>
      <c r="M25" s="9"/>
      <c r="N25" s="9"/>
      <c r="O25" s="10"/>
      <c r="P25" s="9"/>
      <c r="Q25" s="9"/>
      <c r="R25" s="9"/>
      <c r="S25" s="9"/>
      <c r="T25" s="9"/>
      <c r="U25" s="9"/>
      <c r="V25" s="9"/>
      <c r="W25" s="9">
        <f t="shared" si="2"/>
        <v>24</v>
      </c>
      <c r="X25" s="32">
        <v>1.0399999999999819E-5</v>
      </c>
      <c r="Y25" s="9">
        <f t="shared" si="0"/>
        <v>0.58750000000000002</v>
      </c>
      <c r="Z25" s="9">
        <f t="shared" si="1"/>
        <v>0.2201534734278485</v>
      </c>
      <c r="AA25" s="32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</row>
    <row r="26" spans="1:7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10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f t="shared" si="2"/>
        <v>25</v>
      </c>
      <c r="X26" s="9">
        <v>1.1399999999999952E-5</v>
      </c>
      <c r="Y26" s="9">
        <f t="shared" si="0"/>
        <v>0.61250000000000004</v>
      </c>
      <c r="Z26" s="9">
        <f t="shared" si="1"/>
        <v>0.28462136457812015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</row>
    <row r="27" spans="1:73" x14ac:dyDescent="0.3">
      <c r="A27" s="9"/>
      <c r="B27" s="49" t="s">
        <v>78</v>
      </c>
      <c r="C27" s="49"/>
      <c r="D27" s="49"/>
      <c r="E27" s="49"/>
      <c r="F27" s="49"/>
      <c r="G27" s="49"/>
      <c r="H27" s="49"/>
      <c r="I27" s="49"/>
      <c r="J27" s="9"/>
      <c r="K27" s="9"/>
      <c r="L27" s="10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f t="shared" si="2"/>
        <v>26</v>
      </c>
      <c r="X27" s="32">
        <v>1.5000000000000256E-5</v>
      </c>
      <c r="Y27" s="9">
        <f t="shared" si="0"/>
        <v>0.63749999999999996</v>
      </c>
      <c r="Z27" s="9">
        <f t="shared" si="1"/>
        <v>0.35032780057080043</v>
      </c>
      <c r="AA27" s="9"/>
      <c r="AB27" s="9"/>
      <c r="AC27" s="9"/>
      <c r="AD27" s="9"/>
      <c r="AE27" s="10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</row>
    <row r="28" spans="1:73" x14ac:dyDescent="0.3">
      <c r="A28" s="9"/>
      <c r="B28" s="9">
        <f t="shared" ref="B28:I35" si="21">$O12*B12</f>
        <v>5.5269999999999998E-3</v>
      </c>
      <c r="C28" s="9">
        <f t="shared" si="21"/>
        <v>-5.5269999999999998E-3</v>
      </c>
      <c r="D28" s="9">
        <f t="shared" si="21"/>
        <v>-5.5269999999999998E-3</v>
      </c>
      <c r="E28" s="9">
        <f t="shared" si="21"/>
        <v>-5.5269999999999998E-3</v>
      </c>
      <c r="F28" s="9">
        <f t="shared" si="21"/>
        <v>5.5269999999999998E-3</v>
      </c>
      <c r="G28" s="9">
        <f t="shared" si="21"/>
        <v>5.5269999999999998E-3</v>
      </c>
      <c r="H28" s="9">
        <f t="shared" si="21"/>
        <v>5.5269999999999998E-3</v>
      </c>
      <c r="I28" s="9">
        <f t="shared" si="21"/>
        <v>-5.5269999999999998E-3</v>
      </c>
      <c r="J28" s="9"/>
      <c r="K28" s="9"/>
      <c r="L28" s="10"/>
      <c r="M28" s="9"/>
      <c r="N28" s="9"/>
      <c r="O28" s="9"/>
      <c r="P28" s="9"/>
      <c r="Q28" s="9"/>
      <c r="R28" s="9"/>
      <c r="S28" s="9"/>
      <c r="T28" s="9"/>
      <c r="U28" s="9"/>
      <c r="V28" s="9"/>
      <c r="W28" s="9">
        <f t="shared" si="2"/>
        <v>27</v>
      </c>
      <c r="X28" s="9">
        <v>2.1999999999999451E-5</v>
      </c>
      <c r="Y28" s="9">
        <f t="shared" si="0"/>
        <v>0.66249999999999998</v>
      </c>
      <c r="Z28" s="9">
        <f t="shared" si="1"/>
        <v>0.41762456729499392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</row>
    <row r="29" spans="1:73" x14ac:dyDescent="0.3">
      <c r="A29" s="9"/>
      <c r="B29" s="9">
        <f t="shared" si="21"/>
        <v>4.9026E-3</v>
      </c>
      <c r="C29" s="9">
        <f t="shared" si="21"/>
        <v>4.9026E-3</v>
      </c>
      <c r="D29" s="9">
        <f t="shared" si="21"/>
        <v>-4.9026E-3</v>
      </c>
      <c r="E29" s="9">
        <f t="shared" si="21"/>
        <v>-4.9026E-3</v>
      </c>
      <c r="F29" s="9">
        <f t="shared" si="21"/>
        <v>-4.9026E-3</v>
      </c>
      <c r="G29" s="9">
        <f t="shared" si="21"/>
        <v>-4.9026E-3</v>
      </c>
      <c r="H29" s="9">
        <f t="shared" si="21"/>
        <v>4.9026E-3</v>
      </c>
      <c r="I29" s="9">
        <f t="shared" si="21"/>
        <v>4.9026E-3</v>
      </c>
      <c r="J29" s="9"/>
      <c r="K29" s="9"/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f t="shared" si="2"/>
        <v>28</v>
      </c>
      <c r="X29" s="9">
        <v>2.6400000000000208E-5</v>
      </c>
      <c r="Y29" s="9">
        <f t="shared" si="0"/>
        <v>0.6875</v>
      </c>
      <c r="Z29" s="9">
        <f t="shared" si="1"/>
        <v>0.48691908378101556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</row>
    <row r="30" spans="1:73" x14ac:dyDescent="0.3">
      <c r="A30" s="9"/>
      <c r="B30" s="9">
        <f t="shared" si="21"/>
        <v>3.5163199999999992E-2</v>
      </c>
      <c r="C30" s="9">
        <f t="shared" si="21"/>
        <v>-3.5163199999999992E-2</v>
      </c>
      <c r="D30" s="9">
        <f t="shared" si="21"/>
        <v>3.5163199999999992E-2</v>
      </c>
      <c r="E30" s="9">
        <f t="shared" si="21"/>
        <v>-3.5163199999999992E-2</v>
      </c>
      <c r="F30" s="9">
        <f t="shared" si="21"/>
        <v>-3.5163199999999992E-2</v>
      </c>
      <c r="G30" s="9">
        <f t="shared" si="21"/>
        <v>3.5163199999999992E-2</v>
      </c>
      <c r="H30" s="9">
        <f t="shared" si="21"/>
        <v>-3.5163199999999992E-2</v>
      </c>
      <c r="I30" s="9">
        <f t="shared" si="21"/>
        <v>3.5163199999999992E-2</v>
      </c>
      <c r="J30" s="9"/>
      <c r="K30" s="9"/>
      <c r="L30" s="10"/>
      <c r="M30" s="9"/>
      <c r="N30" s="9"/>
      <c r="O30" s="9"/>
      <c r="P30" s="9"/>
      <c r="Q30" s="9"/>
      <c r="R30" s="9"/>
      <c r="S30" s="9"/>
      <c r="T30" s="9"/>
      <c r="U30" s="9"/>
      <c r="V30" s="9"/>
      <c r="W30" s="9">
        <f t="shared" si="2"/>
        <v>29</v>
      </c>
      <c r="X30" s="9">
        <v>3.3000000000000043E-5</v>
      </c>
      <c r="Y30" s="9">
        <f t="shared" si="0"/>
        <v>0.71250000000000002</v>
      </c>
      <c r="Z30" s="9">
        <f t="shared" si="1"/>
        <v>0.55869546353610011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</row>
    <row r="31" spans="1:73" x14ac:dyDescent="0.3">
      <c r="A31" s="9"/>
      <c r="B31" s="9">
        <f t="shared" si="21"/>
        <v>1.6527399999999998E-2</v>
      </c>
      <c r="C31" s="9">
        <f t="shared" si="21"/>
        <v>1.6527399999999998E-2</v>
      </c>
      <c r="D31" s="9">
        <f t="shared" si="21"/>
        <v>1.6527399999999998E-2</v>
      </c>
      <c r="E31" s="9">
        <f t="shared" si="21"/>
        <v>-1.6527399999999998E-2</v>
      </c>
      <c r="F31" s="9">
        <f t="shared" si="21"/>
        <v>1.6527399999999998E-2</v>
      </c>
      <c r="G31" s="9">
        <f t="shared" si="21"/>
        <v>-1.6527399999999998E-2</v>
      </c>
      <c r="H31" s="9">
        <f t="shared" si="21"/>
        <v>-1.6527399999999998E-2</v>
      </c>
      <c r="I31" s="9">
        <f t="shared" si="21"/>
        <v>-1.6527399999999998E-2</v>
      </c>
      <c r="J31" s="9"/>
      <c r="K31" s="9"/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9">
        <f t="shared" si="2"/>
        <v>30</v>
      </c>
      <c r="X31" s="9">
        <v>6.2600000000002931E-5</v>
      </c>
      <c r="Y31" s="9">
        <f t="shared" si="0"/>
        <v>0.73750000000000004</v>
      </c>
      <c r="Z31" s="9">
        <f t="shared" si="1"/>
        <v>0.63354426662063601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</row>
    <row r="32" spans="1:73" x14ac:dyDescent="0.3">
      <c r="A32" s="9"/>
      <c r="B32" s="9">
        <f t="shared" si="21"/>
        <v>9.5860000000000008E-3</v>
      </c>
      <c r="C32" s="9">
        <f t="shared" si="21"/>
        <v>-9.5860000000000008E-3</v>
      </c>
      <c r="D32" s="9">
        <f t="shared" si="21"/>
        <v>-9.5860000000000008E-3</v>
      </c>
      <c r="E32" s="9">
        <f t="shared" si="21"/>
        <v>9.5860000000000008E-3</v>
      </c>
      <c r="F32" s="9">
        <f t="shared" si="21"/>
        <v>9.5860000000000008E-3</v>
      </c>
      <c r="G32" s="9">
        <f t="shared" si="21"/>
        <v>-9.5860000000000008E-3</v>
      </c>
      <c r="H32" s="9">
        <f t="shared" si="21"/>
        <v>-9.5860000000000008E-3</v>
      </c>
      <c r="I32" s="9">
        <f t="shared" si="21"/>
        <v>9.5860000000000008E-3</v>
      </c>
      <c r="J32" s="9"/>
      <c r="K32" s="10"/>
      <c r="L32" s="10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f t="shared" si="2"/>
        <v>31</v>
      </c>
      <c r="X32" s="9">
        <v>6.6399999999997711E-5</v>
      </c>
      <c r="Y32" s="9">
        <f t="shared" si="0"/>
        <v>0.76249999999999996</v>
      </c>
      <c r="Z32" s="9">
        <f t="shared" si="1"/>
        <v>0.71220615305972634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</row>
    <row r="33" spans="1:73" x14ac:dyDescent="0.3">
      <c r="A33" s="9"/>
      <c r="B33" s="9">
        <f t="shared" si="21"/>
        <v>8.9090000000000003E-3</v>
      </c>
      <c r="C33" s="9">
        <f t="shared" si="21"/>
        <v>8.9090000000000003E-3</v>
      </c>
      <c r="D33" s="9">
        <f t="shared" si="21"/>
        <v>-8.9090000000000003E-3</v>
      </c>
      <c r="E33" s="9">
        <f t="shared" si="21"/>
        <v>8.9090000000000003E-3</v>
      </c>
      <c r="F33" s="9">
        <f t="shared" si="21"/>
        <v>-8.9090000000000003E-3</v>
      </c>
      <c r="G33" s="9">
        <f t="shared" si="21"/>
        <v>8.9090000000000003E-3</v>
      </c>
      <c r="H33" s="9">
        <f t="shared" si="21"/>
        <v>-8.9090000000000003E-3</v>
      </c>
      <c r="I33" s="9">
        <f t="shared" si="21"/>
        <v>-8.9090000000000003E-3</v>
      </c>
      <c r="J33" s="9"/>
      <c r="K33" s="9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>
        <f t="shared" si="2"/>
        <v>32</v>
      </c>
      <c r="X33" s="9">
        <v>8.7000000000000272E-5</v>
      </c>
      <c r="Y33" s="9">
        <f t="shared" si="0"/>
        <v>0.78749999999999998</v>
      </c>
      <c r="Z33" s="9">
        <f t="shared" si="1"/>
        <v>0.79563858464786175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</row>
    <row r="34" spans="1:73" x14ac:dyDescent="0.3">
      <c r="A34" s="9"/>
      <c r="B34" s="9">
        <f t="shared" si="21"/>
        <v>5.6289199999999998E-2</v>
      </c>
      <c r="C34" s="9">
        <f t="shared" si="21"/>
        <v>-5.6289199999999998E-2</v>
      </c>
      <c r="D34" s="9">
        <f t="shared" si="21"/>
        <v>5.6289199999999998E-2</v>
      </c>
      <c r="E34" s="9">
        <f t="shared" si="21"/>
        <v>5.6289199999999998E-2</v>
      </c>
      <c r="F34" s="9">
        <f t="shared" si="21"/>
        <v>-5.6289199999999998E-2</v>
      </c>
      <c r="G34" s="9">
        <f t="shared" si="21"/>
        <v>-5.6289199999999998E-2</v>
      </c>
      <c r="H34" s="9">
        <f t="shared" si="21"/>
        <v>5.6289199999999998E-2</v>
      </c>
      <c r="I34" s="9">
        <f t="shared" si="21"/>
        <v>-5.6289199999999998E-2</v>
      </c>
      <c r="J34" s="9"/>
      <c r="K34" s="9"/>
      <c r="L34" s="10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f t="shared" si="2"/>
        <v>33</v>
      </c>
      <c r="X34" s="9">
        <v>1.1060000000000236E-4</v>
      </c>
      <c r="Y34" s="9">
        <f t="shared" si="0"/>
        <v>0.8125</v>
      </c>
      <c r="Z34" s="9">
        <f t="shared" si="1"/>
        <v>0.88512253646756878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</row>
    <row r="35" spans="1:73" x14ac:dyDescent="0.3">
      <c r="A35" s="9"/>
      <c r="B35" s="9">
        <f t="shared" si="21"/>
        <v>2.2582600000000001E-2</v>
      </c>
      <c r="C35" s="9">
        <f t="shared" si="21"/>
        <v>2.2582600000000001E-2</v>
      </c>
      <c r="D35" s="9">
        <f t="shared" si="21"/>
        <v>2.2582600000000001E-2</v>
      </c>
      <c r="E35" s="9">
        <f t="shared" si="21"/>
        <v>2.2582600000000001E-2</v>
      </c>
      <c r="F35" s="9">
        <f t="shared" si="21"/>
        <v>2.2582600000000001E-2</v>
      </c>
      <c r="G35" s="9">
        <f t="shared" si="21"/>
        <v>2.2582600000000001E-2</v>
      </c>
      <c r="H35" s="9">
        <f t="shared" si="21"/>
        <v>2.2582600000000001E-2</v>
      </c>
      <c r="I35" s="9">
        <f t="shared" si="21"/>
        <v>2.2582600000000001E-2</v>
      </c>
      <c r="J35" s="9"/>
      <c r="K35" s="9"/>
      <c r="L35" s="10"/>
      <c r="M35" s="9"/>
      <c r="N35" s="9"/>
      <c r="O35" s="9"/>
      <c r="P35" s="9"/>
      <c r="Q35" s="9"/>
      <c r="R35" s="9"/>
      <c r="S35" s="9"/>
      <c r="T35" s="9"/>
      <c r="U35" s="9"/>
      <c r="V35" s="9"/>
      <c r="W35" s="9">
        <f t="shared" si="2"/>
        <v>34</v>
      </c>
      <c r="X35" s="9">
        <v>1.1299999999999852E-4</v>
      </c>
      <c r="Y35" s="9">
        <f t="shared" si="0"/>
        <v>0.83750000000000002</v>
      </c>
      <c r="Z35" s="9">
        <f t="shared" si="1"/>
        <v>0.98244278839304833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</row>
    <row r="36" spans="1:73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>
        <f t="shared" si="2"/>
        <v>35</v>
      </c>
      <c r="X36" s="9">
        <v>1.323999999999978E-4</v>
      </c>
      <c r="Y36" s="9">
        <f t="shared" si="0"/>
        <v>0.86250000000000004</v>
      </c>
      <c r="Z36" s="9">
        <f t="shared" si="1"/>
        <v>1.0902138107501465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</row>
    <row r="37" spans="1:73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0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f t="shared" si="2"/>
        <v>36</v>
      </c>
      <c r="X37" s="9">
        <v>2.6340000000000044E-4</v>
      </c>
      <c r="Y37" s="9">
        <f t="shared" si="0"/>
        <v>0.88749999999999996</v>
      </c>
      <c r="Z37" s="9">
        <f t="shared" si="1"/>
        <v>1.2125225194936162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</row>
    <row r="38" spans="1:73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0"/>
      <c r="M38" s="9"/>
      <c r="N38" s="9"/>
      <c r="O38" s="9"/>
      <c r="P38" s="9"/>
      <c r="Q38" s="9"/>
      <c r="R38" s="9"/>
      <c r="S38" s="9"/>
      <c r="T38" s="9"/>
      <c r="U38" s="9"/>
      <c r="V38" s="9"/>
      <c r="W38" s="9">
        <f t="shared" si="2"/>
        <v>37</v>
      </c>
      <c r="X38" s="9">
        <v>3.5080000000000527E-4</v>
      </c>
      <c r="Y38" s="9">
        <f t="shared" si="0"/>
        <v>0.91249999999999998</v>
      </c>
      <c r="Z38" s="9">
        <f t="shared" si="1"/>
        <v>1.3563557837186089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</row>
    <row r="39" spans="1:73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10"/>
      <c r="M39" s="9"/>
      <c r="N39" s="9"/>
      <c r="O39" s="9"/>
      <c r="P39" s="9"/>
      <c r="Q39" s="9"/>
      <c r="R39" s="9"/>
      <c r="S39" s="9"/>
      <c r="T39" s="9"/>
      <c r="U39" s="9"/>
      <c r="V39" s="9"/>
      <c r="W39" s="9">
        <f t="shared" si="2"/>
        <v>38</v>
      </c>
      <c r="X39" s="9">
        <v>8.0080000000000429E-4</v>
      </c>
      <c r="Y39" s="9">
        <f t="shared" si="0"/>
        <v>0.9375</v>
      </c>
      <c r="Z39" s="9">
        <f t="shared" si="1"/>
        <v>1.5353724165064226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</row>
    <row r="40" spans="1:73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10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f t="shared" si="2"/>
        <v>39</v>
      </c>
      <c r="X40" s="9">
        <v>1.0478000000000084E-3</v>
      </c>
      <c r="Y40" s="9">
        <f t="shared" si="0"/>
        <v>0.96250000000000002</v>
      </c>
      <c r="Z40" s="9">
        <f t="shared" si="1"/>
        <v>1.7831960007664582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</row>
    <row r="41" spans="1:73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10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f t="shared" si="2"/>
        <v>40</v>
      </c>
      <c r="X41" s="9">
        <v>2.7998000000000051E-3</v>
      </c>
      <c r="Y41" s="9">
        <f t="shared" si="0"/>
        <v>0.98750000000000004</v>
      </c>
      <c r="Z41" s="9">
        <f t="shared" si="1"/>
        <v>2.2427860924225032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</row>
    <row r="42" spans="1:73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</row>
    <row r="43" spans="1:73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10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</row>
    <row r="44" spans="1:73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10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</row>
    <row r="45" spans="1:73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10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</row>
    <row r="46" spans="1:73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0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</row>
    <row r="47" spans="1:73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1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</row>
    <row r="48" spans="1:73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10"/>
      <c r="Z48" s="10"/>
      <c r="AA48" s="10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</row>
  </sheetData>
  <sortState xmlns:xlrd2="http://schemas.microsoft.com/office/spreadsheetml/2017/richdata2" ref="X3:X41">
    <sortCondition ref="X2:X41"/>
  </sortState>
  <mergeCells count="8">
    <mergeCell ref="AY15:BE15"/>
    <mergeCell ref="B27:I27"/>
    <mergeCell ref="AY3:BE3"/>
    <mergeCell ref="AY9:BE9"/>
    <mergeCell ref="C10:E10"/>
    <mergeCell ref="F10:I10"/>
    <mergeCell ref="J10:N10"/>
    <mergeCell ref="P10:T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C995-0340-425F-9FEA-FA37855031E3}">
  <dimension ref="A1:AW42"/>
  <sheetViews>
    <sheetView topLeftCell="A8" workbookViewId="0">
      <selection activeCell="K19" sqref="K19:O19"/>
    </sheetView>
  </sheetViews>
  <sheetFormatPr defaultRowHeight="14.4" x14ac:dyDescent="0.3"/>
  <cols>
    <col min="1" max="1" width="36.88671875" customWidth="1"/>
    <col min="2" max="2" width="17" style="7" customWidth="1"/>
    <col min="3" max="3" width="11.88671875" style="7" customWidth="1"/>
    <col min="4" max="4" width="13.5546875" style="7" customWidth="1"/>
    <col min="5" max="5" width="13.109375" style="7" customWidth="1"/>
    <col min="6" max="6" width="19.44140625" style="7" customWidth="1"/>
    <col min="7" max="7" width="9.5546875" customWidth="1"/>
    <col min="8" max="8" width="18.33203125" customWidth="1"/>
    <col min="9" max="9" width="14.109375" customWidth="1"/>
    <col min="10" max="10" width="10.6640625" customWidth="1"/>
  </cols>
  <sheetData>
    <row r="1" spans="1:49" x14ac:dyDescent="0.3">
      <c r="A1" s="9"/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9"/>
      <c r="I1" s="9"/>
      <c r="J1" s="9"/>
      <c r="K1" s="30" t="s">
        <v>85</v>
      </c>
      <c r="L1" s="30" t="s">
        <v>86</v>
      </c>
      <c r="M1" s="9"/>
      <c r="N1" s="9"/>
    </row>
    <row r="2" spans="1:49" x14ac:dyDescent="0.3">
      <c r="A2" s="11" t="s">
        <v>89</v>
      </c>
      <c r="B2" s="19">
        <f t="shared" ref="B2:B21" si="0">K$2</f>
        <v>9</v>
      </c>
      <c r="C2" s="19">
        <f t="shared" ref="C2:C11" si="1">K$3</f>
        <v>3</v>
      </c>
      <c r="D2" s="19">
        <f>K$4</f>
        <v>1</v>
      </c>
      <c r="E2" s="19">
        <v>0</v>
      </c>
      <c r="F2" s="19">
        <v>5.5399999999999998E-3</v>
      </c>
      <c r="G2" s="11">
        <v>1</v>
      </c>
      <c r="H2" s="9"/>
      <c r="I2" s="9"/>
      <c r="J2" s="10" t="s">
        <v>88</v>
      </c>
      <c r="K2" s="27">
        <v>9</v>
      </c>
      <c r="L2" s="27">
        <v>13</v>
      </c>
      <c r="M2" s="9"/>
      <c r="N2" s="9"/>
    </row>
    <row r="3" spans="1:49" x14ac:dyDescent="0.3">
      <c r="A3" s="11" t="s">
        <v>91</v>
      </c>
      <c r="B3" s="19">
        <f t="shared" si="0"/>
        <v>9</v>
      </c>
      <c r="C3" s="19">
        <f t="shared" si="1"/>
        <v>3</v>
      </c>
      <c r="D3" s="19">
        <f>K$4</f>
        <v>1</v>
      </c>
      <c r="E3" s="19">
        <v>1</v>
      </c>
      <c r="F3" s="19">
        <v>5.5420000000000001E-3</v>
      </c>
      <c r="G3" s="11">
        <v>1</v>
      </c>
      <c r="H3" s="9"/>
      <c r="I3" s="9"/>
      <c r="J3" s="10" t="s">
        <v>90</v>
      </c>
      <c r="K3" s="27">
        <v>3</v>
      </c>
      <c r="L3" s="27">
        <v>7</v>
      </c>
      <c r="M3" s="9"/>
      <c r="N3" s="9"/>
    </row>
    <row r="4" spans="1:49" x14ac:dyDescent="0.3">
      <c r="A4" s="11" t="s">
        <v>93</v>
      </c>
      <c r="B4" s="19">
        <f t="shared" si="0"/>
        <v>9</v>
      </c>
      <c r="C4" s="19">
        <f t="shared" si="1"/>
        <v>3</v>
      </c>
      <c r="D4" s="19">
        <f>K$4</f>
        <v>1</v>
      </c>
      <c r="E4" s="19">
        <v>2</v>
      </c>
      <c r="F4" s="19">
        <v>5.5040000000000002E-3</v>
      </c>
      <c r="G4" s="11">
        <v>1</v>
      </c>
      <c r="H4" s="9"/>
      <c r="I4" s="9"/>
      <c r="J4" s="10" t="s">
        <v>92</v>
      </c>
      <c r="K4" s="27">
        <v>1</v>
      </c>
      <c r="L4" s="27">
        <v>5</v>
      </c>
      <c r="M4" s="9"/>
      <c r="N4" s="9"/>
    </row>
    <row r="5" spans="1:49" x14ac:dyDescent="0.3">
      <c r="A5" s="11" t="s">
        <v>94</v>
      </c>
      <c r="B5" s="19">
        <f t="shared" si="0"/>
        <v>9</v>
      </c>
      <c r="C5" s="19">
        <f t="shared" si="1"/>
        <v>3</v>
      </c>
      <c r="D5" s="19">
        <f>K$4</f>
        <v>1</v>
      </c>
      <c r="E5" s="19">
        <v>3</v>
      </c>
      <c r="F5" s="19">
        <v>5.5269999999999998E-3</v>
      </c>
      <c r="G5" s="11">
        <v>1</v>
      </c>
      <c r="H5" s="9"/>
      <c r="I5" s="9"/>
      <c r="J5" s="9"/>
      <c r="K5" s="9"/>
      <c r="L5" s="9"/>
      <c r="M5" s="9"/>
      <c r="N5" s="9"/>
    </row>
    <row r="6" spans="1:49" x14ac:dyDescent="0.3">
      <c r="A6" s="11" t="s">
        <v>87</v>
      </c>
      <c r="B6" s="19">
        <f t="shared" si="0"/>
        <v>9</v>
      </c>
      <c r="C6" s="19">
        <f t="shared" si="1"/>
        <v>3</v>
      </c>
      <c r="D6" s="19">
        <f>K$4</f>
        <v>1</v>
      </c>
      <c r="E6" s="19">
        <v>4</v>
      </c>
      <c r="F6" s="19">
        <v>5.522E-3</v>
      </c>
      <c r="G6" s="11">
        <v>1</v>
      </c>
      <c r="H6" s="9"/>
      <c r="I6" s="9"/>
      <c r="J6" s="9"/>
      <c r="K6" s="9"/>
      <c r="L6" s="9"/>
      <c r="M6" s="9"/>
      <c r="N6" s="9"/>
    </row>
    <row r="7" spans="1:49" x14ac:dyDescent="0.3">
      <c r="A7" s="12" t="s">
        <v>99</v>
      </c>
      <c r="B7" s="20">
        <f t="shared" si="0"/>
        <v>9</v>
      </c>
      <c r="C7" s="39">
        <f t="shared" si="1"/>
        <v>3</v>
      </c>
      <c r="D7" s="20">
        <f>L$4</f>
        <v>5</v>
      </c>
      <c r="E7" s="20">
        <v>0</v>
      </c>
      <c r="F7" s="20">
        <v>9.5469999999999999E-3</v>
      </c>
      <c r="G7" s="12">
        <v>2</v>
      </c>
      <c r="H7" s="9"/>
      <c r="I7" s="9"/>
      <c r="J7" s="9"/>
      <c r="K7" s="9"/>
      <c r="L7" s="9"/>
      <c r="M7" s="9"/>
      <c r="N7" s="9"/>
    </row>
    <row r="8" spans="1:49" x14ac:dyDescent="0.3">
      <c r="A8" s="12" t="s">
        <v>96</v>
      </c>
      <c r="B8" s="20">
        <f t="shared" si="0"/>
        <v>9</v>
      </c>
      <c r="C8" s="39">
        <f t="shared" si="1"/>
        <v>3</v>
      </c>
      <c r="D8" s="20">
        <f>L$4</f>
        <v>5</v>
      </c>
      <c r="E8" s="20">
        <v>1</v>
      </c>
      <c r="F8" s="20">
        <v>9.6989999999999993E-3</v>
      </c>
      <c r="G8" s="12">
        <v>2</v>
      </c>
      <c r="H8" s="9"/>
      <c r="I8" s="9"/>
      <c r="J8" s="9"/>
      <c r="K8" s="9"/>
      <c r="L8" s="9"/>
      <c r="M8" s="9"/>
      <c r="N8" s="9"/>
    </row>
    <row r="9" spans="1:49" x14ac:dyDescent="0.3">
      <c r="A9" s="12" t="s">
        <v>97</v>
      </c>
      <c r="B9" s="20">
        <f t="shared" si="0"/>
        <v>9</v>
      </c>
      <c r="C9" s="39">
        <f t="shared" si="1"/>
        <v>3</v>
      </c>
      <c r="D9" s="20">
        <f>L$4</f>
        <v>5</v>
      </c>
      <c r="E9" s="20">
        <v>2</v>
      </c>
      <c r="F9" s="20">
        <v>9.5340000000000008E-3</v>
      </c>
      <c r="G9" s="12">
        <v>2</v>
      </c>
      <c r="H9" s="9"/>
      <c r="I9" s="9"/>
      <c r="J9" s="9"/>
      <c r="K9" s="9"/>
      <c r="L9" s="9"/>
      <c r="M9" s="9"/>
      <c r="N9" s="9"/>
    </row>
    <row r="10" spans="1:49" x14ac:dyDescent="0.3">
      <c r="A10" s="12" t="s">
        <v>95</v>
      </c>
      <c r="B10" s="20">
        <f t="shared" si="0"/>
        <v>9</v>
      </c>
      <c r="C10" s="39">
        <f t="shared" si="1"/>
        <v>3</v>
      </c>
      <c r="D10" s="20">
        <f>L$4</f>
        <v>5</v>
      </c>
      <c r="E10" s="20">
        <v>3</v>
      </c>
      <c r="F10" s="20">
        <v>9.5420000000000001E-3</v>
      </c>
      <c r="G10" s="12">
        <v>2</v>
      </c>
      <c r="H10" s="9"/>
      <c r="I10" s="9"/>
      <c r="J10" s="9"/>
      <c r="K10" s="9"/>
      <c r="L10" s="9"/>
      <c r="M10" s="9"/>
      <c r="N10" s="9"/>
    </row>
    <row r="11" spans="1:49" x14ac:dyDescent="0.3">
      <c r="A11" s="12" t="s">
        <v>98</v>
      </c>
      <c r="B11" s="20">
        <f t="shared" si="0"/>
        <v>9</v>
      </c>
      <c r="C11" s="39">
        <f t="shared" si="1"/>
        <v>3</v>
      </c>
      <c r="D11" s="20">
        <f>L$4</f>
        <v>5</v>
      </c>
      <c r="E11" s="20">
        <v>4</v>
      </c>
      <c r="F11" s="20">
        <v>9.6080000000000002E-3</v>
      </c>
      <c r="G11" s="12">
        <v>2</v>
      </c>
      <c r="H11" s="9"/>
      <c r="I11" s="9"/>
      <c r="J11" s="9"/>
      <c r="K11" s="9"/>
      <c r="L11" s="9"/>
      <c r="M11" s="9"/>
      <c r="N11" s="9"/>
    </row>
    <row r="12" spans="1:49" x14ac:dyDescent="0.3">
      <c r="A12" s="13" t="s">
        <v>104</v>
      </c>
      <c r="B12" s="21">
        <f t="shared" si="0"/>
        <v>9</v>
      </c>
      <c r="C12" s="21">
        <f t="shared" ref="C12:C21" si="2">L$3</f>
        <v>7</v>
      </c>
      <c r="D12" s="21">
        <f>K$4</f>
        <v>1</v>
      </c>
      <c r="E12" s="21">
        <v>0</v>
      </c>
      <c r="F12" s="21">
        <v>3.4930999999999997E-2</v>
      </c>
      <c r="G12" s="13">
        <v>3</v>
      </c>
      <c r="H12" s="9"/>
      <c r="I12" s="9"/>
      <c r="J12" s="10" t="s">
        <v>12</v>
      </c>
      <c r="K12" s="19">
        <v>5.5399999999999998E-3</v>
      </c>
      <c r="L12" s="19">
        <v>5.5420000000000001E-3</v>
      </c>
      <c r="M12" s="19">
        <v>5.5040000000000002E-3</v>
      </c>
      <c r="N12" s="19">
        <v>5.5269999999999998E-3</v>
      </c>
      <c r="O12" s="19">
        <v>5.522E-3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x14ac:dyDescent="0.3">
      <c r="A13" s="13" t="s">
        <v>100</v>
      </c>
      <c r="B13" s="21">
        <f t="shared" si="0"/>
        <v>9</v>
      </c>
      <c r="C13" s="21">
        <f t="shared" si="2"/>
        <v>7</v>
      </c>
      <c r="D13" s="21">
        <f>K$4</f>
        <v>1</v>
      </c>
      <c r="E13" s="21">
        <v>1</v>
      </c>
      <c r="F13" s="21">
        <v>3.5513999999999997E-2</v>
      </c>
      <c r="G13" s="13">
        <v>3</v>
      </c>
      <c r="H13" s="9"/>
      <c r="I13" s="9"/>
      <c r="J13" s="10" t="s">
        <v>14</v>
      </c>
      <c r="K13" s="23">
        <v>4.914E-3</v>
      </c>
      <c r="L13" s="23">
        <v>4.9290000000000002E-3</v>
      </c>
      <c r="M13" s="23">
        <v>4.8599999999999997E-3</v>
      </c>
      <c r="N13" s="23">
        <v>4.8970000000000003E-3</v>
      </c>
      <c r="O13" s="23">
        <v>4.9129999999999998E-3</v>
      </c>
    </row>
    <row r="14" spans="1:49" x14ac:dyDescent="0.3">
      <c r="A14" s="13" t="s">
        <v>102</v>
      </c>
      <c r="B14" s="21">
        <f t="shared" si="0"/>
        <v>9</v>
      </c>
      <c r="C14" s="21">
        <f t="shared" si="2"/>
        <v>7</v>
      </c>
      <c r="D14" s="21">
        <f>K$4</f>
        <v>1</v>
      </c>
      <c r="E14" s="21">
        <v>2</v>
      </c>
      <c r="F14" s="21">
        <v>3.4807999999999999E-2</v>
      </c>
      <c r="G14" s="13">
        <v>3</v>
      </c>
      <c r="H14" s="9"/>
      <c r="I14" s="9"/>
      <c r="J14" s="10" t="s">
        <v>13</v>
      </c>
      <c r="K14" s="21">
        <v>3.4930999999999997E-2</v>
      </c>
      <c r="L14" s="21">
        <v>3.5513999999999997E-2</v>
      </c>
      <c r="M14" s="21">
        <v>3.4807999999999999E-2</v>
      </c>
      <c r="N14" s="21">
        <v>3.4352000000000001E-2</v>
      </c>
      <c r="O14" s="21">
        <v>3.6211E-2</v>
      </c>
    </row>
    <row r="15" spans="1:49" x14ac:dyDescent="0.3">
      <c r="A15" s="13" t="s">
        <v>103</v>
      </c>
      <c r="B15" s="21">
        <f t="shared" si="0"/>
        <v>9</v>
      </c>
      <c r="C15" s="21">
        <f t="shared" si="2"/>
        <v>7</v>
      </c>
      <c r="D15" s="21">
        <f>K$4</f>
        <v>1</v>
      </c>
      <c r="E15" s="21">
        <v>3</v>
      </c>
      <c r="F15" s="21">
        <v>3.4352000000000001E-2</v>
      </c>
      <c r="G15" s="13">
        <v>3</v>
      </c>
      <c r="H15" s="9"/>
      <c r="I15" s="9"/>
      <c r="J15" s="10" t="s">
        <v>15</v>
      </c>
      <c r="K15" s="25">
        <v>1.6590000000000001E-2</v>
      </c>
      <c r="L15" s="25">
        <v>1.6638E-2</v>
      </c>
      <c r="M15" s="25">
        <v>1.6462999999999998E-2</v>
      </c>
      <c r="N15" s="25">
        <v>1.644E-2</v>
      </c>
      <c r="O15" s="25">
        <v>1.6506E-2</v>
      </c>
    </row>
    <row r="16" spans="1:49" x14ac:dyDescent="0.3">
      <c r="A16" s="13" t="s">
        <v>101</v>
      </c>
      <c r="B16" s="21">
        <f t="shared" si="0"/>
        <v>9</v>
      </c>
      <c r="C16" s="21">
        <f t="shared" si="2"/>
        <v>7</v>
      </c>
      <c r="D16" s="21">
        <f>K$4</f>
        <v>1</v>
      </c>
      <c r="E16" s="21">
        <v>4</v>
      </c>
      <c r="F16" s="21">
        <v>3.6211E-2</v>
      </c>
      <c r="G16" s="13">
        <v>3</v>
      </c>
      <c r="H16" s="9"/>
      <c r="I16" s="9"/>
      <c r="J16" s="10" t="s">
        <v>24</v>
      </c>
      <c r="K16" s="20">
        <v>9.5469999999999999E-3</v>
      </c>
      <c r="L16" s="20">
        <v>9.6989999999999993E-3</v>
      </c>
      <c r="M16" s="20">
        <v>9.5340000000000008E-3</v>
      </c>
      <c r="N16" s="20">
        <v>9.5420000000000001E-3</v>
      </c>
      <c r="O16" s="20">
        <v>9.6080000000000002E-3</v>
      </c>
    </row>
    <row r="17" spans="1:15" x14ac:dyDescent="0.3">
      <c r="A17" s="14" t="s">
        <v>106</v>
      </c>
      <c r="B17" s="22">
        <f t="shared" si="0"/>
        <v>9</v>
      </c>
      <c r="C17" s="38">
        <f t="shared" si="2"/>
        <v>7</v>
      </c>
      <c r="D17" s="22">
        <f>L$4</f>
        <v>5</v>
      </c>
      <c r="E17" s="22">
        <v>0</v>
      </c>
      <c r="F17" s="22">
        <v>5.5737000000000002E-2</v>
      </c>
      <c r="G17" s="14">
        <v>4</v>
      </c>
      <c r="H17" s="9"/>
      <c r="I17" s="9"/>
      <c r="J17" s="10" t="s">
        <v>26</v>
      </c>
      <c r="K17" s="24">
        <v>8.8599999999999998E-3</v>
      </c>
      <c r="L17" s="24">
        <v>8.9960000000000005E-3</v>
      </c>
      <c r="M17" s="24">
        <v>8.9420000000000003E-3</v>
      </c>
      <c r="N17" s="24">
        <v>8.8640000000000004E-3</v>
      </c>
      <c r="O17" s="24">
        <v>8.8830000000000003E-3</v>
      </c>
    </row>
    <row r="18" spans="1:15" x14ac:dyDescent="0.3">
      <c r="A18" s="14" t="s">
        <v>105</v>
      </c>
      <c r="B18" s="22">
        <f t="shared" si="0"/>
        <v>9</v>
      </c>
      <c r="C18" s="38">
        <f t="shared" si="2"/>
        <v>7</v>
      </c>
      <c r="D18" s="22">
        <f>L$4</f>
        <v>5</v>
      </c>
      <c r="E18" s="22">
        <v>1</v>
      </c>
      <c r="F18" s="22">
        <v>5.5156999999999998E-2</v>
      </c>
      <c r="G18" s="14">
        <v>4</v>
      </c>
      <c r="H18" s="9"/>
      <c r="I18" s="9"/>
      <c r="J18" s="10" t="s">
        <v>25</v>
      </c>
      <c r="K18" s="22">
        <v>5.5737000000000002E-2</v>
      </c>
      <c r="L18" s="22">
        <v>5.5156999999999998E-2</v>
      </c>
      <c r="M18" s="22">
        <v>5.7090000000000002E-2</v>
      </c>
      <c r="N18" s="22">
        <v>5.4372999999999998E-2</v>
      </c>
      <c r="O18" s="22">
        <v>5.9089000000000003E-2</v>
      </c>
    </row>
    <row r="19" spans="1:15" x14ac:dyDescent="0.3">
      <c r="A19" s="14" t="s">
        <v>108</v>
      </c>
      <c r="B19" s="22">
        <f t="shared" si="0"/>
        <v>9</v>
      </c>
      <c r="C19" s="38">
        <f t="shared" si="2"/>
        <v>7</v>
      </c>
      <c r="D19" s="22">
        <f>L$4</f>
        <v>5</v>
      </c>
      <c r="E19" s="22">
        <v>2</v>
      </c>
      <c r="F19" s="22">
        <v>5.7090000000000002E-2</v>
      </c>
      <c r="G19" s="14">
        <v>4</v>
      </c>
      <c r="H19" s="9"/>
      <c r="I19" s="9"/>
      <c r="J19" s="10" t="s">
        <v>27</v>
      </c>
      <c r="K19" s="26">
        <v>2.2714999999999999E-2</v>
      </c>
      <c r="L19" s="26">
        <v>2.2846000000000002E-2</v>
      </c>
      <c r="M19" s="26">
        <v>2.2460999999999998E-2</v>
      </c>
      <c r="N19" s="26">
        <v>2.2242000000000001E-2</v>
      </c>
      <c r="O19" s="26">
        <v>2.2648999999999999E-2</v>
      </c>
    </row>
    <row r="20" spans="1:15" x14ac:dyDescent="0.3">
      <c r="A20" s="14" t="s">
        <v>107</v>
      </c>
      <c r="B20" s="22">
        <f t="shared" si="0"/>
        <v>9</v>
      </c>
      <c r="C20" s="38">
        <f t="shared" si="2"/>
        <v>7</v>
      </c>
      <c r="D20" s="22">
        <f>L$4</f>
        <v>5</v>
      </c>
      <c r="E20" s="22">
        <v>3</v>
      </c>
      <c r="F20" s="22">
        <v>5.4372999999999998E-2</v>
      </c>
      <c r="G20" s="14">
        <v>4</v>
      </c>
      <c r="H20" s="9"/>
      <c r="I20" s="9"/>
      <c r="J20" s="27"/>
      <c r="K20" s="27"/>
      <c r="L20" s="27"/>
      <c r="M20" s="27"/>
      <c r="N20" s="27"/>
    </row>
    <row r="21" spans="1:15" x14ac:dyDescent="0.3">
      <c r="A21" s="14" t="s">
        <v>109</v>
      </c>
      <c r="B21" s="22">
        <f t="shared" si="0"/>
        <v>9</v>
      </c>
      <c r="C21" s="38">
        <f t="shared" si="2"/>
        <v>7</v>
      </c>
      <c r="D21" s="22">
        <f>L$4</f>
        <v>5</v>
      </c>
      <c r="E21" s="22">
        <v>4</v>
      </c>
      <c r="F21" s="22">
        <v>5.9089000000000003E-2</v>
      </c>
      <c r="G21" s="14">
        <v>4</v>
      </c>
      <c r="H21" s="9"/>
      <c r="I21" s="9"/>
      <c r="J21" s="27"/>
      <c r="K21" s="27"/>
      <c r="L21" s="27"/>
      <c r="M21" s="27"/>
      <c r="N21" s="27"/>
    </row>
    <row r="22" spans="1:15" x14ac:dyDescent="0.3">
      <c r="A22" s="15" t="s">
        <v>110</v>
      </c>
      <c r="B22" s="23">
        <f t="shared" ref="B22:B41" si="3">L$2</f>
        <v>13</v>
      </c>
      <c r="C22" s="23">
        <f t="shared" ref="C22:C31" si="4">K$3</f>
        <v>3</v>
      </c>
      <c r="D22" s="23">
        <f>K$4</f>
        <v>1</v>
      </c>
      <c r="E22" s="23">
        <v>0</v>
      </c>
      <c r="F22" s="23">
        <v>4.914E-3</v>
      </c>
      <c r="G22" s="15">
        <v>5</v>
      </c>
      <c r="H22" s="9"/>
      <c r="I22" s="9"/>
      <c r="J22" s="9"/>
      <c r="K22" s="9"/>
      <c r="L22" s="9"/>
      <c r="M22" s="9"/>
      <c r="N22" s="9"/>
    </row>
    <row r="23" spans="1:15" x14ac:dyDescent="0.3">
      <c r="A23" s="15" t="s">
        <v>111</v>
      </c>
      <c r="B23" s="23">
        <f t="shared" si="3"/>
        <v>13</v>
      </c>
      <c r="C23" s="23">
        <f t="shared" si="4"/>
        <v>3</v>
      </c>
      <c r="D23" s="23">
        <f>K$4</f>
        <v>1</v>
      </c>
      <c r="E23" s="23">
        <v>1</v>
      </c>
      <c r="F23" s="23">
        <v>4.9290000000000002E-3</v>
      </c>
      <c r="G23" s="15">
        <v>5</v>
      </c>
      <c r="H23" s="9"/>
      <c r="I23" s="9"/>
      <c r="J23" s="9"/>
      <c r="K23" s="9"/>
      <c r="L23" s="9"/>
      <c r="M23" s="9"/>
      <c r="N23" s="9"/>
    </row>
    <row r="24" spans="1:15" x14ac:dyDescent="0.3">
      <c r="A24" s="15" t="s">
        <v>112</v>
      </c>
      <c r="B24" s="23">
        <f t="shared" si="3"/>
        <v>13</v>
      </c>
      <c r="C24" s="23">
        <f t="shared" si="4"/>
        <v>3</v>
      </c>
      <c r="D24" s="23">
        <f>K$4</f>
        <v>1</v>
      </c>
      <c r="E24" s="23">
        <v>2</v>
      </c>
      <c r="F24" s="23">
        <v>4.8599999999999997E-3</v>
      </c>
      <c r="G24" s="15">
        <v>5</v>
      </c>
      <c r="H24" s="9"/>
      <c r="I24" s="9"/>
      <c r="J24" s="9"/>
      <c r="K24" s="9"/>
      <c r="L24" s="9"/>
      <c r="M24" s="9"/>
      <c r="N24" s="9"/>
    </row>
    <row r="25" spans="1:15" x14ac:dyDescent="0.3">
      <c r="A25" s="15" t="s">
        <v>113</v>
      </c>
      <c r="B25" s="23">
        <f t="shared" si="3"/>
        <v>13</v>
      </c>
      <c r="C25" s="23">
        <f t="shared" si="4"/>
        <v>3</v>
      </c>
      <c r="D25" s="23">
        <f>K$4</f>
        <v>1</v>
      </c>
      <c r="E25" s="23">
        <v>3</v>
      </c>
      <c r="F25" s="23">
        <v>4.8970000000000003E-3</v>
      </c>
      <c r="G25" s="15">
        <v>5</v>
      </c>
      <c r="H25" s="9"/>
      <c r="I25" s="9"/>
      <c r="J25" s="9"/>
      <c r="K25" s="9"/>
      <c r="L25" s="9"/>
      <c r="M25" s="9"/>
      <c r="N25" s="9"/>
    </row>
    <row r="26" spans="1:15" x14ac:dyDescent="0.3">
      <c r="A26" s="15" t="s">
        <v>114</v>
      </c>
      <c r="B26" s="23">
        <f t="shared" si="3"/>
        <v>13</v>
      </c>
      <c r="C26" s="23">
        <f t="shared" si="4"/>
        <v>3</v>
      </c>
      <c r="D26" s="23">
        <f>K$4</f>
        <v>1</v>
      </c>
      <c r="E26" s="23">
        <v>4</v>
      </c>
      <c r="F26" s="23">
        <v>4.9129999999999998E-3</v>
      </c>
      <c r="G26" s="15">
        <v>5</v>
      </c>
      <c r="H26" s="9"/>
      <c r="I26" s="9"/>
      <c r="J26" s="9"/>
      <c r="K26" s="9"/>
      <c r="L26" s="9"/>
      <c r="M26" s="9"/>
      <c r="N26" s="9"/>
    </row>
    <row r="27" spans="1:15" x14ac:dyDescent="0.3">
      <c r="A27" s="16" t="s">
        <v>119</v>
      </c>
      <c r="B27" s="24">
        <f t="shared" si="3"/>
        <v>13</v>
      </c>
      <c r="C27" s="37">
        <f t="shared" si="4"/>
        <v>3</v>
      </c>
      <c r="D27" s="24">
        <f>L$4</f>
        <v>5</v>
      </c>
      <c r="E27" s="24">
        <v>0</v>
      </c>
      <c r="F27" s="24">
        <v>8.8599999999999998E-3</v>
      </c>
      <c r="G27" s="16">
        <v>6</v>
      </c>
      <c r="H27" s="9"/>
      <c r="I27" s="9"/>
      <c r="J27" s="9"/>
      <c r="K27" s="9"/>
      <c r="L27" s="9"/>
      <c r="M27" s="9"/>
      <c r="N27" s="9"/>
    </row>
    <row r="28" spans="1:15" x14ac:dyDescent="0.3">
      <c r="A28" s="16" t="s">
        <v>116</v>
      </c>
      <c r="B28" s="24">
        <f t="shared" si="3"/>
        <v>13</v>
      </c>
      <c r="C28" s="37">
        <f t="shared" si="4"/>
        <v>3</v>
      </c>
      <c r="D28" s="24">
        <f>L$4</f>
        <v>5</v>
      </c>
      <c r="E28" s="24">
        <v>1</v>
      </c>
      <c r="F28" s="24">
        <v>8.9960000000000005E-3</v>
      </c>
      <c r="G28" s="16">
        <v>6</v>
      </c>
      <c r="H28" s="9"/>
      <c r="I28" s="9"/>
      <c r="J28" s="9"/>
      <c r="K28" s="9"/>
      <c r="L28" s="9"/>
      <c r="M28" s="9"/>
      <c r="N28" s="9"/>
    </row>
    <row r="29" spans="1:15" x14ac:dyDescent="0.3">
      <c r="A29" s="16" t="s">
        <v>117</v>
      </c>
      <c r="B29" s="24">
        <f t="shared" si="3"/>
        <v>13</v>
      </c>
      <c r="C29" s="37">
        <f t="shared" si="4"/>
        <v>3</v>
      </c>
      <c r="D29" s="24">
        <f>L$4</f>
        <v>5</v>
      </c>
      <c r="E29" s="24">
        <v>2</v>
      </c>
      <c r="F29" s="24">
        <v>8.9420000000000003E-3</v>
      </c>
      <c r="G29" s="16">
        <v>6</v>
      </c>
      <c r="H29" s="9"/>
      <c r="I29" s="9"/>
      <c r="J29" s="9"/>
      <c r="K29" s="9"/>
      <c r="L29" s="9"/>
      <c r="M29" s="9"/>
      <c r="N29" s="9"/>
    </row>
    <row r="30" spans="1:15" x14ac:dyDescent="0.3">
      <c r="A30" s="16" t="s">
        <v>115</v>
      </c>
      <c r="B30" s="24">
        <f t="shared" si="3"/>
        <v>13</v>
      </c>
      <c r="C30" s="37">
        <f t="shared" si="4"/>
        <v>3</v>
      </c>
      <c r="D30" s="24">
        <f>L$4</f>
        <v>5</v>
      </c>
      <c r="E30" s="24">
        <v>3</v>
      </c>
      <c r="F30" s="24">
        <v>8.8640000000000004E-3</v>
      </c>
      <c r="G30" s="16">
        <v>6</v>
      </c>
      <c r="H30" s="9"/>
      <c r="I30" s="9"/>
      <c r="J30" s="9"/>
      <c r="K30" s="9"/>
      <c r="L30" s="9"/>
      <c r="M30" s="9"/>
      <c r="N30" s="9"/>
    </row>
    <row r="31" spans="1:15" x14ac:dyDescent="0.3">
      <c r="A31" s="16" t="s">
        <v>118</v>
      </c>
      <c r="B31" s="24">
        <f t="shared" si="3"/>
        <v>13</v>
      </c>
      <c r="C31" s="37">
        <f t="shared" si="4"/>
        <v>3</v>
      </c>
      <c r="D31" s="24">
        <f>L$4</f>
        <v>5</v>
      </c>
      <c r="E31" s="24">
        <v>4</v>
      </c>
      <c r="F31" s="24">
        <v>8.8830000000000003E-3</v>
      </c>
      <c r="G31" s="16">
        <v>6</v>
      </c>
      <c r="H31" s="9"/>
      <c r="I31" s="9"/>
      <c r="J31" s="9"/>
      <c r="K31" s="9"/>
      <c r="L31" s="9"/>
      <c r="M31" s="9"/>
      <c r="N31" s="9"/>
    </row>
    <row r="32" spans="1:15" x14ac:dyDescent="0.3">
      <c r="A32" s="17" t="s">
        <v>124</v>
      </c>
      <c r="B32" s="25">
        <f t="shared" si="3"/>
        <v>13</v>
      </c>
      <c r="C32" s="25">
        <f t="shared" ref="C32:C41" si="5">L$3</f>
        <v>7</v>
      </c>
      <c r="D32" s="25">
        <f>K$4</f>
        <v>1</v>
      </c>
      <c r="E32" s="25">
        <v>0</v>
      </c>
      <c r="F32" s="25">
        <v>1.6590000000000001E-2</v>
      </c>
      <c r="G32" s="17">
        <v>7</v>
      </c>
      <c r="H32" s="9"/>
      <c r="I32" s="9"/>
      <c r="J32" s="9"/>
      <c r="K32" s="9"/>
      <c r="L32" s="9"/>
      <c r="M32" s="9"/>
      <c r="N32" s="9"/>
    </row>
    <row r="33" spans="1:14" x14ac:dyDescent="0.3">
      <c r="A33" s="17" t="s">
        <v>120</v>
      </c>
      <c r="B33" s="25">
        <f t="shared" si="3"/>
        <v>13</v>
      </c>
      <c r="C33" s="25">
        <f t="shared" si="5"/>
        <v>7</v>
      </c>
      <c r="D33" s="25">
        <f>K$4</f>
        <v>1</v>
      </c>
      <c r="E33" s="25">
        <v>1</v>
      </c>
      <c r="F33" s="25">
        <v>1.6638E-2</v>
      </c>
      <c r="G33" s="17">
        <v>7</v>
      </c>
      <c r="H33" s="9"/>
      <c r="I33" s="9"/>
      <c r="J33" s="9"/>
      <c r="K33" s="9"/>
      <c r="L33" s="9"/>
      <c r="M33" s="9"/>
      <c r="N33" s="9"/>
    </row>
    <row r="34" spans="1:14" x14ac:dyDescent="0.3">
      <c r="A34" s="17" t="s">
        <v>122</v>
      </c>
      <c r="B34" s="25">
        <f t="shared" si="3"/>
        <v>13</v>
      </c>
      <c r="C34" s="25">
        <f t="shared" si="5"/>
        <v>7</v>
      </c>
      <c r="D34" s="25">
        <f>K$4</f>
        <v>1</v>
      </c>
      <c r="E34" s="25">
        <v>2</v>
      </c>
      <c r="F34" s="25">
        <v>1.6462999999999998E-2</v>
      </c>
      <c r="G34" s="17">
        <v>7</v>
      </c>
      <c r="H34" s="9"/>
      <c r="I34" s="9"/>
      <c r="J34" s="9"/>
      <c r="K34" s="9"/>
      <c r="L34" s="9"/>
      <c r="M34" s="9"/>
      <c r="N34" s="9"/>
    </row>
    <row r="35" spans="1:14" x14ac:dyDescent="0.3">
      <c r="A35" s="17" t="s">
        <v>123</v>
      </c>
      <c r="B35" s="25">
        <f t="shared" si="3"/>
        <v>13</v>
      </c>
      <c r="C35" s="25">
        <f t="shared" si="5"/>
        <v>7</v>
      </c>
      <c r="D35" s="25">
        <f>K$4</f>
        <v>1</v>
      </c>
      <c r="E35" s="25">
        <v>3</v>
      </c>
      <c r="F35" s="25">
        <v>1.644E-2</v>
      </c>
      <c r="G35" s="17">
        <v>7</v>
      </c>
      <c r="H35" s="9"/>
      <c r="I35" s="9"/>
      <c r="J35" s="9"/>
      <c r="K35" s="9"/>
      <c r="L35" s="9"/>
      <c r="M35" s="9"/>
      <c r="N35" s="9"/>
    </row>
    <row r="36" spans="1:14" x14ac:dyDescent="0.3">
      <c r="A36" s="17" t="s">
        <v>121</v>
      </c>
      <c r="B36" s="25">
        <f t="shared" si="3"/>
        <v>13</v>
      </c>
      <c r="C36" s="25">
        <f t="shared" si="5"/>
        <v>7</v>
      </c>
      <c r="D36" s="25">
        <f>K$4</f>
        <v>1</v>
      </c>
      <c r="E36" s="25">
        <v>4</v>
      </c>
      <c r="F36" s="25">
        <v>1.6506E-2</v>
      </c>
      <c r="G36" s="17">
        <v>7</v>
      </c>
      <c r="H36" s="9"/>
      <c r="I36" s="9"/>
      <c r="J36" s="9"/>
      <c r="K36" s="9"/>
      <c r="L36" s="9"/>
      <c r="M36" s="9"/>
      <c r="N36" s="9"/>
    </row>
    <row r="37" spans="1:14" x14ac:dyDescent="0.3">
      <c r="A37" s="18" t="s">
        <v>127</v>
      </c>
      <c r="B37" s="36">
        <f t="shared" si="3"/>
        <v>13</v>
      </c>
      <c r="C37" s="36">
        <f t="shared" si="5"/>
        <v>7</v>
      </c>
      <c r="D37" s="26">
        <f>L$4</f>
        <v>5</v>
      </c>
      <c r="E37" s="26">
        <v>0</v>
      </c>
      <c r="F37" s="26">
        <v>2.2714999999999999E-2</v>
      </c>
      <c r="G37" s="18">
        <v>8</v>
      </c>
      <c r="H37" s="9"/>
      <c r="I37" s="9"/>
      <c r="J37" s="9"/>
      <c r="K37" s="9"/>
      <c r="L37" s="9"/>
      <c r="M37" s="9"/>
      <c r="N37" s="9"/>
    </row>
    <row r="38" spans="1:14" x14ac:dyDescent="0.3">
      <c r="A38" s="18" t="s">
        <v>128</v>
      </c>
      <c r="B38" s="36">
        <f t="shared" si="3"/>
        <v>13</v>
      </c>
      <c r="C38" s="36">
        <f t="shared" si="5"/>
        <v>7</v>
      </c>
      <c r="D38" s="26">
        <f>L$4</f>
        <v>5</v>
      </c>
      <c r="E38" s="26">
        <v>1</v>
      </c>
      <c r="F38" s="26">
        <v>2.2846000000000002E-2</v>
      </c>
      <c r="G38" s="18">
        <v>8</v>
      </c>
      <c r="H38" s="9"/>
      <c r="I38" s="9"/>
      <c r="J38" s="9"/>
      <c r="K38" s="9"/>
      <c r="L38" s="9"/>
      <c r="M38" s="9"/>
      <c r="N38" s="9"/>
    </row>
    <row r="39" spans="1:14" x14ac:dyDescent="0.3">
      <c r="A39" s="18" t="s">
        <v>129</v>
      </c>
      <c r="B39" s="36">
        <f t="shared" si="3"/>
        <v>13</v>
      </c>
      <c r="C39" s="36">
        <f t="shared" si="5"/>
        <v>7</v>
      </c>
      <c r="D39" s="26">
        <f>L$4</f>
        <v>5</v>
      </c>
      <c r="E39" s="26">
        <v>2</v>
      </c>
      <c r="F39" s="26">
        <v>2.2460999999999998E-2</v>
      </c>
      <c r="G39" s="18">
        <v>8</v>
      </c>
      <c r="H39" s="9"/>
      <c r="I39" s="9"/>
      <c r="J39" s="9"/>
      <c r="K39" s="9"/>
      <c r="L39" s="9"/>
      <c r="M39" s="9"/>
      <c r="N39" s="9"/>
    </row>
    <row r="40" spans="1:14" x14ac:dyDescent="0.3">
      <c r="A40" s="18" t="s">
        <v>125</v>
      </c>
      <c r="B40" s="36">
        <f t="shared" si="3"/>
        <v>13</v>
      </c>
      <c r="C40" s="36">
        <f t="shared" si="5"/>
        <v>7</v>
      </c>
      <c r="D40" s="26">
        <f>L$4</f>
        <v>5</v>
      </c>
      <c r="E40" s="26">
        <v>3</v>
      </c>
      <c r="F40" s="26">
        <v>2.2242000000000001E-2</v>
      </c>
      <c r="G40" s="18">
        <v>8</v>
      </c>
      <c r="H40" s="9"/>
      <c r="I40" s="9"/>
      <c r="J40" s="9"/>
      <c r="K40" s="9"/>
      <c r="L40" s="9"/>
      <c r="M40" s="9"/>
      <c r="N40" s="9"/>
    </row>
    <row r="41" spans="1:14" x14ac:dyDescent="0.3">
      <c r="A41" s="18" t="s">
        <v>126</v>
      </c>
      <c r="B41" s="36">
        <f t="shared" si="3"/>
        <v>13</v>
      </c>
      <c r="C41" s="36">
        <f t="shared" si="5"/>
        <v>7</v>
      </c>
      <c r="D41" s="26">
        <f>L$4</f>
        <v>5</v>
      </c>
      <c r="E41" s="26">
        <v>4</v>
      </c>
      <c r="F41" s="26">
        <v>2.2648999999999999E-2</v>
      </c>
      <c r="G41" s="18">
        <v>8</v>
      </c>
      <c r="H41" s="9"/>
      <c r="I41" s="9"/>
      <c r="J41" s="9"/>
      <c r="K41" s="9"/>
      <c r="L41" s="9"/>
      <c r="M41" s="9"/>
      <c r="N41" s="9"/>
    </row>
    <row r="42" spans="1:14" x14ac:dyDescent="0.3">
      <c r="C42" s="27"/>
    </row>
  </sheetData>
  <sortState xmlns:xlrd2="http://schemas.microsoft.com/office/spreadsheetml/2017/richdata2" ref="A1:G41">
    <sortCondition ref="G2:G41"/>
    <sortCondition ref="E2:E4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8249050D244AB3291E25E44E9E61" ma:contentTypeVersion="8" ma:contentTypeDescription="Create a new document." ma:contentTypeScope="" ma:versionID="de66317dd7ce282fecab2c27c9f14507">
  <xsd:schema xmlns:xsd="http://www.w3.org/2001/XMLSchema" xmlns:xs="http://www.w3.org/2001/XMLSchema" xmlns:p="http://schemas.microsoft.com/office/2006/metadata/properties" xmlns:ns2="66de5014-e8da-4796-bdfb-c10b0cfdf816" xmlns:ns3="a004e035-50b8-418f-b096-b0421c71bc5c" targetNamespace="http://schemas.microsoft.com/office/2006/metadata/properties" ma:root="true" ma:fieldsID="1fbdb41caee633568256cb29b570d179" ns2:_="" ns3:_="">
    <xsd:import namespace="66de5014-e8da-4796-bdfb-c10b0cfdf816"/>
    <xsd:import namespace="a004e035-50b8-418f-b096-b0421c71bc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e5014-e8da-4796-bdfb-c10b0cfdf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4e035-50b8-418f-b096-b0421c71b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F85F8-3882-4C6D-BE7C-D8402EA7325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a004e035-50b8-418f-b096-b0421c71bc5c"/>
    <ds:schemaRef ds:uri="66de5014-e8da-4796-bdfb-c10b0cfdf81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5CE728E-5616-476A-9184-5F99A9DCE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e5014-e8da-4796-bdfb-c10b0cfdf816"/>
    <ds:schemaRef ds:uri="a004e035-50b8-418f-b096-b0421c71b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1E87F7-2F97-4564-B215-2FDDE00F6A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2 kr factorial analysis Q const</vt:lpstr>
      <vt:lpstr>Data Q const</vt:lpstr>
      <vt:lpstr>2 kr factorial analysis Q var</vt:lpstr>
      <vt:lpstr>Data Q var</vt:lpstr>
      <vt:lpstr>2 kr factorial analysis Q var 9</vt:lpstr>
      <vt:lpstr>Data Q var 9</vt:lpstr>
      <vt:lpstr>2 kr factorial analysis Q c 9</vt:lpstr>
      <vt:lpstr>Data Q const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Sanguinetti</cp:lastModifiedBy>
  <cp:revision/>
  <dcterms:created xsi:type="dcterms:W3CDTF">2021-12-21T09:42:10Z</dcterms:created>
  <dcterms:modified xsi:type="dcterms:W3CDTF">2021-12-27T10:48:01Z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0x0101008A9D8249050D244AB3291E25E44E9E61</vt:lpwstr>
  </property>
</Properties>
</file>